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/>
  </bookViews>
  <sheets>
    <sheet name="Zał.nr 1" sheetId="1" r:id="rId1"/>
    <sheet name="Zał. nr 2" sheetId="2" r:id="rId2"/>
    <sheet name="Zał. Nr 3." sheetId="9" r:id="rId3"/>
    <sheet name="Zał. Nr 4." sheetId="5" r:id="rId4"/>
    <sheet name="Zał. Nr 5" sheetId="3" r:id="rId5"/>
    <sheet name="Zał. Nr 6" sheetId="6" r:id="rId6"/>
    <sheet name="Zał. Nr 7" sheetId="7" r:id="rId7"/>
    <sheet name="Zzł. Nr 8" sheetId="10" r:id="rId8"/>
    <sheet name="Zał. Nr 9" sheetId="8" r:id="rId9"/>
    <sheet name="Zał. Nr 10" sheetId="4" r:id="rId10"/>
    <sheet name="Zał. Nr 11" sheetId="11" r:id="rId11"/>
    <sheet name="Tabela Nr 1" sheetId="12" r:id="rId12"/>
    <sheet name="Zał. Nr 12 wynagrodzenia" sheetId="13" r:id="rId13"/>
  </sheets>
  <definedNames>
    <definedName name="Excel_BuiltIn_Print_Titles_2" localSheetId="11">#REF!</definedName>
    <definedName name="Excel_BuiltIn_Print_Titles_2" localSheetId="9">#REF!</definedName>
    <definedName name="Excel_BuiltIn_Print_Titles_2" localSheetId="10">#REF!</definedName>
    <definedName name="Excel_BuiltIn_Print_Titles_2" localSheetId="12">#REF!</definedName>
    <definedName name="Excel_BuiltIn_Print_Titles_2" localSheetId="1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 localSheetId="8">#REF!</definedName>
    <definedName name="Excel_BuiltIn_Print_Titles_2">#REF!</definedName>
    <definedName name="Excel_BuiltIn_Print_Titles_2_1" localSheetId="11">#REF!</definedName>
    <definedName name="Excel_BuiltIn_Print_Titles_2_1" localSheetId="9">#REF!</definedName>
    <definedName name="Excel_BuiltIn_Print_Titles_2_1" localSheetId="10">#REF!</definedName>
    <definedName name="Excel_BuiltIn_Print_Titles_2_1" localSheetId="12">#REF!</definedName>
    <definedName name="Excel_BuiltIn_Print_Titles_2_1" localSheetId="1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6">#REF!</definedName>
    <definedName name="Excel_BuiltIn_Print_Titles_2_1" localSheetId="8">#REF!</definedName>
    <definedName name="Excel_BuiltIn_Print_Titles_2_1">#REF!</definedName>
    <definedName name="Excel_BuiltIn_Print_Titles_2_1_1" localSheetId="11">#REF!</definedName>
    <definedName name="Excel_BuiltIn_Print_Titles_2_1_1" localSheetId="9">#REF!</definedName>
    <definedName name="Excel_BuiltIn_Print_Titles_2_1_1" localSheetId="12">#REF!</definedName>
    <definedName name="Excel_BuiltIn_Print_Titles_2_1_1" localSheetId="1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6">#REF!</definedName>
    <definedName name="Excel_BuiltIn_Print_Titles_2_1_1" localSheetId="8">#REF!</definedName>
    <definedName name="Excel_BuiltIn_Print_Titles_2_1_1">#REF!</definedName>
    <definedName name="Excel_BuiltIn_Print_Titles_3_1" localSheetId="11">#REF!</definedName>
    <definedName name="Excel_BuiltIn_Print_Titles_3_1" localSheetId="9">#REF!</definedName>
    <definedName name="Excel_BuiltIn_Print_Titles_3_1" localSheetId="12">#REF!</definedName>
    <definedName name="Excel_BuiltIn_Print_Titles_3_1" localSheetId="1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6">#REF!</definedName>
    <definedName name="Excel_BuiltIn_Print_Titles_3_1" localSheetId="8">#REF!</definedName>
    <definedName name="Excel_BuiltIn_Print_Titles_3_1">#REF!</definedName>
    <definedName name="Excel_BuiltIn_Print_Titles_3_1_1" localSheetId="9">#REF!</definedName>
    <definedName name="Excel_BuiltIn_Print_Titles_3_1_1" localSheetId="12">#REF!</definedName>
    <definedName name="Excel_BuiltIn_Print_Titles_3_1_1" localSheetId="1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6">#REF!</definedName>
    <definedName name="Excel_BuiltIn_Print_Titles_3_1_1" localSheetId="8">#REF!</definedName>
    <definedName name="Excel_BuiltIn_Print_Titles_3_1_1">#REF!</definedName>
    <definedName name="Excel_BuiltIn_Print_Titles_5" localSheetId="11">#REF!</definedName>
    <definedName name="Excel_BuiltIn_Print_Titles_5" localSheetId="9">#REF!</definedName>
    <definedName name="Excel_BuiltIn_Print_Titles_5" localSheetId="10">#REF!</definedName>
    <definedName name="Excel_BuiltIn_Print_Titles_5" localSheetId="12">#REF!</definedName>
    <definedName name="Excel_BuiltIn_Print_Titles_5" localSheetId="1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6">#REF!</definedName>
    <definedName name="Excel_BuiltIn_Print_Titles_5" localSheetId="8">#REF!</definedName>
    <definedName name="Excel_BuiltIn_Print_Titles_5">#REF!</definedName>
    <definedName name="Excel_BuiltIn_Print_Titles_5_1" localSheetId="11">#REF!</definedName>
    <definedName name="Excel_BuiltIn_Print_Titles_5_1" localSheetId="9">#REF!</definedName>
    <definedName name="Excel_BuiltIn_Print_Titles_5_1" localSheetId="12">#REF!</definedName>
    <definedName name="Excel_BuiltIn_Print_Titles_5_1" localSheetId="1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6">#REF!</definedName>
    <definedName name="Excel_BuiltIn_Print_Titles_5_1" localSheetId="8">#REF!</definedName>
    <definedName name="Excel_BuiltIn_Print_Titles_5_1">#REF!</definedName>
    <definedName name="Excel_BuiltIn_Print_Titles_6" localSheetId="11">#REF!</definedName>
    <definedName name="Excel_BuiltIn_Print_Titles_6" localSheetId="9">#REF!</definedName>
    <definedName name="Excel_BuiltIn_Print_Titles_6" localSheetId="10">#REF!</definedName>
    <definedName name="Excel_BuiltIn_Print_Titles_6" localSheetId="12">#REF!</definedName>
    <definedName name="Excel_BuiltIn_Print_Titles_6" localSheetId="1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6">#REF!</definedName>
    <definedName name="Excel_BuiltIn_Print_Titles_6" localSheetId="8">#REF!</definedName>
    <definedName name="Excel_BuiltIn_Print_Titles_6">#REF!</definedName>
    <definedName name="Excel_BuiltIn_Print_Titles_6_1" localSheetId="11">#REF!</definedName>
    <definedName name="Excel_BuiltIn_Print_Titles_6_1" localSheetId="9">#REF!</definedName>
    <definedName name="Excel_BuiltIn_Print_Titles_6_1" localSheetId="12">#REF!</definedName>
    <definedName name="Excel_BuiltIn_Print_Titles_6_1" localSheetId="1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6">#REF!</definedName>
    <definedName name="Excel_BuiltIn_Print_Titles_6_1" localSheetId="8">#REF!</definedName>
    <definedName name="Excel_BuiltIn_Print_Titles_6_1">#REF!</definedName>
    <definedName name="Excel_BuiltIn_Print_Titles_8" localSheetId="11">#REF!</definedName>
    <definedName name="Excel_BuiltIn_Print_Titles_8" localSheetId="9">#REF!</definedName>
    <definedName name="Excel_BuiltIn_Print_Titles_8" localSheetId="10">#REF!</definedName>
    <definedName name="Excel_BuiltIn_Print_Titles_8" localSheetId="12">#REF!</definedName>
    <definedName name="Excel_BuiltIn_Print_Titles_8" localSheetId="1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6">#REF!</definedName>
    <definedName name="Excel_BuiltIn_Print_Titles_8" localSheetId="8">#REF!</definedName>
    <definedName name="Excel_BuiltIn_Print_Titles_8">#REF!</definedName>
    <definedName name="Excel_BuiltIn_Print_Titles_8_1" localSheetId="11">#REF!</definedName>
    <definedName name="Excel_BuiltIn_Print_Titles_8_1" localSheetId="9">#REF!</definedName>
    <definedName name="Excel_BuiltIn_Print_Titles_8_1" localSheetId="12">#REF!</definedName>
    <definedName name="Excel_BuiltIn_Print_Titles_8_1" localSheetId="1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6">#REF!</definedName>
    <definedName name="Excel_BuiltIn_Print_Titles_8_1" localSheetId="8">#REF!</definedName>
    <definedName name="Excel_BuiltIn_Print_Titles_8_1">#REF!</definedName>
    <definedName name="_xlnm.Print_Titles" localSheetId="11">'Tabela Nr 1'!$6:$6</definedName>
    <definedName name="_xlnm.Print_Titles" localSheetId="10">'Zał. Nr 11'!$4:$4</definedName>
    <definedName name="_xlnm.Print_Titles" localSheetId="12">'Zał. Nr 12 wynagrodzenia'!$3:$3</definedName>
    <definedName name="_xlnm.Print_Titles" localSheetId="1">'Zał. nr 2'!$3:$3</definedName>
    <definedName name="_xlnm.Print_Titles" localSheetId="3">'Zał. Nr 4.'!$7:$8</definedName>
    <definedName name="_xlnm.Print_Titles" localSheetId="4">'Zał. Nr 5'!$5:$6</definedName>
    <definedName name="_xlnm.Print_Titles" localSheetId="5">'Zał. Nr 6'!$6:$7</definedName>
    <definedName name="_xlnm.Print_Titles" localSheetId="6">'Zał. Nr 7'!$10:$10</definedName>
    <definedName name="_xlnm.Print_Titles" localSheetId="0">'Zał.nr 1'!$3:$5</definedName>
  </definedNames>
  <calcPr calcId="145621"/>
</workbook>
</file>

<file path=xl/calcChain.xml><?xml version="1.0" encoding="utf-8"?>
<calcChain xmlns="http://schemas.openxmlformats.org/spreadsheetml/2006/main">
  <c r="H139" i="13" l="1"/>
  <c r="K138" i="13" l="1"/>
  <c r="G138" i="13"/>
  <c r="G137" i="13" s="1"/>
  <c r="L137" i="13"/>
  <c r="J137" i="13"/>
  <c r="K137" i="13" s="1"/>
  <c r="H137" i="13"/>
  <c r="F137" i="13"/>
  <c r="K136" i="13"/>
  <c r="G136" i="13"/>
  <c r="K135" i="13"/>
  <c r="G135" i="13"/>
  <c r="K134" i="13"/>
  <c r="G134" i="13"/>
  <c r="L133" i="13"/>
  <c r="L132" i="13" s="1"/>
  <c r="J133" i="13"/>
  <c r="J132" i="13" s="1"/>
  <c r="H133" i="13"/>
  <c r="F133" i="13"/>
  <c r="F132" i="13"/>
  <c r="K131" i="13"/>
  <c r="G131" i="13"/>
  <c r="G130" i="13" s="1"/>
  <c r="G129" i="13" s="1"/>
  <c r="L130" i="13"/>
  <c r="J130" i="13"/>
  <c r="J129" i="13" s="1"/>
  <c r="H130" i="13"/>
  <c r="K130" i="13" s="1"/>
  <c r="F130" i="13"/>
  <c r="F129" i="13" s="1"/>
  <c r="L129" i="13"/>
  <c r="K128" i="13"/>
  <c r="G128" i="13"/>
  <c r="K127" i="13"/>
  <c r="G127" i="13"/>
  <c r="K126" i="13"/>
  <c r="G126" i="13"/>
  <c r="K125" i="13"/>
  <c r="G125" i="13"/>
  <c r="L124" i="13"/>
  <c r="L123" i="13" s="1"/>
  <c r="J124" i="13"/>
  <c r="J123" i="13" s="1"/>
  <c r="H124" i="13"/>
  <c r="F124" i="13"/>
  <c r="F123" i="13" s="1"/>
  <c r="H123" i="13"/>
  <c r="K122" i="13"/>
  <c r="G122" i="13"/>
  <c r="K121" i="13"/>
  <c r="G121" i="13"/>
  <c r="K120" i="13"/>
  <c r="G120" i="13"/>
  <c r="K119" i="13"/>
  <c r="G119" i="13"/>
  <c r="L118" i="13"/>
  <c r="K118" i="13"/>
  <c r="J118" i="13"/>
  <c r="H118" i="13"/>
  <c r="F118" i="13"/>
  <c r="K117" i="13"/>
  <c r="G117" i="13"/>
  <c r="K116" i="13"/>
  <c r="G116" i="13"/>
  <c r="K115" i="13"/>
  <c r="G115" i="13"/>
  <c r="K114" i="13"/>
  <c r="G114" i="13"/>
  <c r="K113" i="13"/>
  <c r="G113" i="13"/>
  <c r="G112" i="13" s="1"/>
  <c r="L112" i="13"/>
  <c r="J112" i="13"/>
  <c r="K112" i="13" s="1"/>
  <c r="H112" i="13"/>
  <c r="F112" i="13"/>
  <c r="K111" i="13"/>
  <c r="G111" i="13"/>
  <c r="K110" i="13"/>
  <c r="G110" i="13"/>
  <c r="K109" i="13"/>
  <c r="G109" i="13"/>
  <c r="K108" i="13"/>
  <c r="G108" i="13"/>
  <c r="K107" i="13"/>
  <c r="G107" i="13"/>
  <c r="G106" i="13" s="1"/>
  <c r="L106" i="13"/>
  <c r="J106" i="13"/>
  <c r="H106" i="13"/>
  <c r="F106" i="13"/>
  <c r="K105" i="13"/>
  <c r="G105" i="13"/>
  <c r="K104" i="13"/>
  <c r="G104" i="13"/>
  <c r="K103" i="13"/>
  <c r="G103" i="13"/>
  <c r="K102" i="13"/>
  <c r="G102" i="13"/>
  <c r="G101" i="13" s="1"/>
  <c r="L101" i="13"/>
  <c r="J101" i="13"/>
  <c r="H101" i="13"/>
  <c r="F101" i="13"/>
  <c r="K100" i="13"/>
  <c r="G100" i="13"/>
  <c r="K99" i="13"/>
  <c r="G99" i="13"/>
  <c r="K98" i="13"/>
  <c r="G98" i="13"/>
  <c r="K97" i="13"/>
  <c r="G97" i="13"/>
  <c r="G96" i="13" s="1"/>
  <c r="L96" i="13"/>
  <c r="J96" i="13"/>
  <c r="H96" i="13"/>
  <c r="F96" i="13"/>
  <c r="K95" i="13"/>
  <c r="G95" i="13"/>
  <c r="G94" i="13" s="1"/>
  <c r="L94" i="13"/>
  <c r="J94" i="13"/>
  <c r="J93" i="13" s="1"/>
  <c r="H94" i="13"/>
  <c r="F94" i="13"/>
  <c r="F93" i="13" s="1"/>
  <c r="L93" i="13"/>
  <c r="K92" i="13"/>
  <c r="G92" i="13"/>
  <c r="K91" i="13"/>
  <c r="G91" i="13"/>
  <c r="K90" i="13"/>
  <c r="G90" i="13"/>
  <c r="G89" i="13" s="1"/>
  <c r="L89" i="13"/>
  <c r="J89" i="13"/>
  <c r="H89" i="13"/>
  <c r="K89" i="13" s="1"/>
  <c r="F89" i="13"/>
  <c r="K88" i="13"/>
  <c r="G88" i="13"/>
  <c r="G87" i="13" s="1"/>
  <c r="L87" i="13"/>
  <c r="L86" i="13" s="1"/>
  <c r="J87" i="13"/>
  <c r="H87" i="13"/>
  <c r="K87" i="13" s="1"/>
  <c r="F87" i="13"/>
  <c r="F86" i="13" s="1"/>
  <c r="J86" i="13"/>
  <c r="K85" i="13"/>
  <c r="G85" i="13"/>
  <c r="K84" i="13"/>
  <c r="G84" i="13"/>
  <c r="K83" i="13"/>
  <c r="G83" i="13"/>
  <c r="K82" i="13"/>
  <c r="G82" i="13"/>
  <c r="L81" i="13"/>
  <c r="J81" i="13"/>
  <c r="H81" i="13"/>
  <c r="K81" i="13" s="1"/>
  <c r="F81" i="13"/>
  <c r="K80" i="13"/>
  <c r="G80" i="13"/>
  <c r="K79" i="13"/>
  <c r="G79" i="13"/>
  <c r="K78" i="13"/>
  <c r="G78" i="13"/>
  <c r="K77" i="13"/>
  <c r="G77" i="13"/>
  <c r="K76" i="13"/>
  <c r="G76" i="13"/>
  <c r="G75" i="13" s="1"/>
  <c r="L75" i="13"/>
  <c r="J75" i="13"/>
  <c r="H75" i="13"/>
  <c r="K75" i="13" s="1"/>
  <c r="F75" i="13"/>
  <c r="K74" i="13"/>
  <c r="G74" i="13"/>
  <c r="K73" i="13"/>
  <c r="G73" i="13"/>
  <c r="K72" i="13"/>
  <c r="G72" i="13"/>
  <c r="K71" i="13"/>
  <c r="G71" i="13"/>
  <c r="K70" i="13"/>
  <c r="G70" i="13"/>
  <c r="L69" i="13"/>
  <c r="J69" i="13"/>
  <c r="H69" i="13"/>
  <c r="K69" i="13" s="1"/>
  <c r="F69" i="13"/>
  <c r="K68" i="13"/>
  <c r="G68" i="13"/>
  <c r="K67" i="13"/>
  <c r="G67" i="13"/>
  <c r="K66" i="13"/>
  <c r="G66" i="13"/>
  <c r="K65" i="13"/>
  <c r="G65" i="13"/>
  <c r="K64" i="13"/>
  <c r="G64" i="13"/>
  <c r="G63" i="13" s="1"/>
  <c r="L63" i="13"/>
  <c r="J63" i="13"/>
  <c r="H63" i="13"/>
  <c r="K63" i="13" s="1"/>
  <c r="F63" i="13"/>
  <c r="K62" i="13"/>
  <c r="G62" i="13"/>
  <c r="K61" i="13"/>
  <c r="G61" i="13"/>
  <c r="K60" i="13"/>
  <c r="G60" i="13"/>
  <c r="K59" i="13"/>
  <c r="G59" i="13"/>
  <c r="G58" i="13" s="1"/>
  <c r="L58" i="13"/>
  <c r="J58" i="13"/>
  <c r="K58" i="13" s="1"/>
  <c r="H58" i="13"/>
  <c r="F58" i="13"/>
  <c r="K57" i="13"/>
  <c r="G57" i="13"/>
  <c r="K56" i="13"/>
  <c r="G56" i="13"/>
  <c r="K55" i="13"/>
  <c r="G55" i="13"/>
  <c r="K54" i="13"/>
  <c r="G54" i="13"/>
  <c r="K53" i="13"/>
  <c r="G53" i="13"/>
  <c r="G52" i="13" s="1"/>
  <c r="L52" i="13"/>
  <c r="J52" i="13"/>
  <c r="H52" i="13"/>
  <c r="K52" i="13" s="1"/>
  <c r="F52" i="13"/>
  <c r="L51" i="13"/>
  <c r="K50" i="13"/>
  <c r="G50" i="13"/>
  <c r="K49" i="13"/>
  <c r="G49" i="13"/>
  <c r="K48" i="13"/>
  <c r="G48" i="13"/>
  <c r="K47" i="13"/>
  <c r="G47" i="13"/>
  <c r="L46" i="13"/>
  <c r="J46" i="13"/>
  <c r="K46" i="13" s="1"/>
  <c r="H46" i="13"/>
  <c r="F46" i="13"/>
  <c r="K45" i="13"/>
  <c r="G45" i="13"/>
  <c r="K44" i="13"/>
  <c r="G44" i="13"/>
  <c r="K43" i="13"/>
  <c r="G43" i="13"/>
  <c r="K42" i="13"/>
  <c r="G42" i="13"/>
  <c r="G41" i="13" s="1"/>
  <c r="L41" i="13"/>
  <c r="J41" i="13"/>
  <c r="J40" i="13" s="1"/>
  <c r="H41" i="13"/>
  <c r="F41" i="13"/>
  <c r="F40" i="13"/>
  <c r="K39" i="13"/>
  <c r="G39" i="13"/>
  <c r="K38" i="13"/>
  <c r="G38" i="13"/>
  <c r="K37" i="13"/>
  <c r="G37" i="13"/>
  <c r="G36" i="13" s="1"/>
  <c r="G35" i="13" s="1"/>
  <c r="L36" i="13"/>
  <c r="J36" i="13"/>
  <c r="J35" i="13" s="1"/>
  <c r="H36" i="13"/>
  <c r="K36" i="13" s="1"/>
  <c r="F36" i="13"/>
  <c r="F35" i="13" s="1"/>
  <c r="L35" i="13"/>
  <c r="K34" i="13"/>
  <c r="G34" i="13"/>
  <c r="G33" i="13" s="1"/>
  <c r="L33" i="13"/>
  <c r="J33" i="13"/>
  <c r="H33" i="13"/>
  <c r="K33" i="13" s="1"/>
  <c r="F33" i="13"/>
  <c r="K32" i="13"/>
  <c r="G32" i="13"/>
  <c r="G31" i="13" s="1"/>
  <c r="L31" i="13"/>
  <c r="J31" i="13"/>
  <c r="H31" i="13"/>
  <c r="K31" i="13" s="1"/>
  <c r="F31" i="13"/>
  <c r="K30" i="13"/>
  <c r="G30" i="13"/>
  <c r="K29" i="13"/>
  <c r="G29" i="13"/>
  <c r="K28" i="13"/>
  <c r="G28" i="13"/>
  <c r="K27" i="13"/>
  <c r="G27" i="13"/>
  <c r="K26" i="13"/>
  <c r="G26" i="13"/>
  <c r="G25" i="13" s="1"/>
  <c r="L25" i="13"/>
  <c r="J25" i="13"/>
  <c r="H25" i="13"/>
  <c r="K25" i="13" s="1"/>
  <c r="F25" i="13"/>
  <c r="K24" i="13"/>
  <c r="G24" i="13"/>
  <c r="K23" i="13"/>
  <c r="G23" i="13"/>
  <c r="K22" i="13"/>
  <c r="G22" i="13"/>
  <c r="K21" i="13"/>
  <c r="G21" i="13"/>
  <c r="G20" i="13" s="1"/>
  <c r="G19" i="13" s="1"/>
  <c r="L20" i="13"/>
  <c r="L19" i="13" s="1"/>
  <c r="J20" i="13"/>
  <c r="J19" i="13" s="1"/>
  <c r="H20" i="13"/>
  <c r="F20" i="13"/>
  <c r="F19" i="13" s="1"/>
  <c r="H19" i="13"/>
  <c r="K18" i="13"/>
  <c r="G18" i="13"/>
  <c r="G17" i="13" s="1"/>
  <c r="G16" i="13" s="1"/>
  <c r="L17" i="13"/>
  <c r="L16" i="13" s="1"/>
  <c r="J17" i="13"/>
  <c r="J16" i="13" s="1"/>
  <c r="H17" i="13"/>
  <c r="F17" i="13"/>
  <c r="F16" i="13" s="1"/>
  <c r="K15" i="13"/>
  <c r="G15" i="13"/>
  <c r="G14" i="13" s="1"/>
  <c r="G13" i="13" s="1"/>
  <c r="L14" i="13"/>
  <c r="J14" i="13"/>
  <c r="J13" i="13" s="1"/>
  <c r="H14" i="13"/>
  <c r="F14" i="13"/>
  <c r="F13" i="13" s="1"/>
  <c r="L13" i="13"/>
  <c r="H13" i="13"/>
  <c r="K12" i="13"/>
  <c r="G12" i="13"/>
  <c r="K11" i="13"/>
  <c r="G11" i="13"/>
  <c r="G10" i="13" s="1"/>
  <c r="G9" i="13" s="1"/>
  <c r="L10" i="13"/>
  <c r="J10" i="13"/>
  <c r="J9" i="13" s="1"/>
  <c r="H10" i="13"/>
  <c r="H9" i="13" s="1"/>
  <c r="F10" i="13"/>
  <c r="F9" i="13" s="1"/>
  <c r="L9" i="13"/>
  <c r="K8" i="13"/>
  <c r="G8" i="13"/>
  <c r="K7" i="13"/>
  <c r="G7" i="13"/>
  <c r="K6" i="13"/>
  <c r="G6" i="13"/>
  <c r="G5" i="13" s="1"/>
  <c r="G4" i="13" s="1"/>
  <c r="L5" i="13"/>
  <c r="L4" i="13" s="1"/>
  <c r="J5" i="13"/>
  <c r="H5" i="13"/>
  <c r="K5" i="13" s="1"/>
  <c r="F5" i="13"/>
  <c r="F4" i="13" s="1"/>
  <c r="J4" i="13"/>
  <c r="K19" i="13" l="1"/>
  <c r="H4" i="13"/>
  <c r="K4" i="13" s="1"/>
  <c r="K9" i="13"/>
  <c r="K20" i="13"/>
  <c r="H35" i="13"/>
  <c r="K35" i="13"/>
  <c r="K41" i="13"/>
  <c r="G46" i="13"/>
  <c r="H51" i="13"/>
  <c r="J51" i="13"/>
  <c r="K51" i="13" s="1"/>
  <c r="G69" i="13"/>
  <c r="G81" i="13"/>
  <c r="K96" i="13"/>
  <c r="K101" i="13"/>
  <c r="K106" i="13"/>
  <c r="G124" i="13"/>
  <c r="G123" i="13" s="1"/>
  <c r="H129" i="13"/>
  <c r="K129" i="13"/>
  <c r="K133" i="13"/>
  <c r="G93" i="13"/>
  <c r="G118" i="13"/>
  <c r="K123" i="13"/>
  <c r="K14" i="13"/>
  <c r="K17" i="13"/>
  <c r="L40" i="13"/>
  <c r="F51" i="13"/>
  <c r="F139" i="13" s="1"/>
  <c r="G86" i="13"/>
  <c r="K94" i="13"/>
  <c r="K124" i="13"/>
  <c r="K13" i="13"/>
  <c r="G133" i="13"/>
  <c r="J139" i="13"/>
  <c r="L139" i="13"/>
  <c r="G40" i="13"/>
  <c r="G51" i="13"/>
  <c r="G132" i="13"/>
  <c r="K10" i="13"/>
  <c r="H16" i="13"/>
  <c r="K16" i="13" s="1"/>
  <c r="H40" i="13"/>
  <c r="K40" i="13" s="1"/>
  <c r="H86" i="13"/>
  <c r="K86" i="13" s="1"/>
  <c r="H132" i="13"/>
  <c r="H93" i="13"/>
  <c r="K93" i="13" s="1"/>
  <c r="G139" i="13" l="1"/>
  <c r="K139" i="13"/>
  <c r="K132" i="13"/>
  <c r="G116" i="2" l="1"/>
  <c r="G336" i="2"/>
  <c r="G300" i="2" s="1"/>
  <c r="G485" i="2"/>
  <c r="G486" i="2"/>
  <c r="G487" i="2"/>
  <c r="G488" i="2"/>
  <c r="G489" i="2"/>
  <c r="G484" i="2"/>
  <c r="G475" i="2"/>
  <c r="G476" i="2"/>
  <c r="G477" i="2"/>
  <c r="G478" i="2"/>
  <c r="G479" i="2"/>
  <c r="G480" i="2"/>
  <c r="G481" i="2"/>
  <c r="G482" i="2"/>
  <c r="G474" i="2"/>
  <c r="G471" i="2"/>
  <c r="G470" i="2"/>
  <c r="G469" i="2"/>
  <c r="G467" i="2"/>
  <c r="G465" i="2"/>
  <c r="G463" i="2"/>
  <c r="G462" i="2"/>
  <c r="G453" i="2"/>
  <c r="G454" i="2"/>
  <c r="G455" i="2"/>
  <c r="G456" i="2"/>
  <c r="G457" i="2"/>
  <c r="G458" i="2"/>
  <c r="G459" i="2"/>
  <c r="G460" i="2"/>
  <c r="G452" i="2"/>
  <c r="G450" i="2"/>
  <c r="G449" i="2"/>
  <c r="G443" i="2"/>
  <c r="G444" i="2"/>
  <c r="G445" i="2"/>
  <c r="G446" i="2"/>
  <c r="G442" i="2"/>
  <c r="G440" i="2"/>
  <c r="G437" i="2"/>
  <c r="G438" i="2"/>
  <c r="G436" i="2"/>
  <c r="G433" i="2"/>
  <c r="G434" i="2"/>
  <c r="G432" i="2"/>
  <c r="G429" i="2"/>
  <c r="G430" i="2"/>
  <c r="G428" i="2"/>
  <c r="G426" i="2"/>
  <c r="G422" i="2"/>
  <c r="G423" i="2"/>
  <c r="G424" i="2"/>
  <c r="G421" i="2"/>
  <c r="G419" i="2"/>
  <c r="G418" i="2"/>
  <c r="G417" i="2"/>
  <c r="G414" i="2"/>
  <c r="G412" i="2"/>
  <c r="G411" i="2"/>
  <c r="G400" i="2"/>
  <c r="G401" i="2"/>
  <c r="G402" i="2"/>
  <c r="G403" i="2"/>
  <c r="G404" i="2"/>
  <c r="G405" i="2"/>
  <c r="G406" i="2"/>
  <c r="G407" i="2"/>
  <c r="G408" i="2"/>
  <c r="G409" i="2"/>
  <c r="G399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82" i="2"/>
  <c r="G372" i="2"/>
  <c r="G373" i="2"/>
  <c r="G374" i="2"/>
  <c r="G375" i="2"/>
  <c r="G376" i="2"/>
  <c r="G377" i="2"/>
  <c r="G378" i="2"/>
  <c r="G379" i="2"/>
  <c r="G371" i="2"/>
  <c r="G361" i="2"/>
  <c r="G362" i="2"/>
  <c r="G363" i="2"/>
  <c r="G364" i="2"/>
  <c r="G365" i="2"/>
  <c r="G366" i="2"/>
  <c r="G367" i="2"/>
  <c r="G368" i="2"/>
  <c r="G369" i="2"/>
  <c r="G36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40" i="2"/>
  <c r="G338" i="2"/>
  <c r="G337" i="2"/>
  <c r="G335" i="2"/>
  <c r="G333" i="2"/>
  <c r="G331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14" i="2"/>
  <c r="G306" i="2"/>
  <c r="G307" i="2"/>
  <c r="G308" i="2"/>
  <c r="G309" i="2"/>
  <c r="G310" i="2"/>
  <c r="G311" i="2"/>
  <c r="G312" i="2"/>
  <c r="G305" i="2"/>
  <c r="G303" i="2"/>
  <c r="G302" i="2"/>
  <c r="G299" i="2"/>
  <c r="G288" i="2"/>
  <c r="G289" i="2"/>
  <c r="G290" i="2"/>
  <c r="G291" i="2"/>
  <c r="G292" i="2"/>
  <c r="G293" i="2"/>
  <c r="G294" i="2"/>
  <c r="G295" i="2"/>
  <c r="G296" i="2"/>
  <c r="G297" i="2"/>
  <c r="G287" i="2"/>
  <c r="G285" i="2"/>
  <c r="G284" i="2"/>
  <c r="G281" i="2"/>
  <c r="G280" i="2"/>
  <c r="G269" i="2"/>
  <c r="G270" i="2"/>
  <c r="G271" i="2"/>
  <c r="G272" i="2"/>
  <c r="G273" i="2"/>
  <c r="G274" i="2"/>
  <c r="G275" i="2"/>
  <c r="G276" i="2"/>
  <c r="G277" i="2"/>
  <c r="G278" i="2"/>
  <c r="G268" i="2"/>
  <c r="G265" i="2"/>
  <c r="G263" i="2" s="1"/>
  <c r="G266" i="2"/>
  <c r="G264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48" i="2"/>
  <c r="G247" i="2" s="1"/>
  <c r="G246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24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00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84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61" i="2"/>
  <c r="G158" i="2"/>
  <c r="G157" i="2" s="1"/>
  <c r="G156" i="2" s="1"/>
  <c r="G155" i="2"/>
  <c r="G154" i="2" s="1"/>
  <c r="G153" i="2" s="1"/>
  <c r="G144" i="2"/>
  <c r="G145" i="2"/>
  <c r="G146" i="2"/>
  <c r="G147" i="2"/>
  <c r="G148" i="2"/>
  <c r="G149" i="2"/>
  <c r="G150" i="2"/>
  <c r="G151" i="2"/>
  <c r="G152" i="2"/>
  <c r="G143" i="2"/>
  <c r="G139" i="2"/>
  <c r="G140" i="2"/>
  <c r="G141" i="2"/>
  <c r="G138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23" i="2"/>
  <c r="G122" i="2" s="1"/>
  <c r="G121" i="2"/>
  <c r="G120" i="2" s="1"/>
  <c r="G119" i="2"/>
  <c r="G118" i="2"/>
  <c r="G114" i="2"/>
  <c r="G115" i="2"/>
  <c r="G113" i="2"/>
  <c r="G108" i="2"/>
  <c r="G109" i="2"/>
  <c r="G110" i="2"/>
  <c r="G107" i="2"/>
  <c r="G104" i="2"/>
  <c r="G102" i="2" s="1"/>
  <c r="G105" i="2"/>
  <c r="G103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76" i="2"/>
  <c r="G72" i="2"/>
  <c r="G73" i="2"/>
  <c r="G74" i="2"/>
  <c r="G71" i="2"/>
  <c r="G65" i="2"/>
  <c r="G66" i="2"/>
  <c r="G67" i="2"/>
  <c r="G68" i="2"/>
  <c r="G69" i="2"/>
  <c r="G64" i="2"/>
  <c r="G63" i="2" s="1"/>
  <c r="G61" i="2"/>
  <c r="G60" i="2" s="1"/>
  <c r="G59" i="2"/>
  <c r="G58" i="2"/>
  <c r="G48" i="2"/>
  <c r="G49" i="2"/>
  <c r="G50" i="2"/>
  <c r="G51" i="2"/>
  <c r="G52" i="2"/>
  <c r="G53" i="2"/>
  <c r="G54" i="2"/>
  <c r="G55" i="2"/>
  <c r="G47" i="2"/>
  <c r="G46" i="2" s="1"/>
  <c r="G45" i="2"/>
  <c r="G40" i="2"/>
  <c r="G41" i="2"/>
  <c r="G42" i="2"/>
  <c r="G39" i="2"/>
  <c r="G32" i="2"/>
  <c r="G33" i="2"/>
  <c r="G34" i="2"/>
  <c r="G35" i="2"/>
  <c r="G36" i="2"/>
  <c r="G31" i="2"/>
  <c r="G30" i="2" s="1"/>
  <c r="G29" i="2"/>
  <c r="G27" i="2"/>
  <c r="G26" i="2" s="1"/>
  <c r="G25" i="2"/>
  <c r="G24" i="2" s="1"/>
  <c r="G19" i="2"/>
  <c r="G20" i="2"/>
  <c r="G21" i="2"/>
  <c r="G22" i="2"/>
  <c r="G18" i="2"/>
  <c r="G17" i="2" s="1"/>
  <c r="G16" i="2" s="1"/>
  <c r="G11" i="2"/>
  <c r="G12" i="2"/>
  <c r="G13" i="2"/>
  <c r="G14" i="2"/>
  <c r="G15" i="2"/>
  <c r="G10" i="2"/>
  <c r="G9" i="2" s="1"/>
  <c r="G8" i="2"/>
  <c r="G7" i="2" s="1"/>
  <c r="G6" i="2"/>
  <c r="G5" i="2" s="1"/>
  <c r="F336" i="2"/>
  <c r="G483" i="2"/>
  <c r="F483" i="2"/>
  <c r="G473" i="2"/>
  <c r="F473" i="2"/>
  <c r="G468" i="2"/>
  <c r="F468" i="2"/>
  <c r="G466" i="2"/>
  <c r="F466" i="2"/>
  <c r="G464" i="2"/>
  <c r="F464" i="2"/>
  <c r="G461" i="2"/>
  <c r="F461" i="2"/>
  <c r="G451" i="2"/>
  <c r="F451" i="2"/>
  <c r="F448" i="2"/>
  <c r="G441" i="2"/>
  <c r="F441" i="2"/>
  <c r="G439" i="2"/>
  <c r="F439" i="2"/>
  <c r="G435" i="2"/>
  <c r="F435" i="2"/>
  <c r="G431" i="2"/>
  <c r="F431" i="2"/>
  <c r="G427" i="2"/>
  <c r="F427" i="2"/>
  <c r="G425" i="2"/>
  <c r="F425" i="2"/>
  <c r="G420" i="2"/>
  <c r="F420" i="2"/>
  <c r="G416" i="2"/>
  <c r="F416" i="2"/>
  <c r="G413" i="2"/>
  <c r="F413" i="2"/>
  <c r="G410" i="2"/>
  <c r="F410" i="2"/>
  <c r="G398" i="2"/>
  <c r="F398" i="2"/>
  <c r="G381" i="2"/>
  <c r="G380" i="2" s="1"/>
  <c r="F381" i="2"/>
  <c r="F380" i="2" s="1"/>
  <c r="G370" i="2"/>
  <c r="F370" i="2"/>
  <c r="G359" i="2"/>
  <c r="F359" i="2"/>
  <c r="G339" i="2"/>
  <c r="F339" i="2"/>
  <c r="G334" i="2"/>
  <c r="F334" i="2"/>
  <c r="G332" i="2"/>
  <c r="F332" i="2"/>
  <c r="G330" i="2"/>
  <c r="F330" i="2"/>
  <c r="G313" i="2"/>
  <c r="F313" i="2"/>
  <c r="G304" i="2"/>
  <c r="F304" i="2"/>
  <c r="G301" i="2"/>
  <c r="F301" i="2"/>
  <c r="G298" i="2"/>
  <c r="F298" i="2"/>
  <c r="G286" i="2"/>
  <c r="F286" i="2"/>
  <c r="G283" i="2"/>
  <c r="F283" i="2"/>
  <c r="G279" i="2"/>
  <c r="F279" i="2"/>
  <c r="G267" i="2"/>
  <c r="F267" i="2"/>
  <c r="F263" i="2"/>
  <c r="F247" i="2"/>
  <c r="G245" i="2"/>
  <c r="F245" i="2"/>
  <c r="G223" i="2"/>
  <c r="F223" i="2"/>
  <c r="G199" i="2"/>
  <c r="F199" i="2"/>
  <c r="F183" i="2"/>
  <c r="G160" i="2"/>
  <c r="F160" i="2"/>
  <c r="F157" i="2"/>
  <c r="F156" i="2" s="1"/>
  <c r="F154" i="2"/>
  <c r="F153" i="2" s="1"/>
  <c r="G142" i="2"/>
  <c r="F142" i="2"/>
  <c r="F137" i="2"/>
  <c r="F122" i="2"/>
  <c r="F120" i="2"/>
  <c r="F117" i="2"/>
  <c r="F112" i="2"/>
  <c r="F111" i="2" s="1"/>
  <c r="F106" i="2"/>
  <c r="F102" i="2"/>
  <c r="G75" i="2"/>
  <c r="F75" i="2"/>
  <c r="F70" i="2"/>
  <c r="F63" i="2"/>
  <c r="F60" i="2"/>
  <c r="F57" i="2"/>
  <c r="F46" i="2"/>
  <c r="G44" i="2"/>
  <c r="F44" i="2"/>
  <c r="F38" i="2"/>
  <c r="F37" i="2" s="1"/>
  <c r="F30" i="2"/>
  <c r="G28" i="2"/>
  <c r="F28" i="2"/>
  <c r="F26" i="2"/>
  <c r="F24" i="2"/>
  <c r="F17" i="2"/>
  <c r="F16" i="2" s="1"/>
  <c r="F9" i="2"/>
  <c r="F7" i="2"/>
  <c r="F5" i="2"/>
  <c r="G134" i="1"/>
  <c r="G133" i="1"/>
  <c r="G9" i="1"/>
  <c r="G8" i="1"/>
  <c r="G12" i="1"/>
  <c r="G13" i="1"/>
  <c r="G11" i="1"/>
  <c r="G16" i="1"/>
  <c r="G15" i="1" s="1"/>
  <c r="G14" i="1" s="1"/>
  <c r="G20" i="1"/>
  <c r="G19" i="1"/>
  <c r="G18" i="1" s="1"/>
  <c r="G17" i="1" s="1"/>
  <c r="G23" i="1"/>
  <c r="G22" i="1" s="1"/>
  <c r="G21" i="1" s="1"/>
  <c r="G27" i="1"/>
  <c r="G28" i="1"/>
  <c r="G29" i="1"/>
  <c r="G30" i="1"/>
  <c r="G31" i="1"/>
  <c r="G32" i="1"/>
  <c r="G33" i="1"/>
  <c r="G26" i="1"/>
  <c r="G37" i="1"/>
  <c r="G36" i="1"/>
  <c r="G35" i="1" s="1"/>
  <c r="G40" i="1"/>
  <c r="G41" i="1"/>
  <c r="G39" i="1"/>
  <c r="G44" i="1"/>
  <c r="G43" i="1" s="1"/>
  <c r="G42" i="1" s="1"/>
  <c r="G48" i="1"/>
  <c r="G47" i="1"/>
  <c r="G51" i="1"/>
  <c r="G52" i="1"/>
  <c r="G53" i="1"/>
  <c r="G54" i="1"/>
  <c r="G55" i="1"/>
  <c r="G56" i="1"/>
  <c r="G57" i="1"/>
  <c r="G50" i="1"/>
  <c r="G60" i="1"/>
  <c r="G61" i="1"/>
  <c r="G62" i="1"/>
  <c r="G63" i="1"/>
  <c r="G64" i="1"/>
  <c r="G65" i="1"/>
  <c r="G66" i="1"/>
  <c r="G67" i="1"/>
  <c r="G68" i="1"/>
  <c r="G59" i="1"/>
  <c r="G71" i="1"/>
  <c r="G72" i="1"/>
  <c r="G73" i="1"/>
  <c r="G74" i="1"/>
  <c r="G70" i="1"/>
  <c r="G77" i="1"/>
  <c r="G76" i="1"/>
  <c r="G80" i="1"/>
  <c r="G79" i="1" s="1"/>
  <c r="G82" i="1"/>
  <c r="G81" i="1" s="1"/>
  <c r="G85" i="1"/>
  <c r="G86" i="1"/>
  <c r="G84" i="1"/>
  <c r="G88" i="1"/>
  <c r="G87" i="1" s="1"/>
  <c r="G92" i="1"/>
  <c r="G93" i="1"/>
  <c r="G94" i="1"/>
  <c r="G90" i="1" s="1"/>
  <c r="G95" i="1"/>
  <c r="G91" i="1"/>
  <c r="G97" i="1"/>
  <c r="G96" i="1" s="1"/>
  <c r="G100" i="1"/>
  <c r="G101" i="1"/>
  <c r="G102" i="1"/>
  <c r="G99" i="1"/>
  <c r="G104" i="1"/>
  <c r="G105" i="1"/>
  <c r="G108" i="1"/>
  <c r="G109" i="1"/>
  <c r="G107" i="1"/>
  <c r="G113" i="1"/>
  <c r="G114" i="1"/>
  <c r="G115" i="1"/>
  <c r="G116" i="1"/>
  <c r="G112" i="1"/>
  <c r="G119" i="1"/>
  <c r="G118" i="1"/>
  <c r="G122" i="1"/>
  <c r="G121" i="1"/>
  <c r="G125" i="1"/>
  <c r="G124" i="1"/>
  <c r="G127" i="1"/>
  <c r="G126" i="1" s="1"/>
  <c r="G130" i="1"/>
  <c r="G131" i="1"/>
  <c r="G129" i="1"/>
  <c r="G137" i="1"/>
  <c r="G138" i="1"/>
  <c r="G141" i="1"/>
  <c r="G140" i="1" s="1"/>
  <c r="G139" i="1" s="1"/>
  <c r="G144" i="1"/>
  <c r="G143" i="1" s="1"/>
  <c r="G146" i="1"/>
  <c r="G145" i="1" s="1"/>
  <c r="G148" i="1"/>
  <c r="G149" i="1"/>
  <c r="G147" i="1"/>
  <c r="G150" i="1"/>
  <c r="G152" i="1"/>
  <c r="G155" i="1"/>
  <c r="G154" i="1" s="1"/>
  <c r="G158" i="1"/>
  <c r="G156" i="1" s="1"/>
  <c r="G157" i="1"/>
  <c r="G162" i="1"/>
  <c r="G161" i="1"/>
  <c r="F156" i="1"/>
  <c r="F160" i="1"/>
  <c r="F159" i="1" s="1"/>
  <c r="F154" i="1"/>
  <c r="G151" i="1"/>
  <c r="F151" i="1"/>
  <c r="F147" i="1"/>
  <c r="F145" i="1"/>
  <c r="F143" i="1"/>
  <c r="F140" i="1"/>
  <c r="F139" i="1" s="1"/>
  <c r="F136" i="1"/>
  <c r="F135" i="1" s="1"/>
  <c r="F132" i="1"/>
  <c r="F128" i="1"/>
  <c r="F126" i="1"/>
  <c r="M142" i="1"/>
  <c r="L142" i="1"/>
  <c r="L147" i="1"/>
  <c r="F123" i="1"/>
  <c r="F120" i="1"/>
  <c r="F117" i="1"/>
  <c r="G111" i="1"/>
  <c r="F111" i="1"/>
  <c r="F106" i="1"/>
  <c r="F103" i="1"/>
  <c r="F98" i="1"/>
  <c r="F96" i="1"/>
  <c r="F90" i="1"/>
  <c r="F87" i="1"/>
  <c r="F83" i="1"/>
  <c r="F81" i="1"/>
  <c r="F79" i="1"/>
  <c r="F75" i="1"/>
  <c r="F69" i="1"/>
  <c r="F58" i="1"/>
  <c r="F49" i="1"/>
  <c r="F46" i="1"/>
  <c r="F43" i="1"/>
  <c r="F42" i="1" s="1"/>
  <c r="F38" i="1"/>
  <c r="F35" i="1"/>
  <c r="F25" i="1"/>
  <c r="F24" i="1" s="1"/>
  <c r="F22" i="1"/>
  <c r="F21" i="1" s="1"/>
  <c r="F18" i="1"/>
  <c r="F17" i="1" s="1"/>
  <c r="F15" i="1"/>
  <c r="F14" i="1" s="1"/>
  <c r="F10" i="1"/>
  <c r="G7" i="1"/>
  <c r="F7" i="1"/>
  <c r="G472" i="2" l="1"/>
  <c r="G448" i="2"/>
  <c r="G447" i="2" s="1"/>
  <c r="G415" i="2"/>
  <c r="G397" i="2"/>
  <c r="G282" i="2"/>
  <c r="G183" i="2"/>
  <c r="G159" i="2"/>
  <c r="G137" i="2"/>
  <c r="G117" i="2"/>
  <c r="G112" i="2"/>
  <c r="G111" i="2" s="1"/>
  <c r="G106" i="2"/>
  <c r="G62" i="2" s="1"/>
  <c r="G70" i="2"/>
  <c r="G57" i="2"/>
  <c r="G56" i="2" s="1"/>
  <c r="G43" i="2"/>
  <c r="G38" i="2"/>
  <c r="G37" i="2" s="1"/>
  <c r="G23" i="2"/>
  <c r="G4" i="2"/>
  <c r="F472" i="2"/>
  <c r="F447" i="2"/>
  <c r="F415" i="2"/>
  <c r="F397" i="2"/>
  <c r="F300" i="2"/>
  <c r="F282" i="2"/>
  <c r="F159" i="2"/>
  <c r="F116" i="2"/>
  <c r="F62" i="2"/>
  <c r="F56" i="2"/>
  <c r="F43" i="2"/>
  <c r="F23" i="2"/>
  <c r="F4" i="2"/>
  <c r="G132" i="1"/>
  <c r="G10" i="1"/>
  <c r="G6" i="1" s="1"/>
  <c r="G25" i="1"/>
  <c r="G24" i="1" s="1"/>
  <c r="G38" i="1"/>
  <c r="G34" i="1" s="1"/>
  <c r="G46" i="1"/>
  <c r="G49" i="1"/>
  <c r="G58" i="1"/>
  <c r="G69" i="1"/>
  <c r="G75" i="1"/>
  <c r="G45" i="1" s="1"/>
  <c r="G83" i="1"/>
  <c r="G98" i="1"/>
  <c r="G103" i="1"/>
  <c r="G106" i="1"/>
  <c r="G117" i="1"/>
  <c r="G120" i="1"/>
  <c r="G123" i="1"/>
  <c r="G128" i="1"/>
  <c r="G110" i="1" s="1"/>
  <c r="G136" i="1"/>
  <c r="G135" i="1" s="1"/>
  <c r="G142" i="1"/>
  <c r="G153" i="1"/>
  <c r="G160" i="1"/>
  <c r="G159" i="1" s="1"/>
  <c r="F153" i="1"/>
  <c r="F142" i="1"/>
  <c r="F110" i="1"/>
  <c r="F45" i="1"/>
  <c r="F34" i="1"/>
  <c r="F6" i="1"/>
  <c r="G89" i="1"/>
  <c r="F89" i="1"/>
  <c r="G78" i="1"/>
  <c r="F78" i="1"/>
  <c r="F100" i="12"/>
  <c r="F101" i="12"/>
  <c r="F99" i="12"/>
  <c r="F94" i="12"/>
  <c r="F95" i="12"/>
  <c r="F96" i="12"/>
  <c r="F97" i="12"/>
  <c r="F93" i="12"/>
  <c r="F87" i="12"/>
  <c r="F88" i="12"/>
  <c r="F89" i="12"/>
  <c r="F90" i="12"/>
  <c r="F91" i="12"/>
  <c r="F86" i="12"/>
  <c r="F84" i="12"/>
  <c r="F83" i="12"/>
  <c r="F82" i="12"/>
  <c r="F81" i="12"/>
  <c r="F77" i="12"/>
  <c r="F78" i="12"/>
  <c r="F79" i="12"/>
  <c r="F76" i="12"/>
  <c r="F68" i="12"/>
  <c r="F69" i="12"/>
  <c r="F70" i="12"/>
  <c r="F71" i="12"/>
  <c r="F72" i="12"/>
  <c r="F73" i="12"/>
  <c r="F74" i="12"/>
  <c r="F67" i="12"/>
  <c r="E66" i="12"/>
  <c r="F66" i="12" s="1"/>
  <c r="F61" i="12"/>
  <c r="F62" i="12"/>
  <c r="F63" i="12"/>
  <c r="F64" i="12"/>
  <c r="F65" i="12"/>
  <c r="F60" i="12"/>
  <c r="F55" i="12"/>
  <c r="F56" i="12"/>
  <c r="F57" i="12"/>
  <c r="F58" i="12"/>
  <c r="F54" i="12"/>
  <c r="F51" i="12"/>
  <c r="F52" i="12"/>
  <c r="F50" i="12"/>
  <c r="F49" i="12"/>
  <c r="F48" i="12"/>
  <c r="F44" i="12"/>
  <c r="F45" i="12"/>
  <c r="F46" i="12"/>
  <c r="F43" i="12"/>
  <c r="F39" i="12"/>
  <c r="F40" i="12"/>
  <c r="F41" i="12"/>
  <c r="F38" i="12"/>
  <c r="F37" i="12"/>
  <c r="F31" i="12"/>
  <c r="F32" i="12"/>
  <c r="F33" i="12"/>
  <c r="F34" i="12"/>
  <c r="F35" i="12"/>
  <c r="F30" i="12"/>
  <c r="F24" i="12"/>
  <c r="F25" i="12"/>
  <c r="F26" i="12"/>
  <c r="F27" i="12"/>
  <c r="F28" i="12"/>
  <c r="F23" i="12"/>
  <c r="F20" i="12"/>
  <c r="F21" i="12"/>
  <c r="F19" i="12"/>
  <c r="F13" i="12"/>
  <c r="F14" i="12"/>
  <c r="F15" i="12"/>
  <c r="F16" i="12"/>
  <c r="F17" i="12"/>
  <c r="F12" i="12"/>
  <c r="F9" i="12"/>
  <c r="F10" i="12"/>
  <c r="F8" i="12"/>
  <c r="E7" i="12"/>
  <c r="E11" i="12"/>
  <c r="F11" i="12" s="1"/>
  <c r="E18" i="12"/>
  <c r="F18" i="12" s="1"/>
  <c r="E22" i="12"/>
  <c r="F22" i="12" s="1"/>
  <c r="E29" i="12"/>
  <c r="F29" i="12" s="1"/>
  <c r="E36" i="12"/>
  <c r="F36" i="12" s="1"/>
  <c r="E42" i="12"/>
  <c r="F42" i="12" s="1"/>
  <c r="E47" i="12"/>
  <c r="F47" i="12" s="1"/>
  <c r="E49" i="12"/>
  <c r="E53" i="12"/>
  <c r="F53" i="12" s="1"/>
  <c r="E59" i="12"/>
  <c r="F59" i="12" s="1"/>
  <c r="E98" i="12"/>
  <c r="F98" i="12" s="1"/>
  <c r="E92" i="12"/>
  <c r="F92" i="12" s="1"/>
  <c r="E85" i="12"/>
  <c r="F85" i="12" s="1"/>
  <c r="E80" i="12"/>
  <c r="F80" i="12" s="1"/>
  <c r="E75" i="12"/>
  <c r="F75" i="12" s="1"/>
  <c r="H131" i="11"/>
  <c r="H132" i="11"/>
  <c r="H133" i="11"/>
  <c r="H134" i="11"/>
  <c r="H130" i="11"/>
  <c r="H116" i="11"/>
  <c r="H117" i="11"/>
  <c r="H118" i="11"/>
  <c r="H119" i="11"/>
  <c r="H120" i="11"/>
  <c r="H121" i="11"/>
  <c r="H122" i="11"/>
  <c r="H123" i="11"/>
  <c r="H124" i="11"/>
  <c r="H125" i="11"/>
  <c r="H127" i="11"/>
  <c r="H128" i="11"/>
  <c r="H115" i="11"/>
  <c r="H107" i="11"/>
  <c r="H108" i="11"/>
  <c r="H109" i="11"/>
  <c r="H110" i="11"/>
  <c r="H111" i="11"/>
  <c r="H106" i="11"/>
  <c r="H105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88" i="11"/>
  <c r="H86" i="11"/>
  <c r="H85" i="11"/>
  <c r="H82" i="11"/>
  <c r="G78" i="11"/>
  <c r="G76" i="11"/>
  <c r="G69" i="11"/>
  <c r="G67" i="11"/>
  <c r="G57" i="11"/>
  <c r="H58" i="11"/>
  <c r="H59" i="11"/>
  <c r="H60" i="11"/>
  <c r="H61" i="11"/>
  <c r="H62" i="11"/>
  <c r="H63" i="11"/>
  <c r="H64" i="11"/>
  <c r="H65" i="11"/>
  <c r="H66" i="11"/>
  <c r="H68" i="11"/>
  <c r="H70" i="11"/>
  <c r="H71" i="11"/>
  <c r="H72" i="11"/>
  <c r="H73" i="11"/>
  <c r="H74" i="11"/>
  <c r="H75" i="11"/>
  <c r="H77" i="11"/>
  <c r="H79" i="11"/>
  <c r="G53" i="11"/>
  <c r="H50" i="11"/>
  <c r="H51" i="11"/>
  <c r="H52" i="11"/>
  <c r="H54" i="11"/>
  <c r="H49" i="11"/>
  <c r="G48" i="11"/>
  <c r="H45" i="11"/>
  <c r="H44" i="11"/>
  <c r="G43" i="11"/>
  <c r="G42" i="11" s="1"/>
  <c r="G41" i="11" s="1"/>
  <c r="G39" i="11"/>
  <c r="G34" i="11"/>
  <c r="H40" i="11"/>
  <c r="H35" i="11"/>
  <c r="H36" i="11"/>
  <c r="H37" i="11"/>
  <c r="H38" i="11"/>
  <c r="G30" i="11"/>
  <c r="G27" i="11"/>
  <c r="H28" i="11"/>
  <c r="H29" i="11"/>
  <c r="H31" i="11"/>
  <c r="H17" i="11"/>
  <c r="H18" i="11"/>
  <c r="H19" i="11"/>
  <c r="H20" i="11"/>
  <c r="H21" i="11"/>
  <c r="H22" i="11"/>
  <c r="H23" i="11"/>
  <c r="H24" i="11"/>
  <c r="H9" i="11"/>
  <c r="H10" i="11"/>
  <c r="H11" i="11"/>
  <c r="H12" i="11"/>
  <c r="H13" i="11"/>
  <c r="H14" i="11"/>
  <c r="H15" i="11"/>
  <c r="H8" i="11"/>
  <c r="G129" i="11"/>
  <c r="G114" i="11"/>
  <c r="G104" i="11"/>
  <c r="G87" i="11"/>
  <c r="H87" i="11"/>
  <c r="G81" i="11"/>
  <c r="G84" i="11"/>
  <c r="G33" i="11"/>
  <c r="G32" i="11" s="1"/>
  <c r="G26" i="11"/>
  <c r="G25" i="11" s="1"/>
  <c r="G16" i="11"/>
  <c r="G7" i="11"/>
  <c r="H27" i="4"/>
  <c r="H28" i="4"/>
  <c r="H29" i="4"/>
  <c r="H30" i="4"/>
  <c r="H31" i="4"/>
  <c r="H32" i="4"/>
  <c r="H33" i="4"/>
  <c r="H34" i="4"/>
  <c r="H35" i="4"/>
  <c r="H36" i="4"/>
  <c r="H26" i="4"/>
  <c r="H24" i="4"/>
  <c r="H23" i="4"/>
  <c r="H20" i="4"/>
  <c r="H13" i="4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3" i="8"/>
  <c r="G12" i="8"/>
  <c r="G10" i="8"/>
  <c r="G9" i="8"/>
  <c r="F10" i="8"/>
  <c r="E10" i="8"/>
  <c r="G24" i="10"/>
  <c r="F24" i="10"/>
  <c r="E24" i="10"/>
  <c r="D24" i="10"/>
  <c r="E29" i="7"/>
  <c r="G80" i="7"/>
  <c r="G75" i="7"/>
  <c r="G59" i="7"/>
  <c r="G56" i="7"/>
  <c r="G54" i="7"/>
  <c r="G51" i="7"/>
  <c r="G48" i="7"/>
  <c r="G44" i="7"/>
  <c r="G42" i="7"/>
  <c r="G37" i="7"/>
  <c r="G33" i="7"/>
  <c r="G31" i="7"/>
  <c r="G28" i="7"/>
  <c r="G26" i="7"/>
  <c r="G23" i="7"/>
  <c r="G19" i="7"/>
  <c r="G17" i="7"/>
  <c r="G15" i="7"/>
  <c r="I9" i="6"/>
  <c r="J9" i="6" s="1"/>
  <c r="I18" i="6"/>
  <c r="J18" i="6" s="1"/>
  <c r="F8" i="6"/>
  <c r="F9" i="6"/>
  <c r="G9" i="6" s="1"/>
  <c r="F18" i="6"/>
  <c r="G18" i="6" s="1"/>
  <c r="J37" i="6"/>
  <c r="J33" i="6"/>
  <c r="J21" i="6"/>
  <c r="J22" i="6"/>
  <c r="J23" i="6"/>
  <c r="J24" i="6"/>
  <c r="J25" i="6"/>
  <c r="J26" i="6"/>
  <c r="J27" i="6"/>
  <c r="J28" i="6"/>
  <c r="J29" i="6"/>
  <c r="J30" i="6"/>
  <c r="J20" i="6"/>
  <c r="J17" i="6"/>
  <c r="J14" i="6"/>
  <c r="J11" i="6"/>
  <c r="G36" i="6"/>
  <c r="G32" i="6"/>
  <c r="G19" i="6"/>
  <c r="G16" i="6"/>
  <c r="G13" i="6"/>
  <c r="G10" i="6"/>
  <c r="G490" i="2" l="1"/>
  <c r="F490" i="2"/>
  <c r="G163" i="1"/>
  <c r="F163" i="1"/>
  <c r="F7" i="12"/>
  <c r="E102" i="12"/>
  <c r="F102" i="12" s="1"/>
  <c r="G80" i="11"/>
  <c r="G56" i="11"/>
  <c r="G47" i="11"/>
  <c r="G46" i="11" s="1"/>
  <c r="H48" i="11"/>
  <c r="G113" i="11"/>
  <c r="G83" i="11"/>
  <c r="G6" i="11"/>
  <c r="G62" i="3"/>
  <c r="G52" i="3"/>
  <c r="G49" i="3"/>
  <c r="G33" i="3"/>
  <c r="G27" i="3"/>
  <c r="G18" i="3"/>
  <c r="G9" i="3"/>
  <c r="J63" i="3"/>
  <c r="J54" i="3"/>
  <c r="J55" i="3"/>
  <c r="J56" i="3"/>
  <c r="J57" i="3"/>
  <c r="J58" i="3"/>
  <c r="J59" i="3"/>
  <c r="J60" i="3"/>
  <c r="J53" i="3"/>
  <c r="J50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34" i="3"/>
  <c r="J29" i="3"/>
  <c r="J30" i="3"/>
  <c r="J28" i="3"/>
  <c r="J20" i="3"/>
  <c r="J21" i="3"/>
  <c r="J22" i="3"/>
  <c r="J23" i="3"/>
  <c r="J24" i="3"/>
  <c r="J19" i="3"/>
  <c r="J11" i="3"/>
  <c r="J12" i="3"/>
  <c r="J13" i="3"/>
  <c r="J14" i="3"/>
  <c r="J15" i="3"/>
  <c r="J10" i="3"/>
  <c r="E8" i="3"/>
  <c r="E7" i="3" s="1"/>
  <c r="E17" i="3"/>
  <c r="E16" i="3" s="1"/>
  <c r="E26" i="3"/>
  <c r="E25" i="3" s="1"/>
  <c r="E32" i="3"/>
  <c r="E48" i="3"/>
  <c r="E51" i="3"/>
  <c r="E61" i="3"/>
  <c r="G112" i="11" l="1"/>
  <c r="G55" i="11"/>
  <c r="G5" i="11"/>
  <c r="E31" i="3"/>
  <c r="E64" i="3" s="1"/>
  <c r="I40" i="5"/>
  <c r="I41" i="5"/>
  <c r="I42" i="5"/>
  <c r="I43" i="5"/>
  <c r="I44" i="5"/>
  <c r="I45" i="5"/>
  <c r="I46" i="5"/>
  <c r="I47" i="5"/>
  <c r="I48" i="5"/>
  <c r="I39" i="5"/>
  <c r="I38" i="5"/>
  <c r="I32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9" i="5"/>
  <c r="H30" i="5"/>
  <c r="H48" i="5" s="1"/>
  <c r="H19" i="5"/>
  <c r="J19" i="5"/>
  <c r="J30" i="5"/>
  <c r="J48" i="5" l="1"/>
  <c r="G135" i="11"/>
  <c r="M10" i="1"/>
  <c r="N10" i="1"/>
  <c r="L10" i="1"/>
  <c r="H18" i="1"/>
  <c r="M18" i="1"/>
  <c r="N18" i="1"/>
  <c r="L18" i="1"/>
  <c r="J18" i="1"/>
  <c r="M35" i="1"/>
  <c r="N35" i="1"/>
  <c r="L35" i="1"/>
  <c r="J35" i="1"/>
  <c r="H35" i="1"/>
  <c r="N43" i="1"/>
  <c r="N42" i="1" s="1"/>
  <c r="N38" i="1"/>
  <c r="N25" i="1"/>
  <c r="N24" i="1" s="1"/>
  <c r="N22" i="1"/>
  <c r="N21" i="1" s="1"/>
  <c r="N17" i="1"/>
  <c r="N15" i="1"/>
  <c r="N14" i="1" s="1"/>
  <c r="N7" i="1"/>
  <c r="M159" i="1"/>
  <c r="M160" i="1"/>
  <c r="N160" i="1"/>
  <c r="N159" i="1" s="1"/>
  <c r="L160" i="1"/>
  <c r="L159" i="1" s="1"/>
  <c r="J160" i="1"/>
  <c r="J159" i="1" s="1"/>
  <c r="H159" i="1"/>
  <c r="H160" i="1"/>
  <c r="H153" i="1"/>
  <c r="M156" i="1"/>
  <c r="N156" i="1"/>
  <c r="L156" i="1"/>
  <c r="J156" i="1"/>
  <c r="H156" i="1"/>
  <c r="M147" i="1"/>
  <c r="N147" i="1"/>
  <c r="J142" i="1"/>
  <c r="H142" i="1"/>
  <c r="N151" i="1"/>
  <c r="M151" i="1"/>
  <c r="L151" i="1"/>
  <c r="J151" i="1"/>
  <c r="H151" i="1"/>
  <c r="J147" i="1"/>
  <c r="H147" i="1"/>
  <c r="K149" i="1"/>
  <c r="N154" i="1"/>
  <c r="N153" i="1" s="1"/>
  <c r="N145" i="1"/>
  <c r="N143" i="1"/>
  <c r="N140" i="1"/>
  <c r="N139" i="1" s="1"/>
  <c r="N136" i="1"/>
  <c r="N135" i="1" s="1"/>
  <c r="N132" i="1"/>
  <c r="M123" i="1"/>
  <c r="N123" i="1"/>
  <c r="L123" i="1"/>
  <c r="J123" i="1"/>
  <c r="H123" i="1"/>
  <c r="N126" i="1"/>
  <c r="N120" i="1"/>
  <c r="N117" i="1"/>
  <c r="M111" i="1"/>
  <c r="N111" i="1"/>
  <c r="L111" i="1"/>
  <c r="J111" i="1"/>
  <c r="H111" i="1"/>
  <c r="N106" i="1"/>
  <c r="M103" i="1"/>
  <c r="N103" i="1"/>
  <c r="L103" i="1"/>
  <c r="J103" i="1"/>
  <c r="H103" i="1"/>
  <c r="N96" i="1"/>
  <c r="N98" i="1"/>
  <c r="J98" i="1"/>
  <c r="H98" i="1"/>
  <c r="M90" i="1"/>
  <c r="N90" i="1"/>
  <c r="L90" i="1"/>
  <c r="J90" i="1"/>
  <c r="H90" i="1"/>
  <c r="N87" i="1"/>
  <c r="M87" i="1"/>
  <c r="N83" i="1"/>
  <c r="N81" i="1"/>
  <c r="N79" i="1"/>
  <c r="N75" i="1"/>
  <c r="M69" i="1"/>
  <c r="N69" i="1"/>
  <c r="L69" i="1"/>
  <c r="J69" i="1"/>
  <c r="H69" i="1"/>
  <c r="N58" i="1"/>
  <c r="M58" i="1"/>
  <c r="L58" i="1"/>
  <c r="J58" i="1"/>
  <c r="K60" i="1"/>
  <c r="N46" i="1"/>
  <c r="N49" i="1"/>
  <c r="J46" i="1"/>
  <c r="K46" i="1" s="1"/>
  <c r="H46" i="1"/>
  <c r="M25" i="1"/>
  <c r="L25" i="1"/>
  <c r="J25" i="1"/>
  <c r="H25" i="1"/>
  <c r="M7" i="1"/>
  <c r="L7" i="1"/>
  <c r="J7" i="1"/>
  <c r="H7" i="1"/>
  <c r="J10" i="1"/>
  <c r="J6" i="1" s="1"/>
  <c r="H10" i="1"/>
  <c r="N34" i="1" l="1"/>
  <c r="N6" i="1"/>
  <c r="N78" i="1"/>
  <c r="H6" i="1"/>
  <c r="N142" i="1"/>
  <c r="N110" i="1"/>
  <c r="N89" i="1"/>
  <c r="N45" i="1"/>
  <c r="K10" i="1"/>
  <c r="K36" i="1"/>
  <c r="K39" i="1"/>
  <c r="K40" i="1"/>
  <c r="K41" i="1"/>
  <c r="K44" i="1"/>
  <c r="K47" i="1"/>
  <c r="K50" i="1"/>
  <c r="K51" i="1"/>
  <c r="K52" i="1"/>
  <c r="K53" i="1"/>
  <c r="K54" i="1"/>
  <c r="K55" i="1"/>
  <c r="K56" i="1"/>
  <c r="K57" i="1"/>
  <c r="K59" i="1"/>
  <c r="K61" i="1"/>
  <c r="K62" i="1"/>
  <c r="K63" i="1"/>
  <c r="K64" i="1"/>
  <c r="K65" i="1"/>
  <c r="K67" i="1"/>
  <c r="K68" i="1"/>
  <c r="K70" i="1"/>
  <c r="K71" i="1"/>
  <c r="K72" i="1"/>
  <c r="K76" i="1"/>
  <c r="K77" i="1"/>
  <c r="K80" i="1"/>
  <c r="K82" i="1"/>
  <c r="K84" i="1"/>
  <c r="K85" i="1"/>
  <c r="K86" i="1"/>
  <c r="K88" i="1"/>
  <c r="K92" i="1"/>
  <c r="K94" i="1"/>
  <c r="K95" i="1"/>
  <c r="K97" i="1"/>
  <c r="K99" i="1"/>
  <c r="K100" i="1"/>
  <c r="K101" i="1"/>
  <c r="K105" i="1"/>
  <c r="K107" i="1"/>
  <c r="K108" i="1"/>
  <c r="K109" i="1"/>
  <c r="K113" i="1"/>
  <c r="K114" i="1"/>
  <c r="K115" i="1"/>
  <c r="K116" i="1"/>
  <c r="K118" i="1"/>
  <c r="K119" i="1"/>
  <c r="K121" i="1"/>
  <c r="K122" i="1"/>
  <c r="K124" i="1"/>
  <c r="K127" i="1"/>
  <c r="K129" i="1"/>
  <c r="K130" i="1"/>
  <c r="K131" i="1"/>
  <c r="K133" i="1"/>
  <c r="K134" i="1"/>
  <c r="K137" i="1"/>
  <c r="K138" i="1"/>
  <c r="K141" i="1"/>
  <c r="K144" i="1"/>
  <c r="K146" i="1"/>
  <c r="K155" i="1"/>
  <c r="K28" i="1"/>
  <c r="K29" i="1"/>
  <c r="K30" i="1"/>
  <c r="K32" i="1"/>
  <c r="K33" i="1"/>
  <c r="K26" i="1"/>
  <c r="K23" i="1"/>
  <c r="K19" i="1"/>
  <c r="K16" i="1"/>
  <c r="K13" i="1"/>
  <c r="K11" i="1"/>
  <c r="M154" i="1"/>
  <c r="M153" i="1" s="1"/>
  <c r="J154" i="1"/>
  <c r="J153" i="1" s="1"/>
  <c r="L154" i="1"/>
  <c r="L153" i="1" s="1"/>
  <c r="H154" i="1"/>
  <c r="M145" i="1"/>
  <c r="J145" i="1"/>
  <c r="L145" i="1"/>
  <c r="M143" i="1"/>
  <c r="J143" i="1"/>
  <c r="L143" i="1"/>
  <c r="H145" i="1"/>
  <c r="H143" i="1"/>
  <c r="M140" i="1"/>
  <c r="M139" i="1" s="1"/>
  <c r="J140" i="1"/>
  <c r="J139" i="1" s="1"/>
  <c r="L140" i="1"/>
  <c r="L139" i="1" s="1"/>
  <c r="H140" i="1"/>
  <c r="H139" i="1" s="1"/>
  <c r="M136" i="1"/>
  <c r="M135" i="1" s="1"/>
  <c r="J136" i="1"/>
  <c r="J135" i="1" s="1"/>
  <c r="L136" i="1"/>
  <c r="L135" i="1" s="1"/>
  <c r="H136" i="1"/>
  <c r="H135" i="1" s="1"/>
  <c r="M132" i="1"/>
  <c r="J132" i="1"/>
  <c r="L132" i="1"/>
  <c r="M128" i="1"/>
  <c r="J128" i="1"/>
  <c r="L128" i="1"/>
  <c r="M126" i="1"/>
  <c r="J126" i="1"/>
  <c r="L126" i="1"/>
  <c r="M120" i="1"/>
  <c r="J120" i="1"/>
  <c r="L120" i="1"/>
  <c r="M117" i="1"/>
  <c r="J117" i="1"/>
  <c r="L117" i="1"/>
  <c r="H132" i="1"/>
  <c r="H128" i="1"/>
  <c r="H126" i="1"/>
  <c r="H120" i="1"/>
  <c r="H117" i="1"/>
  <c r="M106" i="1"/>
  <c r="J106" i="1"/>
  <c r="L106" i="1"/>
  <c r="M98" i="1"/>
  <c r="K98" i="1"/>
  <c r="L98" i="1"/>
  <c r="M96" i="1"/>
  <c r="J96" i="1"/>
  <c r="L96" i="1"/>
  <c r="H106" i="1"/>
  <c r="H96" i="1"/>
  <c r="N163" i="1" l="1"/>
  <c r="H110" i="1"/>
  <c r="K117" i="1"/>
  <c r="K96" i="1"/>
  <c r="K128" i="1"/>
  <c r="K111" i="1"/>
  <c r="K126" i="1"/>
  <c r="H89" i="1"/>
  <c r="K123" i="1"/>
  <c r="K145" i="1"/>
  <c r="K90" i="1"/>
  <c r="K106" i="1"/>
  <c r="K120" i="1"/>
  <c r="K132" i="1"/>
  <c r="K135" i="1"/>
  <c r="K143" i="1"/>
  <c r="K103" i="1"/>
  <c r="K139" i="1"/>
  <c r="K147" i="1"/>
  <c r="K153" i="1"/>
  <c r="K140" i="1"/>
  <c r="K136" i="1"/>
  <c r="K154" i="1"/>
  <c r="L110" i="1"/>
  <c r="M110" i="1"/>
  <c r="J110" i="1"/>
  <c r="K110" i="1" s="1"/>
  <c r="M89" i="1"/>
  <c r="L89" i="1"/>
  <c r="J89" i="1"/>
  <c r="J87" i="1"/>
  <c r="L87" i="1"/>
  <c r="M83" i="1"/>
  <c r="J83" i="1"/>
  <c r="L83" i="1"/>
  <c r="M81" i="1"/>
  <c r="J81" i="1"/>
  <c r="L81" i="1"/>
  <c r="M79" i="1"/>
  <c r="J79" i="1"/>
  <c r="L79" i="1"/>
  <c r="H87" i="1"/>
  <c r="H83" i="1"/>
  <c r="H81" i="1"/>
  <c r="H79" i="1"/>
  <c r="H78" i="1" s="1"/>
  <c r="M75" i="1"/>
  <c r="J75" i="1"/>
  <c r="L75" i="1"/>
  <c r="M49" i="1"/>
  <c r="J49" i="1"/>
  <c r="L49" i="1"/>
  <c r="M46" i="1"/>
  <c r="L46" i="1"/>
  <c r="H75" i="1"/>
  <c r="H58" i="1"/>
  <c r="H49" i="1"/>
  <c r="M43" i="1"/>
  <c r="M42" i="1" s="1"/>
  <c r="J43" i="1"/>
  <c r="L43" i="1"/>
  <c r="L42" i="1" s="1"/>
  <c r="H43" i="1"/>
  <c r="H42" i="1" s="1"/>
  <c r="M38" i="1"/>
  <c r="J38" i="1"/>
  <c r="L38" i="1"/>
  <c r="H38" i="1"/>
  <c r="H34" i="1"/>
  <c r="H163" i="1" s="1"/>
  <c r="M24" i="1"/>
  <c r="L24" i="1"/>
  <c r="H24" i="1"/>
  <c r="M22" i="1"/>
  <c r="M21" i="1" s="1"/>
  <c r="J22" i="1"/>
  <c r="L22" i="1"/>
  <c r="L21" i="1" s="1"/>
  <c r="H22" i="1"/>
  <c r="H21" i="1" s="1"/>
  <c r="M17" i="1"/>
  <c r="L17" i="1"/>
  <c r="H17" i="1"/>
  <c r="M15" i="1"/>
  <c r="M14" i="1" s="1"/>
  <c r="J15" i="1"/>
  <c r="L15" i="1"/>
  <c r="L14" i="1" s="1"/>
  <c r="M6" i="1"/>
  <c r="L6" i="1"/>
  <c r="H15" i="1"/>
  <c r="H14" i="1" s="1"/>
  <c r="M78" i="1" l="1"/>
  <c r="K38" i="1"/>
  <c r="K142" i="1"/>
  <c r="K89" i="1"/>
  <c r="H45" i="1"/>
  <c r="K58" i="1"/>
  <c r="K83" i="1"/>
  <c r="K35" i="1"/>
  <c r="J42" i="1"/>
  <c r="K42" i="1" s="1"/>
  <c r="K43" i="1"/>
  <c r="K49" i="1"/>
  <c r="K81" i="1"/>
  <c r="J17" i="1"/>
  <c r="K17" i="1" s="1"/>
  <c r="K18" i="1"/>
  <c r="J21" i="1"/>
  <c r="K22" i="1"/>
  <c r="K75" i="1"/>
  <c r="K79" i="1"/>
  <c r="J14" i="1"/>
  <c r="K14" i="1" s="1"/>
  <c r="K15" i="1"/>
  <c r="J24" i="1"/>
  <c r="K24" i="1" s="1"/>
  <c r="K25" i="1"/>
  <c r="K69" i="1"/>
  <c r="K87" i="1"/>
  <c r="K6" i="1"/>
  <c r="L78" i="1"/>
  <c r="J78" i="1"/>
  <c r="K78" i="1" s="1"/>
  <c r="L45" i="1"/>
  <c r="M45" i="1"/>
  <c r="J45" i="1"/>
  <c r="M34" i="1"/>
  <c r="J34" i="1"/>
  <c r="K34" i="1" s="1"/>
  <c r="L34" i="1"/>
  <c r="L163" i="1" s="1"/>
  <c r="H23" i="9"/>
  <c r="H22" i="9"/>
  <c r="H21" i="9"/>
  <c r="H19" i="9"/>
  <c r="H17" i="9"/>
  <c r="H18" i="9"/>
  <c r="H16" i="9"/>
  <c r="K21" i="1" l="1"/>
  <c r="J163" i="1"/>
  <c r="K163" i="1" s="1"/>
  <c r="K45" i="1"/>
  <c r="M163" i="1"/>
  <c r="F19" i="9"/>
  <c r="F25" i="9" s="1"/>
  <c r="F26" i="9" s="1"/>
  <c r="D19" i="9"/>
  <c r="J23" i="2"/>
  <c r="K485" i="2"/>
  <c r="K486" i="2"/>
  <c r="K487" i="2"/>
  <c r="K488" i="2"/>
  <c r="K489" i="2"/>
  <c r="K484" i="2"/>
  <c r="K475" i="2"/>
  <c r="K476" i="2"/>
  <c r="K477" i="2"/>
  <c r="K478" i="2"/>
  <c r="K479" i="2"/>
  <c r="K480" i="2"/>
  <c r="K481" i="2"/>
  <c r="K482" i="2"/>
  <c r="K474" i="2"/>
  <c r="K470" i="2"/>
  <c r="K471" i="2"/>
  <c r="K469" i="2"/>
  <c r="K467" i="2"/>
  <c r="K465" i="2"/>
  <c r="K463" i="2"/>
  <c r="K462" i="2"/>
  <c r="L464" i="2"/>
  <c r="K453" i="2"/>
  <c r="K454" i="2"/>
  <c r="K455" i="2"/>
  <c r="K456" i="2"/>
  <c r="K457" i="2"/>
  <c r="K458" i="2"/>
  <c r="K459" i="2"/>
  <c r="K460" i="2"/>
  <c r="K452" i="2"/>
  <c r="K450" i="2"/>
  <c r="K449" i="2"/>
  <c r="K443" i="2"/>
  <c r="K444" i="2"/>
  <c r="K445" i="2"/>
  <c r="K446" i="2"/>
  <c r="K442" i="2"/>
  <c r="K440" i="2"/>
  <c r="K438" i="2"/>
  <c r="K437" i="2"/>
  <c r="K436" i="2"/>
  <c r="K433" i="2"/>
  <c r="K434" i="2"/>
  <c r="K432" i="2"/>
  <c r="K429" i="2"/>
  <c r="K430" i="2"/>
  <c r="K428" i="2"/>
  <c r="K426" i="2"/>
  <c r="K422" i="2"/>
  <c r="K423" i="2"/>
  <c r="K424" i="2"/>
  <c r="K421" i="2"/>
  <c r="L441" i="2"/>
  <c r="J441" i="2"/>
  <c r="K441" i="2" s="1"/>
  <c r="H441" i="2"/>
  <c r="J425" i="2"/>
  <c r="K418" i="2"/>
  <c r="K419" i="2"/>
  <c r="K417" i="2"/>
  <c r="K414" i="2"/>
  <c r="K412" i="2"/>
  <c r="K411" i="2"/>
  <c r="K400" i="2"/>
  <c r="K401" i="2"/>
  <c r="K402" i="2"/>
  <c r="K403" i="2"/>
  <c r="K404" i="2"/>
  <c r="K405" i="2"/>
  <c r="K406" i="2"/>
  <c r="K407" i="2"/>
  <c r="K408" i="2"/>
  <c r="K409" i="2"/>
  <c r="K399" i="2"/>
  <c r="J410" i="2"/>
  <c r="L336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82" i="2"/>
  <c r="K372" i="2"/>
  <c r="K373" i="2"/>
  <c r="K374" i="2"/>
  <c r="K375" i="2"/>
  <c r="K376" i="2"/>
  <c r="K377" i="2"/>
  <c r="K378" i="2"/>
  <c r="K379" i="2"/>
  <c r="K371" i="2"/>
  <c r="K361" i="2"/>
  <c r="K362" i="2"/>
  <c r="K363" i="2"/>
  <c r="K364" i="2"/>
  <c r="K365" i="2"/>
  <c r="K366" i="2"/>
  <c r="K367" i="2"/>
  <c r="K368" i="2"/>
  <c r="K369" i="2"/>
  <c r="K36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40" i="2"/>
  <c r="K338" i="2"/>
  <c r="K335" i="2"/>
  <c r="K333" i="2"/>
  <c r="K331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14" i="2"/>
  <c r="K306" i="2"/>
  <c r="K307" i="2"/>
  <c r="K308" i="2"/>
  <c r="K309" i="2"/>
  <c r="K310" i="2"/>
  <c r="K311" i="2"/>
  <c r="K312" i="2"/>
  <c r="K305" i="2"/>
  <c r="K303" i="2"/>
  <c r="K302" i="2"/>
  <c r="K299" i="2"/>
  <c r="L298" i="2"/>
  <c r="K288" i="2"/>
  <c r="K289" i="2"/>
  <c r="K290" i="2"/>
  <c r="K291" i="2"/>
  <c r="K292" i="2"/>
  <c r="K293" i="2"/>
  <c r="K294" i="2"/>
  <c r="K295" i="2"/>
  <c r="K296" i="2"/>
  <c r="K297" i="2"/>
  <c r="K287" i="2"/>
  <c r="K285" i="2"/>
  <c r="K284" i="2"/>
  <c r="K281" i="2"/>
  <c r="K280" i="2"/>
  <c r="K269" i="2"/>
  <c r="K270" i="2"/>
  <c r="K271" i="2"/>
  <c r="K272" i="2"/>
  <c r="K273" i="2"/>
  <c r="K274" i="2"/>
  <c r="K275" i="2"/>
  <c r="K276" i="2"/>
  <c r="K277" i="2"/>
  <c r="K278" i="2"/>
  <c r="K268" i="2"/>
  <c r="K265" i="2"/>
  <c r="K266" i="2"/>
  <c r="K264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48" i="2"/>
  <c r="K246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24" i="2"/>
  <c r="J245" i="2"/>
  <c r="L245" i="2"/>
  <c r="J223" i="2"/>
  <c r="L223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00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84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61" i="2"/>
  <c r="K158" i="2"/>
  <c r="K155" i="2"/>
  <c r="K144" i="2"/>
  <c r="K145" i="2"/>
  <c r="K146" i="2"/>
  <c r="K147" i="2"/>
  <c r="K148" i="2"/>
  <c r="K149" i="2"/>
  <c r="K150" i="2"/>
  <c r="K151" i="2"/>
  <c r="K152" i="2"/>
  <c r="K143" i="2"/>
  <c r="K139" i="2"/>
  <c r="K140" i="2"/>
  <c r="K141" i="2"/>
  <c r="K138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23" i="2"/>
  <c r="K121" i="2"/>
  <c r="K119" i="2"/>
  <c r="K118" i="2"/>
  <c r="K114" i="2"/>
  <c r="K115" i="2"/>
  <c r="K113" i="2"/>
  <c r="K110" i="2"/>
  <c r="K108" i="2"/>
  <c r="K109" i="2"/>
  <c r="K107" i="2"/>
  <c r="K104" i="2"/>
  <c r="K105" i="2"/>
  <c r="K103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76" i="2"/>
  <c r="H70" i="2"/>
  <c r="J102" i="2"/>
  <c r="J106" i="2"/>
  <c r="L70" i="2"/>
  <c r="J70" i="2"/>
  <c r="K72" i="2"/>
  <c r="K73" i="2"/>
  <c r="K74" i="2"/>
  <c r="K71" i="2"/>
  <c r="K65" i="2"/>
  <c r="K66" i="2"/>
  <c r="K67" i="2"/>
  <c r="K68" i="2"/>
  <c r="K69" i="2"/>
  <c r="K64" i="2"/>
  <c r="K61" i="2"/>
  <c r="K59" i="2"/>
  <c r="K58" i="2"/>
  <c r="K48" i="2"/>
  <c r="K49" i="2"/>
  <c r="K50" i="2"/>
  <c r="K51" i="2"/>
  <c r="K52" i="2"/>
  <c r="K53" i="2"/>
  <c r="K54" i="2"/>
  <c r="K55" i="2"/>
  <c r="K47" i="2"/>
  <c r="K45" i="2"/>
  <c r="K40" i="2"/>
  <c r="K41" i="2"/>
  <c r="K42" i="2"/>
  <c r="K39" i="2"/>
  <c r="K32" i="2"/>
  <c r="K33" i="2"/>
  <c r="K34" i="2"/>
  <c r="K35" i="2"/>
  <c r="K36" i="2"/>
  <c r="K31" i="2"/>
  <c r="K29" i="2"/>
  <c r="K27" i="2"/>
  <c r="K25" i="2"/>
  <c r="K19" i="2"/>
  <c r="K20" i="2"/>
  <c r="K21" i="2"/>
  <c r="K22" i="2"/>
  <c r="K18" i="2"/>
  <c r="K11" i="2"/>
  <c r="K12" i="2"/>
  <c r="K13" i="2"/>
  <c r="K14" i="2"/>
  <c r="K15" i="2"/>
  <c r="K10" i="2"/>
  <c r="K8" i="2"/>
  <c r="K6" i="2"/>
  <c r="J483" i="2"/>
  <c r="K483" i="2" s="1"/>
  <c r="L483" i="2"/>
  <c r="J473" i="2"/>
  <c r="L473" i="2"/>
  <c r="J468" i="2"/>
  <c r="K468" i="2" s="1"/>
  <c r="L468" i="2"/>
  <c r="J466" i="2"/>
  <c r="K466" i="2" s="1"/>
  <c r="L466" i="2"/>
  <c r="J464" i="2"/>
  <c r="K464" i="2" s="1"/>
  <c r="J461" i="2"/>
  <c r="K461" i="2" s="1"/>
  <c r="L461" i="2"/>
  <c r="J451" i="2"/>
  <c r="L451" i="2"/>
  <c r="J448" i="2"/>
  <c r="K448" i="2" s="1"/>
  <c r="L448" i="2"/>
  <c r="J439" i="2"/>
  <c r="K439" i="2" s="1"/>
  <c r="L439" i="2"/>
  <c r="J435" i="2"/>
  <c r="K435" i="2" s="1"/>
  <c r="L435" i="2"/>
  <c r="J431" i="2"/>
  <c r="K431" i="2" s="1"/>
  <c r="L431" i="2"/>
  <c r="J427" i="2"/>
  <c r="K427" i="2" s="1"/>
  <c r="L427" i="2"/>
  <c r="L425" i="2"/>
  <c r="J420" i="2"/>
  <c r="K420" i="2" s="1"/>
  <c r="L420" i="2"/>
  <c r="J416" i="2"/>
  <c r="L416" i="2"/>
  <c r="J413" i="2"/>
  <c r="L413" i="2"/>
  <c r="L410" i="2"/>
  <c r="J398" i="2"/>
  <c r="L398" i="2"/>
  <c r="J381" i="2"/>
  <c r="J380" i="2" s="1"/>
  <c r="L381" i="2"/>
  <c r="L380" i="2" s="1"/>
  <c r="J370" i="2"/>
  <c r="L370" i="2"/>
  <c r="H370" i="2"/>
  <c r="J359" i="2"/>
  <c r="L359" i="2"/>
  <c r="J339" i="2"/>
  <c r="L339" i="2"/>
  <c r="J336" i="2"/>
  <c r="J334" i="2"/>
  <c r="L334" i="2"/>
  <c r="J332" i="2"/>
  <c r="L332" i="2"/>
  <c r="J330" i="2"/>
  <c r="L330" i="2"/>
  <c r="J313" i="2"/>
  <c r="L313" i="2"/>
  <c r="J304" i="2"/>
  <c r="L304" i="2"/>
  <c r="J301" i="2"/>
  <c r="L301" i="2"/>
  <c r="J298" i="2"/>
  <c r="J286" i="2"/>
  <c r="L286" i="2"/>
  <c r="J283" i="2"/>
  <c r="L283" i="2"/>
  <c r="J279" i="2"/>
  <c r="L279" i="2"/>
  <c r="J267" i="2"/>
  <c r="L267" i="2"/>
  <c r="J263" i="2"/>
  <c r="L263" i="2"/>
  <c r="J247" i="2"/>
  <c r="L247" i="2"/>
  <c r="J199" i="2"/>
  <c r="L199" i="2"/>
  <c r="J183" i="2"/>
  <c r="L183" i="2"/>
  <c r="J160" i="2"/>
  <c r="L160" i="2"/>
  <c r="J157" i="2"/>
  <c r="J156" i="2" s="1"/>
  <c r="L157" i="2"/>
  <c r="L156" i="2" s="1"/>
  <c r="J154" i="2"/>
  <c r="J153" i="2" s="1"/>
  <c r="L154" i="2"/>
  <c r="L153" i="2" s="1"/>
  <c r="J142" i="2"/>
  <c r="L142" i="2"/>
  <c r="J137" i="2"/>
  <c r="L137" i="2"/>
  <c r="J122" i="2"/>
  <c r="L122" i="2"/>
  <c r="J120" i="2"/>
  <c r="L120" i="2"/>
  <c r="J117" i="2"/>
  <c r="L117" i="2"/>
  <c r="J112" i="2"/>
  <c r="J111" i="2" s="1"/>
  <c r="L112" i="2"/>
  <c r="L111" i="2" s="1"/>
  <c r="L106" i="2"/>
  <c r="L102" i="2"/>
  <c r="J75" i="2"/>
  <c r="L75" i="2"/>
  <c r="J63" i="2"/>
  <c r="L63" i="2"/>
  <c r="J60" i="2"/>
  <c r="L60" i="2"/>
  <c r="J57" i="2"/>
  <c r="L57" i="2"/>
  <c r="J46" i="2"/>
  <c r="L46" i="2"/>
  <c r="J44" i="2"/>
  <c r="L44" i="2"/>
  <c r="J17" i="2"/>
  <c r="J16" i="2" s="1"/>
  <c r="L17" i="2"/>
  <c r="L16" i="2" s="1"/>
  <c r="J38" i="2"/>
  <c r="J37" i="2" s="1"/>
  <c r="L38" i="2"/>
  <c r="L37" i="2" s="1"/>
  <c r="J30" i="2"/>
  <c r="L30" i="2"/>
  <c r="J28" i="2"/>
  <c r="L28" i="2"/>
  <c r="H28" i="2"/>
  <c r="J26" i="2"/>
  <c r="L26" i="2"/>
  <c r="J24" i="2"/>
  <c r="L24" i="2"/>
  <c r="H17" i="2"/>
  <c r="H16" i="2" s="1"/>
  <c r="H483" i="2"/>
  <c r="H473" i="2"/>
  <c r="H468" i="2"/>
  <c r="H466" i="2"/>
  <c r="H464" i="2"/>
  <c r="H461" i="2"/>
  <c r="H451" i="2"/>
  <c r="H448" i="2"/>
  <c r="H439" i="2"/>
  <c r="H435" i="2"/>
  <c r="H431" i="2"/>
  <c r="H427" i="2"/>
  <c r="H425" i="2"/>
  <c r="K425" i="2" s="1"/>
  <c r="H420" i="2"/>
  <c r="H416" i="2"/>
  <c r="H413" i="2"/>
  <c r="H410" i="2"/>
  <c r="H398" i="2"/>
  <c r="H381" i="2"/>
  <c r="H380" i="2" s="1"/>
  <c r="H359" i="2"/>
  <c r="H339" i="2"/>
  <c r="H336" i="2"/>
  <c r="H334" i="2"/>
  <c r="H332" i="2"/>
  <c r="H330" i="2"/>
  <c r="H313" i="2"/>
  <c r="H304" i="2"/>
  <c r="H301" i="2"/>
  <c r="H298" i="2"/>
  <c r="H286" i="2"/>
  <c r="H283" i="2"/>
  <c r="H279" i="2"/>
  <c r="H267" i="2"/>
  <c r="H263" i="2"/>
  <c r="H247" i="2"/>
  <c r="H245" i="2"/>
  <c r="H223" i="2"/>
  <c r="H199" i="2"/>
  <c r="H183" i="2"/>
  <c r="H160" i="2"/>
  <c r="H157" i="2"/>
  <c r="H156" i="2" s="1"/>
  <c r="H154" i="2"/>
  <c r="H153" i="2" s="1"/>
  <c r="H142" i="2"/>
  <c r="H137" i="2"/>
  <c r="H122" i="2"/>
  <c r="H120" i="2"/>
  <c r="H117" i="2"/>
  <c r="H112" i="2"/>
  <c r="H111" i="2" s="1"/>
  <c r="H106" i="2"/>
  <c r="H102" i="2"/>
  <c r="H75" i="2"/>
  <c r="H63" i="2"/>
  <c r="H60" i="2"/>
  <c r="H57" i="2"/>
  <c r="H46" i="2"/>
  <c r="H44" i="2"/>
  <c r="H38" i="2"/>
  <c r="H37" i="2" s="1"/>
  <c r="H30" i="2"/>
  <c r="H26" i="2"/>
  <c r="H24" i="2"/>
  <c r="K398" i="2" l="1"/>
  <c r="K451" i="2"/>
  <c r="K473" i="2"/>
  <c r="K380" i="2"/>
  <c r="K413" i="2"/>
  <c r="K410" i="2"/>
  <c r="K16" i="2"/>
  <c r="K263" i="2"/>
  <c r="K279" i="2"/>
  <c r="K381" i="2"/>
  <c r="K298" i="2"/>
  <c r="K304" i="2"/>
  <c r="K330" i="2"/>
  <c r="K334" i="2"/>
  <c r="K370" i="2"/>
  <c r="K283" i="2"/>
  <c r="K416" i="2"/>
  <c r="K245" i="2"/>
  <c r="K313" i="2"/>
  <c r="K332" i="2"/>
  <c r="K339" i="2"/>
  <c r="K247" i="2"/>
  <c r="K267" i="2"/>
  <c r="K301" i="2"/>
  <c r="K336" i="2"/>
  <c r="K359" i="2"/>
  <c r="K286" i="2"/>
  <c r="K106" i="2"/>
  <c r="K75" i="2"/>
  <c r="K111" i="2"/>
  <c r="K120" i="2"/>
  <c r="K137" i="2"/>
  <c r="K153" i="2"/>
  <c r="K223" i="2"/>
  <c r="K117" i="2"/>
  <c r="K122" i="2"/>
  <c r="K142" i="2"/>
  <c r="K37" i="2"/>
  <c r="K44" i="2"/>
  <c r="K57" i="2"/>
  <c r="K63" i="2"/>
  <c r="K156" i="2"/>
  <c r="K183" i="2"/>
  <c r="K102" i="2"/>
  <c r="K26" i="2"/>
  <c r="K30" i="2"/>
  <c r="K46" i="2"/>
  <c r="K60" i="2"/>
  <c r="K160" i="2"/>
  <c r="K199" i="2"/>
  <c r="K112" i="2"/>
  <c r="K24" i="2"/>
  <c r="K154" i="2"/>
  <c r="K157" i="2"/>
  <c r="K70" i="2"/>
  <c r="K28" i="2"/>
  <c r="K38" i="2"/>
  <c r="K17" i="2"/>
  <c r="L472" i="2"/>
  <c r="J472" i="2"/>
  <c r="J447" i="2"/>
  <c r="L447" i="2"/>
  <c r="L415" i="2"/>
  <c r="J415" i="2"/>
  <c r="L397" i="2"/>
  <c r="J397" i="2"/>
  <c r="J282" i="2"/>
  <c r="L300" i="2"/>
  <c r="J300" i="2"/>
  <c r="L282" i="2"/>
  <c r="L159" i="2"/>
  <c r="J159" i="2"/>
  <c r="H415" i="2"/>
  <c r="H447" i="2"/>
  <c r="L116" i="2"/>
  <c r="J116" i="2"/>
  <c r="H23" i="2"/>
  <c r="K23" i="2" s="1"/>
  <c r="H282" i="2"/>
  <c r="H397" i="2"/>
  <c r="H43" i="2"/>
  <c r="H472" i="2"/>
  <c r="H56" i="2"/>
  <c r="H159" i="2"/>
  <c r="H300" i="2"/>
  <c r="H116" i="2"/>
  <c r="H62" i="2"/>
  <c r="L62" i="2"/>
  <c r="J62" i="2"/>
  <c r="L56" i="2"/>
  <c r="J56" i="2"/>
  <c r="L43" i="2"/>
  <c r="J43" i="2"/>
  <c r="K43" i="2" s="1"/>
  <c r="L23" i="2"/>
  <c r="J9" i="2"/>
  <c r="L9" i="2"/>
  <c r="J7" i="2"/>
  <c r="L7" i="2"/>
  <c r="J5" i="2"/>
  <c r="L5" i="2"/>
  <c r="H9" i="2"/>
  <c r="H7" i="2"/>
  <c r="H5" i="2"/>
  <c r="C102" i="12"/>
  <c r="D98" i="12"/>
  <c r="D92" i="12"/>
  <c r="D85" i="12"/>
  <c r="D102" i="12" s="1"/>
  <c r="D80" i="12"/>
  <c r="D75" i="12"/>
  <c r="D66" i="12"/>
  <c r="D59" i="12"/>
  <c r="D53" i="12"/>
  <c r="D49" i="12"/>
  <c r="D47" i="12"/>
  <c r="D42" i="12"/>
  <c r="D36" i="12"/>
  <c r="D29" i="12"/>
  <c r="D22" i="12"/>
  <c r="D18" i="12"/>
  <c r="D11" i="12"/>
  <c r="D7" i="12"/>
  <c r="K56" i="2" l="1"/>
  <c r="K472" i="2"/>
  <c r="K397" i="2"/>
  <c r="K447" i="2"/>
  <c r="K415" i="2"/>
  <c r="K282" i="2"/>
  <c r="K300" i="2"/>
  <c r="K116" i="2"/>
  <c r="K159" i="2"/>
  <c r="K62" i="2"/>
  <c r="K9" i="2"/>
  <c r="H4" i="2"/>
  <c r="H490" i="2" s="1"/>
  <c r="K7" i="2"/>
  <c r="K5" i="2"/>
  <c r="L4" i="2"/>
  <c r="L490" i="2" s="1"/>
  <c r="J4" i="2"/>
  <c r="F129" i="11"/>
  <c r="H129" i="11" s="1"/>
  <c r="F126" i="11"/>
  <c r="F104" i="11"/>
  <c r="H104" i="11" s="1"/>
  <c r="F87" i="11"/>
  <c r="F84" i="11"/>
  <c r="H84" i="11" s="1"/>
  <c r="F81" i="11"/>
  <c r="F78" i="11"/>
  <c r="H78" i="11" s="1"/>
  <c r="F76" i="11"/>
  <c r="H76" i="11" s="1"/>
  <c r="F69" i="11"/>
  <c r="H69" i="11" s="1"/>
  <c r="F67" i="11"/>
  <c r="H67" i="11" s="1"/>
  <c r="F57" i="11"/>
  <c r="H57" i="11" s="1"/>
  <c r="F53" i="11"/>
  <c r="H53" i="11" s="1"/>
  <c r="F48" i="11"/>
  <c r="F47" i="11" s="1"/>
  <c r="H47" i="11" s="1"/>
  <c r="F43" i="11"/>
  <c r="H43" i="11" s="1"/>
  <c r="F42" i="11"/>
  <c r="H42" i="11" s="1"/>
  <c r="H41" i="11" s="1"/>
  <c r="F39" i="11"/>
  <c r="F34" i="11"/>
  <c r="H34" i="11" s="1"/>
  <c r="F30" i="11"/>
  <c r="F27" i="11"/>
  <c r="H27" i="11" s="1"/>
  <c r="F16" i="11"/>
  <c r="F7" i="11"/>
  <c r="H7" i="11" s="1"/>
  <c r="F83" i="11" l="1"/>
  <c r="H83" i="11" s="1"/>
  <c r="F41" i="11"/>
  <c r="F6" i="11"/>
  <c r="H16" i="11"/>
  <c r="F33" i="11"/>
  <c r="H39" i="11"/>
  <c r="F46" i="11"/>
  <c r="H46" i="11" s="1"/>
  <c r="F56" i="11"/>
  <c r="F26" i="11"/>
  <c r="H30" i="11"/>
  <c r="F80" i="11"/>
  <c r="H80" i="11" s="1"/>
  <c r="H81" i="11"/>
  <c r="F114" i="11"/>
  <c r="H114" i="11" s="1"/>
  <c r="H126" i="11"/>
  <c r="K4" i="2"/>
  <c r="J490" i="2"/>
  <c r="K490" i="2" s="1"/>
  <c r="F113" i="11"/>
  <c r="E25" i="9"/>
  <c r="D25" i="9"/>
  <c r="F112" i="11" l="1"/>
  <c r="H113" i="11"/>
  <c r="F25" i="11"/>
  <c r="H25" i="11" s="1"/>
  <c r="H26" i="11"/>
  <c r="F32" i="11"/>
  <c r="H32" i="11" s="1"/>
  <c r="H33" i="11"/>
  <c r="F55" i="11"/>
  <c r="H55" i="11" s="1"/>
  <c r="H56" i="11"/>
  <c r="F5" i="11"/>
  <c r="H5" i="11" s="1"/>
  <c r="H6" i="11"/>
  <c r="D26" i="9"/>
  <c r="F29" i="8"/>
  <c r="E29" i="8"/>
  <c r="F27" i="8"/>
  <c r="E27" i="8"/>
  <c r="F24" i="8"/>
  <c r="E24" i="8"/>
  <c r="E16" i="8" s="1"/>
  <c r="E32" i="8" s="1"/>
  <c r="F20" i="8"/>
  <c r="E20" i="8"/>
  <c r="F17" i="8"/>
  <c r="E17" i="8"/>
  <c r="F9" i="8"/>
  <c r="F13" i="8" s="1"/>
  <c r="E9" i="8"/>
  <c r="F79" i="7"/>
  <c r="E79" i="7"/>
  <c r="E78" i="7" s="1"/>
  <c r="E77" i="7" s="1"/>
  <c r="F74" i="7"/>
  <c r="E74" i="7"/>
  <c r="F72" i="7"/>
  <c r="G72" i="7" s="1"/>
  <c r="E72" i="7"/>
  <c r="E71" i="7" s="1"/>
  <c r="F58" i="7"/>
  <c r="F57" i="7" s="1"/>
  <c r="E58" i="7"/>
  <c r="E57" i="7" s="1"/>
  <c r="F55" i="7"/>
  <c r="G55" i="7" s="1"/>
  <c r="E55" i="7"/>
  <c r="F53" i="7"/>
  <c r="E53" i="7"/>
  <c r="F50" i="7"/>
  <c r="E50" i="7"/>
  <c r="E49" i="7" s="1"/>
  <c r="F47" i="7"/>
  <c r="E47" i="7"/>
  <c r="F43" i="7"/>
  <c r="G43" i="7" s="1"/>
  <c r="E43" i="7"/>
  <c r="F41" i="7"/>
  <c r="G41" i="7" s="1"/>
  <c r="E41" i="7"/>
  <c r="E40" i="7" s="1"/>
  <c r="F36" i="7"/>
  <c r="E36" i="7"/>
  <c r="E35" i="7" s="1"/>
  <c r="E34" i="7" s="1"/>
  <c r="F32" i="7"/>
  <c r="G32" i="7" s="1"/>
  <c r="E32" i="7"/>
  <c r="F30" i="7"/>
  <c r="E30" i="7"/>
  <c r="F27" i="7"/>
  <c r="G27" i="7" s="1"/>
  <c r="E27" i="7"/>
  <c r="F25" i="7"/>
  <c r="E25" i="7"/>
  <c r="E24" i="7" s="1"/>
  <c r="F22" i="7"/>
  <c r="G22" i="7" s="1"/>
  <c r="E22" i="7"/>
  <c r="E21" i="7" s="1"/>
  <c r="F18" i="7"/>
  <c r="E18" i="7"/>
  <c r="F16" i="7"/>
  <c r="G16" i="7" s="1"/>
  <c r="E16" i="7"/>
  <c r="F14" i="7"/>
  <c r="E14" i="7"/>
  <c r="I35" i="6"/>
  <c r="J35" i="6" s="1"/>
  <c r="H35" i="6"/>
  <c r="H34" i="6" s="1"/>
  <c r="F35" i="6"/>
  <c r="G35" i="6" s="1"/>
  <c r="E35" i="6"/>
  <c r="I34" i="6"/>
  <c r="J34" i="6" s="1"/>
  <c r="E34" i="6"/>
  <c r="I31" i="6"/>
  <c r="J31" i="6" s="1"/>
  <c r="H31" i="6"/>
  <c r="F31" i="6"/>
  <c r="G31" i="6" s="1"/>
  <c r="E31" i="6"/>
  <c r="H18" i="6"/>
  <c r="E18" i="6"/>
  <c r="I15" i="6"/>
  <c r="J15" i="6" s="1"/>
  <c r="H15" i="6"/>
  <c r="F15" i="6"/>
  <c r="G15" i="6" s="1"/>
  <c r="E15" i="6"/>
  <c r="I12" i="6"/>
  <c r="J12" i="6" s="1"/>
  <c r="H12" i="6"/>
  <c r="F12" i="6"/>
  <c r="G12" i="6" s="1"/>
  <c r="E12" i="6"/>
  <c r="H9" i="6"/>
  <c r="E9" i="6"/>
  <c r="G30" i="5"/>
  <c r="G48" i="5" s="1"/>
  <c r="F30" i="5"/>
  <c r="F48" i="5" s="1"/>
  <c r="G19" i="5"/>
  <c r="F19" i="5"/>
  <c r="F135" i="11" l="1"/>
  <c r="H135" i="11" s="1"/>
  <c r="H112" i="11"/>
  <c r="F16" i="8"/>
  <c r="F32" i="8" s="1"/>
  <c r="F29" i="7"/>
  <c r="F20" i="7" s="1"/>
  <c r="G14" i="7"/>
  <c r="F49" i="7"/>
  <c r="G49" i="7" s="1"/>
  <c r="G50" i="7"/>
  <c r="F71" i="7"/>
  <c r="G73" i="7"/>
  <c r="G74" i="7"/>
  <c r="G57" i="7"/>
  <c r="F46" i="7"/>
  <c r="G47" i="7"/>
  <c r="F52" i="7"/>
  <c r="G53" i="7"/>
  <c r="F78" i="7"/>
  <c r="G79" i="7"/>
  <c r="G18" i="7"/>
  <c r="E13" i="7"/>
  <c r="F21" i="7"/>
  <c r="G21" i="7" s="1"/>
  <c r="F24" i="7"/>
  <c r="G24" i="7" s="1"/>
  <c r="G25" i="7"/>
  <c r="G29" i="7"/>
  <c r="G30" i="7"/>
  <c r="F35" i="7"/>
  <c r="G36" i="7"/>
  <c r="E52" i="7"/>
  <c r="G58" i="7"/>
  <c r="F13" i="7"/>
  <c r="I8" i="6"/>
  <c r="J8" i="6" s="1"/>
  <c r="F34" i="6"/>
  <c r="G34" i="6" s="1"/>
  <c r="H8" i="6"/>
  <c r="H38" i="6" s="1"/>
  <c r="E13" i="8"/>
  <c r="E76" i="7"/>
  <c r="E69" i="7"/>
  <c r="E70" i="7"/>
  <c r="E12" i="7"/>
  <c r="E39" i="7"/>
  <c r="F40" i="7"/>
  <c r="F39" i="7" s="1"/>
  <c r="E46" i="7"/>
  <c r="E8" i="6"/>
  <c r="F45" i="7" l="1"/>
  <c r="F38" i="7" s="1"/>
  <c r="G52" i="7"/>
  <c r="G39" i="7"/>
  <c r="F12" i="7"/>
  <c r="G12" i="7" s="1"/>
  <c r="G13" i="7"/>
  <c r="F34" i="7"/>
  <c r="G34" i="7" s="1"/>
  <c r="G35" i="7"/>
  <c r="F77" i="7"/>
  <c r="G78" i="7"/>
  <c r="G46" i="7"/>
  <c r="F70" i="7"/>
  <c r="G71" i="7"/>
  <c r="G40" i="7"/>
  <c r="F11" i="7"/>
  <c r="I38" i="6"/>
  <c r="J38" i="6" s="1"/>
  <c r="F38" i="6"/>
  <c r="G38" i="6" s="1"/>
  <c r="G8" i="6"/>
  <c r="E81" i="7"/>
  <c r="E45" i="7"/>
  <c r="E20" i="7"/>
  <c r="E11" i="7" s="1"/>
  <c r="E38" i="6"/>
  <c r="G45" i="7" l="1"/>
  <c r="G20" i="7"/>
  <c r="F76" i="7"/>
  <c r="G77" i="7"/>
  <c r="F69" i="7"/>
  <c r="G69" i="7" s="1"/>
  <c r="G70" i="7"/>
  <c r="F60" i="7"/>
  <c r="G11" i="7"/>
  <c r="E38" i="7"/>
  <c r="E60" i="7" s="1"/>
  <c r="G60" i="7" l="1"/>
  <c r="G76" i="7"/>
  <c r="F81" i="7"/>
  <c r="G81" i="7" s="1"/>
  <c r="G38" i="7"/>
  <c r="G25" i="4"/>
  <c r="F25" i="4"/>
  <c r="G22" i="4"/>
  <c r="H22" i="4" s="1"/>
  <c r="F22" i="4"/>
  <c r="G19" i="4"/>
  <c r="F19" i="4"/>
  <c r="F18" i="4" s="1"/>
  <c r="G12" i="4"/>
  <c r="F12" i="4"/>
  <c r="F11" i="4" s="1"/>
  <c r="F14" i="4" s="1"/>
  <c r="I61" i="3"/>
  <c r="J61" i="3" s="1"/>
  <c r="H61" i="3"/>
  <c r="F61" i="3"/>
  <c r="G61" i="3" s="1"/>
  <c r="I51" i="3"/>
  <c r="H51" i="3"/>
  <c r="F51" i="3"/>
  <c r="G51" i="3" s="1"/>
  <c r="I48" i="3"/>
  <c r="H48" i="3"/>
  <c r="F48" i="3"/>
  <c r="G48" i="3" s="1"/>
  <c r="I32" i="3"/>
  <c r="H32" i="3"/>
  <c r="F32" i="3"/>
  <c r="G32" i="3" s="1"/>
  <c r="I26" i="3"/>
  <c r="J26" i="3" s="1"/>
  <c r="H26" i="3"/>
  <c r="H25" i="3" s="1"/>
  <c r="F26" i="3"/>
  <c r="G26" i="3" s="1"/>
  <c r="I17" i="3"/>
  <c r="J17" i="3" s="1"/>
  <c r="H17" i="3"/>
  <c r="H16" i="3" s="1"/>
  <c r="F17" i="3"/>
  <c r="I8" i="3"/>
  <c r="H8" i="3"/>
  <c r="H7" i="3" s="1"/>
  <c r="F8" i="3"/>
  <c r="G11" i="4" l="1"/>
  <c r="H12" i="4"/>
  <c r="G18" i="4"/>
  <c r="H18" i="4" s="1"/>
  <c r="H19" i="4"/>
  <c r="H25" i="4"/>
  <c r="G21" i="4"/>
  <c r="F21" i="4"/>
  <c r="F37" i="4" s="1"/>
  <c r="J51" i="3"/>
  <c r="J48" i="3"/>
  <c r="I31" i="3"/>
  <c r="J31" i="3" s="1"/>
  <c r="J32" i="3"/>
  <c r="I16" i="3"/>
  <c r="J16" i="3" s="1"/>
  <c r="I7" i="3"/>
  <c r="J7" i="3" s="1"/>
  <c r="J8" i="3"/>
  <c r="F16" i="3"/>
  <c r="G16" i="3" s="1"/>
  <c r="G17" i="3"/>
  <c r="F7" i="3"/>
  <c r="G7" i="3" s="1"/>
  <c r="G8" i="3"/>
  <c r="I25" i="3"/>
  <c r="J25" i="3" s="1"/>
  <c r="F25" i="3"/>
  <c r="G25" i="3" s="1"/>
  <c r="H31" i="3"/>
  <c r="F31" i="3"/>
  <c r="G31" i="3" s="1"/>
  <c r="H64" i="3"/>
  <c r="G37" i="4" l="1"/>
  <c r="H37" i="4" s="1"/>
  <c r="H21" i="4"/>
  <c r="G14" i="4"/>
  <c r="H14" i="4" s="1"/>
  <c r="H11" i="4"/>
  <c r="I64" i="3"/>
  <c r="J64" i="3" s="1"/>
  <c r="F64" i="3"/>
  <c r="G64" i="3" s="1"/>
</calcChain>
</file>

<file path=xl/sharedStrings.xml><?xml version="1.0" encoding="utf-8"?>
<sst xmlns="http://schemas.openxmlformats.org/spreadsheetml/2006/main" count="3106" uniqueCount="1071">
  <si>
    <t>Dział</t>
  </si>
  <si>
    <t>Rozdział</t>
  </si>
  <si>
    <t>Paragraf</t>
  </si>
  <si>
    <t>Treść</t>
  </si>
  <si>
    <t>010</t>
  </si>
  <si>
    <t>Rolnictwo i łowiectwo</t>
  </si>
  <si>
    <t>01095</t>
  </si>
  <si>
    <t>Pozostała działalność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</si>
  <si>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</si>
  <si>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</si>
  <si>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18 500,00</t>
  </si>
  <si>
    <t>2010</t>
  </si>
  <si>
    <t>Dotacje celowe otrzymane z budżetu państwa na realizację zadań bieżących z zakresu administracji rządowej oraz innych zadań zleconych gminie (związkom gmin) ustawami</t>
  </si>
  <si>
    <t>482 814,15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</si>
  <si>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</si>
  <si>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</si>
  <si>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</si>
  <si>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</si>
  <si>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</si>
  <si>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</si>
  <si>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</si>
  <si>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</si>
  <si>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2 000,00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</si>
  <si>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</si>
  <si>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</si>
  <si>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</si>
  <si>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</si>
  <si>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630</t>
  </si>
  <si>
    <t>Turystyka</t>
  </si>
  <si>
    <t>41 440,00</t>
  </si>
  <si>
    <t>63095</t>
  </si>
  <si>
    <t>6298</t>
  </si>
  <si>
    <t>Środki na dofinansowanie własnych inwestycji gmin (związków gmin), powiatów (związków powiatów), samorządów województw, pozyskane z innych źródeł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</si>
  <si>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</si>
  <si>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</si>
  <si>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</si>
  <si>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</si>
  <si>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</si>
  <si>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</si>
  <si>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58 611,00</t>
  </si>
  <si>
    <t>90 500,00</t>
  </si>
  <si>
    <t>0760</t>
  </si>
  <si>
    <t>Wpływy z tytułu przekształcenia prawa użytkowania wieczystego przysługującego osobom fizycznym w prawo własności</t>
  </si>
  <si>
    <t>4 000,00</t>
  </si>
  <si>
    <t>0770</t>
  </si>
  <si>
    <t>Wpłaty z tytułu odpłatnego nabycia prawa własności oraz prawa użytkowania wieczystego nieruchomości</t>
  </si>
  <si>
    <t>698 000,00</t>
  </si>
  <si>
    <t>0920</t>
  </si>
  <si>
    <t>Pozostałe odsetki</t>
  </si>
  <si>
    <t>5 000,00</t>
  </si>
  <si>
    <t>0970</t>
  </si>
  <si>
    <t>Wpływy z różnych dochodów</t>
  </si>
  <si>
    <t>10 000,00</t>
  </si>
  <si>
    <t>750</t>
  </si>
  <si>
    <t>Administracja publiczna</t>
  </si>
  <si>
    <t>75011</t>
  </si>
  <si>
    <t>Urzędy wojewódzkie</t>
  </si>
  <si>
    <t>118 700,00</t>
  </si>
  <si>
    <t>75023</t>
  </si>
  <si>
    <t>Urzędy gmin (miast i miast na prawach powiatu)</t>
  </si>
  <si>
    <t>0570</t>
  </si>
  <si>
    <t>Grzywny, mandaty i inne kary pieniężne od osób fizycznych</t>
  </si>
  <si>
    <t>1 000,00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</si>
  <si>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</si>
  <si>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</si>
  <si>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</si>
  <si>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</si>
  <si>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</si>
  <si>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</si>
  <si>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</si>
  <si>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</si>
  <si>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</si>
  <si>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</si>
  <si>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</si>
  <si>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</si>
  <si>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</si>
  <si>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</si>
  <si>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</si>
  <si>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</si>
  <si>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</si>
  <si>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</si>
  <si>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4 212 460,00</t>
  </si>
  <si>
    <t>0320</t>
  </si>
  <si>
    <t>Podatek rolny</t>
  </si>
  <si>
    <t>132 776,00</t>
  </si>
  <si>
    <t>0330</t>
  </si>
  <si>
    <t>Podatek leśny</t>
  </si>
  <si>
    <t>126 973,00</t>
  </si>
  <si>
    <t>0340</t>
  </si>
  <si>
    <t>Podatek od środków transportowych</t>
  </si>
  <si>
    <t>15 670,00</t>
  </si>
  <si>
    <t>0500</t>
  </si>
  <si>
    <t>Podatek od czynności cywilnoprawnych</t>
  </si>
  <si>
    <t>280,00</t>
  </si>
  <si>
    <t>400,00</t>
  </si>
  <si>
    <t>0910</t>
  </si>
  <si>
    <t>Odsetki od nieterminowych wpłat z tytułu podatków i opłat</t>
  </si>
  <si>
    <t>18 000,00</t>
  </si>
  <si>
    <t>2680</t>
  </si>
  <si>
    <t>Rekompensaty utraconych dochodów w podatkach i opłatach lokalnych</t>
  </si>
  <si>
    <t>538 000,00</t>
  </si>
  <si>
    <t>75616</t>
  </si>
  <si>
    <t>Wpływy z podatku rolnego, podatku leśnego, podatku od spadków i darowizn, podatku od czynności cywilno-prawnych oraz podatków i opłat lokalnych od osób fizycznych</t>
  </si>
  <si>
    <t>3 028 523,00</t>
  </si>
  <si>
    <t>663 745,00</t>
  </si>
  <si>
    <t>6 517,00</t>
  </si>
  <si>
    <t>279 200,00</t>
  </si>
  <si>
    <t>0360</t>
  </si>
  <si>
    <t>Podatek od spadków i darowizn</t>
  </si>
  <si>
    <t>65 000,00</t>
  </si>
  <si>
    <t>0430</t>
  </si>
  <si>
    <t>Wpływy z opłaty targowej</t>
  </si>
  <si>
    <t>93 600,00</t>
  </si>
  <si>
    <t>250 000,00</t>
  </si>
  <si>
    <t>7 000,00</t>
  </si>
  <si>
    <t>40 000,00</t>
  </si>
  <si>
    <t>75618</t>
  </si>
  <si>
    <t>Wpływy z innych opłat stanowiących dochody jednostek samorządu terytorialnego na podstawie ustaw</t>
  </si>
  <si>
    <t>0410</t>
  </si>
  <si>
    <t>Wpływy z opłaty skarbowej</t>
  </si>
  <si>
    <t>50 000,00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</si>
  <si>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</si>
  <si>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</si>
  <si>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</si>
  <si>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</si>
  <si>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</si>
  <si>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0010</t>
  </si>
  <si>
    <t>Podatek dochodowy od osób fizycznych</t>
  </si>
  <si>
    <t>7 050 625,00</t>
  </si>
  <si>
    <t>0020</t>
  </si>
  <si>
    <t>Podatek dochodowy od osób prawnych</t>
  </si>
  <si>
    <t>1 373 000,00</t>
  </si>
  <si>
    <t>758</t>
  </si>
  <si>
    <t>Różne rozliczenia</t>
  </si>
  <si>
    <t>75801</t>
  </si>
  <si>
    <t>Część oświatowa subwencji ogólnej dla jednostek samorządu terytorialnego</t>
  </si>
  <si>
    <t>12 126 864,00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</si>
  <si>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</si>
  <si>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</si>
  <si>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</si>
  <si>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</si>
  <si>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</si>
  <si>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</si>
  <si>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Różne rozliczenia finansowe</t>
  </si>
  <si>
    <t>100 000,00</t>
  </si>
  <si>
    <t>0960</t>
  </si>
  <si>
    <t>Otrzymane spadki, zapisy i darowizny w postaci pieniężnej</t>
  </si>
  <si>
    <t>6 320,00</t>
  </si>
  <si>
    <t>1 611 700,00</t>
  </si>
  <si>
    <t>75831</t>
  </si>
  <si>
    <t>Część równoważąca subwencji ogólnej dla gmin</t>
  </si>
  <si>
    <t>264 619,00</t>
  </si>
  <si>
    <t>801</t>
  </si>
  <si>
    <t>Oświata i wychowanie</t>
  </si>
  <si>
    <t>80101</t>
  </si>
  <si>
    <t>Szkoły podstawowe</t>
  </si>
  <si>
    <t>16 707,00</t>
  </si>
  <si>
    <t>9 000,00</t>
  </si>
  <si>
    <t>2 547,00</t>
  </si>
  <si>
    <t>80103</t>
  </si>
  <si>
    <t>Oddziały przedszkolne w szkołach podstawowych</t>
  </si>
  <si>
    <t>15 000,00</t>
  </si>
  <si>
    <t>80104</t>
  </si>
  <si>
    <t xml:space="preserve">Przedszkola </t>
  </si>
  <si>
    <t>204 000,00</t>
  </si>
  <si>
    <t>4 440,00</t>
  </si>
  <si>
    <t>0830</t>
  </si>
  <si>
    <t>Wpływy z usług</t>
  </si>
  <si>
    <t>258 000,00</t>
  </si>
  <si>
    <t>80110</t>
  </si>
  <si>
    <t>Gimnazja</t>
  </si>
  <si>
    <t>80148</t>
  </si>
  <si>
    <t>Stołówki szkolne i przedszkolne</t>
  </si>
  <si>
    <t>284 000,00</t>
  </si>
  <si>
    <t>16 700,00</t>
  </si>
  <si>
    <t>852</t>
  </si>
  <si>
    <t>Pomoc społeczna</t>
  </si>
  <si>
    <t>85212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</si>
  <si>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</si>
  <si>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</si>
  <si>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556,00</t>
  </si>
  <si>
    <t>6 150 954,00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</si>
  <si>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</si>
  <si>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</si>
  <si>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</si>
  <si>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</si>
  <si>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</si>
  <si>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20 807,00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</si>
  <si>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</si>
  <si>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</si>
  <si>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37 463,00</t>
  </si>
  <si>
    <t>20 500,00</t>
  </si>
  <si>
    <t>2030</t>
  </si>
  <si>
    <t>Dotacje celowe otrzymane z budżetu państwa na realizację własnych zadań bieżących gmin (związków gmin)</t>
  </si>
  <si>
    <t>16 963,00</t>
  </si>
  <si>
    <t>85214</t>
  </si>
  <si>
    <t>Zasiłki i pomoc w naturze oraz składki na ubezpieczenia emerytalne i rentowe</t>
  </si>
  <si>
    <t>32 000,00</t>
  </si>
  <si>
    <t>120 100,00</t>
  </si>
  <si>
    <t>85216</t>
  </si>
  <si>
    <t>Zasiłki stałe</t>
  </si>
  <si>
    <t>179 937,00</t>
  </si>
  <si>
    <t>85219</t>
  </si>
  <si>
    <t>Ośrodki pomocy społecznej</t>
  </si>
  <si>
    <t>107 700,00</t>
  </si>
  <si>
    <t>85228</t>
  </si>
  <si>
    <t>Usługi opiekuńcze i specjalistyczne usługi opiekuńcze</t>
  </si>
  <si>
    <t>31 000,00</t>
  </si>
  <si>
    <t>38 300,00</t>
  </si>
  <si>
    <t>190,00</t>
  </si>
  <si>
    <t>85295</t>
  </si>
  <si>
    <t>63 455,00</t>
  </si>
  <si>
    <t>62 500,00</t>
  </si>
  <si>
    <t>853</t>
  </si>
  <si>
    <t>Pozostałe zadania w zakresie polityki społecznej</t>
  </si>
  <si>
    <t>85395</t>
  </si>
  <si>
    <t>2007</t>
  </si>
  <si>
    <t>Dotacje celowe w ramach programów finansowanych z udziałem środków europejskich oraz środków o których mowa w art.5 ust.1 pkt 3 oraz ust. 3 pkt 5 i 6 ustawy, lub płatności w ramach budżetu środków europejskich</t>
  </si>
  <si>
    <t>201 777,66</t>
  </si>
  <si>
    <t>2009</t>
  </si>
  <si>
    <t>10 682,34</t>
  </si>
  <si>
    <t>854</t>
  </si>
  <si>
    <t>Edukacyjna opieka wychowawcza</t>
  </si>
  <si>
    <t>231 519,00</t>
  </si>
  <si>
    <t>85415</t>
  </si>
  <si>
    <t>Pomoc materialna dla uczniów</t>
  </si>
  <si>
    <t>900</t>
  </si>
  <si>
    <t>Gospodarka komunalna i ochrona środowiska</t>
  </si>
  <si>
    <t>90001</t>
  </si>
  <si>
    <t>Gospodarka ściekowa i ochrona wód</t>
  </si>
  <si>
    <t>2 380 072,00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</si>
  <si>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</si>
  <si>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</si>
  <si>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</si>
  <si>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Gospodarka odpadami</t>
  </si>
  <si>
    <t>703 000,00</t>
  </si>
  <si>
    <t>90019</t>
  </si>
  <si>
    <t>Wpływy i wydatki związane z gromadzeniem środków z opłat i kar za korzystanie ze środowiska</t>
  </si>
  <si>
    <t>280 000,00</t>
  </si>
  <si>
    <t>921</t>
  </si>
  <si>
    <t>Kultura i ochrona dziedzictwa narodowego</t>
  </si>
  <si>
    <t>1 530,00</t>
  </si>
  <si>
    <t>92105</t>
  </si>
  <si>
    <t>Pozostałe zadania w zakresie kultury</t>
  </si>
  <si>
    <t>2700</t>
  </si>
  <si>
    <t>Środki na dofinansowanie własnych zadań bieżących gmin (związków gmin), powiatów (związków powiatów), samorządów województw, pozyskane z innych źródeł</t>
  </si>
  <si>
    <t>Razem: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</si>
  <si>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</si>
  <si>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</si>
  <si>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</si>
  <si>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</si>
  <si>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</si>
  <si>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</si>
  <si>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</si>
  <si>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</si>
  <si>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4010</t>
  </si>
  <si>
    <t>Wynagrodzenia osobowe pracowników</t>
  </si>
  <si>
    <t>4 782,40</t>
  </si>
  <si>
    <t>4110</t>
  </si>
  <si>
    <t>Składki na ubezpieczenia społeczne</t>
  </si>
  <si>
    <t>822,09</t>
  </si>
  <si>
    <t>4120</t>
  </si>
  <si>
    <t>Składki na Fundusz Pracy</t>
  </si>
  <si>
    <t>117,17</t>
  </si>
  <si>
    <t>4210</t>
  </si>
  <si>
    <t>Zakup materiałów i wyposażenia</t>
  </si>
  <si>
    <t>2 605,28</t>
  </si>
  <si>
    <t>4300</t>
  </si>
  <si>
    <t>Zakup usług pozostałych</t>
  </si>
  <si>
    <t>2 140,00</t>
  </si>
  <si>
    <t>4430</t>
  </si>
  <si>
    <t>Różne opłaty i składki</t>
  </si>
  <si>
    <t>473 347,21</t>
  </si>
  <si>
    <t>520,00</t>
  </si>
  <si>
    <t>4170</t>
  </si>
  <si>
    <t>Wynagrodzenia bezosobowe</t>
  </si>
  <si>
    <t>3 380,00</t>
  </si>
  <si>
    <t>14 000,00</t>
  </si>
  <si>
    <t>4260</t>
  </si>
  <si>
    <t>Zakup energii</t>
  </si>
  <si>
    <t>1 600,00</t>
  </si>
  <si>
    <t>500,00</t>
  </si>
  <si>
    <t>60004</t>
  </si>
  <si>
    <t>Lokalny transport zbiorowy</t>
  </si>
  <si>
    <t>2310</t>
  </si>
  <si>
    <t>Dotacje celowe przekazane gminie na zadania bieżące realizowane na podstawie porozumień (umów) między jednostkami samorządu terytorialnego</t>
  </si>
  <si>
    <t>60013</t>
  </si>
  <si>
    <t>Drogi publiczne wojewódzkie</t>
  </si>
  <si>
    <t>6300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</si>
  <si>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</si>
  <si>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</si>
  <si>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</si>
  <si>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119 600,00</t>
  </si>
  <si>
    <t>4270</t>
  </si>
  <si>
    <t>Zakup usług remontowych</t>
  </si>
  <si>
    <t>120 000,00</t>
  </si>
  <si>
    <t>534 500,00</t>
  </si>
  <si>
    <t>6050</t>
  </si>
  <si>
    <t>Wydatki inwestycyjne jednostek budżetowych</t>
  </si>
  <si>
    <t>1 651 000,00</t>
  </si>
  <si>
    <t>6058</t>
  </si>
  <si>
    <t>102 000,00</t>
  </si>
  <si>
    <t>6059</t>
  </si>
  <si>
    <t>58 000,00</t>
  </si>
  <si>
    <t>70001</t>
  </si>
  <si>
    <t>Zakłady gospodarki mieszkaniowej</t>
  </si>
  <si>
    <t>481 343,00</t>
  </si>
  <si>
    <t>2650</t>
  </si>
  <si>
    <t>Dotacja przedmiotowa z budżetu dla samorządowego zakładu budżetowego</t>
  </si>
  <si>
    <t>110 000,00</t>
  </si>
  <si>
    <t>4480</t>
  </si>
  <si>
    <t>382 000,00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</si>
  <si>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</si>
  <si>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</si>
  <si>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</si>
  <si>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</si>
  <si>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3 162,00</t>
  </si>
  <si>
    <t>4590</t>
  </si>
  <si>
    <t>Kary i odszkodowania wypłacane na rzecz osób fizycznych</t>
  </si>
  <si>
    <t>580 000,00</t>
  </si>
  <si>
    <t>4600</t>
  </si>
  <si>
    <t>Kary i odszkodowania wypłacane na rzecz osób prawnych i innych jednostek organizacyjnych</t>
  </si>
  <si>
    <t>140 000,00</t>
  </si>
  <si>
    <t>4610</t>
  </si>
  <si>
    <t>Koszty postępowania sądowego i prokuratorskiego</t>
  </si>
  <si>
    <t>6060</t>
  </si>
  <si>
    <t>Wydatki na zakupy inwestycyjne jednostek budżetowych</t>
  </si>
  <si>
    <t>60 000,00</t>
  </si>
  <si>
    <t>710</t>
  </si>
  <si>
    <t>Działalność usługowa</t>
  </si>
  <si>
    <t>71014</t>
  </si>
  <si>
    <t>Opracowania geodezyjne i kartograficzne</t>
  </si>
  <si>
    <t>3 500,00</t>
  </si>
  <si>
    <t>71035</t>
  </si>
  <si>
    <t>Cmentarze</t>
  </si>
  <si>
    <t>88 765,00</t>
  </si>
  <si>
    <t>4040</t>
  </si>
  <si>
    <t>Dodatkowe wynagrodzenie roczne</t>
  </si>
  <si>
    <t>7 075,00</t>
  </si>
  <si>
    <t>15 954,00</t>
  </si>
  <si>
    <t>2 274,00</t>
  </si>
  <si>
    <t>3 132,00</t>
  </si>
  <si>
    <t>4410</t>
  </si>
  <si>
    <t>Podróże służbowe krajowe</t>
  </si>
  <si>
    <t>1 500,00</t>
  </si>
  <si>
    <t>75022</t>
  </si>
  <si>
    <t>Rady gmin (miast i miast na prawach powiatu)</t>
  </si>
  <si>
    <t>3030</t>
  </si>
  <si>
    <t xml:space="preserve">Różne wydatki na rzecz osób fizycznych </t>
  </si>
  <si>
    <t>236 200,00</t>
  </si>
  <si>
    <t>3040</t>
  </si>
  <si>
    <t>Nagrody o charakterze szczególnym niezaliczone do wynagrodzeń</t>
  </si>
  <si>
    <t>13 000,00</t>
  </si>
  <si>
    <t>4420</t>
  </si>
  <si>
    <t>Podróże służbowe zagraniczne</t>
  </si>
  <si>
    <t>3020</t>
  </si>
  <si>
    <t>Wydatki osobowe niezaliczone do wynagrodzeń</t>
  </si>
  <si>
    <t>4 200,00</t>
  </si>
  <si>
    <t>1 966 476,00</t>
  </si>
  <si>
    <t>152 032,00</t>
  </si>
  <si>
    <t>356 023,00</t>
  </si>
  <si>
    <t>47 864,00</t>
  </si>
  <si>
    <t>4140</t>
  </si>
  <si>
    <t>Wpłaty na Państwowy Fundusz Rehabilitacji Osób Niepełnosprawnych</t>
  </si>
  <si>
    <t>44 000,00</t>
  </si>
  <si>
    <t>12 080,00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</si>
  <si>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</si>
  <si>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</si>
  <si>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</si>
  <si>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</si>
  <si>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</si>
  <si>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74 000,00</t>
  </si>
  <si>
    <t>34 000,00</t>
  </si>
  <si>
    <t>4280</t>
  </si>
  <si>
    <t>Zakup usług zdrowotnych</t>
  </si>
  <si>
    <t>3 000,00</t>
  </si>
  <si>
    <t>158 920,00</t>
  </si>
  <si>
    <t>4350</t>
  </si>
  <si>
    <t>Zakup usług dostępu do sieci Internet</t>
  </si>
  <si>
    <t>4360</t>
  </si>
  <si>
    <t>Opłaty z tytułu zakupu usług telekomunikacyjnych świadczonych w ruchomej publicznej sieci telefonicznej</t>
  </si>
  <si>
    <t>12 500,00</t>
  </si>
  <si>
    <t>4370</t>
  </si>
  <si>
    <t>Opłata z tytułu zakupu usług telekomunikacyjnych świadczonych w stacjonarnej publicznej sieci telefonicznej.</t>
  </si>
  <si>
    <t>12 000,00</t>
  </si>
  <si>
    <t>4380</t>
  </si>
  <si>
    <t>Zakup usług obejmujacych tłumaczenia</t>
  </si>
  <si>
    <t>4390</t>
  </si>
  <si>
    <t>Zakup usług obejmujących wykonanie ekspertyz, analiz i opinii</t>
  </si>
  <si>
    <t>44 500,00</t>
  </si>
  <si>
    <t>70 000,00</t>
  </si>
  <si>
    <t>4440</t>
  </si>
  <si>
    <t>Odpisy na zakładowy fundusz świadczeń socjalnych</t>
  </si>
  <si>
    <t>65 200,00</t>
  </si>
  <si>
    <t>4700</t>
  </si>
  <si>
    <t xml:space="preserve">Szkolenia pracowników niebędących członkami korpusu służby cywilnej </t>
  </si>
  <si>
    <t>16 000,00</t>
  </si>
  <si>
    <t>75075</t>
  </si>
  <si>
    <t>Promocja jednostek samorządu terytorialnego</t>
  </si>
  <si>
    <t>22 000,00</t>
  </si>
  <si>
    <t>38 000,00</t>
  </si>
  <si>
    <t>75095</t>
  </si>
  <si>
    <t>84 864,00</t>
  </si>
  <si>
    <t>4100</t>
  </si>
  <si>
    <t>Wynagrodzenia agencyjno-prowizyjne</t>
  </si>
  <si>
    <t>2 449,00</t>
  </si>
  <si>
    <t>421,00</t>
  </si>
  <si>
    <t>60,00</t>
  </si>
  <si>
    <t>754</t>
  </si>
  <si>
    <t>Bezpieczeństwo publiczne i ochrona przeciwpożarowa</t>
  </si>
  <si>
    <t>75404</t>
  </si>
  <si>
    <t>Komendy wojewódzkie Policji</t>
  </si>
  <si>
    <t>3000</t>
  </si>
  <si>
    <t>Wpłaty jednostek na państwowy fundusz celowy</t>
  </si>
  <si>
    <t>17 000,00</t>
  </si>
  <si>
    <t>75411</t>
  </si>
  <si>
    <t>Komendy powiatowe Państwowej Straży Pożarnej</t>
  </si>
  <si>
    <t>6170</t>
  </si>
  <si>
    <t>Wpłaty jednostek na państwowy fundusz celowy na finansowanie lub dofinansowanie zadań inwestycyjnych</t>
  </si>
  <si>
    <t>75412</t>
  </si>
  <si>
    <t>Ochotnicze straże pożarne</t>
  </si>
  <si>
    <t>24 000,00</t>
  </si>
  <si>
    <t>1 881,00</t>
  </si>
  <si>
    <t>4 449,00</t>
  </si>
  <si>
    <t>634,00</t>
  </si>
  <si>
    <t>35 000,00</t>
  </si>
  <si>
    <t>56 634,00</t>
  </si>
  <si>
    <t>1 700,00</t>
  </si>
  <si>
    <t>2 500,00</t>
  </si>
  <si>
    <t>6230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</si>
  <si>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</si>
  <si>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</si>
  <si>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</si>
  <si>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6 000,00</t>
  </si>
  <si>
    <t>900,00</t>
  </si>
  <si>
    <t>700,00</t>
  </si>
  <si>
    <t>75416</t>
  </si>
  <si>
    <t>Straż gminna (miejska)</t>
  </si>
  <si>
    <t>1 550,00</t>
  </si>
  <si>
    <t>169 477,00</t>
  </si>
  <si>
    <t>12 598,00</t>
  </si>
  <si>
    <t>29 273,00</t>
  </si>
  <si>
    <t>4 172,00</t>
  </si>
  <si>
    <t>1 850,00</t>
  </si>
  <si>
    <t>4 605,00</t>
  </si>
  <si>
    <t>757</t>
  </si>
  <si>
    <t>Obsługa długu publicznego</t>
  </si>
  <si>
    <t>822 300,00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</si>
  <si>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</si>
  <si>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</si>
  <si>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</si>
  <si>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</si>
  <si>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290 514,00</t>
  </si>
  <si>
    <t>75818</t>
  </si>
  <si>
    <t>Rezerwy ogólne i celowe</t>
  </si>
  <si>
    <t>4810</t>
  </si>
  <si>
    <t>Rezerwy</t>
  </si>
  <si>
    <t>257 334,00</t>
  </si>
  <si>
    <t>3240</t>
  </si>
  <si>
    <t>Stypendia dla uczniów</t>
  </si>
  <si>
    <t>3 200,00</t>
  </si>
  <si>
    <t>5 421 162,00</t>
  </si>
  <si>
    <t>443 184,00</t>
  </si>
  <si>
    <t>1 064 729,00</t>
  </si>
  <si>
    <t>151 961,00</t>
  </si>
  <si>
    <t>44 026,00</t>
  </si>
  <si>
    <t>241 346,00</t>
  </si>
  <si>
    <t>14 630,00</t>
  </si>
  <si>
    <t>404 707,00</t>
  </si>
  <si>
    <t>45 400,00</t>
  </si>
  <si>
    <t>14 425,00</t>
  </si>
  <si>
    <t>148 980,00</t>
  </si>
  <si>
    <t>7 960,00</t>
  </si>
  <si>
    <t>16 100,00</t>
  </si>
  <si>
    <t>10 200,00</t>
  </si>
  <si>
    <t>11 600,00</t>
  </si>
  <si>
    <t>347 034,00</t>
  </si>
  <si>
    <t>905,00</t>
  </si>
  <si>
    <t>23 262,00</t>
  </si>
  <si>
    <t>711 836,00</t>
  </si>
  <si>
    <t>56 229,00</t>
  </si>
  <si>
    <t>135 867,00</t>
  </si>
  <si>
    <t>19 417,00</t>
  </si>
  <si>
    <t>20 400,00</t>
  </si>
  <si>
    <t>2 630,00</t>
  </si>
  <si>
    <t>20 530,00</t>
  </si>
  <si>
    <t>1 400,00</t>
  </si>
  <si>
    <t>12 150,00</t>
  </si>
  <si>
    <t>43 128,00</t>
  </si>
  <si>
    <t>50 191,00</t>
  </si>
  <si>
    <t>2540</t>
  </si>
  <si>
    <t>Dotacja podmiotowa z budżetu dla niepublicznej jednostki systemu oświaty</t>
  </si>
  <si>
    <t>941 420,00</t>
  </si>
  <si>
    <t>59 254,00</t>
  </si>
  <si>
    <t>1 763 995,00</t>
  </si>
  <si>
    <t>135 140,00</t>
  </si>
  <si>
    <t>337 731,00</t>
  </si>
  <si>
    <t>48 389,00</t>
  </si>
  <si>
    <t>5 500,00</t>
  </si>
  <si>
    <t>78 422,00</t>
  </si>
  <si>
    <t>4220</t>
  </si>
  <si>
    <t>Zakup środków żywności</t>
  </si>
  <si>
    <t>253 000,00</t>
  </si>
  <si>
    <t>2 650,00</t>
  </si>
  <si>
    <t>247 700,00</t>
  </si>
  <si>
    <t>33 000,00</t>
  </si>
  <si>
    <t>68 800,00</t>
  </si>
  <si>
    <t>2 600,00</t>
  </si>
  <si>
    <t>5 400,00</t>
  </si>
  <si>
    <t>113 196,00</t>
  </si>
  <si>
    <t>340,00</t>
  </si>
  <si>
    <t>2320</t>
  </si>
  <si>
    <t>Dotacje celowe przekazane dla powiatu na zadania bieżące realizowane na podstawie porozumień (umów) między jednostkami samorządu terytorialnego</t>
  </si>
  <si>
    <t>1 353 564,00</t>
  </si>
  <si>
    <t>431 458,00</t>
  </si>
  <si>
    <t>124 799,00</t>
  </si>
  <si>
    <t>2 190,00</t>
  </si>
  <si>
    <t>2 379 227,00</t>
  </si>
  <si>
    <t>177 488,00</t>
  </si>
  <si>
    <t>467 159,00</t>
  </si>
  <si>
    <t>66 420,00</t>
  </si>
  <si>
    <t>5 874,00</t>
  </si>
  <si>
    <t>64 721,00</t>
  </si>
  <si>
    <t>300,00</t>
  </si>
  <si>
    <t>3 710,00</t>
  </si>
  <si>
    <t>167 300,00</t>
  </si>
  <si>
    <t>4 460,00</t>
  </si>
  <si>
    <t>44 160,00</t>
  </si>
  <si>
    <t>146 265,00</t>
  </si>
  <si>
    <t>80113</t>
  </si>
  <si>
    <t>Dowożenie uczniów do szkół</t>
  </si>
  <si>
    <t>900 000,00</t>
  </si>
  <si>
    <t>80114</t>
  </si>
  <si>
    <t>Zespoły obsługi ekonomiczno-administracyjnej szkół</t>
  </si>
  <si>
    <t>391 453,00</t>
  </si>
  <si>
    <t>33 200,00</t>
  </si>
  <si>
    <t>74 155,00</t>
  </si>
  <si>
    <t>10 624,00</t>
  </si>
  <si>
    <t>2 700,00</t>
  </si>
  <si>
    <t>10 748,00</t>
  </si>
  <si>
    <t>2 200,00</t>
  </si>
  <si>
    <t>80146</t>
  </si>
  <si>
    <t>Dokształcanie i doskonalenie nauczycieli</t>
  </si>
  <si>
    <t>25 000,00</t>
  </si>
  <si>
    <t>59 061,00</t>
  </si>
  <si>
    <t>235 907,00</t>
  </si>
  <si>
    <t>16 937,00</t>
  </si>
  <si>
    <t>43 667,00</t>
  </si>
  <si>
    <t>6 233,00</t>
  </si>
  <si>
    <t>7 300,00</t>
  </si>
  <si>
    <t>302 000,00</t>
  </si>
  <si>
    <t>1 100,00</t>
  </si>
  <si>
    <t>2 900,00</t>
  </si>
  <si>
    <t>14 010,00</t>
  </si>
  <si>
    <t>80195</t>
  </si>
  <si>
    <t>650,00</t>
  </si>
  <si>
    <t>141 675,00</t>
  </si>
  <si>
    <t>851</t>
  </si>
  <si>
    <t>Ochrona zdrowia</t>
  </si>
  <si>
    <t>85153</t>
  </si>
  <si>
    <t>Zwalczanie narkomanii</t>
  </si>
  <si>
    <t>3 800,00</t>
  </si>
  <si>
    <t>85154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</si>
  <si>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</si>
  <si>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</si>
  <si>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5 080,00</t>
  </si>
  <si>
    <t>250,00</t>
  </si>
  <si>
    <t>105 860,00</t>
  </si>
  <si>
    <t>22 200,00</t>
  </si>
  <si>
    <t>6 070,00</t>
  </si>
  <si>
    <t>126 430,00</t>
  </si>
  <si>
    <t>26 070,00</t>
  </si>
  <si>
    <t>470,00</t>
  </si>
  <si>
    <t>85195</t>
  </si>
  <si>
    <t>85205</t>
  </si>
  <si>
    <t>Zadania w zakresie przeciwdziałania przemocy w rodzinie</t>
  </si>
  <si>
    <t>85206</t>
  </si>
  <si>
    <t>Wspieranie rodziny</t>
  </si>
  <si>
    <t>22 500,00</t>
  </si>
  <si>
    <t>1 380,00</t>
  </si>
  <si>
    <t>4 112,00</t>
  </si>
  <si>
    <t>585,00</t>
  </si>
  <si>
    <t>4330</t>
  </si>
  <si>
    <t>Zakup usług przez jednostki samorządu terytorialnego od innych jednostek samorządu terytorialnego</t>
  </si>
  <si>
    <t>68 350,00</t>
  </si>
  <si>
    <t>1 151,00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</si>
  <si>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</si>
  <si>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</si>
  <si>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</si>
  <si>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5 861 713,00</t>
  </si>
  <si>
    <t>122 668,00</t>
  </si>
  <si>
    <t>6 999,00</t>
  </si>
  <si>
    <t>132 329,00</t>
  </si>
  <si>
    <t>3 177,00</t>
  </si>
  <si>
    <t>550,00</t>
  </si>
  <si>
    <t>6 489,00</t>
  </si>
  <si>
    <t>1 900,00</t>
  </si>
  <si>
    <t>4400</t>
  </si>
  <si>
    <t>Opłaty za administrowanie i czynsze za budynki, lokale i pomieszczenia garażowe</t>
  </si>
  <si>
    <t>800,00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</si>
  <si>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</si>
  <si>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</si>
  <si>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</si>
  <si>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</si>
  <si>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Składki na ubezpieczenie zdrowotne</t>
  </si>
  <si>
    <t>398 424,52</t>
  </si>
  <si>
    <t>85215</t>
  </si>
  <si>
    <t>Dodatki mieszkaniowe</t>
  </si>
  <si>
    <t>450 000,00</t>
  </si>
  <si>
    <t>4 400,00</t>
  </si>
  <si>
    <t>611 926,00</t>
  </si>
  <si>
    <t>43 049,00</t>
  </si>
  <si>
    <t>103 673,00</t>
  </si>
  <si>
    <t>14 751,00</t>
  </si>
  <si>
    <t>25 900,00</t>
  </si>
  <si>
    <t>31 800,00</t>
  </si>
  <si>
    <t>26 542,00</t>
  </si>
  <si>
    <t>8 500,00</t>
  </si>
  <si>
    <t>24 750,00</t>
  </si>
  <si>
    <t>26 780,00</t>
  </si>
  <si>
    <t>2 007,00</t>
  </si>
  <si>
    <t>9 123,00</t>
  </si>
  <si>
    <t>706,00</t>
  </si>
  <si>
    <t>301 450,00</t>
  </si>
  <si>
    <t>598,00</t>
  </si>
  <si>
    <t>1 152,00</t>
  </si>
  <si>
    <t>220 955,00</t>
  </si>
  <si>
    <t>10 710,00</t>
  </si>
  <si>
    <t>903,00</t>
  </si>
  <si>
    <t>285,00</t>
  </si>
  <si>
    <t>970,00</t>
  </si>
  <si>
    <t>576,00</t>
  </si>
  <si>
    <t>3119</t>
  </si>
  <si>
    <t>24 925,48</t>
  </si>
  <si>
    <t>4017</t>
  </si>
  <si>
    <t>27 911,46</t>
  </si>
  <si>
    <t>4019</t>
  </si>
  <si>
    <t>1 477,65</t>
  </si>
  <si>
    <t>4117</t>
  </si>
  <si>
    <t>6 446,27</t>
  </si>
  <si>
    <t>4119</t>
  </si>
  <si>
    <t>341,28</t>
  </si>
  <si>
    <t>4127</t>
  </si>
  <si>
    <t>812,73</t>
  </si>
  <si>
    <t>4129</t>
  </si>
  <si>
    <t>43,03</t>
  </si>
  <si>
    <t>4177</t>
  </si>
  <si>
    <t>42 763,62</t>
  </si>
  <si>
    <t>4179</t>
  </si>
  <si>
    <t>2 263,96</t>
  </si>
  <si>
    <t>4217</t>
  </si>
  <si>
    <t>4 501,67</t>
  </si>
  <si>
    <t>4219</t>
  </si>
  <si>
    <t>238,33</t>
  </si>
  <si>
    <t>4307</t>
  </si>
  <si>
    <t>117 632,41</t>
  </si>
  <si>
    <t>4309</t>
  </si>
  <si>
    <t>6 227,59</t>
  </si>
  <si>
    <t>4407</t>
  </si>
  <si>
    <t>1 709,50</t>
  </si>
  <si>
    <t>4409</t>
  </si>
  <si>
    <t>90,50</t>
  </si>
  <si>
    <t>85401</t>
  </si>
  <si>
    <t>Świetlice szkolne</t>
  </si>
  <si>
    <t>978,00</t>
  </si>
  <si>
    <t>346 387,00</t>
  </si>
  <si>
    <t>22 222,00</t>
  </si>
  <si>
    <t>64 768,00</t>
  </si>
  <si>
    <t>9 242,00</t>
  </si>
  <si>
    <t>8 800,00</t>
  </si>
  <si>
    <t>3 400,00</t>
  </si>
  <si>
    <t>1 300,00</t>
  </si>
  <si>
    <t>13 362,00</t>
  </si>
  <si>
    <t>349 219,00</t>
  </si>
  <si>
    <t>3260</t>
  </si>
  <si>
    <t>Inne formy pomocy dla uczniów</t>
  </si>
  <si>
    <t>13 300,00</t>
  </si>
  <si>
    <t>85446</t>
  </si>
  <si>
    <t>3 229,00</t>
  </si>
  <si>
    <t>6057</t>
  </si>
  <si>
    <t>4 449 749,00</t>
  </si>
  <si>
    <t>6 151 816,00</t>
  </si>
  <si>
    <t>800 000,00</t>
  </si>
  <si>
    <t>5 853,00</t>
  </si>
  <si>
    <t>90003</t>
  </si>
  <si>
    <t>Oczyszczanie miast i wsi</t>
  </si>
  <si>
    <t>315 000,00</t>
  </si>
  <si>
    <t>90004</t>
  </si>
  <si>
    <t>Utrzymanie zieleni w miastach i gminach</t>
  </si>
  <si>
    <t>84 505,00</t>
  </si>
  <si>
    <t>61 428,00</t>
  </si>
  <si>
    <t>90013</t>
  </si>
  <si>
    <t>Schroniska dla zwierząt</t>
  </si>
  <si>
    <t>80 000,00</t>
  </si>
  <si>
    <t>90015</t>
  </si>
  <si>
    <t>Oświetlenie ulic, placów i dróg</t>
  </si>
  <si>
    <t>565 000,00</t>
  </si>
  <si>
    <t>370 000,00</t>
  </si>
  <si>
    <t>90095</t>
  </si>
  <si>
    <t>7 500,00</t>
  </si>
  <si>
    <t>2 530,00</t>
  </si>
  <si>
    <t>92109</t>
  </si>
  <si>
    <t>Domy i ośrodki kultury, świetlice i kluby</t>
  </si>
  <si>
    <t>2480</t>
  </si>
  <si>
    <t>Dotacja podmiotowa z budżetu dla samorządowej instytucji kultury</t>
  </si>
  <si>
    <t>718 800,00</t>
  </si>
  <si>
    <t>2820</t>
  </si>
  <si>
    <t>Dotacja celowa z budżetu na finansowanie lub dofinansowanie zadań zleconych do realizacji stowarzyszeniom</t>
  </si>
  <si>
    <t>24 900,00</t>
  </si>
  <si>
    <t>25 348,00</t>
  </si>
  <si>
    <t>1 325,00</t>
  </si>
  <si>
    <t>72 000,00</t>
  </si>
  <si>
    <t>19 000,00</t>
  </si>
  <si>
    <t>92116</t>
  </si>
  <si>
    <t>Biblioteki</t>
  </si>
  <si>
    <t>277 900,00</t>
  </si>
  <si>
    <t>334,00</t>
  </si>
  <si>
    <t>92118</t>
  </si>
  <si>
    <t>Muzea</t>
  </si>
  <si>
    <t>365 600,00</t>
  </si>
  <si>
    <t>92120</t>
  </si>
  <si>
    <t>Ochrona zabytków i opieka nad zabytkami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</si>
  <si>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</si>
  <si>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</si>
  <si>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</si>
  <si>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</si>
  <si>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1 869,00</t>
  </si>
  <si>
    <t>34 314,00</t>
  </si>
  <si>
    <t>15 750,00</t>
  </si>
  <si>
    <t>926</t>
  </si>
  <si>
    <t>Kultura fizyczna</t>
  </si>
  <si>
    <t>92601</t>
  </si>
  <si>
    <t>Obiekty sportowe</t>
  </si>
  <si>
    <t>11 100,00</t>
  </si>
  <si>
    <t>9 900,00</t>
  </si>
  <si>
    <t>8 000,00</t>
  </si>
  <si>
    <t>92695</t>
  </si>
  <si>
    <t>165 000,00</t>
  </si>
  <si>
    <t>57 529,00</t>
  </si>
  <si>
    <t>18 800,00</t>
  </si>
  <si>
    <t xml:space="preserve">Plan dochodów i wydatków związanych z realizacją zadań  z zakresu administracji rządowej 
i innych zadań zleconych gminie ustawami na 2013 rok </t>
  </si>
  <si>
    <t>§</t>
  </si>
  <si>
    <t>Nazwa</t>
  </si>
  <si>
    <t>Dochody</t>
  </si>
  <si>
    <t xml:space="preserve">Wydatki </t>
  </si>
  <si>
    <t>Pozostała dzialalność</t>
  </si>
  <si>
    <t>Różne opłaty i skladki</t>
  </si>
  <si>
    <t>Dodatkowe wynagrodzenia roczne</t>
  </si>
  <si>
    <t xml:space="preserve">Urzędy naczelnych organów władzy państwowej, kontroli i ochrony prawa </t>
  </si>
  <si>
    <t>Świadczenia rodzinne, świadczenie z funduszu alimentacyjnego oraz składki na ubezpieczenia emerytalne i rentowe z ubezpieczenia społecznego</t>
  </si>
  <si>
    <t>Opłaty z tytułu zakupu usług telekomunikacyjnych telefonii komórkowej</t>
  </si>
  <si>
    <t>Opłaty z tytułu zakupu usług telekomunikacyjnych telefonii stacjonarnej</t>
  </si>
  <si>
    <t>Szkolenia pracowników niebędących członkami korpusu służby cywilnej</t>
  </si>
  <si>
    <t>OGÓŁEM: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</si>
  <si>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</si>
  <si>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</si>
  <si>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</si>
  <si>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</si>
  <si>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2013 ROK</t>
  </si>
  <si>
    <t>DOCHODY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</si>
  <si>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</si>
  <si>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</si>
  <si>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Razem</t>
  </si>
  <si>
    <t>WYDATKI</t>
  </si>
  <si>
    <t>Wpłaty jednostek na fundusz celowy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</si>
  <si>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</si>
  <si>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Zakup usług dostępu do sieci internet</t>
  </si>
  <si>
    <t>WYKAZ WYDATKÓW MAJĄTKOWYCH GMINY UJĘTYCH W PLANIE BUDŻETU NA ROK 2013</t>
  </si>
  <si>
    <t>Lp.</t>
  </si>
  <si>
    <t>Nazwa zadania majątkowego</t>
  </si>
  <si>
    <t xml:space="preserve">Dział </t>
  </si>
  <si>
    <t>Nakłady do poniesienia</t>
  </si>
  <si>
    <t>Planowane środki finansowe na 2013 rok</t>
  </si>
  <si>
    <t>1.</t>
  </si>
  <si>
    <t>Przebudowa chodnika przy drodze woj. Nr 241 po prawej stronie ulicy Kotlarskiej i Kościuszki do ronda w Rogoźnie (pomoc finasowa)</t>
  </si>
  <si>
    <t>2.</t>
  </si>
  <si>
    <t>Przebudowa nawierzchni na drodze powiatowej na terenie gminy Rogoźno
(pomoc finansowa)</t>
  </si>
  <si>
    <t>3.</t>
  </si>
  <si>
    <t>Budowa chodnika za boiskiem sportowym ORLIK na odcinku od ul. Seminarialnej do połączenia z chodnikiem na ul. Kościuszki</t>
  </si>
  <si>
    <t>4.</t>
  </si>
  <si>
    <t>Przebudowa chodnika w m. Grudna przed budynkiem świetlicy</t>
  </si>
  <si>
    <t>5.</t>
  </si>
  <si>
    <t>Przebudowa chodnika przy drodze gminnej 272509P (przy cmentarzu) na odcinku 200 mb</t>
  </si>
  <si>
    <t>6.</t>
  </si>
  <si>
    <t>7.</t>
  </si>
  <si>
    <t>Budowa odcinka ulicy Długiej od ul. W.Poznańskiej do skrzyżowania z ulicą Seminarialną - etap II</t>
  </si>
  <si>
    <t>8.</t>
  </si>
  <si>
    <t>Budowa drogi w Dziewczej Strudze etap I</t>
  </si>
  <si>
    <t>9.</t>
  </si>
  <si>
    <t>Budowa parkingu przy "ORLIKU"</t>
  </si>
  <si>
    <t>10.</t>
  </si>
  <si>
    <t>Przebudowa chodnika przy Szkole Podstawowej Nr 3 od ul. Seminarialnej do ul. Kościuszki</t>
  </si>
  <si>
    <t>11.</t>
  </si>
  <si>
    <t>Zagospodarowanie i wyposażenie małej architektury turystyczno - rekreacyjnej na terenie gminy w m. Nienawiszcz, Józefinowo, Gościejewo, Karolewo</t>
  </si>
  <si>
    <t>w tym:</t>
  </si>
  <si>
    <t>12.</t>
  </si>
  <si>
    <t>13.</t>
  </si>
  <si>
    <t>Zakup serwera SQL</t>
  </si>
  <si>
    <t>14.</t>
  </si>
  <si>
    <t>15.</t>
  </si>
  <si>
    <t>Dotacja celowa na dofinansowanie zakupów inwestycyjnych dla OSP Rogoźno</t>
  </si>
  <si>
    <t>16.</t>
  </si>
  <si>
    <t>Zakup ksera</t>
  </si>
  <si>
    <t>17.</t>
  </si>
  <si>
    <t>Zakupy tablicy multimedialnej</t>
  </si>
  <si>
    <t>18.</t>
  </si>
  <si>
    <t>19.</t>
  </si>
  <si>
    <t>Wykonanie placu zabaw przy Szkole Podstawowej Nr 3 w Rogoźnie</t>
  </si>
  <si>
    <t>20.</t>
  </si>
  <si>
    <t>Budowa kanalizacji sanitarnej i oczyszczalni ścieków etap II oraz separatorów na wlotach do Jeziora Rogozińskiego i rzeki Wełny aglomeracji Rogoźno</t>
  </si>
  <si>
    <t>środki własne</t>
  </si>
  <si>
    <t>pożyczka z WFOŚiGW</t>
  </si>
  <si>
    <t>kredyt  - udział własny</t>
  </si>
  <si>
    <t>środki UE</t>
  </si>
  <si>
    <t>21.</t>
  </si>
  <si>
    <t>Wykonanie oświetlenia na ul. Kościuszki (jednokierunkowej) - 1 lampa podwójna</t>
  </si>
  <si>
    <t>22.</t>
  </si>
  <si>
    <t>Budowa oświetlenia na ul. Brzozowej w Rogoźnie</t>
  </si>
  <si>
    <t>23.</t>
  </si>
  <si>
    <t>Wykonanie oświetlenia na ul. Wójtostwo w Rogoźnie - 1 lampa</t>
  </si>
  <si>
    <t>24.</t>
  </si>
  <si>
    <t>Budowa oświetlenia w m. Dziewcza Struga - 3 lampy</t>
  </si>
  <si>
    <t>25.</t>
  </si>
  <si>
    <t>Wykonanie oświetlenia w m. Studzieniec - 2 lampy</t>
  </si>
  <si>
    <t>26.</t>
  </si>
  <si>
    <t>Budowa promenady nad Jeziorem Rogozińskim - doprojektowanie odcinka łącznie z wjazdem przy "Kotwicy"</t>
  </si>
  <si>
    <t>27.</t>
  </si>
  <si>
    <t>28.</t>
  </si>
  <si>
    <t>Zakup budynku z płyty warstwowej z przeznaczeniem na świetlicę w Rudzie</t>
  </si>
  <si>
    <t>29.</t>
  </si>
  <si>
    <t>Zakup kosiarki dla sołectwa w Parkowie</t>
  </si>
  <si>
    <t xml:space="preserve">Plan dochodów i wydatków związanych z realizacją zadań własnych na 2013 rok </t>
  </si>
  <si>
    <t>Wydatki osobowe niezaliczane do wynagrodzeń</t>
  </si>
  <si>
    <t>ZESTAWIENIE PLANOWANYCH KWOT DOTACJI W 2013 ROKU</t>
  </si>
  <si>
    <t>Dotacje udzielone z budżetu Gminy  na zadania bieżące</t>
  </si>
  <si>
    <t xml:space="preserve">I. </t>
  </si>
  <si>
    <t>Dotacje dla jednostek sektora finansów publicznych</t>
  </si>
  <si>
    <t xml:space="preserve">1. </t>
  </si>
  <si>
    <t xml:space="preserve">Dotacja podmiotowa 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</si>
  <si>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</si>
  <si>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</si>
  <si>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</si>
  <si>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>Przedszkola</t>
  </si>
  <si>
    <t xml:space="preserve">Dotacje celowe przekazane dla powiatu na zadania bieżące realizowane na podstawie porozumień (umów)  między jednostkami samorządu terytorialnego </t>
  </si>
  <si>
    <t>Dotacje celowe przekazane do powiatu na zadania bieżące realizowane na podstawie porozumień (umów)  między jednostkami samorządu terytorialnego</t>
  </si>
  <si>
    <t>Dotacje przedmiotowa</t>
  </si>
  <si>
    <t xml:space="preserve">II. </t>
  </si>
  <si>
    <t>Dotacje dla jednostek spoza sektora finansów publicznych</t>
  </si>
  <si>
    <t>Dotacja celowa</t>
  </si>
  <si>
    <t>Dotacja celowa z budżetu na finansowanie lub dofinansowanie zadań zleconych do realizacji pozostałym jednostkom niezaliczanym do sektora finansow publicznych</t>
  </si>
  <si>
    <t>Domy i ośrodki kultury, świetlice i kuby</t>
  </si>
  <si>
    <t>Dotacje celowe na finansowanie lub dofinansowanie prac remontowych i konserwatorskich obiektów zabytkowych przekazane jednostkom niezaliczanym do sektora finansów publicznych</t>
  </si>
  <si>
    <t>Kultura fizyczna i sport</t>
  </si>
  <si>
    <t>Dotacje udzielone z budżetu Gminy  na zadania majątkowe</t>
  </si>
  <si>
    <t>Dotacje celowe na pomoc finansową udzieloną między jednostkami samorządu terytorialnego na dofinansowanie własnych zadań inwestycyjnych i zakupów inwestycyjnych</t>
  </si>
  <si>
    <t>II.</t>
  </si>
  <si>
    <t>Dotacje celowe z budżetu na finansowanie lub dofinansowanie kosztów realizacji inwestycji i zakupów inwestycyjnych jednostek niezaliczanych do sektora finansów publicznych</t>
  </si>
  <si>
    <t>Plan dochodów i wydatków z opłat i kar za korzystanie
 ze środowiska na  2013 rok</t>
  </si>
  <si>
    <t>RAZEM:</t>
  </si>
  <si>
    <t xml:space="preserve"> WYDATKI</t>
  </si>
  <si>
    <t>Gospodarka ściekowa i ochrona środowiska</t>
  </si>
  <si>
    <t xml:space="preserve">PRZYCHODÓW I ROZCHODÓW ZWIĄZANYCH Z FINANSOWANIEM DEFICYTU </t>
  </si>
  <si>
    <t>I ROZDYSPONOWANIEM NADWYŻKI BUDŻETOWEJ W 2013 ROKU</t>
  </si>
  <si>
    <t>Wyszczególnienie źródeł</t>
  </si>
  <si>
    <t>Spłata otrzymanych krajowych pożyczek i kredytów</t>
  </si>
  <si>
    <t>Przychody z zaciągniętych pożyczek i kredytów na rynku krajowym</t>
  </si>
  <si>
    <t>Wolne środki, o których mowa w art. 217 ust. 2 pkt 6</t>
  </si>
  <si>
    <t>RAZEM PRZYCHODY/ROZCHODY</t>
  </si>
  <si>
    <t>OGÓŁEM (Deficyt)</t>
  </si>
  <si>
    <t>Przychody</t>
  </si>
  <si>
    <t>Koszty</t>
  </si>
  <si>
    <t>bieżące</t>
  </si>
  <si>
    <t>majątkowe</t>
  </si>
  <si>
    <t>razem</t>
  </si>
  <si>
    <t>dotacja przedmiotowa</t>
  </si>
  <si>
    <t xml:space="preserve"> PLAN WYDATKÓW NA PRZEDSIĘWZIĘCIA REALIZOWANE W RAMACH FUNDUSZU 
SOŁECKIEGO W  2013 ROKU</t>
  </si>
  <si>
    <t>Sołectwo</t>
  </si>
  <si>
    <t xml:space="preserve">Plan </t>
  </si>
  <si>
    <t xml:space="preserve">Transport i łączność </t>
  </si>
  <si>
    <t>Budziszewko</t>
  </si>
  <si>
    <t>Remont dróg gminnych</t>
  </si>
  <si>
    <t>Garbatka</t>
  </si>
  <si>
    <t>Jaracz</t>
  </si>
  <si>
    <t>Zakup tłucznia, gruzu na drogi gminne</t>
  </si>
  <si>
    <t>Karolewo</t>
  </si>
  <si>
    <t>Remont drogi gminnej</t>
  </si>
  <si>
    <t>Owczegłowy</t>
  </si>
  <si>
    <t>Zakup wiaty przystankowej</t>
  </si>
  <si>
    <t>Owieczki</t>
  </si>
  <si>
    <t xml:space="preserve">Budowa parkingu lub zakup materiałów na remont dróg </t>
  </si>
  <si>
    <t>Parkowo</t>
  </si>
  <si>
    <t>Słomowo</t>
  </si>
  <si>
    <t xml:space="preserve">Zakup wiaty przystankowej </t>
  </si>
  <si>
    <t>Gościejewo</t>
  </si>
  <si>
    <t>Kaziopole</t>
  </si>
  <si>
    <t>Równanie dróg gruntowych</t>
  </si>
  <si>
    <t>Pruśce</t>
  </si>
  <si>
    <t>Ruda</t>
  </si>
  <si>
    <t>Studzieniec</t>
  </si>
  <si>
    <t>Zamontowanie wiaty przystankowej w miejscowości Międzylesie</t>
  </si>
  <si>
    <t>Ogrodzenie placu zabaw</t>
  </si>
  <si>
    <t xml:space="preserve">Uzupełnienie wyposażenia placu zabaw </t>
  </si>
  <si>
    <t>Budowa wejścia na plac zabaw</t>
  </si>
  <si>
    <t xml:space="preserve">Bezpieczeństwo publiczne i ochrona przeciwpożarowa </t>
  </si>
  <si>
    <t>Wsparcie działalności OSP</t>
  </si>
  <si>
    <t>Remont strażnicy OSP</t>
  </si>
  <si>
    <t xml:space="preserve">Zakup materiałów edukacyjnych dla dzieci i młodzieży </t>
  </si>
  <si>
    <t>Pielęgnacja zieleni na terenie sołectwa</t>
  </si>
  <si>
    <t>Utrzymanie  i pielęgnacja wiejskich terenów zielonych</t>
  </si>
  <si>
    <t xml:space="preserve">Pielęgnacja zieleni </t>
  </si>
  <si>
    <t>Tarnowo</t>
  </si>
  <si>
    <t xml:space="preserve">Zakup wyposażenia do sali wiejskiej </t>
  </si>
  <si>
    <t>1) Utrzymanie porządku, czystości w świetlicy wiejskiej, wokół świetlicy na placu zabaw – 100 zł 
2) Zakup materiałów do wykonania wiaty przy świetlicy - 3.000 zł</t>
  </si>
  <si>
    <t>Remont i wyposażenie świetlicy wiejskiej</t>
  </si>
  <si>
    <t>Prace remontowe przy świetlicy wiejskiej</t>
  </si>
  <si>
    <t>Nienawiszcz</t>
  </si>
  <si>
    <t>Zakup wyposażenia do świetlicy wiejskiej</t>
  </si>
  <si>
    <t>Utrzymanie, wyposażenie świetlicy</t>
  </si>
  <si>
    <t xml:space="preserve">1) Zakup wyposażenia do kuchni – 1.000 zł 
2) Zakup drzwi do sali wiejskiej – 1.200 zł </t>
  </si>
  <si>
    <t>Zakup materiałów i wyposażenia świetlicy</t>
  </si>
  <si>
    <t>Doposażenie świetlicy</t>
  </si>
  <si>
    <t>Zakup energii elektrycznej, gazu, prądu</t>
  </si>
  <si>
    <t>Boguniewo</t>
  </si>
  <si>
    <t>Utrzymanie i wyposażenie świetlicy wiejskiej</t>
  </si>
  <si>
    <t xml:space="preserve">Gościejewo </t>
  </si>
  <si>
    <t xml:space="preserve">Wywóz nieczystości płynnych i stałych </t>
  </si>
  <si>
    <t>Laskowo</t>
  </si>
  <si>
    <t>Renowacja pokrycia dachu świetlicy w Laskowie</t>
  </si>
  <si>
    <t xml:space="preserve">Ubezpieczenie sali wiejskiej </t>
  </si>
  <si>
    <t xml:space="preserve">Biblioteki </t>
  </si>
  <si>
    <t>Wsparcie działań Biblioteki Publicznej w Parkowie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</si>
  <si>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</si>
  <si>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</si>
  <si>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</si>
  <si>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</si>
  <si>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2.286 zł 
 2) Budowa wiaty wraz z otoczeniem na terenie nad jeziorem Nienawiszcz – 2.000 zł </t>
  </si>
  <si>
    <t>Organizacja imprez kulturalnych i oświatowych</t>
  </si>
  <si>
    <t>Organizacja imprez kulturalnych i festynów rodzinnych</t>
  </si>
  <si>
    <t>Organizacja imprez kulturalnych i społecznych</t>
  </si>
  <si>
    <t>Organizacja imprez o charakterze kulturalnym i  sportowym</t>
  </si>
  <si>
    <t>Organizowanie imprez kulturalno – sportowych</t>
  </si>
  <si>
    <t>Wyjazd edukacyjny mieszkańców sołectwa</t>
  </si>
  <si>
    <t>Utrzymanie boiska sportowego i ogródka jordanowskiego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</si>
  <si>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</si>
  <si>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</si>
  <si>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</si>
  <si>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</si>
  <si>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</si>
  <si>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Pielęgnacja boiska sportowego i terenów przyległych</t>
  </si>
  <si>
    <t>Organizacja imprez sportowych, dbanie o boiska sportowe</t>
  </si>
  <si>
    <t>Utrzymanie boisk wiejskich</t>
  </si>
  <si>
    <t xml:space="preserve">Prace pielęgnacyjne na boisku sportowym </t>
  </si>
  <si>
    <t xml:space="preserve">1) Pielęgnacja zieleni na boisku sportowym – 2.800 zł 
2) Zakup stroi i wyposażenia dla drużyny piłkarskiej – 1.000 zł </t>
  </si>
  <si>
    <t>Zakup kosiarki lub wykonanie bramy wjazdowej</t>
  </si>
  <si>
    <t>Urządzenie i zadaszenie tarasu przy Strzelnicy</t>
  </si>
  <si>
    <t>WYDATKI NA PRZEDSIĘWIĘCIA W RAMACH FUNDUSZU SOŁECKIEGO W 2013 ROKU</t>
  </si>
  <si>
    <t>Nazwa sołectwa/ przedsięwzięcia</t>
  </si>
  <si>
    <t>Liczba mieszkańców
na dzień 30.06.2012r.</t>
  </si>
  <si>
    <t>Wysokość Funduszu sołeckiego</t>
  </si>
  <si>
    <t xml:space="preserve">Organizacja imprez kulturalno-sportowych, </t>
  </si>
  <si>
    <t>Utrzymanie i pielęgnacja wiejskich terenów zielonych</t>
  </si>
  <si>
    <t>Utrzymania boiska sportowego</t>
  </si>
  <si>
    <t>Zakup energii elektrycznej, gazu , wywóz nieczystości stałych i płynnych</t>
  </si>
  <si>
    <t>Zakup wyposażenia do sali wiejskiej</t>
  </si>
  <si>
    <t>Ubezpieczenie świetlicy wiejskiej</t>
  </si>
  <si>
    <t>Organizacja imprez kulturalno-sportowych</t>
  </si>
  <si>
    <t>Prace pielęgnacyjne na stadionie sportowym i terenów przyległych</t>
  </si>
  <si>
    <t>Zakup wyposażenia (artukuły edukacyjne) dla Przedszkola w Parkowie</t>
  </si>
  <si>
    <t>Urztymanie porządku, czystości w świetlicy wiejskiej, wokół świetlicy, placu zabaw</t>
  </si>
  <si>
    <t>Zakup materiałów do wykonanie wiaty przy świetlicy</t>
  </si>
  <si>
    <t>Organizacja imprez kulturalno - sportowych</t>
  </si>
  <si>
    <t>Utrzymanie murawy na boisku sportowym</t>
  </si>
  <si>
    <t>Remont i wyposażenia świetlicy wiejskiej</t>
  </si>
  <si>
    <t>Urzymanie boiska sportowego</t>
  </si>
  <si>
    <t>Organizacja imprez kulturalnych</t>
  </si>
  <si>
    <t>Renowacja pokrycia dachu świetlicy</t>
  </si>
  <si>
    <t>Budowa wiaty wraz z otoczeniem na terenie nad jeziorem Nienawiszcz</t>
  </si>
  <si>
    <t>Pielegnacja boiska sportowego i terenów przyległych</t>
  </si>
  <si>
    <t>Budowa parkingu lub zakup materiałów na remont dróg</t>
  </si>
  <si>
    <t>Zakup materiałów edukacynych dla dzieci i młodzieży</t>
  </si>
  <si>
    <t>Zakup wyposażenia do kuchni</t>
  </si>
  <si>
    <t>Zakup drzwi do sali wiejskiej</t>
  </si>
  <si>
    <t>Utwardzenie drogi Boguniewskiej</t>
  </si>
  <si>
    <t>Zakup 30 ton łupku na naprawę drogi na Mokrzu</t>
  </si>
  <si>
    <t>Wsparcie działalności Publicznej Biblioteki w Parkowie</t>
  </si>
  <si>
    <t>Równanie dróg gminnych</t>
  </si>
  <si>
    <t>Utrzymanie boisk sportowych</t>
  </si>
  <si>
    <t>Uzupełnienie wyposażenia placu zabaw</t>
  </si>
  <si>
    <t>Orgazniacja imprez kulturalnych i sportowych</t>
  </si>
  <si>
    <t>Prace pielęgnacyjne na boisku sportowym</t>
  </si>
  <si>
    <t>Zakup stroi i wyposażenia dla drużyny piłkarskiej</t>
  </si>
  <si>
    <t xml:space="preserve">Pielęgnacja zieleni na terenie sołectwa </t>
  </si>
  <si>
    <t>Organizacja imprez o charakterze kulturalnym i sportowym</t>
  </si>
  <si>
    <t>Urządzanie i zadaszenie tarasu przy strzelnicy</t>
  </si>
  <si>
    <t>Wykonanie 
na dzień
 30.06.2013r.</t>
  </si>
  <si>
    <t>% wykonania</t>
  </si>
  <si>
    <r>
      <t xml:space="preserve">% </t>
    </r>
    <r>
      <rPr>
        <b/>
        <sz val="6"/>
        <color indexed="8"/>
        <rFont val="Arial"/>
        <family val="2"/>
        <charset val="238"/>
      </rPr>
      <t>wykonania</t>
    </r>
  </si>
  <si>
    <t>Zobowiązania ogółem
na dzień 30.06.2013r.</t>
  </si>
  <si>
    <t>Załącznik Nr 2 do informacji opisowej</t>
  </si>
  <si>
    <t>REALIZACJA PLANU WYDATKÓW GMINY ROGOŹNO
za okres od początku roku do dnia 30 czerwca 2013 roku</t>
  </si>
  <si>
    <t>Załącznik Nr 3 do informacji opisowej</t>
  </si>
  <si>
    <t>Plan 2013 roku</t>
  </si>
  <si>
    <t>Rozchody</t>
  </si>
  <si>
    <t>Wykonanie
na dzień 30.06.2013r.</t>
  </si>
  <si>
    <t xml:space="preserve">przychody z zaciągniętych pożyczek  </t>
  </si>
  <si>
    <t xml:space="preserve">przychody z zaciągniętych kredytów  </t>
  </si>
  <si>
    <t>x</t>
  </si>
  <si>
    <t>Załącznik Nr 4 do informacji opisowej</t>
  </si>
  <si>
    <t>Załącznik Nr 1 do informacji opisowej</t>
  </si>
  <si>
    <t>Ogółem</t>
  </si>
  <si>
    <t>Saldo należności pozostałe 
do zaplaty</t>
  </si>
  <si>
    <t>zaległości</t>
  </si>
  <si>
    <t>0560</t>
  </si>
  <si>
    <t>Zaległości z tytułu podatków i opłat zniesionych</t>
  </si>
  <si>
    <t>0580</t>
  </si>
  <si>
    <t>Grzywny, mandaty i inne kary pieniężne od osob prawnych i innych jednostek organizacyjnych</t>
  </si>
  <si>
    <t>Nadpłaty</t>
  </si>
  <si>
    <t>7</t>
  </si>
  <si>
    <t>8</t>
  </si>
  <si>
    <t>% wykonania
(6/5)</t>
  </si>
  <si>
    <t>Przebudowa drogi wraz z chodnikiem w m.Wełna (przy kościele)</t>
  </si>
  <si>
    <t>Plan na dzień 30.06.2013r.</t>
  </si>
  <si>
    <t>Wykonanie 
na dzień 30.06.2013r.</t>
  </si>
  <si>
    <t>% 
wykonania</t>
  </si>
  <si>
    <t>Załącznik Nr 6 do informacji opisowej</t>
  </si>
  <si>
    <t>Załącznik Nr 7 do informacji opisowej</t>
  </si>
  <si>
    <r>
      <rPr>
        <sz val="9"/>
        <rFont val="Arial"/>
        <family val="2"/>
        <charset val="238"/>
      </rPr>
      <t>Nazwa zakładu budżetowego</t>
    </r>
    <r>
      <rPr>
        <b/>
        <sz val="9"/>
        <rFont val="Arial"/>
        <family val="2"/>
        <charset val="238"/>
      </rPr>
      <t xml:space="preserve">
Zarząd Administracyjny Mienia Komunalnego
Dział 700 Rozdział 70001</t>
    </r>
  </si>
  <si>
    <t xml:space="preserve">2. </t>
  </si>
  <si>
    <t>Wykonanie na dzień 30.06.2013 roku</t>
  </si>
  <si>
    <t>Plan obowiazujacy na dzień 30.06.2013 roku</t>
  </si>
  <si>
    <t>z tego:
wynagrodzenia i pochodne 
od wynagrodzeń</t>
  </si>
  <si>
    <t>Plan
obowiazujący na dzień 
30.06.2013r.</t>
  </si>
  <si>
    <t>%
wykonania</t>
  </si>
  <si>
    <t>Wykonanie
 na dzień 30.06.2013r.</t>
  </si>
  <si>
    <t>Grzywny i inne karypieniężne od osobprawnych i innych jendostek organizacyjnych</t>
  </si>
  <si>
    <t>Załącznik Nr 8 do informacji opisowej</t>
  </si>
  <si>
    <t>Plan
obowiazujący na dzień:
30.06.2013r.</t>
  </si>
  <si>
    <t>Wykonanie 
na dzień: 30.06.2013r.</t>
  </si>
  <si>
    <t>Załącznik Nr 10 do informacji opisowej</t>
  </si>
  <si>
    <t>Wykonanie na dzień: 30.06.2013r.</t>
  </si>
  <si>
    <t>Plan 
obowiązujący na dzień:
30.06.2013r.</t>
  </si>
  <si>
    <t>Załącznik Nr 11 do informacji opisowej</t>
  </si>
  <si>
    <t>Tabela do załącznika Nr 11</t>
  </si>
  <si>
    <t>01010</t>
  </si>
  <si>
    <t>Infrastruktura wodociągowa i sanitacyjna wsi</t>
  </si>
  <si>
    <t>Zmiany</t>
  </si>
  <si>
    <t>Plan obowiązujący na dzień 30.06.2013 roku</t>
  </si>
  <si>
    <t>Dofinansowanie do zakupu samochodu dla Komendy Powiatowej Państwowej Straży Pożarnej w Obornikach</t>
  </si>
  <si>
    <r>
      <t xml:space="preserve">Modernizacja świetlic wiejskich w miejscowościach: Karolewo, Garbatka, Jaracz, Laskowo, Owieczki, Studzieniec - </t>
    </r>
    <r>
      <rPr>
        <u/>
        <sz val="10"/>
        <rFont val="Arial CE"/>
        <charset val="238"/>
      </rPr>
      <t>etap I wykonanie dokumentacji technicznej</t>
    </r>
  </si>
  <si>
    <t>Zobowiazania 
na dzień: 30.06.2013r.</t>
  </si>
  <si>
    <t>Załącznik Nr 5 do do informacji opisowej</t>
  </si>
  <si>
    <t>Wykonanie
 na dzień: 30.06.2013r.</t>
  </si>
  <si>
    <t>Plan
obowiązujący 
na dzień: 30.06.2013r.</t>
  </si>
  <si>
    <t>Plan
obowiązujący
 na dzień: 30.06.2013r.</t>
  </si>
  <si>
    <t>Załącznik Nr 9 do informacji opisowej</t>
  </si>
  <si>
    <t>REALIZACJA PLANU DOCHODÓW GMINY ROGOŹNO
za okres od początku roku do dnia 30 czerwca 2013 roku</t>
  </si>
  <si>
    <t>Plan obowiązujący 
na dzień 30.06.2013r.</t>
  </si>
  <si>
    <t>Plan obowiązujący 
na dzień 01.01.2013 roku</t>
  </si>
  <si>
    <t>Plan obowiązujący na dzień 01.01.2013 roku</t>
  </si>
  <si>
    <t xml:space="preserve">1) Utwardzenie drogi Boguniewskiej – 7.000 zł
2) zakup 30 ton łupku na naprawę drogi na Mokrz – 1.000 zł </t>
  </si>
  <si>
    <t>Załącznik Nr 12 do informacji opisowej</t>
  </si>
  <si>
    <t>Budowa placu zabaw przy Szkole Podstawowej
Nr 2 w Rogoźnie przy ul.W. Poznańskiej</t>
  </si>
  <si>
    <t xml:space="preserve">Zakup gruntów </t>
  </si>
  <si>
    <t>Przelewy na rachunki lokat (na koniec okresu sprawozdawczego)</t>
  </si>
  <si>
    <t>PLAN I WYKONANIE</t>
  </si>
  <si>
    <t>PLAN I WYKONANIE PRZYCHODÓW I KOSZTÓW ZAKŁADU BUDŻETOWEGO GMINY ROGOŹNO NA 2013 ROK</t>
  </si>
  <si>
    <t>REALIZACJA PLANU WYDATKÓW  Z TYTUŁU WYNAGRODZEŃ I SKŁADKI OD NICH NALICZONE
za okres od początku roku do dnia 30 czerwca 2013 roku</t>
  </si>
  <si>
    <t>Składki na ubezpieczenie zdrowotne opłacane za osoby pobierające niektóre świadczenia z pomocy społecznej, niektóre świadczenia rodzinne oraz za osoby uczestniczące w zajęciach w centrum intergacji społecznej</t>
  </si>
  <si>
    <t>Zakład gospodarki mieszkaniowej</t>
  </si>
  <si>
    <t>Zakup wyposażenia (artykuły edukacyjne) dla Przedszkola w Parkowie</t>
  </si>
  <si>
    <t>Świadczenia rodzinne, świadczenia z funduszu alimentacyjnego oraz składki na ubezpieczenia emerytalne i rentowe z ubezpieczenia społecznego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</si>
</sst>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.??0\,00"/>
    <numFmt numFmtId="168" formatCode="?"/>
    <numFmt numFmtId="169" formatCode="????"/>
    <numFmt numFmtId="170" formatCode="#,##0.00_ ;\-#,##0.00\ "/>
    <numFmt numFmtId="171" formatCode="#,##0.00\ [$zł-415];[Red]\-#,##0.00\ [$zł-415]"/>
  </numFmts>
  <fonts count="98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1"/>
    </font>
    <font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1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u/>
      <sz val="10"/>
      <name val="Arial CE"/>
      <charset val="238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  <charset val="1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.5500000000000007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6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8"/>
      <name val="Arial"/>
      <family val="2"/>
      <charset val="238"/>
    </font>
    <font>
      <b/>
      <sz val="7.5"/>
      <color indexed="8"/>
      <name val="Arial"/>
      <family val="2"/>
      <charset val="238"/>
    </font>
    <font>
      <i/>
      <sz val="7"/>
      <name val="Arial CE"/>
      <charset val="238"/>
    </font>
    <font>
      <i/>
      <sz val="7"/>
      <name val="Arial CE"/>
      <family val="2"/>
      <charset val="238"/>
    </font>
    <font>
      <b/>
      <sz val="7.5"/>
      <name val="Times New Roman"/>
      <family val="1"/>
    </font>
    <font>
      <b/>
      <sz val="9"/>
      <name val="Arial CE"/>
      <family val="2"/>
      <charset val="238"/>
    </font>
    <font>
      <i/>
      <sz val="9"/>
      <color indexed="8"/>
      <name val="Arial"/>
      <family val="2"/>
      <charset val="238"/>
    </font>
    <font>
      <b/>
      <sz val="7.5"/>
      <color indexed="8"/>
      <name val="Arial"/>
      <family val="2"/>
      <charset val="1"/>
    </font>
    <font>
      <sz val="7.5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7.5"/>
      <name val="Arial"/>
      <family val="2"/>
      <charset val="238"/>
    </font>
    <font>
      <b/>
      <i/>
      <sz val="1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46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46"/>
      </patternFill>
    </fill>
  </fills>
  <borders count="20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2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11" fillId="3" borderId="0" applyNumberFormat="0" applyBorder="0" applyAlignment="0" applyProtection="0"/>
    <xf numFmtId="164" fontId="12" fillId="0" borderId="0" applyFill="0" applyBorder="0" applyAlignment="0" applyProtection="0"/>
    <xf numFmtId="0" fontId="13" fillId="0" borderId="0"/>
    <xf numFmtId="0" fontId="12" fillId="0" borderId="0"/>
    <xf numFmtId="0" fontId="14" fillId="0" borderId="0" applyNumberFormat="0" applyFill="0" applyBorder="0" applyAlignment="0" applyProtection="0">
      <alignment vertical="top"/>
    </xf>
    <xf numFmtId="0" fontId="11" fillId="0" borderId="0"/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5" fillId="0" borderId="0"/>
    <xf numFmtId="0" fontId="15" fillId="0" borderId="0"/>
    <xf numFmtId="0" fontId="16" fillId="0" borderId="0"/>
    <xf numFmtId="0" fontId="15" fillId="0" borderId="0"/>
    <xf numFmtId="44" fontId="16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</xf>
    <xf numFmtId="0" fontId="15" fillId="0" borderId="0"/>
    <xf numFmtId="0" fontId="16" fillId="0" borderId="0"/>
    <xf numFmtId="0" fontId="16" fillId="0" borderId="0"/>
    <xf numFmtId="0" fontId="11" fillId="0" borderId="0"/>
    <xf numFmtId="0" fontId="15" fillId="0" borderId="0"/>
    <xf numFmtId="0" fontId="76" fillId="0" borderId="0"/>
  </cellStyleXfs>
  <cellXfs count="1392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left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12"/>
    <xf numFmtId="0" fontId="18" fillId="0" borderId="0" xfId="13" applyFont="1"/>
    <xf numFmtId="0" fontId="5" fillId="0" borderId="0" xfId="13" applyFont="1" applyAlignment="1">
      <alignment vertical="top" wrapText="1"/>
    </xf>
    <xf numFmtId="43" fontId="23" fillId="0" borderId="11" xfId="12" applyNumberFormat="1" applyFont="1" applyFill="1" applyBorder="1" applyAlignment="1">
      <alignment horizontal="center" vertical="center" wrapText="1"/>
    </xf>
    <xf numFmtId="43" fontId="23" fillId="0" borderId="12" xfId="12" applyNumberFormat="1" applyFont="1" applyFill="1" applyBorder="1" applyAlignment="1">
      <alignment horizontal="center" vertical="center" wrapText="1"/>
    </xf>
    <xf numFmtId="43" fontId="23" fillId="0" borderId="14" xfId="12" applyNumberFormat="1" applyFont="1" applyFill="1" applyBorder="1" applyAlignment="1">
      <alignment horizontal="center" vertical="center" wrapText="1"/>
    </xf>
    <xf numFmtId="0" fontId="23" fillId="4" borderId="15" xfId="12" quotePrefix="1" applyFont="1" applyFill="1" applyBorder="1" applyAlignment="1">
      <alignment horizontal="center" vertical="top" wrapText="1"/>
    </xf>
    <xf numFmtId="0" fontId="24" fillId="4" borderId="16" xfId="12" applyFont="1" applyFill="1" applyBorder="1" applyAlignment="1">
      <alignment horizontal="center" vertical="top" wrapText="1"/>
    </xf>
    <xf numFmtId="0" fontId="23" fillId="4" borderId="17" xfId="12" applyFont="1" applyFill="1" applyBorder="1" applyAlignment="1">
      <alignment vertical="top" wrapText="1"/>
    </xf>
    <xf numFmtId="4" fontId="23" fillId="4" borderId="18" xfId="12" applyNumberFormat="1" applyFont="1" applyFill="1" applyBorder="1" applyAlignment="1">
      <alignment horizontal="right" vertical="top" wrapText="1"/>
    </xf>
    <xf numFmtId="4" fontId="23" fillId="4" borderId="20" xfId="12" applyNumberFormat="1" applyFont="1" applyFill="1" applyBorder="1" applyAlignment="1">
      <alignment horizontal="right" vertical="top" wrapText="1"/>
    </xf>
    <xf numFmtId="4" fontId="23" fillId="4" borderId="21" xfId="12" applyNumberFormat="1" applyFont="1" applyFill="1" applyBorder="1" applyAlignment="1">
      <alignment horizontal="right" vertical="top" wrapText="1"/>
    </xf>
    <xf numFmtId="0" fontId="24" fillId="0" borderId="22" xfId="12" applyFont="1" applyBorder="1" applyAlignment="1">
      <alignment horizontal="center" vertical="top" wrapText="1"/>
    </xf>
    <xf numFmtId="0" fontId="25" fillId="5" borderId="17" xfId="12" quotePrefix="1" applyFont="1" applyFill="1" applyBorder="1" applyAlignment="1">
      <alignment horizontal="center" vertical="top" wrapText="1"/>
    </xf>
    <xf numFmtId="0" fontId="24" fillId="5" borderId="17" xfId="12" applyFont="1" applyFill="1" applyBorder="1" applyAlignment="1">
      <alignment horizontal="center" vertical="top" wrapText="1"/>
    </xf>
    <xf numFmtId="0" fontId="25" fillId="5" borderId="17" xfId="12" applyFont="1" applyFill="1" applyBorder="1" applyAlignment="1">
      <alignment vertical="top" wrapText="1"/>
    </xf>
    <xf numFmtId="4" fontId="25" fillId="5" borderId="18" xfId="12" applyNumberFormat="1" applyFont="1" applyFill="1" applyBorder="1" applyAlignment="1">
      <alignment horizontal="right" vertical="top" wrapText="1"/>
    </xf>
    <xf numFmtId="4" fontId="25" fillId="5" borderId="23" xfId="12" applyNumberFormat="1" applyFont="1" applyFill="1" applyBorder="1" applyAlignment="1">
      <alignment horizontal="right" vertical="top" wrapText="1"/>
    </xf>
    <xf numFmtId="4" fontId="25" fillId="5" borderId="24" xfId="12" applyNumberFormat="1" applyFont="1" applyFill="1" applyBorder="1" applyAlignment="1">
      <alignment horizontal="right" vertical="top" wrapText="1"/>
    </xf>
    <xf numFmtId="0" fontId="24" fillId="0" borderId="26" xfId="12" applyFont="1" applyBorder="1" applyAlignment="1">
      <alignment horizontal="center" vertical="top" wrapText="1"/>
    </xf>
    <xf numFmtId="0" fontId="24" fillId="0" borderId="27" xfId="12" applyFont="1" applyBorder="1" applyAlignment="1">
      <alignment horizontal="center" vertical="top" wrapText="1"/>
    </xf>
    <xf numFmtId="0" fontId="26" fillId="0" borderId="17" xfId="12" applyFont="1" applyBorder="1" applyAlignment="1">
      <alignment horizontal="center" vertical="top" wrapText="1"/>
    </xf>
    <xf numFmtId="0" fontId="26" fillId="0" borderId="17" xfId="12" applyFont="1" applyBorder="1" applyAlignment="1">
      <alignment vertical="top" wrapText="1"/>
    </xf>
    <xf numFmtId="4" fontId="26" fillId="0" borderId="18" xfId="12" applyNumberFormat="1" applyFont="1" applyBorder="1" applyAlignment="1">
      <alignment horizontal="right" vertical="top" wrapText="1"/>
    </xf>
    <xf numFmtId="4" fontId="26" fillId="0" borderId="24" xfId="12" applyNumberFormat="1" applyFont="1" applyBorder="1" applyAlignment="1">
      <alignment horizontal="right" vertical="top" wrapText="1"/>
    </xf>
    <xf numFmtId="4" fontId="26" fillId="0" borderId="23" xfId="12" applyNumberFormat="1" applyFont="1" applyBorder="1" applyAlignment="1">
      <alignment horizontal="right" vertical="top" wrapText="1"/>
    </xf>
    <xf numFmtId="0" fontId="16" fillId="0" borderId="24" xfId="12" applyBorder="1"/>
    <xf numFmtId="0" fontId="24" fillId="0" borderId="29" xfId="12" applyFont="1" applyBorder="1" applyAlignment="1">
      <alignment horizontal="center" vertical="top" wrapText="1"/>
    </xf>
    <xf numFmtId="4" fontId="26" fillId="0" borderId="29" xfId="12" applyNumberFormat="1" applyFont="1" applyBorder="1" applyAlignment="1">
      <alignment horizontal="right" vertical="top" wrapText="1"/>
    </xf>
    <xf numFmtId="4" fontId="26" fillId="0" borderId="27" xfId="12" applyNumberFormat="1" applyFont="1" applyBorder="1" applyAlignment="1">
      <alignment horizontal="right" vertical="top" wrapText="1"/>
    </xf>
    <xf numFmtId="4" fontId="27" fillId="0" borderId="24" xfId="12" applyNumberFormat="1" applyFont="1" applyBorder="1"/>
    <xf numFmtId="0" fontId="24" fillId="0" borderId="31" xfId="12" applyFont="1" applyBorder="1" applyAlignment="1">
      <alignment horizontal="center" vertical="top" wrapText="1"/>
    </xf>
    <xf numFmtId="0" fontId="25" fillId="0" borderId="17" xfId="12" applyFont="1" applyBorder="1" applyAlignment="1">
      <alignment vertical="top" wrapText="1"/>
    </xf>
    <xf numFmtId="0" fontId="23" fillId="4" borderId="15" xfId="12" applyFont="1" applyFill="1" applyBorder="1" applyAlignment="1">
      <alignment horizontal="center" vertical="top" wrapText="1"/>
    </xf>
    <xf numFmtId="0" fontId="25" fillId="5" borderId="17" xfId="12" applyFont="1" applyFill="1" applyBorder="1" applyAlignment="1">
      <alignment horizontal="center" vertical="top" wrapText="1"/>
    </xf>
    <xf numFmtId="4" fontId="27" fillId="0" borderId="23" xfId="12" applyNumberFormat="1" applyFont="1" applyBorder="1" applyAlignment="1">
      <alignment horizontal="right" vertical="top" wrapText="1"/>
    </xf>
    <xf numFmtId="0" fontId="28" fillId="0" borderId="24" xfId="12" applyFont="1" applyBorder="1" applyAlignment="1">
      <alignment vertical="top"/>
    </xf>
    <xf numFmtId="0" fontId="24" fillId="0" borderId="32" xfId="12" applyFont="1" applyBorder="1" applyAlignment="1">
      <alignment horizontal="center" vertical="top" wrapText="1"/>
    </xf>
    <xf numFmtId="0" fontId="24" fillId="0" borderId="17" xfId="12" applyFont="1" applyBorder="1" applyAlignment="1">
      <alignment horizontal="center" vertical="top" wrapText="1"/>
    </xf>
    <xf numFmtId="4" fontId="29" fillId="4" borderId="23" xfId="12" applyNumberFormat="1" applyFont="1" applyFill="1" applyBorder="1" applyAlignment="1">
      <alignment horizontal="right" vertical="top" wrapText="1"/>
    </xf>
    <xf numFmtId="4" fontId="29" fillId="4" borderId="24" xfId="12" applyNumberFormat="1" applyFont="1" applyFill="1" applyBorder="1" applyAlignment="1">
      <alignment horizontal="right" vertical="top" wrapText="1"/>
    </xf>
    <xf numFmtId="0" fontId="25" fillId="6" borderId="17" xfId="12" applyFont="1" applyFill="1" applyBorder="1" applyAlignment="1">
      <alignment horizontal="center" vertical="top" wrapText="1"/>
    </xf>
    <xf numFmtId="0" fontId="24" fillId="6" borderId="17" xfId="12" applyFont="1" applyFill="1" applyBorder="1" applyAlignment="1">
      <alignment horizontal="center" vertical="top" wrapText="1"/>
    </xf>
    <xf numFmtId="0" fontId="28" fillId="6" borderId="17" xfId="12" applyFont="1" applyFill="1" applyBorder="1" applyAlignment="1">
      <alignment vertical="top" wrapText="1"/>
    </xf>
    <xf numFmtId="4" fontId="25" fillId="6" borderId="18" xfId="12" applyNumberFormat="1" applyFont="1" applyFill="1" applyBorder="1" applyAlignment="1">
      <alignment horizontal="right" vertical="top" wrapText="1"/>
    </xf>
    <xf numFmtId="4" fontId="28" fillId="6" borderId="23" xfId="12" applyNumberFormat="1" applyFont="1" applyFill="1" applyBorder="1" applyAlignment="1">
      <alignment horizontal="right" vertical="top" wrapText="1"/>
    </xf>
    <xf numFmtId="4" fontId="28" fillId="6" borderId="24" xfId="12" applyNumberFormat="1" applyFont="1" applyFill="1" applyBorder="1" applyAlignment="1">
      <alignment horizontal="right" vertical="top" wrapText="1"/>
    </xf>
    <xf numFmtId="4" fontId="25" fillId="0" borderId="18" xfId="12" applyNumberFormat="1" applyFont="1" applyBorder="1" applyAlignment="1">
      <alignment horizontal="right" vertical="top" wrapText="1"/>
    </xf>
    <xf numFmtId="4" fontId="25" fillId="0" borderId="24" xfId="12" applyNumberFormat="1" applyFont="1" applyBorder="1" applyAlignment="1">
      <alignment horizontal="right" vertical="top" wrapText="1"/>
    </xf>
    <xf numFmtId="4" fontId="30" fillId="0" borderId="23" xfId="12" applyNumberFormat="1" applyFont="1" applyBorder="1" applyAlignment="1">
      <alignment horizontal="right" vertical="top" wrapText="1"/>
    </xf>
    <xf numFmtId="4" fontId="23" fillId="7" borderId="18" xfId="12" applyNumberFormat="1" applyFont="1" applyFill="1" applyBorder="1" applyAlignment="1">
      <alignment horizontal="right" vertical="top" wrapText="1"/>
    </xf>
    <xf numFmtId="0" fontId="24" fillId="4" borderId="17" xfId="12" applyFont="1" applyFill="1" applyBorder="1" applyAlignment="1">
      <alignment horizontal="center" vertical="top" wrapText="1"/>
    </xf>
    <xf numFmtId="4" fontId="23" fillId="4" borderId="17" xfId="12" applyNumberFormat="1" applyFont="1" applyFill="1" applyBorder="1" applyAlignment="1">
      <alignment horizontal="right" vertical="top" wrapText="1"/>
    </xf>
    <xf numFmtId="4" fontId="25" fillId="5" borderId="18" xfId="14" applyNumberFormat="1" applyFont="1" applyFill="1" applyBorder="1" applyAlignment="1">
      <alignment horizontal="right" vertical="top" wrapText="1"/>
    </xf>
    <xf numFmtId="4" fontId="28" fillId="5" borderId="23" xfId="12" applyNumberFormat="1" applyFont="1" applyFill="1" applyBorder="1" applyAlignment="1">
      <alignment horizontal="right" vertical="top" wrapText="1"/>
    </xf>
    <xf numFmtId="4" fontId="28" fillId="5" borderId="24" xfId="12" applyNumberFormat="1" applyFont="1" applyFill="1" applyBorder="1" applyAlignment="1">
      <alignment horizontal="right" vertical="top" wrapText="1"/>
    </xf>
    <xf numFmtId="0" fontId="25" fillId="0" borderId="17" xfId="12" applyFont="1" applyBorder="1" applyAlignment="1">
      <alignment horizontal="center" vertical="top" wrapText="1"/>
    </xf>
    <xf numFmtId="4" fontId="28" fillId="0" borderId="24" xfId="12" applyNumberFormat="1" applyFont="1" applyBorder="1" applyAlignment="1">
      <alignment vertical="top"/>
    </xf>
    <xf numFmtId="4" fontId="24" fillId="0" borderId="29" xfId="12" applyNumberFormat="1" applyFont="1" applyBorder="1" applyAlignment="1">
      <alignment horizontal="right" vertical="top" wrapText="1"/>
    </xf>
    <xf numFmtId="4" fontId="24" fillId="0" borderId="27" xfId="12" applyNumberFormat="1" applyFont="1" applyBorder="1" applyAlignment="1">
      <alignment horizontal="right" vertical="top" wrapText="1"/>
    </xf>
    <xf numFmtId="4" fontId="28" fillId="0" borderId="23" xfId="12" applyNumberFormat="1" applyFont="1" applyBorder="1" applyAlignment="1">
      <alignment horizontal="right" vertical="top" wrapText="1"/>
    </xf>
    <xf numFmtId="0" fontId="24" fillId="0" borderId="26" xfId="12" applyFont="1" applyBorder="1" applyAlignment="1">
      <alignment vertical="top" wrapText="1"/>
    </xf>
    <xf numFmtId="0" fontId="25" fillId="0" borderId="24" xfId="12" applyFont="1" applyBorder="1" applyAlignment="1">
      <alignment horizontal="center" vertical="top" wrapText="1"/>
    </xf>
    <xf numFmtId="0" fontId="25" fillId="0" borderId="16" xfId="12" applyFont="1" applyBorder="1" applyAlignment="1">
      <alignment vertical="top" wrapText="1"/>
    </xf>
    <xf numFmtId="0" fontId="25" fillId="0" borderId="18" xfId="12" applyFont="1" applyBorder="1" applyAlignment="1">
      <alignment vertical="top" wrapText="1"/>
    </xf>
    <xf numFmtId="4" fontId="28" fillId="0" borderId="20" xfId="12" applyNumberFormat="1" applyFont="1" applyBorder="1" applyAlignment="1">
      <alignment horizontal="right" vertical="top" wrapText="1"/>
    </xf>
    <xf numFmtId="4" fontId="28" fillId="0" borderId="18" xfId="12" applyNumberFormat="1" applyFont="1" applyBorder="1" applyAlignment="1">
      <alignment vertical="top"/>
    </xf>
    <xf numFmtId="4" fontId="24" fillId="0" borderId="18" xfId="12" applyNumberFormat="1" applyFont="1" applyBorder="1" applyAlignment="1">
      <alignment horizontal="right" vertical="top" wrapText="1"/>
    </xf>
    <xf numFmtId="0" fontId="25" fillId="5" borderId="24" xfId="12" applyFont="1" applyFill="1" applyBorder="1" applyAlignment="1">
      <alignment horizontal="center" vertical="top" wrapText="1"/>
    </xf>
    <xf numFmtId="0" fontId="24" fillId="5" borderId="16" xfId="12" applyFont="1" applyFill="1" applyBorder="1" applyAlignment="1">
      <alignment horizontal="center" vertical="top" wrapText="1"/>
    </xf>
    <xf numFmtId="0" fontId="25" fillId="5" borderId="16" xfId="12" applyFont="1" applyFill="1" applyBorder="1" applyAlignment="1">
      <alignment vertical="top" wrapText="1"/>
    </xf>
    <xf numFmtId="0" fontId="24" fillId="0" borderId="18" xfId="12" applyFont="1" applyBorder="1" applyAlignment="1">
      <alignment horizontal="center" vertical="top" wrapText="1"/>
    </xf>
    <xf numFmtId="4" fontId="24" fillId="0" borderId="24" xfId="12" applyNumberFormat="1" applyFont="1" applyBorder="1" applyAlignment="1">
      <alignment horizontal="right" vertical="top" wrapText="1"/>
    </xf>
    <xf numFmtId="0" fontId="25" fillId="8" borderId="24" xfId="12" applyFont="1" applyFill="1" applyBorder="1" applyAlignment="1">
      <alignment horizontal="center" vertical="top" wrapText="1"/>
    </xf>
    <xf numFmtId="0" fontId="26" fillId="8" borderId="24" xfId="12" applyFont="1" applyFill="1" applyBorder="1" applyAlignment="1">
      <alignment horizontal="center" vertical="top" wrapText="1"/>
    </xf>
    <xf numFmtId="0" fontId="26" fillId="8" borderId="17" xfId="12" applyFont="1" applyFill="1" applyBorder="1" applyAlignment="1">
      <alignment horizontal="center" vertical="top" wrapText="1"/>
    </xf>
    <xf numFmtId="0" fontId="26" fillId="8" borderId="17" xfId="12" applyFont="1" applyFill="1" applyBorder="1" applyAlignment="1">
      <alignment vertical="top" wrapText="1"/>
    </xf>
    <xf numFmtId="4" fontId="26" fillId="8" borderId="18" xfId="12" applyNumberFormat="1" applyFont="1" applyFill="1" applyBorder="1" applyAlignment="1">
      <alignment horizontal="right" vertical="top" wrapText="1"/>
    </xf>
    <xf numFmtId="4" fontId="26" fillId="8" borderId="20" xfId="12" applyNumberFormat="1" applyFont="1" applyFill="1" applyBorder="1" applyAlignment="1">
      <alignment horizontal="right" vertical="top" wrapText="1"/>
    </xf>
    <xf numFmtId="4" fontId="26" fillId="8" borderId="18" xfId="12" applyNumberFormat="1" applyFont="1" applyFill="1" applyBorder="1" applyAlignment="1">
      <alignment vertical="top"/>
    </xf>
    <xf numFmtId="0" fontId="26" fillId="0" borderId="29" xfId="12" applyFont="1" applyBorder="1" applyAlignment="1">
      <alignment horizontal="center" vertical="top" wrapText="1"/>
    </xf>
    <xf numFmtId="0" fontId="26" fillId="0" borderId="24" xfId="12" applyFont="1" applyBorder="1" applyAlignment="1">
      <alignment vertical="top"/>
    </xf>
    <xf numFmtId="4" fontId="26" fillId="0" borderId="24" xfId="12" applyNumberFormat="1" applyFont="1" applyBorder="1" applyAlignment="1">
      <alignment vertical="top"/>
    </xf>
    <xf numFmtId="0" fontId="16" fillId="0" borderId="14" xfId="12" applyBorder="1" applyAlignment="1">
      <alignment vertical="center"/>
    </xf>
    <xf numFmtId="0" fontId="16" fillId="0" borderId="11" xfId="12" applyBorder="1" applyAlignment="1">
      <alignment vertical="center"/>
    </xf>
    <xf numFmtId="0" fontId="31" fillId="0" borderId="11" xfId="12" applyFont="1" applyBorder="1" applyAlignment="1">
      <alignment horizontal="right" vertical="center"/>
    </xf>
    <xf numFmtId="4" fontId="32" fillId="0" borderId="11" xfId="12" applyNumberFormat="1" applyFont="1" applyBorder="1" applyAlignment="1">
      <alignment vertical="center"/>
    </xf>
    <xf numFmtId="4" fontId="33" fillId="0" borderId="14" xfId="12" applyNumberFormat="1" applyFont="1" applyBorder="1" applyAlignment="1">
      <alignment vertical="top"/>
    </xf>
    <xf numFmtId="4" fontId="33" fillId="0" borderId="11" xfId="12" applyNumberFormat="1" applyFont="1" applyBorder="1" applyAlignment="1">
      <alignment vertical="top"/>
    </xf>
    <xf numFmtId="0" fontId="20" fillId="0" borderId="0" xfId="12" applyFont="1" applyAlignment="1">
      <alignment vertical="top"/>
    </xf>
    <xf numFmtId="0" fontId="20" fillId="0" borderId="0" xfId="12" applyFont="1" applyAlignment="1">
      <alignment vertical="top" wrapText="1"/>
    </xf>
    <xf numFmtId="4" fontId="20" fillId="0" borderId="0" xfId="12" applyNumberFormat="1" applyFont="1" applyAlignment="1">
      <alignment vertical="top"/>
    </xf>
    <xf numFmtId="164" fontId="34" fillId="0" borderId="0" xfId="3" applyFont="1" applyFill="1" applyBorder="1" applyAlignment="1" applyProtection="1"/>
    <xf numFmtId="0" fontId="35" fillId="0" borderId="0" xfId="10" applyFont="1" applyBorder="1" applyAlignment="1">
      <alignment horizontal="center"/>
    </xf>
    <xf numFmtId="0" fontId="14" fillId="0" borderId="0" xfId="9" applyAlignment="1"/>
    <xf numFmtId="164" fontId="36" fillId="0" borderId="0" xfId="3" applyFont="1" applyFill="1" applyBorder="1" applyAlignment="1" applyProtection="1">
      <alignment horizontal="right" vertical="center"/>
    </xf>
    <xf numFmtId="0" fontId="34" fillId="0" borderId="0" xfId="10" applyFont="1"/>
    <xf numFmtId="164" fontId="38" fillId="0" borderId="0" xfId="3" applyFont="1" applyFill="1" applyBorder="1" applyAlignment="1" applyProtection="1">
      <alignment horizontal="center" vertical="center"/>
    </xf>
    <xf numFmtId="164" fontId="39" fillId="0" borderId="1" xfId="3" applyFont="1" applyFill="1" applyBorder="1" applyAlignment="1" applyProtection="1">
      <alignment horizontal="center" vertical="center"/>
    </xf>
    <xf numFmtId="164" fontId="39" fillId="0" borderId="36" xfId="3" applyFont="1" applyFill="1" applyBorder="1" applyAlignment="1" applyProtection="1">
      <alignment horizontal="left" vertical="center"/>
    </xf>
    <xf numFmtId="164" fontId="40" fillId="0" borderId="1" xfId="3" applyFont="1" applyFill="1" applyBorder="1" applyAlignment="1" applyProtection="1">
      <alignment horizontal="center" vertical="center" wrapText="1"/>
    </xf>
    <xf numFmtId="165" fontId="41" fillId="9" borderId="2" xfId="3" applyNumberFormat="1" applyFont="1" applyFill="1" applyBorder="1" applyAlignment="1" applyProtection="1">
      <alignment horizontal="left" vertical="top"/>
    </xf>
    <xf numFmtId="164" fontId="42" fillId="9" borderId="2" xfId="3" applyFont="1" applyFill="1" applyBorder="1" applyAlignment="1" applyProtection="1">
      <alignment horizontal="center" vertical="top"/>
    </xf>
    <xf numFmtId="164" fontId="42" fillId="9" borderId="38" xfId="3" applyFont="1" applyFill="1" applyBorder="1" applyAlignment="1" applyProtection="1">
      <alignment vertical="top"/>
    </xf>
    <xf numFmtId="4" fontId="41" fillId="9" borderId="18" xfId="3" applyNumberFormat="1" applyFont="1" applyFill="1" applyBorder="1" applyAlignment="1" applyProtection="1">
      <alignment vertical="top" wrapText="1"/>
    </xf>
    <xf numFmtId="4" fontId="41" fillId="9" borderId="41" xfId="3" applyNumberFormat="1" applyFont="1" applyFill="1" applyBorder="1" applyAlignment="1" applyProtection="1">
      <alignment vertical="top" wrapText="1"/>
    </xf>
    <xf numFmtId="164" fontId="42" fillId="0" borderId="43" xfId="3" applyFont="1" applyFill="1" applyBorder="1" applyAlignment="1" applyProtection="1">
      <alignment vertical="top"/>
    </xf>
    <xf numFmtId="166" fontId="43" fillId="10" borderId="43" xfId="3" applyNumberFormat="1" applyFont="1" applyFill="1" applyBorder="1" applyAlignment="1" applyProtection="1">
      <alignment horizontal="center" vertical="top"/>
    </xf>
    <xf numFmtId="164" fontId="42" fillId="10" borderId="44" xfId="3" applyFont="1" applyFill="1" applyBorder="1" applyAlignment="1" applyProtection="1">
      <alignment vertical="top"/>
    </xf>
    <xf numFmtId="4" fontId="43" fillId="11" borderId="42" xfId="3" applyNumberFormat="1" applyFont="1" applyFill="1" applyBorder="1" applyAlignment="1" applyProtection="1">
      <alignment horizontal="right" vertical="top"/>
    </xf>
    <xf numFmtId="4" fontId="43" fillId="10" borderId="1" xfId="3" applyNumberFormat="1" applyFont="1" applyFill="1" applyBorder="1" applyAlignment="1" applyProtection="1">
      <alignment horizontal="right" vertical="top"/>
    </xf>
    <xf numFmtId="164" fontId="42" fillId="0" borderId="2" xfId="3" applyFont="1" applyFill="1" applyBorder="1" applyAlignment="1" applyProtection="1">
      <alignment vertical="top"/>
    </xf>
    <xf numFmtId="164" fontId="42" fillId="0" borderId="36" xfId="3" quotePrefix="1" applyFont="1" applyFill="1" applyBorder="1" applyAlignment="1" applyProtection="1">
      <alignment vertical="top"/>
    </xf>
    <xf numFmtId="4" fontId="44" fillId="0" borderId="43" xfId="3" applyNumberFormat="1" applyFont="1" applyFill="1" applyBorder="1" applyAlignment="1" applyProtection="1">
      <alignment horizontal="right" vertical="center"/>
    </xf>
    <xf numFmtId="4" fontId="43" fillId="0" borderId="43" xfId="3" applyNumberFormat="1" applyFont="1" applyFill="1" applyBorder="1" applyAlignment="1" applyProtection="1">
      <alignment horizontal="right" vertical="top"/>
    </xf>
    <xf numFmtId="164" fontId="34" fillId="0" borderId="47" xfId="3" applyFont="1" applyFill="1" applyBorder="1" applyAlignment="1" applyProtection="1">
      <alignment vertical="center"/>
    </xf>
    <xf numFmtId="164" fontId="34" fillId="0" borderId="48" xfId="3" applyFont="1" applyFill="1" applyBorder="1" applyAlignment="1" applyProtection="1">
      <alignment vertical="center"/>
    </xf>
    <xf numFmtId="164" fontId="40" fillId="0" borderId="48" xfId="3" applyFont="1" applyFill="1" applyBorder="1" applyAlignment="1" applyProtection="1">
      <alignment horizontal="right" vertical="center"/>
    </xf>
    <xf numFmtId="167" fontId="40" fillId="0" borderId="49" xfId="3" applyNumberFormat="1" applyFont="1" applyFill="1" applyBorder="1" applyAlignment="1" applyProtection="1">
      <alignment horizontal="right" vertical="center"/>
    </xf>
    <xf numFmtId="4" fontId="40" fillId="0" borderId="50" xfId="3" applyNumberFormat="1" applyFont="1" applyFill="1" applyBorder="1" applyAlignment="1" applyProtection="1">
      <alignment horizontal="right" vertical="center"/>
    </xf>
    <xf numFmtId="164" fontId="45" fillId="0" borderId="0" xfId="3" applyFont="1" applyFill="1" applyBorder="1" applyAlignment="1" applyProtection="1">
      <alignment horizontal="left" vertical="top"/>
    </xf>
    <xf numFmtId="168" fontId="45" fillId="0" borderId="0" xfId="3" applyNumberFormat="1" applyFont="1" applyFill="1" applyBorder="1" applyAlignment="1" applyProtection="1">
      <alignment horizontal="left" vertical="top"/>
    </xf>
    <xf numFmtId="4" fontId="34" fillId="0" borderId="0" xfId="3" applyNumberFormat="1" applyFont="1" applyFill="1" applyBorder="1" applyAlignment="1" applyProtection="1"/>
    <xf numFmtId="165" fontId="41" fillId="9" borderId="42" xfId="3" applyNumberFormat="1" applyFont="1" applyFill="1" applyBorder="1" applyAlignment="1" applyProtection="1">
      <alignment horizontal="left" vertical="top"/>
    </xf>
    <xf numFmtId="164" fontId="42" fillId="9" borderId="42" xfId="3" applyFont="1" applyFill="1" applyBorder="1" applyAlignment="1" applyProtection="1">
      <alignment vertical="top"/>
    </xf>
    <xf numFmtId="49" fontId="42" fillId="9" borderId="39" xfId="3" applyNumberFormat="1" applyFont="1" applyFill="1" applyBorder="1" applyAlignment="1" applyProtection="1">
      <alignment horizontal="center" vertical="top"/>
    </xf>
    <xf numFmtId="4" fontId="41" fillId="9" borderId="42" xfId="3" applyNumberFormat="1" applyFont="1" applyFill="1" applyBorder="1" applyAlignment="1" applyProtection="1">
      <alignment horizontal="right" vertical="top"/>
    </xf>
    <xf numFmtId="166" fontId="43" fillId="10" borderId="1" xfId="3" applyNumberFormat="1" applyFont="1" applyFill="1" applyBorder="1" applyAlignment="1" applyProtection="1">
      <alignment horizontal="center" vertical="top"/>
    </xf>
    <xf numFmtId="49" fontId="42" fillId="10" borderId="36" xfId="3" applyNumberFormat="1" applyFont="1" applyFill="1" applyBorder="1" applyAlignment="1" applyProtection="1">
      <alignment horizontal="center" vertical="top"/>
    </xf>
    <xf numFmtId="164" fontId="42" fillId="0" borderId="2" xfId="3" applyFont="1" applyFill="1" applyBorder="1" applyAlignment="1" applyProtection="1">
      <alignment horizontal="center" vertical="top"/>
    </xf>
    <xf numFmtId="49" fontId="42" fillId="0" borderId="44" xfId="3" applyNumberFormat="1" applyFont="1" applyFill="1" applyBorder="1" applyAlignment="1" applyProtection="1">
      <alignment horizontal="center" vertical="top"/>
    </xf>
    <xf numFmtId="165" fontId="41" fillId="9" borderId="1" xfId="3" applyNumberFormat="1" applyFont="1" applyFill="1" applyBorder="1" applyAlignment="1" applyProtection="1">
      <alignment horizontal="left" vertical="top"/>
    </xf>
    <xf numFmtId="164" fontId="42" fillId="9" borderId="1" xfId="3" applyFont="1" applyFill="1" applyBorder="1" applyAlignment="1" applyProtection="1">
      <alignment horizontal="center" vertical="top"/>
    </xf>
    <xf numFmtId="49" fontId="42" fillId="9" borderId="36" xfId="3" applyNumberFormat="1" applyFont="1" applyFill="1" applyBorder="1" applyAlignment="1" applyProtection="1">
      <alignment horizontal="center" vertical="top"/>
    </xf>
    <xf numFmtId="164" fontId="41" fillId="9" borderId="36" xfId="3" applyFont="1" applyFill="1" applyBorder="1" applyAlignment="1" applyProtection="1">
      <alignment horizontal="left" vertical="top" wrapText="1"/>
    </xf>
    <xf numFmtId="167" fontId="41" fillId="9" borderId="37" xfId="3" applyNumberFormat="1" applyFont="1" applyFill="1" applyBorder="1" applyAlignment="1" applyProtection="1">
      <alignment horizontal="left" vertical="top" wrapText="1"/>
    </xf>
    <xf numFmtId="4" fontId="41" fillId="9" borderId="1" xfId="3" applyNumberFormat="1" applyFont="1" applyFill="1" applyBorder="1" applyAlignment="1" applyProtection="1">
      <alignment horizontal="right" vertical="top"/>
    </xf>
    <xf numFmtId="164" fontId="43" fillId="10" borderId="36" xfId="3" applyFont="1" applyFill="1" applyBorder="1" applyAlignment="1" applyProtection="1">
      <alignment horizontal="left" vertical="top" wrapText="1"/>
    </xf>
    <xf numFmtId="167" fontId="43" fillId="10" borderId="37" xfId="3" applyNumberFormat="1" applyFont="1" applyFill="1" applyBorder="1" applyAlignment="1" applyProtection="1">
      <alignment horizontal="left" vertical="top" wrapText="1"/>
    </xf>
    <xf numFmtId="49" fontId="42" fillId="0" borderId="36" xfId="3" applyNumberFormat="1" applyFont="1" applyFill="1" applyBorder="1" applyAlignment="1" applyProtection="1">
      <alignment horizontal="center" vertical="top"/>
    </xf>
    <xf numFmtId="4" fontId="43" fillId="0" borderId="1" xfId="3" applyNumberFormat="1" applyFont="1" applyFill="1" applyBorder="1" applyAlignment="1" applyProtection="1">
      <alignment horizontal="right" vertical="top"/>
    </xf>
    <xf numFmtId="49" fontId="34" fillId="0" borderId="48" xfId="3" applyNumberFormat="1" applyFont="1" applyFill="1" applyBorder="1" applyAlignment="1" applyProtection="1">
      <alignment horizontal="center" vertical="center"/>
    </xf>
    <xf numFmtId="0" fontId="15" fillId="0" borderId="0" xfId="13"/>
    <xf numFmtId="0" fontId="46" fillId="0" borderId="0" xfId="13" applyFont="1"/>
    <xf numFmtId="0" fontId="1" fillId="0" borderId="0" xfId="15" applyAlignment="1"/>
    <xf numFmtId="0" fontId="5" fillId="0" borderId="0" xfId="13" applyFont="1"/>
    <xf numFmtId="0" fontId="15" fillId="0" borderId="0" xfId="13" applyAlignment="1">
      <alignment vertical="center"/>
    </xf>
    <xf numFmtId="0" fontId="31" fillId="0" borderId="0" xfId="13" applyFont="1" applyBorder="1" applyAlignment="1">
      <alignment horizontal="center" vertical="center"/>
    </xf>
    <xf numFmtId="0" fontId="47" fillId="0" borderId="52" xfId="13" applyFont="1" applyBorder="1" applyAlignment="1">
      <alignment horizontal="center" vertical="center" wrapText="1"/>
    </xf>
    <xf numFmtId="0" fontId="47" fillId="0" borderId="53" xfId="13" applyFont="1" applyBorder="1" applyAlignment="1">
      <alignment horizontal="center" vertical="center" wrapText="1"/>
    </xf>
    <xf numFmtId="0" fontId="19" fillId="0" borderId="53" xfId="13" applyFont="1" applyBorder="1" applyAlignment="1">
      <alignment horizontal="center" vertical="center" wrapText="1"/>
    </xf>
    <xf numFmtId="0" fontId="47" fillId="0" borderId="54" xfId="13" applyFont="1" applyBorder="1" applyAlignment="1">
      <alignment horizontal="center" vertical="center" wrapText="1"/>
    </xf>
    <xf numFmtId="49" fontId="46" fillId="0" borderId="56" xfId="13" applyNumberFormat="1" applyFont="1" applyBorder="1" applyAlignment="1">
      <alignment horizontal="center"/>
    </xf>
    <xf numFmtId="49" fontId="46" fillId="0" borderId="1" xfId="13" applyNumberFormat="1" applyFont="1" applyBorder="1" applyAlignment="1">
      <alignment horizontal="center"/>
    </xf>
    <xf numFmtId="49" fontId="46" fillId="0" borderId="36" xfId="13" applyNumberFormat="1" applyFont="1" applyBorder="1" applyAlignment="1">
      <alignment horizontal="center"/>
    </xf>
    <xf numFmtId="49" fontId="20" fillId="0" borderId="56" xfId="13" applyNumberFormat="1" applyFont="1" applyBorder="1" applyAlignment="1">
      <alignment horizontal="center" vertical="top"/>
    </xf>
    <xf numFmtId="49" fontId="16" fillId="0" borderId="1" xfId="13" applyNumberFormat="1" applyFont="1" applyBorder="1" applyAlignment="1">
      <alignment horizontal="left" vertical="top" wrapText="1"/>
    </xf>
    <xf numFmtId="49" fontId="20" fillId="0" borderId="58" xfId="13" applyNumberFormat="1" applyFont="1" applyBorder="1" applyAlignment="1">
      <alignment horizontal="center" vertical="top"/>
    </xf>
    <xf numFmtId="49" fontId="16" fillId="0" borderId="43" xfId="13" applyNumberFormat="1" applyFont="1" applyBorder="1" applyAlignment="1">
      <alignment horizontal="left" vertical="top" wrapText="1"/>
    </xf>
    <xf numFmtId="49" fontId="20" fillId="0" borderId="60" xfId="13" applyNumberFormat="1" applyFont="1" applyBorder="1" applyAlignment="1">
      <alignment horizontal="center" vertical="top"/>
    </xf>
    <xf numFmtId="49" fontId="48" fillId="0" borderId="2" xfId="13" applyNumberFormat="1" applyFont="1" applyBorder="1" applyAlignment="1">
      <alignment horizontal="left" vertical="top" wrapText="1"/>
    </xf>
    <xf numFmtId="49" fontId="20" fillId="0" borderId="62" xfId="13" applyNumberFormat="1" applyFont="1" applyBorder="1" applyAlignment="1">
      <alignment horizontal="center" vertical="top"/>
    </xf>
    <xf numFmtId="49" fontId="20" fillId="0" borderId="63" xfId="13" applyNumberFormat="1" applyFont="1" applyBorder="1" applyAlignment="1">
      <alignment horizontal="left" vertical="top" wrapText="1"/>
    </xf>
    <xf numFmtId="49" fontId="20" fillId="0" borderId="66" xfId="13" applyNumberFormat="1" applyFont="1" applyBorder="1" applyAlignment="1">
      <alignment horizontal="center" vertical="top"/>
    </xf>
    <xf numFmtId="0" fontId="15" fillId="0" borderId="42" xfId="13" applyFont="1" applyBorder="1" applyAlignment="1">
      <alignment horizontal="left" vertical="top" wrapText="1"/>
    </xf>
    <xf numFmtId="49" fontId="15" fillId="0" borderId="42" xfId="13" applyNumberFormat="1" applyBorder="1" applyAlignment="1">
      <alignment horizontal="center" vertical="center"/>
    </xf>
    <xf numFmtId="0" fontId="15" fillId="0" borderId="68" xfId="13" applyFont="1" applyBorder="1" applyAlignment="1">
      <alignment horizontal="left" vertical="top" wrapText="1"/>
    </xf>
    <xf numFmtId="49" fontId="15" fillId="0" borderId="68" xfId="13" applyNumberFormat="1" applyBorder="1" applyAlignment="1">
      <alignment horizontal="center" vertical="center"/>
    </xf>
    <xf numFmtId="0" fontId="15" fillId="0" borderId="18" xfId="13" applyFont="1" applyBorder="1" applyAlignment="1">
      <alignment horizontal="left" vertical="top" wrapText="1"/>
    </xf>
    <xf numFmtId="49" fontId="15" fillId="0" borderId="18" xfId="13" applyNumberFormat="1" applyFont="1" applyBorder="1" applyAlignment="1">
      <alignment horizontal="center" vertical="center"/>
    </xf>
    <xf numFmtId="0" fontId="16" fillId="0" borderId="18" xfId="13" applyFont="1" applyBorder="1" applyAlignment="1">
      <alignment horizontal="left" vertical="top" wrapText="1"/>
    </xf>
    <xf numFmtId="49" fontId="16" fillId="0" borderId="18" xfId="13" applyNumberFormat="1" applyFont="1" applyBorder="1" applyAlignment="1">
      <alignment horizontal="center" vertical="center"/>
    </xf>
    <xf numFmtId="0" fontId="15" fillId="0" borderId="24" xfId="13" applyFont="1" applyBorder="1" applyAlignment="1">
      <alignment horizontal="left" vertical="top" wrapText="1"/>
    </xf>
    <xf numFmtId="49" fontId="15" fillId="0" borderId="24" xfId="13" applyNumberFormat="1" applyFont="1" applyBorder="1" applyAlignment="1">
      <alignment horizontal="center" vertical="center"/>
    </xf>
    <xf numFmtId="49" fontId="15" fillId="0" borderId="63" xfId="13" applyNumberFormat="1" applyFont="1" applyBorder="1" applyAlignment="1">
      <alignment horizontal="center" vertical="center"/>
    </xf>
    <xf numFmtId="0" fontId="15" fillId="0" borderId="29" xfId="13" applyFont="1" applyBorder="1" applyAlignment="1">
      <alignment horizontal="left" vertical="top" wrapText="1"/>
    </xf>
    <xf numFmtId="49" fontId="15" fillId="0" borderId="29" xfId="13" applyNumberFormat="1" applyFont="1" applyBorder="1" applyAlignment="1">
      <alignment horizontal="center" vertical="center"/>
    </xf>
    <xf numFmtId="0" fontId="16" fillId="0" borderId="24" xfId="13" applyFont="1" applyBorder="1" applyAlignment="1">
      <alignment horizontal="left" vertical="top" wrapText="1"/>
    </xf>
    <xf numFmtId="49" fontId="16" fillId="0" borderId="24" xfId="13" applyNumberFormat="1" applyFont="1" applyBorder="1" applyAlignment="1">
      <alignment horizontal="center" vertical="center"/>
    </xf>
    <xf numFmtId="0" fontId="15" fillId="0" borderId="2" xfId="16" applyFont="1" applyBorder="1" applyAlignment="1">
      <alignment horizontal="left" vertical="top" wrapText="1"/>
    </xf>
    <xf numFmtId="49" fontId="15" fillId="0" borderId="2" xfId="13" applyNumberFormat="1" applyFont="1" applyBorder="1" applyAlignment="1">
      <alignment horizontal="center" vertical="center"/>
    </xf>
    <xf numFmtId="49" fontId="15" fillId="0" borderId="51" xfId="13" applyNumberFormat="1" applyFont="1" applyBorder="1" applyAlignment="1">
      <alignment horizontal="center" vertical="center"/>
    </xf>
    <xf numFmtId="0" fontId="47" fillId="0" borderId="60" xfId="13" applyFont="1" applyBorder="1" applyAlignment="1">
      <alignment horizontal="center" vertical="top"/>
    </xf>
    <xf numFmtId="0" fontId="49" fillId="0" borderId="73" xfId="16" applyFont="1" applyBorder="1" applyAlignment="1">
      <alignment horizontal="left" vertical="top" wrapText="1"/>
    </xf>
    <xf numFmtId="0" fontId="15" fillId="0" borderId="73" xfId="16" applyFont="1" applyBorder="1" applyAlignment="1">
      <alignment horizontal="left" vertical="top" wrapText="1"/>
    </xf>
    <xf numFmtId="4" fontId="51" fillId="0" borderId="2" xfId="13" applyNumberFormat="1" applyFont="1" applyBorder="1" applyAlignment="1">
      <alignment vertical="center" wrapText="1"/>
    </xf>
    <xf numFmtId="0" fontId="47" fillId="0" borderId="62" xfId="13" applyFont="1" applyBorder="1" applyAlignment="1">
      <alignment horizontal="center" vertical="top"/>
    </xf>
    <xf numFmtId="0" fontId="15" fillId="0" borderId="74" xfId="16" applyFont="1" applyBorder="1" applyAlignment="1">
      <alignment horizontal="left" vertical="top" wrapText="1"/>
    </xf>
    <xf numFmtId="0" fontId="47" fillId="0" borderId="75" xfId="13" applyFont="1" applyBorder="1" applyAlignment="1">
      <alignment horizontal="center" vertical="top"/>
    </xf>
    <xf numFmtId="0" fontId="15" fillId="0" borderId="18" xfId="16" applyFont="1" applyBorder="1" applyAlignment="1">
      <alignment horizontal="left" vertical="top" wrapText="1"/>
    </xf>
    <xf numFmtId="0" fontId="15" fillId="0" borderId="24" xfId="16" applyFont="1" applyBorder="1" applyAlignment="1">
      <alignment horizontal="left" vertical="top" wrapText="1"/>
    </xf>
    <xf numFmtId="0" fontId="16" fillId="0" borderId="20" xfId="16" applyFont="1" applyBorder="1" applyAlignment="1">
      <alignment horizontal="left" vertical="top" wrapText="1"/>
    </xf>
    <xf numFmtId="0" fontId="15" fillId="0" borderId="76" xfId="16" applyFont="1" applyBorder="1" applyAlignment="1">
      <alignment horizontal="left" vertical="top" wrapText="1"/>
    </xf>
    <xf numFmtId="0" fontId="16" fillId="0" borderId="24" xfId="16" applyFont="1" applyBorder="1" applyAlignment="1">
      <alignment horizontal="left" vertical="top" wrapText="1"/>
    </xf>
    <xf numFmtId="0" fontId="4" fillId="0" borderId="0" xfId="8" applyNumberFormat="1" applyFont="1" applyFill="1" applyBorder="1" applyAlignment="1" applyProtection="1">
      <alignment horizontal="left"/>
      <protection locked="0"/>
    </xf>
    <xf numFmtId="0" fontId="5" fillId="0" borderId="0" xfId="13" applyFont="1" applyAlignment="1">
      <alignment horizontal="left" vertical="top" wrapText="1"/>
    </xf>
    <xf numFmtId="43" fontId="23" fillId="0" borderId="24" xfId="12" applyNumberFormat="1" applyFont="1" applyFill="1" applyBorder="1" applyAlignment="1">
      <alignment horizontal="center" vertical="center" wrapText="1"/>
    </xf>
    <xf numFmtId="43" fontId="23" fillId="0" borderId="23" xfId="12" applyNumberFormat="1" applyFont="1" applyFill="1" applyBorder="1" applyAlignment="1">
      <alignment horizontal="center" vertical="center" wrapText="1"/>
    </xf>
    <xf numFmtId="43" fontId="23" fillId="0" borderId="25" xfId="12" applyNumberFormat="1" applyFont="1" applyFill="1" applyBorder="1" applyAlignment="1">
      <alignment horizontal="center" vertical="center" wrapText="1"/>
    </xf>
    <xf numFmtId="43" fontId="23" fillId="0" borderId="16" xfId="12" applyNumberFormat="1" applyFont="1" applyFill="1" applyBorder="1" applyAlignment="1">
      <alignment horizontal="center" vertical="center" wrapText="1"/>
    </xf>
    <xf numFmtId="0" fontId="23" fillId="4" borderId="32" xfId="12" applyFont="1" applyFill="1" applyBorder="1" applyAlignment="1">
      <alignment horizontal="center" vertical="center" wrapText="1"/>
    </xf>
    <xf numFmtId="0" fontId="24" fillId="4" borderId="17" xfId="12" applyFont="1" applyFill="1" applyBorder="1" applyAlignment="1">
      <alignment horizontal="center" vertical="center" wrapText="1"/>
    </xf>
    <xf numFmtId="0" fontId="23" fillId="4" borderId="17" xfId="12" applyFont="1" applyFill="1" applyBorder="1" applyAlignment="1">
      <alignment vertical="center" wrapText="1"/>
    </xf>
    <xf numFmtId="4" fontId="23" fillId="4" borderId="17" xfId="12" applyNumberFormat="1" applyFont="1" applyFill="1" applyBorder="1" applyAlignment="1">
      <alignment horizontal="right" vertical="center" wrapText="1"/>
    </xf>
    <xf numFmtId="4" fontId="23" fillId="4" borderId="18" xfId="12" applyNumberFormat="1" applyFont="1" applyFill="1" applyBorder="1" applyAlignment="1">
      <alignment horizontal="right" vertical="center" wrapText="1"/>
    </xf>
    <xf numFmtId="4" fontId="25" fillId="5" borderId="16" xfId="12" applyNumberFormat="1" applyFont="1" applyFill="1" applyBorder="1" applyAlignment="1">
      <alignment horizontal="right" vertical="top" wrapText="1"/>
    </xf>
    <xf numFmtId="4" fontId="25" fillId="0" borderId="17" xfId="12" applyNumberFormat="1" applyFont="1" applyBorder="1" applyAlignment="1">
      <alignment horizontal="right" vertical="top" wrapText="1"/>
    </xf>
    <xf numFmtId="4" fontId="25" fillId="0" borderId="20" xfId="12" applyNumberFormat="1" applyFont="1" applyBorder="1" applyAlignment="1">
      <alignment horizontal="right" vertical="top" wrapText="1"/>
    </xf>
    <xf numFmtId="4" fontId="24" fillId="0" borderId="17" xfId="12" applyNumberFormat="1" applyFont="1" applyBorder="1" applyAlignment="1">
      <alignment horizontal="right" vertical="top" wrapText="1"/>
    </xf>
    <xf numFmtId="4" fontId="24" fillId="0" borderId="20" xfId="12" applyNumberFormat="1" applyFont="1" applyBorder="1" applyAlignment="1">
      <alignment horizontal="right" vertical="top" wrapText="1"/>
    </xf>
    <xf numFmtId="4" fontId="25" fillId="5" borderId="17" xfId="14" applyNumberFormat="1" applyFont="1" applyFill="1" applyBorder="1" applyAlignment="1">
      <alignment horizontal="right" vertical="top" wrapText="1"/>
    </xf>
    <xf numFmtId="4" fontId="25" fillId="5" borderId="20" xfId="14" applyNumberFormat="1" applyFont="1" applyFill="1" applyBorder="1" applyAlignment="1">
      <alignment horizontal="right" vertical="top" wrapText="1"/>
    </xf>
    <xf numFmtId="4" fontId="25" fillId="5" borderId="20" xfId="12" applyNumberFormat="1" applyFont="1" applyFill="1" applyBorder="1" applyAlignment="1">
      <alignment horizontal="right" vertical="top" wrapText="1"/>
    </xf>
    <xf numFmtId="0" fontId="26" fillId="0" borderId="16" xfId="12" applyFont="1" applyBorder="1" applyAlignment="1">
      <alignment vertical="top" wrapText="1"/>
    </xf>
    <xf numFmtId="4" fontId="25" fillId="0" borderId="16" xfId="12" applyNumberFormat="1" applyFont="1" applyBorder="1" applyAlignment="1">
      <alignment horizontal="right" vertical="top" wrapText="1"/>
    </xf>
    <xf numFmtId="4" fontId="25" fillId="0" borderId="23" xfId="12" applyNumberFormat="1" applyFont="1" applyBorder="1" applyAlignment="1">
      <alignment horizontal="right" vertical="top" wrapText="1"/>
    </xf>
    <xf numFmtId="4" fontId="24" fillId="0" borderId="23" xfId="12" applyNumberFormat="1" applyFont="1" applyBorder="1" applyAlignment="1">
      <alignment horizontal="right" vertical="top" wrapText="1"/>
    </xf>
    <xf numFmtId="4" fontId="24" fillId="0" borderId="0" xfId="12" applyNumberFormat="1" applyFont="1" applyBorder="1" applyAlignment="1">
      <alignment horizontal="right" vertical="top" wrapText="1"/>
    </xf>
    <xf numFmtId="0" fontId="25" fillId="0" borderId="18" xfId="12" applyFont="1" applyBorder="1" applyAlignment="1">
      <alignment horizontal="center" vertical="top" wrapText="1"/>
    </xf>
    <xf numFmtId="0" fontId="25" fillId="0" borderId="31" xfId="12" applyFont="1" applyBorder="1" applyAlignment="1">
      <alignment horizontal="center" vertical="top" wrapText="1"/>
    </xf>
    <xf numFmtId="0" fontId="25" fillId="0" borderId="31" xfId="12" applyFont="1" applyBorder="1" applyAlignment="1">
      <alignment vertical="top" wrapText="1"/>
    </xf>
    <xf numFmtId="4" fontId="24" fillId="0" borderId="31" xfId="12" applyNumberFormat="1" applyFont="1" applyBorder="1" applyAlignment="1">
      <alignment horizontal="right" vertical="top" wrapText="1"/>
    </xf>
    <xf numFmtId="4" fontId="25" fillId="0" borderId="0" xfId="12" applyNumberFormat="1" applyFont="1" applyBorder="1" applyAlignment="1">
      <alignment horizontal="right" vertical="top" wrapText="1"/>
    </xf>
    <xf numFmtId="0" fontId="25" fillId="6" borderId="24" xfId="12" applyFont="1" applyFill="1" applyBorder="1" applyAlignment="1">
      <alignment horizontal="center" vertical="top" wrapText="1"/>
    </xf>
    <xf numFmtId="0" fontId="25" fillId="6" borderId="24" xfId="12" applyFont="1" applyFill="1" applyBorder="1" applyAlignment="1">
      <alignment vertical="top" wrapText="1"/>
    </xf>
    <xf numFmtId="4" fontId="25" fillId="6" borderId="24" xfId="12" applyNumberFormat="1" applyFont="1" applyFill="1" applyBorder="1" applyAlignment="1">
      <alignment horizontal="right" vertical="top" wrapText="1"/>
    </xf>
    <xf numFmtId="4" fontId="25" fillId="6" borderId="16" xfId="12" applyNumberFormat="1" applyFont="1" applyFill="1" applyBorder="1" applyAlignment="1">
      <alignment horizontal="right" vertical="top" wrapText="1"/>
    </xf>
    <xf numFmtId="0" fontId="26" fillId="0" borderId="24" xfId="12" applyFont="1" applyBorder="1" applyAlignment="1">
      <alignment vertical="top" wrapText="1"/>
    </xf>
    <xf numFmtId="0" fontId="26" fillId="0" borderId="31" xfId="12" applyFont="1" applyBorder="1" applyAlignment="1">
      <alignment vertical="top" wrapText="1"/>
    </xf>
    <xf numFmtId="4" fontId="25" fillId="0" borderId="86" xfId="12" applyNumberFormat="1" applyFont="1" applyBorder="1" applyAlignment="1">
      <alignment horizontal="right" vertical="top" wrapText="1"/>
    </xf>
    <xf numFmtId="4" fontId="25" fillId="0" borderId="27" xfId="12" applyNumberFormat="1" applyFont="1" applyBorder="1" applyAlignment="1">
      <alignment horizontal="right" vertical="top" wrapText="1"/>
    </xf>
    <xf numFmtId="0" fontId="29" fillId="12" borderId="15" xfId="12" applyFont="1" applyFill="1" applyBorder="1" applyAlignment="1">
      <alignment horizontal="center" vertical="top" wrapText="1"/>
    </xf>
    <xf numFmtId="0" fontId="29" fillId="12" borderId="27" xfId="12" applyFont="1" applyFill="1" applyBorder="1" applyAlignment="1">
      <alignment horizontal="center" vertical="top" wrapText="1"/>
    </xf>
    <xf numFmtId="0" fontId="29" fillId="12" borderId="16" xfId="12" applyFont="1" applyFill="1" applyBorder="1" applyAlignment="1">
      <alignment horizontal="center" vertical="top" wrapText="1"/>
    </xf>
    <xf numFmtId="0" fontId="29" fillId="12" borderId="16" xfId="12" applyFont="1" applyFill="1" applyBorder="1" applyAlignment="1">
      <alignment vertical="top" wrapText="1"/>
    </xf>
    <xf numFmtId="4" fontId="29" fillId="12" borderId="86" xfId="12" applyNumberFormat="1" applyFont="1" applyFill="1" applyBorder="1" applyAlignment="1">
      <alignment horizontal="right" vertical="top" wrapText="1"/>
    </xf>
    <xf numFmtId="4" fontId="29" fillId="12" borderId="87" xfId="12" applyNumberFormat="1" applyFont="1" applyFill="1" applyBorder="1" applyAlignment="1">
      <alignment horizontal="right" vertical="top" wrapText="1"/>
    </xf>
    <xf numFmtId="4" fontId="29" fillId="12" borderId="27" xfId="12" applyNumberFormat="1" applyFont="1" applyFill="1" applyBorder="1" applyAlignment="1">
      <alignment horizontal="right" vertical="top" wrapText="1"/>
    </xf>
    <xf numFmtId="4" fontId="26" fillId="0" borderId="0" xfId="12" applyNumberFormat="1" applyFont="1" applyBorder="1" applyAlignment="1">
      <alignment horizontal="right" vertical="top" wrapText="1"/>
    </xf>
    <xf numFmtId="4" fontId="26" fillId="0" borderId="31" xfId="12" applyNumberFormat="1" applyFont="1" applyBorder="1" applyAlignment="1">
      <alignment horizontal="right" vertical="top" wrapText="1"/>
    </xf>
    <xf numFmtId="4" fontId="26" fillId="0" borderId="88" xfId="12" applyNumberFormat="1" applyFont="1" applyBorder="1" applyAlignment="1">
      <alignment horizontal="right" vertical="top" wrapText="1"/>
    </xf>
    <xf numFmtId="4" fontId="26" fillId="0" borderId="89" xfId="12" applyNumberFormat="1" applyFont="1" applyBorder="1" applyAlignment="1">
      <alignment horizontal="right" vertical="top" wrapText="1"/>
    </xf>
    <xf numFmtId="0" fontId="32" fillId="0" borderId="11" xfId="12" applyFont="1" applyBorder="1" applyAlignment="1">
      <alignment horizontal="right" vertical="center"/>
    </xf>
    <xf numFmtId="4" fontId="32" fillId="0" borderId="91" xfId="12" applyNumberFormat="1" applyFont="1" applyBorder="1" applyAlignment="1">
      <alignment vertical="center"/>
    </xf>
    <xf numFmtId="0" fontId="42" fillId="0" borderId="0" xfId="11" applyFont="1"/>
    <xf numFmtId="0" fontId="18" fillId="0" borderId="0" xfId="13" applyFont="1" applyAlignment="1">
      <alignment wrapText="1"/>
    </xf>
    <xf numFmtId="0" fontId="18" fillId="0" borderId="0" xfId="13" applyFont="1" applyAlignment="1"/>
    <xf numFmtId="0" fontId="43" fillId="0" borderId="0" xfId="11" applyFont="1" applyAlignment="1">
      <alignment horizontal="center" vertical="center"/>
    </xf>
    <xf numFmtId="0" fontId="35" fillId="0" borderId="0" xfId="11" applyFont="1" applyBorder="1" applyAlignment="1">
      <alignment horizontal="left" wrapText="1"/>
    </xf>
    <xf numFmtId="0" fontId="34" fillId="0" borderId="0" xfId="11" applyFont="1"/>
    <xf numFmtId="0" fontId="55" fillId="0" borderId="0" xfId="11" applyFont="1" applyBorder="1" applyAlignment="1">
      <alignment vertical="center"/>
    </xf>
    <xf numFmtId="0" fontId="56" fillId="0" borderId="0" xfId="11" applyFont="1" applyBorder="1" applyAlignment="1">
      <alignment horizontal="right" vertical="center" wrapText="1"/>
    </xf>
    <xf numFmtId="4" fontId="56" fillId="0" borderId="0" xfId="11" applyNumberFormat="1" applyFont="1" applyBorder="1" applyAlignment="1">
      <alignment horizontal="right" vertical="center"/>
    </xf>
    <xf numFmtId="0" fontId="54" fillId="0" borderId="0" xfId="11" applyFont="1" applyBorder="1" applyAlignment="1">
      <alignment horizontal="center" vertical="center"/>
    </xf>
    <xf numFmtId="0" fontId="57" fillId="0" borderId="93" xfId="11" applyFont="1" applyBorder="1" applyAlignment="1">
      <alignment horizontal="center" vertical="center"/>
    </xf>
    <xf numFmtId="0" fontId="57" fillId="0" borderId="50" xfId="11" applyFont="1" applyBorder="1" applyAlignment="1">
      <alignment horizontal="center" vertical="center"/>
    </xf>
    <xf numFmtId="0" fontId="58" fillId="0" borderId="94" xfId="11" applyFont="1" applyBorder="1" applyAlignment="1">
      <alignment horizontal="center" vertical="center"/>
    </xf>
    <xf numFmtId="0" fontId="40" fillId="0" borderId="48" xfId="11" applyFont="1" applyBorder="1" applyAlignment="1">
      <alignment horizontal="center" vertical="center"/>
    </xf>
    <xf numFmtId="49" fontId="59" fillId="0" borderId="48" xfId="11" applyNumberFormat="1" applyFont="1" applyBorder="1" applyAlignment="1">
      <alignment horizontal="center" vertical="center" wrapText="1"/>
    </xf>
    <xf numFmtId="0" fontId="2" fillId="0" borderId="95" xfId="15" applyFont="1" applyBorder="1" applyAlignment="1">
      <alignment horizontal="center" vertical="center" wrapText="1"/>
    </xf>
    <xf numFmtId="0" fontId="40" fillId="0" borderId="97" xfId="11" applyFont="1" applyBorder="1" applyAlignment="1">
      <alignment horizontal="left" vertical="center"/>
    </xf>
    <xf numFmtId="4" fontId="38" fillId="0" borderId="98" xfId="11" applyNumberFormat="1" applyFont="1" applyBorder="1" applyAlignment="1">
      <alignment horizontal="right" vertical="center" wrapText="1"/>
    </xf>
    <xf numFmtId="0" fontId="45" fillId="0" borderId="100" xfId="11" applyFont="1" applyBorder="1" applyAlignment="1">
      <alignment vertical="center" wrapText="1"/>
    </xf>
    <xf numFmtId="4" fontId="45" fillId="0" borderId="54" xfId="11" applyNumberFormat="1" applyFont="1" applyBorder="1" applyAlignment="1">
      <alignment horizontal="right" vertical="center"/>
    </xf>
    <xf numFmtId="165" fontId="41" fillId="13" borderId="56" xfId="11" applyNumberFormat="1" applyFont="1" applyFill="1" applyBorder="1" applyAlignment="1">
      <alignment horizontal="left" vertical="top" wrapText="1"/>
    </xf>
    <xf numFmtId="0" fontId="42" fillId="13" borderId="1" xfId="11" applyFont="1" applyFill="1" applyBorder="1" applyAlignment="1">
      <alignment vertical="top" wrapText="1"/>
    </xf>
    <xf numFmtId="0" fontId="42" fillId="13" borderId="3" xfId="11" applyFont="1" applyFill="1" applyBorder="1" applyAlignment="1">
      <alignment vertical="top" wrapText="1"/>
    </xf>
    <xf numFmtId="0" fontId="41" fillId="13" borderId="36" xfId="11" applyFont="1" applyFill="1" applyBorder="1" applyAlignment="1">
      <alignment horizontal="left" vertical="top" wrapText="1"/>
    </xf>
    <xf numFmtId="4" fontId="41" fillId="13" borderId="36" xfId="11" applyNumberFormat="1" applyFont="1" applyFill="1" applyBorder="1" applyAlignment="1">
      <alignment horizontal="right" vertical="top"/>
    </xf>
    <xf numFmtId="0" fontId="42" fillId="0" borderId="58" xfId="11" applyFont="1" applyFill="1" applyBorder="1" applyAlignment="1">
      <alignment vertical="top" wrapText="1"/>
    </xf>
    <xf numFmtId="166" fontId="43" fillId="10" borderId="1" xfId="11" applyNumberFormat="1" applyFont="1" applyFill="1" applyBorder="1" applyAlignment="1">
      <alignment horizontal="left" vertical="top" wrapText="1"/>
    </xf>
    <xf numFmtId="0" fontId="42" fillId="10" borderId="3" xfId="11" applyFont="1" applyFill="1" applyBorder="1" applyAlignment="1">
      <alignment vertical="top" wrapText="1"/>
    </xf>
    <xf numFmtId="0" fontId="43" fillId="10" borderId="36" xfId="11" applyFont="1" applyFill="1" applyBorder="1" applyAlignment="1">
      <alignment horizontal="left" vertical="top" wrapText="1"/>
    </xf>
    <xf numFmtId="4" fontId="43" fillId="10" borderId="36" xfId="11" applyNumberFormat="1" applyFont="1" applyFill="1" applyBorder="1" applyAlignment="1">
      <alignment horizontal="right" vertical="top"/>
    </xf>
    <xf numFmtId="0" fontId="42" fillId="0" borderId="60" xfId="11" applyFont="1" applyFill="1" applyBorder="1" applyAlignment="1">
      <alignment vertical="top" wrapText="1"/>
    </xf>
    <xf numFmtId="0" fontId="42" fillId="0" borderId="43" xfId="11" applyFont="1" applyBorder="1" applyAlignment="1">
      <alignment vertical="top" wrapText="1"/>
    </xf>
    <xf numFmtId="169" fontId="43" fillId="0" borderId="3" xfId="11" applyNumberFormat="1" applyFont="1" applyBorder="1" applyAlignment="1">
      <alignment horizontal="left" vertical="top" wrapText="1"/>
    </xf>
    <xf numFmtId="4" fontId="43" fillId="0" borderId="36" xfId="11" applyNumberFormat="1" applyFont="1" applyBorder="1" applyAlignment="1">
      <alignment horizontal="right" vertical="top"/>
    </xf>
    <xf numFmtId="0" fontId="42" fillId="10" borderId="101" xfId="11" applyFont="1" applyFill="1" applyBorder="1" applyAlignment="1">
      <alignment vertical="top" wrapText="1"/>
    </xf>
    <xf numFmtId="0" fontId="43" fillId="10" borderId="44" xfId="11" applyFont="1" applyFill="1" applyBorder="1" applyAlignment="1">
      <alignment horizontal="left" vertical="top" wrapText="1"/>
    </xf>
    <xf numFmtId="4" fontId="43" fillId="10" borderId="44" xfId="11" applyNumberFormat="1" applyFont="1" applyFill="1" applyBorder="1" applyAlignment="1">
      <alignment horizontal="right" vertical="top"/>
    </xf>
    <xf numFmtId="0" fontId="42" fillId="0" borderId="78" xfId="11" applyFont="1" applyFill="1" applyBorder="1" applyAlignment="1">
      <alignment vertical="top" wrapText="1"/>
    </xf>
    <xf numFmtId="0" fontId="42" fillId="0" borderId="79" xfId="11" applyFont="1" applyBorder="1" applyAlignment="1">
      <alignment vertical="top" wrapText="1"/>
    </xf>
    <xf numFmtId="169" fontId="43" fillId="0" borderId="102" xfId="11" applyNumberFormat="1" applyFont="1" applyBorder="1" applyAlignment="1">
      <alignment horizontal="left" vertical="top" wrapText="1"/>
    </xf>
    <xf numFmtId="0" fontId="43" fillId="0" borderId="45" xfId="11" applyFont="1" applyBorder="1" applyAlignment="1">
      <alignment horizontal="left" vertical="top" wrapText="1"/>
    </xf>
    <xf numFmtId="4" fontId="43" fillId="0" borderId="45" xfId="11" applyNumberFormat="1" applyFont="1" applyBorder="1" applyAlignment="1">
      <alignment horizontal="right" vertical="top"/>
    </xf>
    <xf numFmtId="0" fontId="34" fillId="0" borderId="104" xfId="11" applyFont="1" applyBorder="1" applyAlignment="1">
      <alignment vertical="center" wrapText="1"/>
    </xf>
    <xf numFmtId="4" fontId="34" fillId="0" borderId="39" xfId="11" applyNumberFormat="1" applyFont="1" applyBorder="1" applyAlignment="1">
      <alignment vertical="center"/>
    </xf>
    <xf numFmtId="0" fontId="42" fillId="14" borderId="24" xfId="11" applyFont="1" applyFill="1" applyBorder="1" applyAlignment="1">
      <alignment horizontal="left" vertical="center" wrapText="1"/>
    </xf>
    <xf numFmtId="0" fontId="61" fillId="14" borderId="24" xfId="11" applyFont="1" applyFill="1" applyBorder="1" applyAlignment="1">
      <alignment horizontal="left" vertical="center" wrapText="1"/>
    </xf>
    <xf numFmtId="0" fontId="42" fillId="11" borderId="24" xfId="11" applyFont="1" applyFill="1" applyBorder="1" applyAlignment="1">
      <alignment horizontal="left" vertical="center" wrapText="1"/>
    </xf>
    <xf numFmtId="0" fontId="34" fillId="0" borderId="24" xfId="11" applyFont="1" applyBorder="1" applyAlignment="1">
      <alignment horizontal="left" vertical="center" wrapText="1"/>
    </xf>
    <xf numFmtId="0" fontId="42" fillId="0" borderId="24" xfId="11" applyFont="1" applyBorder="1" applyAlignment="1">
      <alignment horizontal="left" vertical="top" wrapText="1"/>
    </xf>
    <xf numFmtId="0" fontId="43" fillId="0" borderId="24" xfId="11" applyFont="1" applyBorder="1" applyAlignment="1">
      <alignment horizontal="left" vertical="top" wrapText="1"/>
    </xf>
    <xf numFmtId="0" fontId="60" fillId="14" borderId="75" xfId="11" applyFont="1" applyFill="1" applyBorder="1" applyAlignment="1">
      <alignment horizontal="left" vertical="center" wrapText="1"/>
    </xf>
    <xf numFmtId="0" fontId="60" fillId="14" borderId="18" xfId="11" applyFont="1" applyFill="1" applyBorder="1" applyAlignment="1">
      <alignment horizontal="left" vertical="center" wrapText="1"/>
    </xf>
    <xf numFmtId="0" fontId="60" fillId="14" borderId="40" xfId="11" applyFont="1" applyFill="1" applyBorder="1" applyAlignment="1">
      <alignment horizontal="left" vertical="center" wrapText="1"/>
    </xf>
    <xf numFmtId="0" fontId="42" fillId="0" borderId="108" xfId="11" applyFont="1" applyBorder="1" applyAlignment="1">
      <alignment vertical="center" wrapText="1"/>
    </xf>
    <xf numFmtId="0" fontId="42" fillId="11" borderId="40" xfId="11" applyFont="1" applyFill="1" applyBorder="1" applyAlignment="1">
      <alignment horizontal="left" vertical="center" wrapText="1"/>
    </xf>
    <xf numFmtId="0" fontId="34" fillId="0" borderId="109" xfId="11" applyFont="1" applyBorder="1" applyAlignment="1">
      <alignment vertical="center" wrapText="1"/>
    </xf>
    <xf numFmtId="0" fontId="43" fillId="0" borderId="110" xfId="11" applyFont="1" applyBorder="1" applyAlignment="1">
      <alignment horizontal="left" vertical="top" wrapText="1"/>
    </xf>
    <xf numFmtId="4" fontId="44" fillId="0" borderId="24" xfId="15" applyNumberFormat="1" applyFont="1" applyBorder="1" applyAlignment="1">
      <alignment vertical="center"/>
    </xf>
    <xf numFmtId="0" fontId="42" fillId="0" borderId="62" xfId="11" applyFont="1" applyBorder="1" applyAlignment="1">
      <alignment vertical="top" wrapText="1"/>
    </xf>
    <xf numFmtId="0" fontId="42" fillId="0" borderId="68" xfId="11" applyFont="1" applyBorder="1" applyAlignment="1">
      <alignment vertical="top" wrapText="1"/>
    </xf>
    <xf numFmtId="169" fontId="43" fillId="0" borderId="111" xfId="11" applyNumberFormat="1" applyFont="1" applyBorder="1" applyAlignment="1">
      <alignment horizontal="left" vertical="top" wrapText="1"/>
    </xf>
    <xf numFmtId="4" fontId="43" fillId="0" borderId="110" xfId="11" applyNumberFormat="1" applyFont="1" applyBorder="1" applyAlignment="1">
      <alignment horizontal="right" vertical="top"/>
    </xf>
    <xf numFmtId="4" fontId="44" fillId="0" borderId="24" xfId="15" applyNumberFormat="1" applyFont="1" applyBorder="1" applyAlignment="1">
      <alignment vertical="top"/>
    </xf>
    <xf numFmtId="0" fontId="61" fillId="13" borderId="112" xfId="11" applyFont="1" applyFill="1" applyBorder="1" applyAlignment="1">
      <alignment horizontal="left" vertical="top" wrapText="1"/>
    </xf>
    <xf numFmtId="0" fontId="42" fillId="13" borderId="42" xfId="11" applyFont="1" applyFill="1" applyBorder="1" applyAlignment="1">
      <alignment vertical="top" wrapText="1"/>
    </xf>
    <xf numFmtId="169" fontId="43" fillId="13" borderId="41" xfId="11" applyNumberFormat="1" applyFont="1" applyFill="1" applyBorder="1" applyAlignment="1">
      <alignment horizontal="left" vertical="top" wrapText="1"/>
    </xf>
    <xf numFmtId="0" fontId="42" fillId="0" borderId="113" xfId="11" applyFont="1" applyBorder="1" applyAlignment="1">
      <alignment vertical="top" wrapText="1"/>
    </xf>
    <xf numFmtId="0" fontId="42" fillId="10" borderId="1" xfId="11" applyFont="1" applyFill="1" applyBorder="1" applyAlignment="1">
      <alignment horizontal="left" vertical="top" wrapText="1"/>
    </xf>
    <xf numFmtId="169" fontId="43" fillId="10" borderId="0" xfId="11" applyNumberFormat="1" applyFont="1" applyFill="1" applyBorder="1" applyAlignment="1">
      <alignment horizontal="left" vertical="top" wrapText="1"/>
    </xf>
    <xf numFmtId="0" fontId="42" fillId="0" borderId="60" xfId="11" applyFont="1" applyBorder="1" applyAlignment="1">
      <alignment vertical="top" wrapText="1"/>
    </xf>
    <xf numFmtId="0" fontId="42" fillId="0" borderId="1" xfId="11" applyFont="1" applyBorder="1" applyAlignment="1">
      <alignment vertical="top" wrapText="1"/>
    </xf>
    <xf numFmtId="0" fontId="42" fillId="10" borderId="42" xfId="11" applyFont="1" applyFill="1" applyBorder="1" applyAlignment="1">
      <alignment horizontal="left" vertical="top" wrapText="1"/>
    </xf>
    <xf numFmtId="0" fontId="43" fillId="10" borderId="39" xfId="11" applyFont="1" applyFill="1" applyBorder="1" applyAlignment="1">
      <alignment horizontal="left" vertical="top" wrapText="1"/>
    </xf>
    <xf numFmtId="4" fontId="43" fillId="10" borderId="38" xfId="11" applyNumberFormat="1" applyFont="1" applyFill="1" applyBorder="1" applyAlignment="1">
      <alignment horizontal="right" vertical="top"/>
    </xf>
    <xf numFmtId="0" fontId="34" fillId="0" borderId="113" xfId="11" applyFont="1" applyBorder="1" applyAlignment="1">
      <alignment vertical="center" wrapText="1"/>
    </xf>
    <xf numFmtId="4" fontId="45" fillId="0" borderId="27" xfId="11" applyNumberFormat="1" applyFont="1" applyBorder="1" applyAlignment="1">
      <alignment horizontal="right" vertical="center"/>
    </xf>
    <xf numFmtId="4" fontId="45" fillId="0" borderId="27" xfId="15" applyNumberFormat="1" applyFont="1" applyBorder="1" applyAlignment="1">
      <alignment vertical="center"/>
    </xf>
    <xf numFmtId="0" fontId="59" fillId="12" borderId="115" xfId="11" applyFont="1" applyFill="1" applyBorder="1" applyAlignment="1">
      <alignment horizontal="left" vertical="center" wrapText="1"/>
    </xf>
    <xf numFmtId="0" fontId="59" fillId="12" borderId="24" xfId="11" applyFont="1" applyFill="1" applyBorder="1" applyAlignment="1">
      <alignment horizontal="left" vertical="center" wrapText="1"/>
    </xf>
    <xf numFmtId="4" fontId="10" fillId="12" borderId="24" xfId="11" applyNumberFormat="1" applyFont="1" applyFill="1" applyBorder="1" applyAlignment="1">
      <alignment horizontal="right" vertical="top"/>
    </xf>
    <xf numFmtId="4" fontId="10" fillId="12" borderId="24" xfId="15" applyNumberFormat="1" applyFont="1" applyFill="1" applyBorder="1" applyAlignment="1">
      <alignment vertical="top"/>
    </xf>
    <xf numFmtId="0" fontId="42" fillId="0" borderId="108" xfId="11" applyFont="1" applyBorder="1" applyAlignment="1">
      <alignment vertical="top" wrapText="1"/>
    </xf>
    <xf numFmtId="0" fontId="42" fillId="11" borderId="24" xfId="11" applyFont="1" applyFill="1" applyBorder="1" applyAlignment="1">
      <alignment horizontal="left" vertical="top" wrapText="1"/>
    </xf>
    <xf numFmtId="169" fontId="43" fillId="11" borderId="24" xfId="11" applyNumberFormat="1" applyFont="1" applyFill="1" applyBorder="1" applyAlignment="1">
      <alignment horizontal="left" vertical="top" wrapText="1"/>
    </xf>
    <xf numFmtId="0" fontId="43" fillId="11" borderId="24" xfId="11" applyFont="1" applyFill="1" applyBorder="1" applyAlignment="1">
      <alignment horizontal="left" vertical="top" wrapText="1"/>
    </xf>
    <xf numFmtId="4" fontId="44" fillId="11" borderId="24" xfId="11" applyNumberFormat="1" applyFont="1" applyFill="1" applyBorder="1" applyAlignment="1">
      <alignment horizontal="right" vertical="top"/>
    </xf>
    <xf numFmtId="4" fontId="44" fillId="11" borderId="24" xfId="15" applyNumberFormat="1" applyFont="1" applyFill="1" applyBorder="1" applyAlignment="1">
      <alignment vertical="top"/>
    </xf>
    <xf numFmtId="0" fontId="42" fillId="0" borderId="75" xfId="11" applyFont="1" applyBorder="1" applyAlignment="1">
      <alignment vertical="top" wrapText="1"/>
    </xf>
    <xf numFmtId="0" fontId="42" fillId="0" borderId="24" xfId="11" applyFont="1" applyBorder="1" applyAlignment="1">
      <alignment vertical="top" wrapText="1"/>
    </xf>
    <xf numFmtId="169" fontId="43" fillId="0" borderId="24" xfId="11" applyNumberFormat="1" applyFont="1" applyBorder="1" applyAlignment="1">
      <alignment horizontal="left" vertical="top" wrapText="1"/>
    </xf>
    <xf numFmtId="4" fontId="44" fillId="0" borderId="24" xfId="11" applyNumberFormat="1" applyFont="1" applyBorder="1" applyAlignment="1">
      <alignment horizontal="right" vertical="top"/>
    </xf>
    <xf numFmtId="0" fontId="34" fillId="0" borderId="117" xfId="11" applyFont="1" applyFill="1" applyBorder="1" applyAlignment="1">
      <alignment vertical="center" wrapText="1"/>
    </xf>
    <xf numFmtId="4" fontId="34" fillId="0" borderId="54" xfId="11" applyNumberFormat="1" applyFont="1" applyBorder="1" applyAlignment="1">
      <alignment horizontal="right" vertical="center"/>
    </xf>
    <xf numFmtId="4" fontId="41" fillId="13" borderId="39" xfId="11" applyNumberFormat="1" applyFont="1" applyFill="1" applyBorder="1" applyAlignment="1">
      <alignment horizontal="right" vertical="top"/>
    </xf>
    <xf numFmtId="0" fontId="42" fillId="0" borderId="66" xfId="11" applyFont="1" applyBorder="1" applyAlignment="1">
      <alignment vertical="top" wrapText="1"/>
    </xf>
    <xf numFmtId="0" fontId="34" fillId="0" borderId="113" xfId="11" applyFont="1" applyFill="1" applyBorder="1" applyAlignment="1">
      <alignment vertical="center" wrapText="1"/>
    </xf>
    <xf numFmtId="4" fontId="34" fillId="0" borderId="38" xfId="11" applyNumberFormat="1" applyFont="1" applyBorder="1" applyAlignment="1">
      <alignment vertical="center"/>
    </xf>
    <xf numFmtId="4" fontId="44" fillId="0" borderId="27" xfId="15" applyNumberFormat="1" applyFont="1" applyBorder="1" applyAlignment="1">
      <alignment vertical="center"/>
    </xf>
    <xf numFmtId="165" fontId="41" fillId="13" borderId="119" xfId="11" quotePrefix="1" applyNumberFormat="1" applyFont="1" applyFill="1" applyBorder="1" applyAlignment="1">
      <alignment horizontal="left" vertical="top" wrapText="1"/>
    </xf>
    <xf numFmtId="0" fontId="42" fillId="13" borderId="120" xfId="11" applyFont="1" applyFill="1" applyBorder="1" applyAlignment="1">
      <alignment vertical="top" wrapText="1"/>
    </xf>
    <xf numFmtId="0" fontId="42" fillId="13" borderId="121" xfId="11" applyFont="1" applyFill="1" applyBorder="1" applyAlignment="1">
      <alignment vertical="top" wrapText="1"/>
    </xf>
    <xf numFmtId="0" fontId="41" fillId="13" borderId="122" xfId="11" applyFont="1" applyFill="1" applyBorder="1" applyAlignment="1">
      <alignment horizontal="left" vertical="top" wrapText="1"/>
    </xf>
    <xf numFmtId="4" fontId="41" fillId="13" borderId="122" xfId="11" applyNumberFormat="1" applyFont="1" applyFill="1" applyBorder="1" applyAlignment="1">
      <alignment horizontal="right" vertical="top"/>
    </xf>
    <xf numFmtId="166" fontId="43" fillId="10" borderId="1" xfId="11" quotePrefix="1" applyNumberFormat="1" applyFont="1" applyFill="1" applyBorder="1" applyAlignment="1">
      <alignment horizontal="left" vertical="top" wrapText="1"/>
    </xf>
    <xf numFmtId="0" fontId="42" fillId="0" borderId="2" xfId="11" applyFont="1" applyBorder="1" applyAlignment="1">
      <alignment vertical="top" wrapText="1"/>
    </xf>
    <xf numFmtId="169" fontId="43" fillId="0" borderId="101" xfId="11" applyNumberFormat="1" applyFont="1" applyBorder="1" applyAlignment="1">
      <alignment horizontal="left" vertical="top" wrapText="1"/>
    </xf>
    <xf numFmtId="0" fontId="43" fillId="0" borderId="44" xfId="11" applyFont="1" applyBorder="1" applyAlignment="1">
      <alignment horizontal="left" vertical="top" wrapText="1"/>
    </xf>
    <xf numFmtId="4" fontId="43" fillId="0" borderId="44" xfId="11" applyNumberFormat="1" applyFont="1" applyBorder="1" applyAlignment="1">
      <alignment horizontal="right" vertical="top"/>
    </xf>
    <xf numFmtId="0" fontId="60" fillId="12" borderId="124" xfId="11" applyFont="1" applyFill="1" applyBorder="1" applyAlignment="1">
      <alignment horizontal="left" vertical="top" wrapText="1"/>
    </xf>
    <xf numFmtId="0" fontId="42" fillId="12" borderId="51" xfId="11" applyFont="1" applyFill="1" applyBorder="1" applyAlignment="1">
      <alignment vertical="top" wrapText="1"/>
    </xf>
    <xf numFmtId="169" fontId="43" fillId="12" borderId="76" xfId="11" applyNumberFormat="1" applyFont="1" applyFill="1" applyBorder="1" applyAlignment="1">
      <alignment horizontal="left" vertical="top" wrapText="1"/>
    </xf>
    <xf numFmtId="0" fontId="10" fillId="12" borderId="114" xfId="11" applyFont="1" applyFill="1" applyBorder="1" applyAlignment="1">
      <alignment horizontal="left" vertical="top" wrapText="1"/>
    </xf>
    <xf numFmtId="4" fontId="43" fillId="12" borderId="114" xfId="11" applyNumberFormat="1" applyFont="1" applyFill="1" applyBorder="1" applyAlignment="1">
      <alignment horizontal="right" vertical="top"/>
    </xf>
    <xf numFmtId="0" fontId="34" fillId="0" borderId="108" xfId="11" applyFont="1" applyFill="1" applyBorder="1" applyAlignment="1">
      <alignment vertical="center" wrapText="1"/>
    </xf>
    <xf numFmtId="0" fontId="34" fillId="11" borderId="24" xfId="11" applyFont="1" applyFill="1" applyBorder="1" applyAlignment="1">
      <alignment horizontal="left" vertical="center" wrapText="1"/>
    </xf>
    <xf numFmtId="4" fontId="34" fillId="11" borderId="24" xfId="11" applyNumberFormat="1" applyFont="1" applyFill="1" applyBorder="1" applyAlignment="1">
      <alignment vertical="center"/>
    </xf>
    <xf numFmtId="4" fontId="43" fillId="11" borderId="24" xfId="15" applyNumberFormat="1" applyFont="1" applyFill="1" applyBorder="1" applyAlignment="1">
      <alignment vertical="top" wrapText="1"/>
    </xf>
    <xf numFmtId="0" fontId="34" fillId="0" borderId="109" xfId="11" applyFont="1" applyFill="1" applyBorder="1" applyAlignment="1">
      <alignment vertical="center" wrapText="1"/>
    </xf>
    <xf numFmtId="0" fontId="34" fillId="0" borderId="24" xfId="11" applyFont="1" applyFill="1" applyBorder="1" applyAlignment="1">
      <alignment horizontal="left" vertical="center" wrapText="1"/>
    </xf>
    <xf numFmtId="0" fontId="34" fillId="0" borderId="24" xfId="11" applyFont="1" applyFill="1" applyBorder="1" applyAlignment="1">
      <alignment horizontal="left" vertical="top" wrapText="1"/>
    </xf>
    <xf numFmtId="4" fontId="34" fillId="0" borderId="24" xfId="11" applyNumberFormat="1" applyFont="1" applyBorder="1" applyAlignment="1">
      <alignment vertical="top"/>
    </xf>
    <xf numFmtId="4" fontId="43" fillId="0" borderId="24" xfId="15" applyNumberFormat="1" applyFont="1" applyBorder="1" applyAlignment="1">
      <alignment vertical="top" wrapText="1"/>
    </xf>
    <xf numFmtId="0" fontId="42" fillId="6" borderId="51" xfId="11" applyFont="1" applyFill="1" applyBorder="1" applyAlignment="1">
      <alignment horizontal="left" vertical="top" wrapText="1"/>
    </xf>
    <xf numFmtId="169" fontId="43" fillId="6" borderId="76" xfId="11" applyNumberFormat="1" applyFont="1" applyFill="1" applyBorder="1" applyAlignment="1">
      <alignment horizontal="left" vertical="top" wrapText="1"/>
    </xf>
    <xf numFmtId="0" fontId="43" fillId="6" borderId="114" xfId="11" applyFont="1" applyFill="1" applyBorder="1" applyAlignment="1">
      <alignment horizontal="left" vertical="top" wrapText="1"/>
    </xf>
    <xf numFmtId="4" fontId="43" fillId="6" borderId="114" xfId="11" applyNumberFormat="1" applyFont="1" applyFill="1" applyBorder="1" applyAlignment="1">
      <alignment horizontal="right" vertical="top"/>
    </xf>
    <xf numFmtId="169" fontId="43" fillId="0" borderId="41" xfId="11" applyNumberFormat="1" applyFont="1" applyBorder="1" applyAlignment="1">
      <alignment horizontal="left" vertical="top" wrapText="1"/>
    </xf>
    <xf numFmtId="0" fontId="43" fillId="0" borderId="39" xfId="11" applyFont="1" applyBorder="1" applyAlignment="1">
      <alignment horizontal="left" vertical="top" wrapText="1"/>
    </xf>
    <xf numFmtId="4" fontId="43" fillId="0" borderId="39" xfId="11" applyNumberFormat="1" applyFont="1" applyBorder="1" applyAlignment="1">
      <alignment horizontal="right" vertical="top"/>
    </xf>
    <xf numFmtId="0" fontId="42" fillId="13" borderId="41" xfId="11" applyFont="1" applyFill="1" applyBorder="1" applyAlignment="1">
      <alignment vertical="top" wrapText="1"/>
    </xf>
    <xf numFmtId="0" fontId="41" fillId="13" borderId="39" xfId="11" applyFont="1" applyFill="1" applyBorder="1" applyAlignment="1">
      <alignment horizontal="left" vertical="top" wrapText="1"/>
    </xf>
    <xf numFmtId="166" fontId="43" fillId="10" borderId="42" xfId="11" applyNumberFormat="1" applyFont="1" applyFill="1" applyBorder="1" applyAlignment="1">
      <alignment horizontal="left" vertical="top" wrapText="1"/>
    </xf>
    <xf numFmtId="0" fontId="42" fillId="10" borderId="41" xfId="11" applyFont="1" applyFill="1" applyBorder="1" applyAlignment="1">
      <alignment vertical="top" wrapText="1"/>
    </xf>
    <xf numFmtId="4" fontId="43" fillId="10" borderId="39" xfId="11" applyNumberFormat="1" applyFont="1" applyFill="1" applyBorder="1" applyAlignment="1">
      <alignment horizontal="right" vertical="top"/>
    </xf>
    <xf numFmtId="169" fontId="43" fillId="0" borderId="68" xfId="11" applyNumberFormat="1" applyFont="1" applyBorder="1" applyAlignment="1">
      <alignment horizontal="left" vertical="top" wrapText="1"/>
    </xf>
    <xf numFmtId="0" fontId="34" fillId="0" borderId="93" xfId="11" applyFont="1" applyBorder="1" applyAlignment="1">
      <alignment vertical="center" wrapText="1"/>
    </xf>
    <xf numFmtId="0" fontId="34" fillId="0" borderId="50" xfId="11" applyFont="1" applyBorder="1" applyAlignment="1">
      <alignment vertical="center" wrapText="1"/>
    </xf>
    <xf numFmtId="169" fontId="45" fillId="0" borderId="50" xfId="11" applyNumberFormat="1" applyFont="1" applyBorder="1" applyAlignment="1">
      <alignment horizontal="left" vertical="center" wrapText="1"/>
    </xf>
    <xf numFmtId="0" fontId="40" fillId="0" borderId="48" xfId="11" applyFont="1" applyBorder="1" applyAlignment="1">
      <alignment horizontal="right" vertical="center" wrapText="1"/>
    </xf>
    <xf numFmtId="4" fontId="56" fillId="0" borderId="48" xfId="11" applyNumberFormat="1" applyFont="1" applyBorder="1" applyAlignment="1">
      <alignment horizontal="right" vertical="center" wrapText="1"/>
    </xf>
    <xf numFmtId="0" fontId="34" fillId="0" borderId="0" xfId="11" applyFont="1" applyBorder="1" applyAlignment="1">
      <alignment vertical="center" wrapText="1"/>
    </xf>
    <xf numFmtId="169" fontId="45" fillId="0" borderId="0" xfId="11" applyNumberFormat="1" applyFont="1" applyBorder="1" applyAlignment="1">
      <alignment horizontal="left" vertical="center" wrapText="1"/>
    </xf>
    <xf numFmtId="0" fontId="40" fillId="0" borderId="0" xfId="11" applyFont="1" applyBorder="1" applyAlignment="1">
      <alignment horizontal="right" vertical="center" wrapText="1"/>
    </xf>
    <xf numFmtId="4" fontId="56" fillId="0" borderId="0" xfId="11" applyNumberFormat="1" applyFont="1" applyBorder="1" applyAlignment="1">
      <alignment horizontal="right" vertical="center" wrapText="1"/>
    </xf>
    <xf numFmtId="4" fontId="38" fillId="0" borderId="48" xfId="11" applyNumberFormat="1" applyFont="1" applyBorder="1" applyAlignment="1">
      <alignment horizontal="right" vertical="center" wrapText="1"/>
    </xf>
    <xf numFmtId="0" fontId="34" fillId="0" borderId="128" xfId="11" applyFont="1" applyBorder="1" applyAlignment="1">
      <alignment vertical="center" wrapText="1"/>
    </xf>
    <xf numFmtId="4" fontId="34" fillId="0" borderId="38" xfId="11" applyNumberFormat="1" applyFont="1" applyBorder="1" applyAlignment="1">
      <alignment vertical="center" wrapText="1"/>
    </xf>
    <xf numFmtId="0" fontId="60" fillId="12" borderId="115" xfId="11" applyFont="1" applyFill="1" applyBorder="1" applyAlignment="1">
      <alignment horizontal="left"/>
    </xf>
    <xf numFmtId="0" fontId="60" fillId="12" borderId="24" xfId="11" applyFont="1" applyFill="1" applyBorder="1"/>
    <xf numFmtId="4" fontId="60" fillId="12" borderId="131" xfId="11" applyNumberFormat="1" applyFont="1" applyFill="1" applyBorder="1" applyAlignment="1">
      <alignment vertical="top" wrapText="1"/>
    </xf>
    <xf numFmtId="0" fontId="62" fillId="0" borderId="108" xfId="11" applyFont="1" applyBorder="1"/>
    <xf numFmtId="0" fontId="62" fillId="6" borderId="29" xfId="11" applyFont="1" applyFill="1" applyBorder="1" applyAlignment="1">
      <alignment horizontal="left"/>
    </xf>
    <xf numFmtId="0" fontId="62" fillId="6" borderId="29" xfId="11" applyFont="1" applyFill="1" applyBorder="1"/>
    <xf numFmtId="4" fontId="62" fillId="6" borderId="132" xfId="11" applyNumberFormat="1" applyFont="1" applyFill="1" applyBorder="1" applyAlignment="1">
      <alignment vertical="top" wrapText="1"/>
    </xf>
    <xf numFmtId="0" fontId="62" fillId="0" borderId="109" xfId="11" applyFont="1" applyBorder="1"/>
    <xf numFmtId="0" fontId="62" fillId="0" borderId="27" xfId="11" applyFont="1" applyBorder="1"/>
    <xf numFmtId="0" fontId="62" fillId="0" borderId="27" xfId="11" applyFont="1" applyBorder="1" applyAlignment="1">
      <alignment vertical="top"/>
    </xf>
    <xf numFmtId="0" fontId="62" fillId="0" borderId="27" xfId="11" applyFont="1" applyBorder="1" applyAlignment="1">
      <alignment vertical="top" wrapText="1"/>
    </xf>
    <xf numFmtId="4" fontId="62" fillId="0" borderId="133" xfId="11" applyNumberFormat="1" applyFont="1" applyBorder="1" applyAlignment="1">
      <alignment vertical="top" wrapText="1"/>
    </xf>
    <xf numFmtId="0" fontId="62" fillId="6" borderId="24" xfId="11" applyFont="1" applyFill="1" applyBorder="1" applyAlignment="1">
      <alignment horizontal="left"/>
    </xf>
    <xf numFmtId="0" fontId="62" fillId="6" borderId="24" xfId="11" applyFont="1" applyFill="1" applyBorder="1"/>
    <xf numFmtId="4" fontId="62" fillId="6" borderId="24" xfId="11" applyNumberFormat="1" applyFont="1" applyFill="1" applyBorder="1" applyAlignment="1">
      <alignment vertical="top" wrapText="1"/>
    </xf>
    <xf numFmtId="4" fontId="62" fillId="6" borderId="134" xfId="11" applyNumberFormat="1" applyFont="1" applyFill="1" applyBorder="1" applyAlignment="1">
      <alignment vertical="top" wrapText="1"/>
    </xf>
    <xf numFmtId="0" fontId="62" fillId="7" borderId="29" xfId="11" applyFont="1" applyFill="1" applyBorder="1" applyAlignment="1">
      <alignment horizontal="left"/>
    </xf>
    <xf numFmtId="4" fontId="62" fillId="7" borderId="132" xfId="11" applyNumberFormat="1" applyFont="1" applyFill="1" applyBorder="1" applyAlignment="1">
      <alignment vertical="top" wrapText="1"/>
    </xf>
    <xf numFmtId="0" fontId="40" fillId="0" borderId="135" xfId="11" applyFont="1" applyBorder="1" applyAlignment="1">
      <alignment horizontal="left" vertical="center"/>
    </xf>
    <xf numFmtId="0" fontId="60" fillId="12" borderId="115" xfId="11" applyFont="1" applyFill="1" applyBorder="1" applyAlignment="1">
      <alignment horizontal="left" vertical="top" wrapText="1"/>
    </xf>
    <xf numFmtId="0" fontId="62" fillId="12" borderId="24" xfId="11" applyFont="1" applyFill="1" applyBorder="1" applyAlignment="1">
      <alignment horizontal="left" vertical="top" wrapText="1"/>
    </xf>
    <xf numFmtId="4" fontId="62" fillId="12" borderId="27" xfId="11" applyNumberFormat="1" applyFont="1" applyFill="1" applyBorder="1" applyAlignment="1">
      <alignment vertical="top" wrapText="1"/>
    </xf>
    <xf numFmtId="4" fontId="44" fillId="12" borderId="27" xfId="15" applyNumberFormat="1" applyFont="1" applyFill="1" applyBorder="1" applyAlignment="1">
      <alignment vertical="top"/>
    </xf>
    <xf numFmtId="0" fontId="34" fillId="0" borderId="108" xfId="11" applyFont="1" applyBorder="1" applyAlignment="1">
      <alignment vertical="center" wrapText="1"/>
    </xf>
    <xf numFmtId="4" fontId="42" fillId="11" borderId="24" xfId="11" applyNumberFormat="1" applyFont="1" applyFill="1" applyBorder="1" applyAlignment="1">
      <alignment vertical="center" wrapText="1"/>
    </xf>
    <xf numFmtId="4" fontId="43" fillId="11" borderId="24" xfId="15" applyNumberFormat="1" applyFont="1" applyFill="1" applyBorder="1" applyAlignment="1">
      <alignment vertical="center"/>
    </xf>
    <xf numFmtId="0" fontId="34" fillId="0" borderId="136" xfId="11" applyFont="1" applyBorder="1" applyAlignment="1">
      <alignment vertical="center" wrapText="1"/>
    </xf>
    <xf numFmtId="0" fontId="34" fillId="0" borderId="137" xfId="11" applyFont="1" applyBorder="1" applyAlignment="1">
      <alignment horizontal="left" vertical="center" wrapText="1"/>
    </xf>
    <xf numFmtId="0" fontId="42" fillId="0" borderId="137" xfId="11" applyFont="1" applyBorder="1" applyAlignment="1">
      <alignment horizontal="left" vertical="top" wrapText="1"/>
    </xf>
    <xf numFmtId="4" fontId="42" fillId="0" borderId="138" xfId="11" applyNumberFormat="1" applyFont="1" applyBorder="1" applyAlignment="1">
      <alignment vertical="top" wrapText="1"/>
    </xf>
    <xf numFmtId="4" fontId="43" fillId="0" borderId="137" xfId="15" applyNumberFormat="1" applyFont="1" applyBorder="1" applyAlignment="1">
      <alignment vertical="top"/>
    </xf>
    <xf numFmtId="0" fontId="34" fillId="0" borderId="139" xfId="11" applyFont="1" applyBorder="1"/>
    <xf numFmtId="0" fontId="34" fillId="0" borderId="10" xfId="11" applyFont="1" applyBorder="1"/>
    <xf numFmtId="0" fontId="40" fillId="0" borderId="140" xfId="11" applyFont="1" applyBorder="1" applyAlignment="1">
      <alignment horizontal="right" vertical="center" wrapText="1"/>
    </xf>
    <xf numFmtId="4" fontId="63" fillId="0" borderId="141" xfId="11" applyNumberFormat="1" applyFont="1" applyBorder="1" applyAlignment="1">
      <alignment vertical="center"/>
    </xf>
    <xf numFmtId="0" fontId="16" fillId="0" borderId="0" xfId="17"/>
    <xf numFmtId="0" fontId="18" fillId="0" borderId="0" xfId="18" applyFont="1" applyAlignment="1"/>
    <xf numFmtId="0" fontId="64" fillId="0" borderId="0" xfId="18" applyFont="1" applyAlignment="1">
      <alignment wrapText="1"/>
    </xf>
    <xf numFmtId="0" fontId="64" fillId="0" borderId="0" xfId="18" applyFont="1" applyAlignment="1"/>
    <xf numFmtId="0" fontId="65" fillId="0" borderId="0" xfId="17" applyFont="1" applyBorder="1" applyAlignment="1">
      <alignment horizontal="left" vertical="center" wrapText="1"/>
    </xf>
    <xf numFmtId="0" fontId="66" fillId="0" borderId="24" xfId="17" applyFont="1" applyBorder="1" applyAlignment="1">
      <alignment vertical="center"/>
    </xf>
    <xf numFmtId="0" fontId="67" fillId="0" borderId="24" xfId="17" applyFont="1" applyBorder="1" applyAlignment="1">
      <alignment horizontal="center" vertical="center"/>
    </xf>
    <xf numFmtId="0" fontId="2" fillId="0" borderId="24" xfId="15" applyFont="1" applyBorder="1" applyAlignment="1">
      <alignment horizontal="center" vertical="center" wrapText="1"/>
    </xf>
    <xf numFmtId="0" fontId="20" fillId="4" borderId="18" xfId="17" applyFont="1" applyFill="1" applyBorder="1" applyAlignment="1">
      <alignment horizontal="left" vertical="top"/>
    </xf>
    <xf numFmtId="0" fontId="20" fillId="4" borderId="134" xfId="17" applyFont="1" applyFill="1" applyBorder="1" applyAlignment="1">
      <alignment horizontal="left" vertical="top"/>
    </xf>
    <xf numFmtId="0" fontId="20" fillId="4" borderId="17" xfId="17" applyFont="1" applyFill="1" applyBorder="1" applyAlignment="1">
      <alignment horizontal="left" vertical="top"/>
    </xf>
    <xf numFmtId="0" fontId="67" fillId="4" borderId="18" xfId="17" applyFont="1" applyFill="1" applyBorder="1" applyAlignment="1">
      <alignment horizontal="left" vertical="top"/>
    </xf>
    <xf numFmtId="4" fontId="67" fillId="4" borderId="134" xfId="17" applyNumberFormat="1" applyFont="1" applyFill="1" applyBorder="1" applyAlignment="1">
      <alignment horizontal="right" vertical="top"/>
    </xf>
    <xf numFmtId="0" fontId="16" fillId="0" borderId="132" xfId="17" applyBorder="1"/>
    <xf numFmtId="0" fontId="52" fillId="5" borderId="24" xfId="17" applyFont="1" applyFill="1" applyBorder="1" applyAlignment="1">
      <alignment horizontal="left" vertical="center"/>
    </xf>
    <xf numFmtId="0" fontId="52" fillId="5" borderId="24" xfId="17" applyFont="1" applyFill="1" applyBorder="1" applyAlignment="1">
      <alignment horizontal="left" vertical="center" wrapText="1"/>
    </xf>
    <xf numFmtId="4" fontId="52" fillId="5" borderId="131" xfId="17" applyNumberFormat="1" applyFont="1" applyFill="1" applyBorder="1" applyAlignment="1">
      <alignment horizontal="right" vertical="center" wrapText="1"/>
    </xf>
    <xf numFmtId="0" fontId="16" fillId="0" borderId="29" xfId="17" applyBorder="1"/>
    <xf numFmtId="0" fontId="16" fillId="0" borderId="0" xfId="17" applyBorder="1" applyAlignment="1">
      <alignment horizontal="left" vertical="center"/>
    </xf>
    <xf numFmtId="0" fontId="52" fillId="0" borderId="27" xfId="17" quotePrefix="1" applyFont="1" applyBorder="1" applyAlignment="1">
      <alignment horizontal="left" vertical="center"/>
    </xf>
    <xf numFmtId="0" fontId="52" fillId="0" borderId="27" xfId="17" applyFont="1" applyBorder="1" applyAlignment="1">
      <alignment horizontal="left" vertical="center"/>
    </xf>
    <xf numFmtId="4" fontId="52" fillId="0" borderId="133" xfId="17" applyNumberFormat="1" applyFont="1" applyBorder="1" applyAlignment="1">
      <alignment horizontal="right" vertical="center"/>
    </xf>
    <xf numFmtId="0" fontId="16" fillId="0" borderId="21" xfId="17" applyBorder="1"/>
    <xf numFmtId="0" fontId="16" fillId="0" borderId="21" xfId="17" applyBorder="1" applyAlignment="1">
      <alignment horizontal="left"/>
    </xf>
    <xf numFmtId="0" fontId="52" fillId="0" borderId="21" xfId="17" quotePrefix="1" applyFont="1" applyBorder="1" applyAlignment="1">
      <alignment horizontal="left"/>
    </xf>
    <xf numFmtId="0" fontId="68" fillId="0" borderId="21" xfId="17" applyFont="1" applyBorder="1" applyAlignment="1">
      <alignment horizontal="right"/>
    </xf>
    <xf numFmtId="4" fontId="68" fillId="0" borderId="143" xfId="17" applyNumberFormat="1" applyFont="1" applyBorder="1" applyAlignment="1">
      <alignment horizontal="right"/>
    </xf>
    <xf numFmtId="0" fontId="69" fillId="0" borderId="0" xfId="17" applyFont="1" applyBorder="1" applyAlignment="1">
      <alignment horizontal="left" vertical="center"/>
    </xf>
    <xf numFmtId="0" fontId="66" fillId="0" borderId="24" xfId="17" applyFont="1" applyBorder="1" applyAlignment="1">
      <alignment horizontal="left" vertical="center"/>
    </xf>
    <xf numFmtId="0" fontId="20" fillId="4" borderId="18" xfId="17" applyFont="1" applyFill="1" applyBorder="1" applyAlignment="1">
      <alignment horizontal="left" vertical="top" wrapText="1"/>
    </xf>
    <xf numFmtId="4" fontId="20" fillId="4" borderId="18" xfId="17" applyNumberFormat="1" applyFont="1" applyFill="1" applyBorder="1" applyAlignment="1">
      <alignment horizontal="right" vertical="top"/>
    </xf>
    <xf numFmtId="0" fontId="16" fillId="0" borderId="27" xfId="17" applyBorder="1"/>
    <xf numFmtId="0" fontId="67" fillId="5" borderId="24" xfId="17" applyFont="1" applyFill="1" applyBorder="1" applyAlignment="1">
      <alignment horizontal="left" vertical="center" wrapText="1"/>
    </xf>
    <xf numFmtId="4" fontId="52" fillId="5" borderId="24" xfId="17" applyNumberFormat="1" applyFont="1" applyFill="1" applyBorder="1" applyAlignment="1">
      <alignment horizontal="right" vertical="center"/>
    </xf>
    <xf numFmtId="0" fontId="52" fillId="7" borderId="27" xfId="17" applyFont="1" applyFill="1" applyBorder="1" applyAlignment="1">
      <alignment horizontal="left" vertical="center"/>
    </xf>
    <xf numFmtId="0" fontId="52" fillId="0" borderId="27" xfId="17" applyFont="1" applyBorder="1" applyAlignment="1">
      <alignment horizontal="left" vertical="center" wrapText="1"/>
    </xf>
    <xf numFmtId="4" fontId="52" fillId="7" borderId="27" xfId="17" applyNumberFormat="1" applyFont="1" applyFill="1" applyBorder="1" applyAlignment="1">
      <alignment horizontal="right" vertical="center"/>
    </xf>
    <xf numFmtId="4" fontId="52" fillId="0" borderId="27" xfId="17" applyNumberFormat="1" applyFont="1" applyBorder="1" applyAlignment="1">
      <alignment horizontal="right" vertical="center"/>
    </xf>
    <xf numFmtId="0" fontId="52" fillId="0" borderId="27" xfId="17" applyFont="1" applyFill="1" applyBorder="1" applyAlignment="1">
      <alignment horizontal="left" vertical="center"/>
    </xf>
    <xf numFmtId="0" fontId="43" fillId="0" borderId="24" xfId="11" applyFont="1" applyBorder="1" applyAlignment="1">
      <alignment horizontal="left" vertical="center" wrapText="1"/>
    </xf>
    <xf numFmtId="4" fontId="52" fillId="0" borderId="27" xfId="17" applyNumberFormat="1" applyFont="1" applyFill="1" applyBorder="1" applyAlignment="1">
      <alignment horizontal="right" vertical="center"/>
    </xf>
    <xf numFmtId="0" fontId="52" fillId="0" borderId="29" xfId="17" applyFont="1" applyBorder="1" applyAlignment="1">
      <alignment horizontal="left" vertical="center"/>
    </xf>
    <xf numFmtId="0" fontId="16" fillId="0" borderId="29" xfId="17" applyBorder="1" applyAlignment="1">
      <alignment horizontal="left" vertical="center"/>
    </xf>
    <xf numFmtId="0" fontId="16" fillId="5" borderId="24" xfId="17" applyFill="1" applyBorder="1" applyAlignment="1">
      <alignment horizontal="left" vertical="center"/>
    </xf>
    <xf numFmtId="0" fontId="16" fillId="0" borderId="27" xfId="17" applyBorder="1" applyAlignment="1">
      <alignment horizontal="left" vertical="center"/>
    </xf>
    <xf numFmtId="0" fontId="52" fillId="0" borderId="24" xfId="17" applyFont="1" applyBorder="1" applyAlignment="1">
      <alignment horizontal="left" vertical="center"/>
    </xf>
    <xf numFmtId="0" fontId="52" fillId="0" borderId="24" xfId="17" applyFont="1" applyBorder="1" applyAlignment="1">
      <alignment horizontal="left" vertical="center" wrapText="1"/>
    </xf>
    <xf numFmtId="4" fontId="52" fillId="0" borderId="24" xfId="17" applyNumberFormat="1" applyFont="1" applyBorder="1" applyAlignment="1">
      <alignment horizontal="right" vertical="center"/>
    </xf>
    <xf numFmtId="0" fontId="16" fillId="0" borderId="18" xfId="17" applyBorder="1" applyAlignment="1">
      <alignment horizontal="left" vertical="center"/>
    </xf>
    <xf numFmtId="0" fontId="52" fillId="5" borderId="18" xfId="17" applyFont="1" applyFill="1" applyBorder="1" applyAlignment="1">
      <alignment horizontal="left" vertical="center"/>
    </xf>
    <xf numFmtId="49" fontId="52" fillId="0" borderId="27" xfId="17" applyNumberFormat="1" applyFont="1" applyBorder="1" applyAlignment="1">
      <alignment horizontal="left" vertical="center" wrapText="1"/>
    </xf>
    <xf numFmtId="0" fontId="16" fillId="0" borderId="11" xfId="17" applyBorder="1"/>
    <xf numFmtId="0" fontId="16" fillId="0" borderId="11" xfId="17" applyBorder="1" applyAlignment="1">
      <alignment horizontal="left"/>
    </xf>
    <xf numFmtId="0" fontId="68" fillId="0" borderId="11" xfId="17" applyFont="1" applyBorder="1" applyAlignment="1">
      <alignment horizontal="right"/>
    </xf>
    <xf numFmtId="4" fontId="68" fillId="0" borderId="11" xfId="17" applyNumberFormat="1" applyFont="1" applyBorder="1" applyAlignment="1">
      <alignment horizontal="right"/>
    </xf>
    <xf numFmtId="0" fontId="15" fillId="0" borderId="0" xfId="11"/>
    <xf numFmtId="0" fontId="5" fillId="0" borderId="0" xfId="11" applyFont="1"/>
    <xf numFmtId="0" fontId="11" fillId="0" borderId="0" xfId="11" applyFont="1"/>
    <xf numFmtId="0" fontId="64" fillId="0" borderId="0" xfId="11" applyFont="1"/>
    <xf numFmtId="0" fontId="31" fillId="0" borderId="0" xfId="11" applyFont="1" applyAlignment="1">
      <alignment horizontal="center" wrapText="1"/>
    </xf>
    <xf numFmtId="0" fontId="15" fillId="0" borderId="0" xfId="11" applyAlignment="1">
      <alignment horizontal="right"/>
    </xf>
    <xf numFmtId="0" fontId="11" fillId="0" borderId="0" xfId="19"/>
    <xf numFmtId="0" fontId="64" fillId="0" borderId="0" xfId="19" applyFont="1"/>
    <xf numFmtId="0" fontId="60" fillId="0" borderId="1" xfId="19" applyFont="1" applyBorder="1" applyAlignment="1">
      <alignment horizontal="center" vertical="center" wrapText="1"/>
    </xf>
    <xf numFmtId="0" fontId="64" fillId="0" borderId="1" xfId="19" applyFont="1" applyBorder="1" applyAlignment="1">
      <alignment horizontal="left" vertical="center" wrapText="1"/>
    </xf>
    <xf numFmtId="0" fontId="64" fillId="0" borderId="1" xfId="19" applyFont="1" applyBorder="1" applyAlignment="1">
      <alignment horizontal="center" vertical="center"/>
    </xf>
    <xf numFmtId="0" fontId="64" fillId="0" borderId="3" xfId="19" applyFont="1" applyBorder="1" applyAlignment="1">
      <alignment horizontal="center" vertical="center"/>
    </xf>
    <xf numFmtId="164" fontId="62" fillId="0" borderId="2" xfId="19" applyNumberFormat="1" applyFont="1" applyBorder="1" applyAlignment="1">
      <alignment horizontal="center" vertical="center" wrapText="1"/>
    </xf>
    <xf numFmtId="164" fontId="62" fillId="0" borderId="73" xfId="19" applyNumberFormat="1" applyFont="1" applyBorder="1" applyAlignment="1">
      <alignment horizontal="center" vertical="center" wrapText="1"/>
    </xf>
    <xf numFmtId="170" fontId="62" fillId="0" borderId="2" xfId="19" applyNumberFormat="1" applyFont="1" applyBorder="1" applyAlignment="1">
      <alignment horizontal="center" vertical="center" wrapText="1"/>
    </xf>
    <xf numFmtId="0" fontId="34" fillId="0" borderId="0" xfId="20" applyFont="1"/>
    <xf numFmtId="0" fontId="11" fillId="0" borderId="0" xfId="7"/>
    <xf numFmtId="0" fontId="14" fillId="0" borderId="0" xfId="7" applyFont="1"/>
    <xf numFmtId="49" fontId="71" fillId="16" borderId="1" xfId="7" applyNumberFormat="1" applyFont="1" applyFill="1" applyBorder="1" applyAlignment="1" applyProtection="1">
      <alignment horizontal="center" vertical="center" wrapText="1"/>
      <protection locked="0"/>
    </xf>
    <xf numFmtId="49" fontId="72" fillId="17" borderId="1" xfId="7" applyNumberFormat="1" applyFont="1" applyFill="1" applyBorder="1" applyAlignment="1" applyProtection="1">
      <alignment horizontal="center" vertical="center" wrapText="1"/>
      <protection locked="0"/>
    </xf>
    <xf numFmtId="49" fontId="72" fillId="17" borderId="1" xfId="7" applyNumberFormat="1" applyFont="1" applyFill="1" applyBorder="1" applyAlignment="1" applyProtection="1">
      <alignment horizontal="left" vertical="center" wrapText="1"/>
      <protection locked="0"/>
    </xf>
    <xf numFmtId="49" fontId="73" fillId="16" borderId="2" xfId="7" applyNumberFormat="1" applyFont="1" applyFill="1" applyBorder="1" applyAlignment="1" applyProtection="1">
      <alignment horizontal="center" vertical="center" wrapText="1"/>
      <protection locked="0"/>
    </xf>
    <xf numFmtId="49" fontId="71" fillId="16" borderId="2" xfId="7" applyNumberFormat="1" applyFont="1" applyFill="1" applyBorder="1" applyAlignment="1" applyProtection="1">
      <alignment horizontal="center" vertical="center" wrapText="1"/>
      <protection locked="0"/>
    </xf>
    <xf numFmtId="49" fontId="72" fillId="16" borderId="1" xfId="7" applyNumberFormat="1" applyFont="1" applyFill="1" applyBorder="1" applyAlignment="1" applyProtection="1">
      <alignment horizontal="center" vertical="center" wrapText="1"/>
      <protection locked="0"/>
    </xf>
    <xf numFmtId="49" fontId="72" fillId="16" borderId="1" xfId="7" applyNumberFormat="1" applyFont="1" applyFill="1" applyBorder="1" applyAlignment="1" applyProtection="1">
      <alignment horizontal="left" vertical="center" wrapText="1"/>
      <protection locked="0"/>
    </xf>
    <xf numFmtId="49" fontId="71" fillId="16" borderId="0" xfId="7" applyNumberFormat="1" applyFont="1" applyFill="1" applyBorder="1" applyAlignment="1" applyProtection="1">
      <alignment horizontal="center" vertical="center" wrapText="1"/>
      <protection locked="0"/>
    </xf>
    <xf numFmtId="49" fontId="71" fillId="16" borderId="1" xfId="7" applyNumberFormat="1" applyFont="1" applyFill="1" applyBorder="1" applyAlignment="1" applyProtection="1">
      <alignment horizontal="left" vertical="center" wrapText="1"/>
      <protection locked="0"/>
    </xf>
    <xf numFmtId="49" fontId="72" fillId="16" borderId="0" xfId="7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7" applyFont="1" applyAlignment="1">
      <alignment vertical="top"/>
    </xf>
    <xf numFmtId="171" fontId="14" fillId="0" borderId="0" xfId="7" applyNumberFormat="1" applyFont="1"/>
    <xf numFmtId="0" fontId="76" fillId="0" borderId="0" xfId="21"/>
    <xf numFmtId="0" fontId="76" fillId="0" borderId="0" xfId="21" applyBorder="1" applyAlignment="1">
      <alignment horizontal="center"/>
    </xf>
    <xf numFmtId="0" fontId="63" fillId="0" borderId="0" xfId="21" applyFont="1" applyBorder="1" applyAlignment="1">
      <alignment horizontal="center"/>
    </xf>
    <xf numFmtId="0" fontId="76" fillId="0" borderId="0" xfId="21" applyBorder="1"/>
    <xf numFmtId="0" fontId="59" fillId="0" borderId="24" xfId="21" applyFont="1" applyBorder="1" applyAlignment="1">
      <alignment horizontal="center" vertical="center"/>
    </xf>
    <xf numFmtId="0" fontId="59" fillId="0" borderId="24" xfId="21" applyFont="1" applyBorder="1" applyAlignment="1">
      <alignment vertical="center"/>
    </xf>
    <xf numFmtId="0" fontId="59" fillId="0" borderId="24" xfId="21" applyFont="1" applyBorder="1" applyAlignment="1">
      <alignment horizontal="center" vertical="center" wrapText="1"/>
    </xf>
    <xf numFmtId="0" fontId="59" fillId="0" borderId="27" xfId="21" applyFont="1" applyBorder="1" applyAlignment="1">
      <alignment horizontal="center"/>
    </xf>
    <xf numFmtId="0" fontId="59" fillId="0" borderId="27" xfId="21" applyFont="1" applyBorder="1"/>
    <xf numFmtId="0" fontId="76" fillId="0" borderId="29" xfId="21" applyBorder="1" applyAlignment="1">
      <alignment horizontal="center"/>
    </xf>
    <xf numFmtId="0" fontId="77" fillId="0" borderId="29" xfId="21" applyFont="1" applyBorder="1" applyAlignment="1">
      <alignment vertical="top" wrapText="1"/>
    </xf>
    <xf numFmtId="0" fontId="59" fillId="0" borderId="29" xfId="21" applyFont="1" applyBorder="1"/>
    <xf numFmtId="4" fontId="77" fillId="0" borderId="29" xfId="21" applyNumberFormat="1" applyFont="1" applyBorder="1" applyAlignment="1">
      <alignment vertical="top"/>
    </xf>
    <xf numFmtId="0" fontId="76" fillId="0" borderId="18" xfId="21" applyBorder="1" applyAlignment="1">
      <alignment horizontal="center"/>
    </xf>
    <xf numFmtId="0" fontId="77" fillId="0" borderId="18" xfId="21" applyFont="1" applyBorder="1" applyAlignment="1">
      <alignment vertical="top" wrapText="1"/>
    </xf>
    <xf numFmtId="0" fontId="59" fillId="0" borderId="18" xfId="21" applyFont="1" applyBorder="1"/>
    <xf numFmtId="4" fontId="77" fillId="0" borderId="18" xfId="21" applyNumberFormat="1" applyFont="1" applyBorder="1" applyAlignment="1">
      <alignment vertical="top"/>
    </xf>
    <xf numFmtId="0" fontId="77" fillId="0" borderId="29" xfId="21" applyFont="1" applyBorder="1"/>
    <xf numFmtId="0" fontId="77" fillId="0" borderId="18" xfId="21" applyFont="1" applyBorder="1" applyAlignment="1">
      <alignment wrapText="1"/>
    </xf>
    <xf numFmtId="0" fontId="77" fillId="0" borderId="18" xfId="21" applyFont="1" applyBorder="1"/>
    <xf numFmtId="0" fontId="59" fillId="0" borderId="29" xfId="21" applyFont="1" applyBorder="1" applyAlignment="1">
      <alignment horizontal="center"/>
    </xf>
    <xf numFmtId="0" fontId="59" fillId="0" borderId="29" xfId="21" applyFont="1" applyBorder="1" applyAlignment="1">
      <alignment wrapText="1"/>
    </xf>
    <xf numFmtId="0" fontId="77" fillId="0" borderId="29" xfId="21" applyFont="1" applyBorder="1" applyAlignment="1">
      <alignment wrapText="1"/>
    </xf>
    <xf numFmtId="0" fontId="77" fillId="0" borderId="29" xfId="21" applyFont="1" applyBorder="1" applyAlignment="1">
      <alignment vertical="top"/>
    </xf>
    <xf numFmtId="0" fontId="77" fillId="0" borderId="29" xfId="21" applyFont="1" applyBorder="1" applyAlignment="1">
      <alignment horizontal="center"/>
    </xf>
    <xf numFmtId="0" fontId="78" fillId="0" borderId="29" xfId="21" applyFont="1" applyBorder="1" applyAlignment="1">
      <alignment horizontal="center"/>
    </xf>
    <xf numFmtId="0" fontId="77" fillId="0" borderId="18" xfId="21" applyFont="1" applyBorder="1" applyAlignment="1">
      <alignment horizontal="center"/>
    </xf>
    <xf numFmtId="0" fontId="76" fillId="0" borderId="132" xfId="21" applyBorder="1" applyAlignment="1">
      <alignment horizontal="center"/>
    </xf>
    <xf numFmtId="0" fontId="77" fillId="0" borderId="2" xfId="20" applyFont="1" applyBorder="1" applyAlignment="1">
      <alignment vertical="top" wrapText="1"/>
    </xf>
    <xf numFmtId="0" fontId="77" fillId="0" borderId="31" xfId="21" applyFont="1" applyBorder="1" applyAlignment="1">
      <alignment horizontal="center"/>
    </xf>
    <xf numFmtId="0" fontId="76" fillId="0" borderId="29" xfId="21" applyBorder="1" applyAlignment="1">
      <alignment horizontal="center" vertical="top"/>
    </xf>
    <xf numFmtId="0" fontId="77" fillId="0" borderId="29" xfId="21" applyFont="1" applyBorder="1" applyAlignment="1">
      <alignment horizontal="center" vertical="top"/>
    </xf>
    <xf numFmtId="0" fontId="76" fillId="0" borderId="29" xfId="21" applyFont="1" applyBorder="1" applyAlignment="1">
      <alignment horizontal="center" vertical="top"/>
    </xf>
    <xf numFmtId="0" fontId="76" fillId="0" borderId="18" xfId="21" applyBorder="1" applyAlignment="1">
      <alignment horizontal="center" vertical="top"/>
    </xf>
    <xf numFmtId="0" fontId="77" fillId="0" borderId="18" xfId="21" applyFont="1" applyBorder="1" applyAlignment="1">
      <alignment horizontal="center" vertical="top"/>
    </xf>
    <xf numFmtId="0" fontId="64" fillId="0" borderId="29" xfId="21" applyFont="1" applyBorder="1" applyAlignment="1">
      <alignment horizontal="center" vertical="top"/>
    </xf>
    <xf numFmtId="0" fontId="77" fillId="0" borderId="18" xfId="21" applyFont="1" applyBorder="1" applyAlignment="1">
      <alignment horizontal="center" vertical="top" wrapText="1"/>
    </xf>
    <xf numFmtId="4" fontId="77" fillId="0" borderId="18" xfId="21" applyNumberFormat="1" applyFont="1" applyBorder="1" applyAlignment="1">
      <alignment vertical="top" wrapText="1"/>
    </xf>
    <xf numFmtId="0" fontId="76" fillId="0" borderId="11" xfId="21" applyBorder="1" applyAlignment="1">
      <alignment horizontal="center"/>
    </xf>
    <xf numFmtId="10" fontId="3" fillId="0" borderId="0" xfId="1" applyNumberFormat="1" applyFont="1" applyFill="1" applyBorder="1" applyAlignment="1" applyProtection="1">
      <alignment horizontal="left"/>
      <protection locked="0"/>
    </xf>
    <xf numFmtId="4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NumberFormat="1" applyFont="1" applyFill="1" applyBorder="1" applyAlignment="1" applyProtection="1">
      <alignment horizontal="left" vertical="top"/>
      <protection locked="0"/>
    </xf>
    <xf numFmtId="10" fontId="10" fillId="0" borderId="0" xfId="1" applyNumberFormat="1" applyFont="1" applyFill="1" applyBorder="1" applyAlignment="1" applyProtection="1">
      <alignment horizontal="left" vertical="top"/>
      <protection locked="0"/>
    </xf>
    <xf numFmtId="49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42" xfId="1" applyNumberFormat="1" applyFont="1" applyFill="1" applyBorder="1" applyAlignment="1" applyProtection="1">
      <alignment horizontal="left" vertical="center" wrapText="1"/>
      <protection locked="0"/>
    </xf>
    <xf numFmtId="49" fontId="8" fillId="2" borderId="68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68" xfId="1" applyNumberFormat="1" applyFont="1" applyFill="1" applyBorder="1" applyAlignment="1" applyProtection="1">
      <alignment horizontal="left" vertical="center" wrapText="1"/>
      <protection locked="0"/>
    </xf>
    <xf numFmtId="4" fontId="82" fillId="2" borderId="147" xfId="1" applyNumberFormat="1" applyFont="1" applyFill="1" applyBorder="1" applyAlignment="1" applyProtection="1">
      <alignment vertical="center" wrapText="1"/>
      <protection locked="0"/>
    </xf>
    <xf numFmtId="4" fontId="83" fillId="0" borderId="24" xfId="1" applyNumberFormat="1" applyFont="1" applyFill="1" applyBorder="1" applyAlignment="1" applyProtection="1">
      <alignment vertical="center"/>
      <protection locked="0"/>
    </xf>
    <xf numFmtId="4" fontId="83" fillId="0" borderId="18" xfId="1" applyNumberFormat="1" applyFont="1" applyFill="1" applyBorder="1" applyAlignment="1" applyProtection="1">
      <alignment vertical="center"/>
      <protection locked="0"/>
    </xf>
    <xf numFmtId="10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10" fontId="83" fillId="0" borderId="24" xfId="1" applyNumberFormat="1" applyFont="1" applyFill="1" applyBorder="1" applyAlignment="1" applyProtection="1">
      <alignment vertical="center"/>
      <protection locked="0"/>
    </xf>
    <xf numFmtId="10" fontId="83" fillId="0" borderId="18" xfId="1" applyNumberFormat="1" applyFont="1" applyFill="1" applyBorder="1" applyAlignment="1" applyProtection="1">
      <alignment vertical="center"/>
      <protection locked="0"/>
    </xf>
    <xf numFmtId="10" fontId="82" fillId="2" borderId="144" xfId="1" applyNumberFormat="1" applyFont="1" applyFill="1" applyBorder="1" applyAlignment="1" applyProtection="1">
      <alignment vertical="center" wrapText="1"/>
      <protection locked="0"/>
    </xf>
    <xf numFmtId="49" fontId="8" fillId="18" borderId="2" xfId="1" applyNumberFormat="1" applyFont="1" applyFill="1" applyBorder="1" applyAlignment="1" applyProtection="1">
      <alignment horizontal="center" vertical="center" wrapText="1"/>
      <protection locked="0"/>
    </xf>
    <xf numFmtId="4" fontId="83" fillId="18" borderId="29" xfId="1" applyNumberFormat="1" applyFont="1" applyFill="1" applyBorder="1" applyAlignment="1" applyProtection="1">
      <alignment vertical="center" wrapText="1"/>
      <protection locked="0"/>
    </xf>
    <xf numFmtId="10" fontId="83" fillId="18" borderId="24" xfId="1" applyNumberFormat="1" applyFont="1" applyFill="1" applyBorder="1" applyAlignment="1" applyProtection="1">
      <alignment horizontal="right" vertical="center" wrapText="1"/>
      <protection locked="0"/>
    </xf>
    <xf numFmtId="10" fontId="83" fillId="0" borderId="24" xfId="1" applyNumberFormat="1" applyFont="1" applyFill="1" applyBorder="1" applyAlignment="1" applyProtection="1">
      <alignment horizontal="right" vertical="center"/>
      <protection locked="0"/>
    </xf>
    <xf numFmtId="0" fontId="15" fillId="0" borderId="1" xfId="11" applyFont="1" applyBorder="1" applyAlignment="1">
      <alignment horizontal="center" vertical="top"/>
    </xf>
    <xf numFmtId="0" fontId="15" fillId="0" borderId="1" xfId="11" applyFont="1" applyBorder="1" applyAlignment="1">
      <alignment horizontal="left" vertical="top" wrapText="1"/>
    </xf>
    <xf numFmtId="4" fontId="15" fillId="0" borderId="42" xfId="11" applyNumberFormat="1" applyFont="1" applyBorder="1" applyAlignment="1">
      <alignment vertical="top"/>
    </xf>
    <xf numFmtId="4" fontId="15" fillId="0" borderId="39" xfId="11" applyNumberFormat="1" applyFont="1" applyBorder="1" applyAlignment="1">
      <alignment vertical="top"/>
    </xf>
    <xf numFmtId="4" fontId="15" fillId="0" borderId="1" xfId="11" applyNumberFormat="1" applyFont="1" applyBorder="1" applyAlignment="1">
      <alignment vertical="top"/>
    </xf>
    <xf numFmtId="4" fontId="15" fillId="0" borderId="36" xfId="11" applyNumberFormat="1" applyFont="1" applyBorder="1" applyAlignment="1">
      <alignment vertical="top"/>
    </xf>
    <xf numFmtId="0" fontId="15" fillId="0" borderId="43" xfId="11" applyFont="1" applyBorder="1" applyAlignment="1">
      <alignment horizontal="center" vertical="top"/>
    </xf>
    <xf numFmtId="0" fontId="15" fillId="0" borderId="43" xfId="11" applyFont="1" applyBorder="1" applyAlignment="1">
      <alignment horizontal="left" vertical="top" wrapText="1"/>
    </xf>
    <xf numFmtId="4" fontId="15" fillId="0" borderId="43" xfId="11" applyNumberFormat="1" applyFont="1" applyBorder="1" applyAlignment="1">
      <alignment vertical="top"/>
    </xf>
    <xf numFmtId="4" fontId="15" fillId="0" borderId="44" xfId="11" applyNumberFormat="1" applyFont="1" applyBorder="1" applyAlignment="1">
      <alignment vertical="top"/>
    </xf>
    <xf numFmtId="0" fontId="15" fillId="0" borderId="2" xfId="11" applyFont="1" applyBorder="1" applyAlignment="1">
      <alignment horizontal="center" vertical="top"/>
    </xf>
    <xf numFmtId="0" fontId="48" fillId="0" borderId="2" xfId="11" applyFont="1" applyBorder="1" applyAlignment="1">
      <alignment horizontal="left" vertical="top" wrapText="1"/>
    </xf>
    <xf numFmtId="4" fontId="15" fillId="0" borderId="2" xfId="11" applyNumberFormat="1" applyFont="1" applyBorder="1" applyAlignment="1">
      <alignment vertical="top"/>
    </xf>
    <xf numFmtId="4" fontId="15" fillId="0" borderId="38" xfId="11" applyNumberFormat="1" applyFont="1" applyBorder="1" applyAlignment="1">
      <alignment vertical="top"/>
    </xf>
    <xf numFmtId="0" fontId="4" fillId="0" borderId="26" xfId="15" applyFont="1" applyBorder="1" applyAlignment="1"/>
    <xf numFmtId="0" fontId="15" fillId="0" borderId="42" xfId="11" applyFont="1" applyBorder="1" applyAlignment="1">
      <alignment horizontal="center" vertical="top"/>
    </xf>
    <xf numFmtId="0" fontId="48" fillId="0" borderId="42" xfId="11" applyFont="1" applyBorder="1" applyAlignment="1">
      <alignment horizontal="left" vertical="top" wrapText="1"/>
    </xf>
    <xf numFmtId="4" fontId="48" fillId="0" borderId="2" xfId="11" applyNumberFormat="1" applyFont="1" applyBorder="1" applyAlignment="1">
      <alignment vertical="top"/>
    </xf>
    <xf numFmtId="4" fontId="48" fillId="0" borderId="42" xfId="11" applyNumberFormat="1" applyFont="1" applyBorder="1" applyAlignment="1">
      <alignment vertical="top"/>
    </xf>
    <xf numFmtId="4" fontId="84" fillId="0" borderId="38" xfId="11" applyNumberFormat="1" applyFont="1" applyBorder="1" applyAlignment="1">
      <alignment vertical="top"/>
    </xf>
    <xf numFmtId="4" fontId="84" fillId="0" borderId="39" xfId="11" applyNumberFormat="1" applyFont="1" applyBorder="1" applyAlignment="1">
      <alignment vertical="top"/>
    </xf>
    <xf numFmtId="4" fontId="85" fillId="0" borderId="26" xfId="15" applyNumberFormat="1" applyFont="1" applyBorder="1" applyAlignment="1">
      <alignment vertical="top"/>
    </xf>
    <xf numFmtId="4" fontId="85" fillId="0" borderId="29" xfId="15" applyNumberFormat="1" applyFont="1" applyBorder="1" applyAlignment="1">
      <alignment vertical="top"/>
    </xf>
    <xf numFmtId="4" fontId="85" fillId="0" borderId="32" xfId="15" applyNumberFormat="1" applyFont="1" applyBorder="1" applyAlignment="1">
      <alignment vertical="top"/>
    </xf>
    <xf numFmtId="4" fontId="85" fillId="0" borderId="18" xfId="15" applyNumberFormat="1" applyFont="1" applyBorder="1" applyAlignment="1">
      <alignment vertical="top"/>
    </xf>
    <xf numFmtId="4" fontId="4" fillId="0" borderId="15" xfId="15" applyNumberFormat="1" applyFont="1" applyBorder="1" applyAlignment="1"/>
    <xf numFmtId="4" fontId="4" fillId="0" borderId="22" xfId="15" applyNumberFormat="1" applyFont="1" applyBorder="1" applyAlignment="1">
      <alignment vertical="top"/>
    </xf>
    <xf numFmtId="4" fontId="4" fillId="0" borderId="27" xfId="15" applyNumberFormat="1" applyFont="1" applyBorder="1" applyAlignment="1">
      <alignment vertical="top"/>
    </xf>
    <xf numFmtId="0" fontId="49" fillId="0" borderId="2" xfId="11" applyFont="1" applyBorder="1" applyAlignment="1">
      <alignment horizontal="left" vertical="top" wrapText="1"/>
    </xf>
    <xf numFmtId="0" fontId="60" fillId="0" borderId="0" xfId="11" applyFont="1" applyBorder="1" applyAlignment="1">
      <alignment vertical="top" wrapText="1"/>
    </xf>
    <xf numFmtId="0" fontId="16" fillId="0" borderId="56" xfId="11" applyFont="1" applyBorder="1" applyAlignment="1">
      <alignment horizontal="center" vertical="top"/>
    </xf>
    <xf numFmtId="0" fontId="16" fillId="0" borderId="58" xfId="11" applyFont="1" applyBorder="1" applyAlignment="1">
      <alignment horizontal="center" vertical="top"/>
    </xf>
    <xf numFmtId="0" fontId="16" fillId="0" borderId="60" xfId="11" applyFont="1" applyBorder="1" applyAlignment="1">
      <alignment horizontal="center" vertical="top"/>
    </xf>
    <xf numFmtId="0" fontId="16" fillId="0" borderId="66" xfId="11" applyFont="1" applyBorder="1" applyAlignment="1">
      <alignment horizontal="center" vertical="top"/>
    </xf>
    <xf numFmtId="4" fontId="4" fillId="0" borderId="15" xfId="15" applyNumberFormat="1" applyFont="1" applyBorder="1" applyAlignment="1">
      <alignment vertical="top"/>
    </xf>
    <xf numFmtId="10" fontId="85" fillId="0" borderId="85" xfId="15" applyNumberFormat="1" applyFont="1" applyBorder="1" applyAlignment="1">
      <alignment vertical="top"/>
    </xf>
    <xf numFmtId="10" fontId="85" fillId="0" borderId="19" xfId="15" applyNumberFormat="1" applyFont="1" applyBorder="1" applyAlignment="1">
      <alignment vertical="top"/>
    </xf>
    <xf numFmtId="4" fontId="4" fillId="0" borderId="24" xfId="15" applyNumberFormat="1" applyFont="1" applyBorder="1" applyAlignment="1">
      <alignment vertical="top"/>
    </xf>
    <xf numFmtId="10" fontId="4" fillId="0" borderId="25" xfId="15" applyNumberFormat="1" applyFont="1" applyBorder="1" applyAlignment="1">
      <alignment vertical="top"/>
    </xf>
    <xf numFmtId="10" fontId="4" fillId="0" borderId="34" xfId="15" applyNumberFormat="1" applyFont="1" applyBorder="1" applyAlignment="1">
      <alignment vertical="top"/>
    </xf>
    <xf numFmtId="0" fontId="4" fillId="0" borderId="29" xfId="15" applyFont="1" applyBorder="1" applyAlignment="1">
      <alignment vertical="top"/>
    </xf>
    <xf numFmtId="10" fontId="4" fillId="0" borderId="85" xfId="15" applyNumberFormat="1" applyFont="1" applyBorder="1" applyAlignment="1">
      <alignment vertical="top"/>
    </xf>
    <xf numFmtId="0" fontId="4" fillId="0" borderId="24" xfId="15" applyFont="1" applyBorder="1" applyAlignment="1">
      <alignment vertical="top"/>
    </xf>
    <xf numFmtId="10" fontId="81" fillId="6" borderId="153" xfId="15" applyNumberFormat="1" applyFont="1" applyFill="1" applyBorder="1" applyAlignment="1">
      <alignment horizontal="center" vertical="center"/>
    </xf>
    <xf numFmtId="10" fontId="81" fillId="6" borderId="142" xfId="15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 applyProtection="1">
      <alignment horizontal="left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6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vertical="top"/>
      <protection locked="0"/>
    </xf>
    <xf numFmtId="0" fontId="31" fillId="0" borderId="0" xfId="13" applyFont="1" applyBorder="1" applyAlignment="1">
      <alignment horizontal="center" vertical="center"/>
    </xf>
    <xf numFmtId="49" fontId="46" fillId="0" borderId="1" xfId="13" applyNumberFormat="1" applyFont="1" applyBorder="1" applyAlignment="1">
      <alignment horizontal="center"/>
    </xf>
    <xf numFmtId="4" fontId="10" fillId="2" borderId="120" xfId="1" applyNumberFormat="1" applyFont="1" applyFill="1" applyBorder="1" applyAlignment="1" applyProtection="1">
      <alignment vertical="center" wrapText="1"/>
      <protection locked="0"/>
    </xf>
    <xf numFmtId="10" fontId="14" fillId="0" borderId="51" xfId="1" applyNumberFormat="1" applyFont="1" applyFill="1" applyBorder="1" applyAlignment="1" applyProtection="1">
      <alignment horizontal="right" vertical="center"/>
      <protection locked="0"/>
    </xf>
    <xf numFmtId="49" fontId="8" fillId="2" borderId="73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38" xfId="1" applyNumberFormat="1" applyFont="1" applyFill="1" applyBorder="1" applyAlignment="1" applyProtection="1">
      <alignment horizontal="center" vertical="center" wrapText="1"/>
      <protection locked="0"/>
    </xf>
    <xf numFmtId="49" fontId="71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83" fillId="0" borderId="51" xfId="1" applyNumberFormat="1" applyFont="1" applyFill="1" applyBorder="1" applyAlignment="1" applyProtection="1">
      <alignment horizontal="right" vertical="center"/>
      <protection locked="0"/>
    </xf>
    <xf numFmtId="10" fontId="83" fillId="0" borderId="51" xfId="1" applyNumberFormat="1" applyFont="1" applyFill="1" applyBorder="1" applyAlignment="1" applyProtection="1">
      <alignment horizontal="right" vertical="center"/>
      <protection locked="0"/>
    </xf>
    <xf numFmtId="4" fontId="83" fillId="0" borderId="51" xfId="1" applyNumberFormat="1" applyFont="1" applyFill="1" applyBorder="1" applyAlignment="1" applyProtection="1">
      <alignment vertical="center"/>
      <protection locked="0"/>
    </xf>
    <xf numFmtId="10" fontId="83" fillId="0" borderId="51" xfId="1" applyNumberFormat="1" applyFont="1" applyFill="1" applyBorder="1" applyAlignment="1" applyProtection="1">
      <alignment vertical="center"/>
      <protection locked="0"/>
    </xf>
    <xf numFmtId="10" fontId="83" fillId="7" borderId="51" xfId="1" applyNumberFormat="1" applyFont="1" applyFill="1" applyBorder="1" applyAlignment="1" applyProtection="1">
      <alignment vertical="center"/>
      <protection locked="0"/>
    </xf>
    <xf numFmtId="4" fontId="83" fillId="0" borderId="51" xfId="1" applyNumberFormat="1" applyFont="1" applyFill="1" applyBorder="1" applyAlignment="1" applyProtection="1">
      <alignment horizontal="right"/>
      <protection locked="0"/>
    </xf>
    <xf numFmtId="4" fontId="83" fillId="0" borderId="0" xfId="1" applyNumberFormat="1" applyFont="1" applyFill="1" applyBorder="1" applyAlignment="1" applyProtection="1">
      <alignment horizontal="right" vertical="center"/>
      <protection locked="0"/>
    </xf>
    <xf numFmtId="0" fontId="5" fillId="0" borderId="23" xfId="1" applyNumberFormat="1" applyFont="1" applyFill="1" applyBorder="1" applyAlignment="1" applyProtection="1">
      <protection locked="0"/>
    </xf>
    <xf numFmtId="0" fontId="2" fillId="0" borderId="131" xfId="1" applyNumberFormat="1" applyFont="1" applyFill="1" applyBorder="1" applyAlignment="1" applyProtection="1">
      <alignment horizontal="center" vertical="center"/>
      <protection locked="0"/>
    </xf>
    <xf numFmtId="4" fontId="83" fillId="0" borderId="114" xfId="1" applyNumberFormat="1" applyFont="1" applyFill="1" applyBorder="1" applyAlignment="1" applyProtection="1">
      <alignment horizontal="right" vertical="center"/>
      <protection locked="0"/>
    </xf>
    <xf numFmtId="4" fontId="83" fillId="0" borderId="114" xfId="1" applyNumberFormat="1" applyFont="1" applyFill="1" applyBorder="1" applyAlignment="1" applyProtection="1">
      <alignment vertical="center"/>
      <protection locked="0"/>
    </xf>
    <xf numFmtId="4" fontId="83" fillId="0" borderId="114" xfId="1" applyNumberFormat="1" applyFont="1" applyFill="1" applyBorder="1" applyAlignment="1" applyProtection="1">
      <alignment horizontal="right"/>
      <protection locked="0"/>
    </xf>
    <xf numFmtId="4" fontId="83" fillId="0" borderId="24" xfId="1" applyNumberFormat="1" applyFont="1" applyFill="1" applyBorder="1" applyAlignment="1" applyProtection="1">
      <alignment horizontal="right" vertical="center"/>
      <protection locked="0"/>
    </xf>
    <xf numFmtId="49" fontId="71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83" fillId="0" borderId="51" xfId="1" applyNumberFormat="1" applyFont="1" applyFill="1" applyBorder="1" applyAlignment="1" applyProtection="1">
      <alignment vertical="center" wrapText="1"/>
      <protection locked="0"/>
    </xf>
    <xf numFmtId="4" fontId="83" fillId="0" borderId="114" xfId="1" applyNumberFormat="1" applyFont="1" applyFill="1" applyBorder="1" applyAlignment="1" applyProtection="1">
      <alignment vertical="center" wrapText="1"/>
      <protection locked="0"/>
    </xf>
    <xf numFmtId="49" fontId="8" fillId="0" borderId="73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44" xfId="1" applyNumberFormat="1" applyFont="1" applyFill="1" applyBorder="1" applyAlignment="1" applyProtection="1">
      <alignment horizontal="center" vertical="center" wrapText="1"/>
      <protection locked="0"/>
    </xf>
    <xf numFmtId="4" fontId="83" fillId="0" borderId="24" xfId="1" applyNumberFormat="1" applyFont="1" applyFill="1" applyBorder="1" applyAlignment="1" applyProtection="1">
      <alignment vertical="center" wrapText="1"/>
      <protection locked="0"/>
    </xf>
    <xf numFmtId="49" fontId="83" fillId="0" borderId="1" xfId="1" quotePrefix="1" applyNumberFormat="1" applyFont="1" applyFill="1" applyBorder="1" applyAlignment="1" applyProtection="1">
      <alignment horizontal="center" vertical="center" wrapText="1"/>
      <protection locked="0"/>
    </xf>
    <xf numFmtId="49" fontId="71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8" fillId="2" borderId="43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43" xfId="1" applyNumberFormat="1" applyFont="1" applyFill="1" applyBorder="1" applyAlignment="1" applyProtection="1">
      <alignment horizontal="left" vertical="center" wrapText="1"/>
      <protection locked="0"/>
    </xf>
    <xf numFmtId="4" fontId="83" fillId="0" borderId="157" xfId="1" applyNumberFormat="1" applyFont="1" applyFill="1" applyBorder="1" applyAlignment="1" applyProtection="1">
      <alignment vertical="center"/>
      <protection locked="0"/>
    </xf>
    <xf numFmtId="10" fontId="83" fillId="0" borderId="157" xfId="1" applyNumberFormat="1" applyFont="1" applyFill="1" applyBorder="1" applyAlignment="1" applyProtection="1">
      <alignment vertical="center"/>
      <protection locked="0"/>
    </xf>
    <xf numFmtId="4" fontId="83" fillId="0" borderId="158" xfId="1" applyNumberFormat="1" applyFont="1" applyFill="1" applyBorder="1" applyAlignment="1" applyProtection="1">
      <alignment vertical="center"/>
      <protection locked="0"/>
    </xf>
    <xf numFmtId="4" fontId="83" fillId="0" borderId="27" xfId="1" applyNumberFormat="1" applyFont="1" applyFill="1" applyBorder="1" applyAlignment="1" applyProtection="1">
      <alignment vertical="center"/>
      <protection locked="0"/>
    </xf>
    <xf numFmtId="10" fontId="83" fillId="0" borderId="63" xfId="1" applyNumberFormat="1" applyFont="1" applyFill="1" applyBorder="1" applyAlignment="1" applyProtection="1">
      <alignment vertical="center"/>
      <protection locked="0"/>
    </xf>
    <xf numFmtId="49" fontId="8" fillId="2" borderId="24" xfId="1" applyNumberFormat="1" applyFont="1" applyFill="1" applyBorder="1" applyAlignment="1" applyProtection="1">
      <alignment horizontal="center" vertical="center" wrapText="1"/>
      <protection locked="0"/>
    </xf>
    <xf numFmtId="49" fontId="71" fillId="2" borderId="24" xfId="1" quotePrefix="1" applyNumberFormat="1" applyFont="1" applyFill="1" applyBorder="1" applyAlignment="1" applyProtection="1">
      <alignment horizontal="center" vertical="center" wrapText="1"/>
      <protection locked="0"/>
    </xf>
    <xf numFmtId="4" fontId="83" fillId="0" borderId="27" xfId="1" applyNumberFormat="1" applyFont="1" applyFill="1" applyBorder="1" applyAlignment="1" applyProtection="1">
      <alignment horizontal="right" vertical="center"/>
      <protection locked="0"/>
    </xf>
    <xf numFmtId="4" fontId="83" fillId="0" borderId="2" xfId="1" applyNumberFormat="1" applyFont="1" applyFill="1" applyBorder="1" applyAlignment="1" applyProtection="1">
      <alignment vertical="center"/>
      <protection locked="0"/>
    </xf>
    <xf numFmtId="4" fontId="83" fillId="0" borderId="38" xfId="1" applyNumberFormat="1" applyFont="1" applyFill="1" applyBorder="1" applyAlignment="1" applyProtection="1">
      <alignment vertical="center"/>
      <protection locked="0"/>
    </xf>
    <xf numFmtId="4" fontId="83" fillId="0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22" xfId="1" applyNumberFormat="1" applyFont="1" applyFill="1" applyBorder="1" applyAlignment="1" applyProtection="1">
      <alignment vertical="center" wrapText="1"/>
      <protection locked="0"/>
    </xf>
    <xf numFmtId="4" fontId="10" fillId="2" borderId="24" xfId="1" applyNumberFormat="1" applyFont="1" applyFill="1" applyBorder="1" applyAlignment="1" applyProtection="1">
      <alignment vertical="center" wrapText="1"/>
      <protection locked="0"/>
    </xf>
    <xf numFmtId="0" fontId="60" fillId="0" borderId="0" xfId="13" applyFont="1"/>
    <xf numFmtId="0" fontId="16" fillId="0" borderId="63" xfId="13" applyFont="1" applyBorder="1" applyAlignment="1">
      <alignment horizontal="left" vertical="top" wrapText="1"/>
    </xf>
    <xf numFmtId="4" fontId="47" fillId="0" borderId="47" xfId="13" applyNumberFormat="1" applyFont="1" applyBorder="1" applyAlignment="1">
      <alignment vertical="center"/>
    </xf>
    <xf numFmtId="4" fontId="16" fillId="0" borderId="1" xfId="13" applyNumberFormat="1" applyFont="1" applyBorder="1" applyAlignment="1">
      <alignment vertical="center"/>
    </xf>
    <xf numFmtId="4" fontId="16" fillId="0" borderId="36" xfId="13" applyNumberFormat="1" applyFont="1" applyBorder="1" applyAlignment="1">
      <alignment vertical="center"/>
    </xf>
    <xf numFmtId="4" fontId="16" fillId="0" borderId="1" xfId="13" applyNumberFormat="1" applyFont="1" applyBorder="1" applyAlignment="1">
      <alignment vertical="center" wrapText="1"/>
    </xf>
    <xf numFmtId="4" fontId="16" fillId="0" borderId="36" xfId="13" applyNumberFormat="1" applyFont="1" applyBorder="1" applyAlignment="1">
      <alignment vertical="center" wrapText="1"/>
    </xf>
    <xf numFmtId="4" fontId="16" fillId="0" borderId="43" xfId="13" applyNumberFormat="1" applyFont="1" applyBorder="1" applyAlignment="1">
      <alignment vertical="center"/>
    </xf>
    <xf numFmtId="4" fontId="48" fillId="0" borderId="2" xfId="13" applyNumberFormat="1" applyFont="1" applyBorder="1" applyAlignment="1">
      <alignment vertical="center"/>
    </xf>
    <xf numFmtId="4" fontId="48" fillId="0" borderId="38" xfId="13" applyNumberFormat="1" applyFont="1" applyBorder="1" applyAlignment="1">
      <alignment vertical="center"/>
    </xf>
    <xf numFmtId="4" fontId="48" fillId="0" borderId="63" xfId="13" applyNumberFormat="1" applyFont="1" applyBorder="1" applyAlignment="1">
      <alignment vertical="center"/>
    </xf>
    <xf numFmtId="4" fontId="48" fillId="0" borderId="64" xfId="13" applyNumberFormat="1" applyFont="1" applyBorder="1" applyAlignment="1">
      <alignment vertical="center"/>
    </xf>
    <xf numFmtId="4" fontId="16" fillId="0" borderId="42" xfId="13" applyNumberFormat="1" applyFont="1" applyBorder="1" applyAlignment="1">
      <alignment vertical="center"/>
    </xf>
    <xf numFmtId="4" fontId="15" fillId="0" borderId="68" xfId="13" applyNumberFormat="1" applyBorder="1" applyAlignment="1">
      <alignment vertical="center"/>
    </xf>
    <xf numFmtId="4" fontId="15" fillId="0" borderId="18" xfId="13" applyNumberFormat="1" applyBorder="1" applyAlignment="1">
      <alignment vertical="center"/>
    </xf>
    <xf numFmtId="4" fontId="16" fillId="0" borderId="18" xfId="13" applyNumberFormat="1" applyFont="1" applyBorder="1" applyAlignment="1">
      <alignment vertical="center"/>
    </xf>
    <xf numFmtId="4" fontId="15" fillId="0" borderId="24" xfId="13" applyNumberFormat="1" applyBorder="1" applyAlignment="1">
      <alignment vertical="center"/>
    </xf>
    <xf numFmtId="4" fontId="16" fillId="0" borderId="63" xfId="13" applyNumberFormat="1" applyFont="1" applyBorder="1" applyAlignment="1">
      <alignment vertical="center"/>
    </xf>
    <xf numFmtId="4" fontId="15" fillId="0" borderId="29" xfId="13" applyNumberFormat="1" applyBorder="1" applyAlignment="1">
      <alignment vertical="center"/>
    </xf>
    <xf numFmtId="4" fontId="16" fillId="0" borderId="24" xfId="13" applyNumberFormat="1" applyFont="1" applyBorder="1" applyAlignment="1">
      <alignment vertical="center"/>
    </xf>
    <xf numFmtId="4" fontId="15" fillId="0" borderId="51" xfId="13" applyNumberFormat="1" applyBorder="1" applyAlignment="1">
      <alignment vertical="center"/>
    </xf>
    <xf numFmtId="4" fontId="50" fillId="0" borderId="2" xfId="13" applyNumberFormat="1" applyFont="1" applyBorder="1" applyAlignment="1">
      <alignment vertical="center"/>
    </xf>
    <xf numFmtId="4" fontId="50" fillId="0" borderId="63" xfId="13" applyNumberFormat="1" applyFont="1" applyBorder="1" applyAlignment="1">
      <alignment vertical="center"/>
    </xf>
    <xf numFmtId="4" fontId="52" fillId="0" borderId="18" xfId="13" applyNumberFormat="1" applyFont="1" applyBorder="1" applyAlignment="1">
      <alignment vertical="center"/>
    </xf>
    <xf numFmtId="4" fontId="52" fillId="0" borderId="24" xfId="13" applyNumberFormat="1" applyFont="1" applyBorder="1" applyAlignment="1">
      <alignment vertical="center"/>
    </xf>
    <xf numFmtId="4" fontId="47" fillId="0" borderId="98" xfId="13" applyNumberFormat="1" applyFont="1" applyBorder="1" applyAlignment="1">
      <alignment vertical="center"/>
    </xf>
    <xf numFmtId="4" fontId="15" fillId="0" borderId="70" xfId="13" applyNumberFormat="1" applyFont="1" applyBorder="1" applyAlignment="1">
      <alignment vertical="center"/>
    </xf>
    <xf numFmtId="10" fontId="15" fillId="0" borderId="2" xfId="13" applyNumberFormat="1" applyFont="1" applyBorder="1" applyAlignment="1">
      <alignment vertical="center" wrapText="1"/>
    </xf>
    <xf numFmtId="10" fontId="15" fillId="0" borderId="63" xfId="13" applyNumberFormat="1" applyFont="1" applyBorder="1" applyAlignment="1">
      <alignment vertical="center" wrapText="1"/>
    </xf>
    <xf numFmtId="4" fontId="15" fillId="0" borderId="39" xfId="13" applyNumberFormat="1" applyFont="1" applyBorder="1" applyAlignment="1">
      <alignment vertical="center" wrapText="1"/>
    </xf>
    <xf numFmtId="4" fontId="15" fillId="0" borderId="36" xfId="13" applyNumberFormat="1" applyFont="1" applyBorder="1" applyAlignment="1">
      <alignment vertical="center" wrapText="1"/>
    </xf>
    <xf numFmtId="4" fontId="15" fillId="0" borderId="110" xfId="13" applyNumberFormat="1" applyFont="1" applyBorder="1" applyAlignment="1">
      <alignment vertical="center" wrapText="1"/>
    </xf>
    <xf numFmtId="10" fontId="15" fillId="0" borderId="63" xfId="13" applyNumberFormat="1" applyFont="1" applyBorder="1" applyAlignment="1">
      <alignment horizontal="right" vertical="center" wrapText="1"/>
    </xf>
    <xf numFmtId="4" fontId="15" fillId="0" borderId="44" xfId="13" applyNumberFormat="1" applyFont="1" applyBorder="1" applyAlignment="1">
      <alignment vertical="center" wrapText="1"/>
    </xf>
    <xf numFmtId="4" fontId="84" fillId="0" borderId="38" xfId="13" applyNumberFormat="1" applyFont="1" applyBorder="1" applyAlignment="1">
      <alignment vertical="center" wrapText="1"/>
    </xf>
    <xf numFmtId="4" fontId="84" fillId="0" borderId="64" xfId="13" applyNumberFormat="1" applyFont="1" applyBorder="1" applyAlignment="1">
      <alignment vertical="center" wrapText="1"/>
    </xf>
    <xf numFmtId="4" fontId="15" fillId="0" borderId="134" xfId="13" applyNumberFormat="1" applyFont="1" applyBorder="1" applyAlignment="1">
      <alignment vertical="center" wrapText="1"/>
    </xf>
    <xf numFmtId="4" fontId="15" fillId="0" borderId="131" xfId="13" applyNumberFormat="1" applyFont="1" applyBorder="1" applyAlignment="1">
      <alignment vertical="center" wrapText="1"/>
    </xf>
    <xf numFmtId="4" fontId="15" fillId="0" borderId="64" xfId="13" applyNumberFormat="1" applyFont="1" applyBorder="1" applyAlignment="1">
      <alignment vertical="center" wrapText="1"/>
    </xf>
    <xf numFmtId="4" fontId="15" fillId="0" borderId="132" xfId="13" applyNumberFormat="1" applyFont="1" applyBorder="1" applyAlignment="1">
      <alignment vertical="center" wrapText="1"/>
    </xf>
    <xf numFmtId="4" fontId="15" fillId="0" borderId="114" xfId="13" applyNumberFormat="1" applyFont="1" applyBorder="1" applyAlignment="1">
      <alignment vertical="center" wrapText="1"/>
    </xf>
    <xf numFmtId="4" fontId="50" fillId="0" borderId="38" xfId="13" applyNumberFormat="1" applyFont="1" applyBorder="1" applyAlignment="1">
      <alignment vertical="center"/>
    </xf>
    <xf numFmtId="4" fontId="48" fillId="0" borderId="38" xfId="13" applyNumberFormat="1" applyFont="1" applyBorder="1" applyAlignment="1">
      <alignment vertical="center" wrapText="1"/>
    </xf>
    <xf numFmtId="4" fontId="51" fillId="0" borderId="38" xfId="13" applyNumberFormat="1" applyFont="1" applyBorder="1" applyAlignment="1">
      <alignment vertical="center" wrapText="1"/>
    </xf>
    <xf numFmtId="4" fontId="48" fillId="0" borderId="64" xfId="13" applyNumberFormat="1" applyFont="1" applyBorder="1" applyAlignment="1">
      <alignment vertical="center" wrapText="1"/>
    </xf>
    <xf numFmtId="0" fontId="47" fillId="0" borderId="160" xfId="13" applyFont="1" applyBorder="1" applyAlignment="1">
      <alignment horizontal="center" vertical="center" wrapText="1"/>
    </xf>
    <xf numFmtId="49" fontId="46" fillId="0" borderId="161" xfId="13" applyNumberFormat="1" applyFont="1" applyBorder="1" applyAlignment="1">
      <alignment horizontal="center"/>
    </xf>
    <xf numFmtId="4" fontId="15" fillId="0" borderId="161" xfId="13" applyNumberFormat="1" applyFont="1" applyBorder="1" applyAlignment="1">
      <alignment vertical="center"/>
    </xf>
    <xf numFmtId="4" fontId="15" fillId="0" borderId="161" xfId="13" applyNumberFormat="1" applyFont="1" applyBorder="1" applyAlignment="1">
      <alignment vertical="center" wrapText="1"/>
    </xf>
    <xf numFmtId="4" fontId="15" fillId="0" borderId="162" xfId="13" applyNumberFormat="1" applyFont="1" applyBorder="1" applyAlignment="1">
      <alignment vertical="center"/>
    </xf>
    <xf numFmtId="4" fontId="84" fillId="0" borderId="163" xfId="13" applyNumberFormat="1" applyFont="1" applyBorder="1" applyAlignment="1">
      <alignment vertical="center"/>
    </xf>
    <xf numFmtId="4" fontId="84" fillId="0" borderId="70" xfId="13" applyNumberFormat="1" applyFont="1" applyBorder="1" applyAlignment="1">
      <alignment vertical="center"/>
    </xf>
    <xf numFmtId="4" fontId="15" fillId="0" borderId="164" xfId="13" applyNumberFormat="1" applyFont="1" applyBorder="1" applyAlignment="1">
      <alignment vertical="center"/>
    </xf>
    <xf numFmtId="4" fontId="15" fillId="0" borderId="165" xfId="13" applyNumberFormat="1" applyFont="1" applyBorder="1" applyAlignment="1">
      <alignment vertical="center"/>
    </xf>
    <xf numFmtId="4" fontId="15" fillId="0" borderId="166" xfId="13" applyNumberFormat="1" applyFont="1" applyBorder="1" applyAlignment="1">
      <alignment vertical="center"/>
    </xf>
    <xf numFmtId="4" fontId="16" fillId="0" borderId="70" xfId="13" applyNumberFormat="1" applyFont="1" applyBorder="1" applyAlignment="1">
      <alignment vertical="center"/>
    </xf>
    <xf numFmtId="4" fontId="15" fillId="0" borderId="163" xfId="13" applyNumberFormat="1" applyFont="1" applyBorder="1" applyAlignment="1">
      <alignment vertical="center"/>
    </xf>
    <xf numFmtId="4" fontId="15" fillId="0" borderId="33" xfId="13" applyNumberFormat="1" applyFont="1" applyBorder="1" applyAlignment="1">
      <alignment vertical="center"/>
    </xf>
    <xf numFmtId="4" fontId="84" fillId="0" borderId="30" xfId="13" applyNumberFormat="1" applyFont="1" applyBorder="1" applyAlignment="1">
      <alignment vertical="center"/>
    </xf>
    <xf numFmtId="4" fontId="84" fillId="0" borderId="30" xfId="13" applyNumberFormat="1" applyFont="1" applyBorder="1" applyAlignment="1">
      <alignment vertical="center" wrapText="1"/>
    </xf>
    <xf numFmtId="4" fontId="84" fillId="0" borderId="28" xfId="13" applyNumberFormat="1" applyFont="1" applyBorder="1" applyAlignment="1">
      <alignment vertical="center"/>
    </xf>
    <xf numFmtId="4" fontId="15" fillId="0" borderId="28" xfId="13" applyNumberFormat="1" applyFont="1" applyBorder="1" applyAlignment="1">
      <alignment vertical="center"/>
    </xf>
    <xf numFmtId="10" fontId="15" fillId="0" borderId="1" xfId="13" applyNumberFormat="1" applyFont="1" applyBorder="1" applyAlignment="1">
      <alignment vertical="center" wrapText="1"/>
    </xf>
    <xf numFmtId="10" fontId="15" fillId="0" borderId="43" xfId="13" applyNumberFormat="1" applyFont="1" applyBorder="1" applyAlignment="1">
      <alignment vertical="center" wrapText="1"/>
    </xf>
    <xf numFmtId="10" fontId="15" fillId="0" borderId="42" xfId="13" applyNumberFormat="1" applyFont="1" applyBorder="1" applyAlignment="1">
      <alignment vertical="center" wrapText="1"/>
    </xf>
    <xf numFmtId="10" fontId="15" fillId="0" borderId="2" xfId="13" applyNumberFormat="1" applyFont="1" applyBorder="1" applyAlignment="1">
      <alignment horizontal="right" vertical="center" wrapText="1"/>
    </xf>
    <xf numFmtId="4" fontId="47" fillId="0" borderId="167" xfId="13" applyNumberFormat="1" applyFont="1" applyBorder="1" applyAlignment="1">
      <alignment vertical="center"/>
    </xf>
    <xf numFmtId="10" fontId="20" fillId="0" borderId="47" xfId="13" applyNumberFormat="1" applyFont="1" applyBorder="1" applyAlignment="1">
      <alignment vertical="center" wrapText="1"/>
    </xf>
    <xf numFmtId="4" fontId="47" fillId="0" borderId="168" xfId="13" applyNumberFormat="1" applyFont="1" applyBorder="1"/>
    <xf numFmtId="0" fontId="47" fillId="0" borderId="115" xfId="13" applyFont="1" applyBorder="1" applyAlignment="1">
      <alignment horizontal="center" vertical="top"/>
    </xf>
    <xf numFmtId="10" fontId="15" fillId="0" borderId="51" xfId="13" applyNumberFormat="1" applyFont="1" applyBorder="1" applyAlignment="1">
      <alignment vertical="center" wrapText="1"/>
    </xf>
    <xf numFmtId="0" fontId="47" fillId="0" borderId="169" xfId="13" applyFont="1" applyBorder="1" applyAlignment="1">
      <alignment horizontal="center" vertical="top"/>
    </xf>
    <xf numFmtId="0" fontId="16" fillId="0" borderId="144" xfId="16" applyFont="1" applyBorder="1" applyAlignment="1">
      <alignment horizontal="left" vertical="top" wrapText="1"/>
    </xf>
    <xf numFmtId="4" fontId="16" fillId="0" borderId="144" xfId="13" applyNumberFormat="1" applyFont="1" applyBorder="1" applyAlignment="1">
      <alignment vertical="center"/>
    </xf>
    <xf numFmtId="4" fontId="16" fillId="0" borderId="170" xfId="13" applyNumberFormat="1" applyFont="1" applyBorder="1" applyAlignment="1">
      <alignment vertical="center"/>
    </xf>
    <xf numFmtId="4" fontId="15" fillId="0" borderId="170" xfId="13" applyNumberFormat="1" applyFont="1" applyBorder="1" applyAlignment="1">
      <alignment vertical="center" wrapText="1"/>
    </xf>
    <xf numFmtId="4" fontId="15" fillId="0" borderId="171" xfId="13" applyNumberFormat="1" applyFont="1" applyBorder="1" applyAlignment="1">
      <alignment vertical="center"/>
    </xf>
    <xf numFmtId="49" fontId="16" fillId="0" borderId="1" xfId="13" applyNumberFormat="1" applyFont="1" applyBorder="1" applyAlignment="1">
      <alignment horizontal="center" vertical="center"/>
    </xf>
    <xf numFmtId="49" fontId="16" fillId="0" borderId="1" xfId="13" applyNumberFormat="1" applyFont="1" applyBorder="1" applyAlignment="1">
      <alignment horizontal="center" vertical="center" wrapText="1"/>
    </xf>
    <xf numFmtId="49" fontId="16" fillId="0" borderId="43" xfId="13" applyNumberFormat="1" applyFont="1" applyBorder="1" applyAlignment="1">
      <alignment horizontal="center" vertical="center"/>
    </xf>
    <xf numFmtId="49" fontId="20" fillId="0" borderId="2" xfId="13" applyNumberFormat="1" applyFont="1" applyBorder="1" applyAlignment="1">
      <alignment horizontal="center" vertical="center"/>
    </xf>
    <xf numFmtId="49" fontId="48" fillId="0" borderId="2" xfId="13" applyNumberFormat="1" applyFont="1" applyBorder="1" applyAlignment="1">
      <alignment horizontal="center" vertical="center"/>
    </xf>
    <xf numFmtId="49" fontId="20" fillId="0" borderId="63" xfId="13" applyNumberFormat="1" applyFont="1" applyBorder="1" applyAlignment="1">
      <alignment horizontal="center" vertical="center"/>
    </xf>
    <xf numFmtId="49" fontId="48" fillId="0" borderId="63" xfId="13" applyNumberFormat="1" applyFont="1" applyBorder="1" applyAlignment="1">
      <alignment horizontal="center" vertical="center"/>
    </xf>
    <xf numFmtId="49" fontId="16" fillId="0" borderId="144" xfId="13" applyNumberFormat="1" applyFont="1" applyBorder="1" applyAlignment="1">
      <alignment horizontal="center" vertical="center"/>
    </xf>
    <xf numFmtId="0" fontId="11" fillId="0" borderId="43" xfId="19" applyFont="1" applyBorder="1" applyAlignment="1">
      <alignment horizontal="center" vertical="center"/>
    </xf>
    <xf numFmtId="0" fontId="11" fillId="0" borderId="2" xfId="19" applyFont="1" applyBorder="1" applyAlignment="1">
      <alignment horizontal="center" vertical="center"/>
    </xf>
    <xf numFmtId="0" fontId="43" fillId="0" borderId="36" xfId="11" applyFont="1" applyBorder="1" applyAlignment="1">
      <alignment horizontal="left" vertical="top" wrapText="1"/>
    </xf>
    <xf numFmtId="4" fontId="83" fillId="0" borderId="16" xfId="1" applyNumberFormat="1" applyFont="1" applyFill="1" applyBorder="1" applyAlignment="1" applyProtection="1">
      <alignment horizontal="right" vertical="center"/>
      <protection locked="0"/>
    </xf>
    <xf numFmtId="4" fontId="83" fillId="0" borderId="16" xfId="1" applyNumberFormat="1" applyFont="1" applyFill="1" applyBorder="1" applyAlignment="1" applyProtection="1">
      <alignment vertical="center" wrapText="1"/>
      <protection locked="0"/>
    </xf>
    <xf numFmtId="4" fontId="83" fillId="0" borderId="86" xfId="1" applyNumberFormat="1" applyFont="1" applyFill="1" applyBorder="1" applyAlignment="1" applyProtection="1">
      <alignment horizontal="right" vertical="center"/>
      <protection locked="0"/>
    </xf>
    <xf numFmtId="4" fontId="83" fillId="0" borderId="63" xfId="1" applyNumberFormat="1" applyFont="1" applyFill="1" applyBorder="1" applyAlignment="1" applyProtection="1">
      <alignment vertical="center"/>
      <protection locked="0"/>
    </xf>
    <xf numFmtId="4" fontId="83" fillId="0" borderId="64" xfId="1" applyNumberFormat="1" applyFont="1" applyFill="1" applyBorder="1" applyAlignment="1" applyProtection="1">
      <alignment vertical="center"/>
      <protection locked="0"/>
    </xf>
    <xf numFmtId="43" fontId="89" fillId="0" borderId="13" xfId="12" applyNumberFormat="1" applyFont="1" applyFill="1" applyBorder="1" applyAlignment="1">
      <alignment horizontal="center" vertical="center" wrapText="1"/>
    </xf>
    <xf numFmtId="10" fontId="23" fillId="4" borderId="19" xfId="12" applyNumberFormat="1" applyFont="1" applyFill="1" applyBorder="1" applyAlignment="1">
      <alignment horizontal="right" vertical="top" wrapText="1"/>
    </xf>
    <xf numFmtId="10" fontId="25" fillId="5" borderId="19" xfId="12" applyNumberFormat="1" applyFont="1" applyFill="1" applyBorder="1" applyAlignment="1">
      <alignment horizontal="right" vertical="top" wrapText="1"/>
    </xf>
    <xf numFmtId="10" fontId="26" fillId="0" borderId="28" xfId="12" applyNumberFormat="1" applyFont="1" applyBorder="1" applyAlignment="1">
      <alignment horizontal="right" vertical="top" wrapText="1"/>
    </xf>
    <xf numFmtId="10" fontId="26" fillId="0" borderId="30" xfId="12" applyNumberFormat="1" applyFont="1" applyBorder="1" applyAlignment="1">
      <alignment horizontal="right" vertical="top" wrapText="1"/>
    </xf>
    <xf numFmtId="10" fontId="25" fillId="6" borderId="19" xfId="12" applyNumberFormat="1" applyFont="1" applyFill="1" applyBorder="1" applyAlignment="1">
      <alignment horizontal="right" vertical="top" wrapText="1"/>
    </xf>
    <xf numFmtId="10" fontId="25" fillId="0" borderId="28" xfId="12" applyNumberFormat="1" applyFont="1" applyBorder="1" applyAlignment="1">
      <alignment horizontal="right" vertical="top" wrapText="1"/>
    </xf>
    <xf numFmtId="10" fontId="23" fillId="4" borderId="25" xfId="12" applyNumberFormat="1" applyFont="1" applyFill="1" applyBorder="1" applyAlignment="1">
      <alignment horizontal="right" vertical="top" wrapText="1"/>
    </xf>
    <xf numFmtId="10" fontId="25" fillId="5" borderId="19" xfId="14" applyNumberFormat="1" applyFont="1" applyFill="1" applyBorder="1" applyAlignment="1">
      <alignment horizontal="right" vertical="top" wrapText="1"/>
    </xf>
    <xf numFmtId="10" fontId="24" fillId="0" borderId="30" xfId="12" applyNumberFormat="1" applyFont="1" applyBorder="1" applyAlignment="1">
      <alignment horizontal="right" vertical="top" wrapText="1"/>
    </xf>
    <xf numFmtId="10" fontId="24" fillId="0" borderId="28" xfId="12" applyNumberFormat="1" applyFont="1" applyBorder="1" applyAlignment="1">
      <alignment horizontal="right" vertical="top" wrapText="1"/>
    </xf>
    <xf numFmtId="10" fontId="25" fillId="5" borderId="25" xfId="12" applyNumberFormat="1" applyFont="1" applyFill="1" applyBorder="1" applyAlignment="1">
      <alignment horizontal="right" vertical="top" wrapText="1"/>
    </xf>
    <xf numFmtId="10" fontId="26" fillId="8" borderId="28" xfId="12" applyNumberFormat="1" applyFont="1" applyFill="1" applyBorder="1" applyAlignment="1">
      <alignment horizontal="right" vertical="top" wrapText="1"/>
    </xf>
    <xf numFmtId="10" fontId="26" fillId="0" borderId="33" xfId="12" applyNumberFormat="1" applyFont="1" applyBorder="1" applyAlignment="1">
      <alignment horizontal="right" vertical="top" wrapText="1"/>
    </xf>
    <xf numFmtId="10" fontId="26" fillId="0" borderId="34" xfId="12" applyNumberFormat="1" applyFont="1" applyBorder="1" applyAlignment="1">
      <alignment horizontal="right" vertical="top" wrapText="1"/>
    </xf>
    <xf numFmtId="10" fontId="32" fillId="0" borderId="35" xfId="12" applyNumberFormat="1" applyFont="1" applyBorder="1" applyAlignment="1">
      <alignment vertical="center"/>
    </xf>
    <xf numFmtId="10" fontId="16" fillId="0" borderId="25" xfId="12" applyNumberFormat="1" applyBorder="1"/>
    <xf numFmtId="10" fontId="27" fillId="0" borderId="25" xfId="12" applyNumberFormat="1" applyFont="1" applyBorder="1"/>
    <xf numFmtId="10" fontId="28" fillId="0" borderId="25" xfId="12" applyNumberFormat="1" applyFont="1" applyBorder="1" applyAlignment="1">
      <alignment vertical="top"/>
    </xf>
    <xf numFmtId="10" fontId="29" fillId="4" borderId="25" xfId="12" applyNumberFormat="1" applyFont="1" applyFill="1" applyBorder="1" applyAlignment="1">
      <alignment horizontal="right" vertical="top" wrapText="1"/>
    </xf>
    <xf numFmtId="10" fontId="28" fillId="6" borderId="25" xfId="12" applyNumberFormat="1" applyFont="1" applyFill="1" applyBorder="1" applyAlignment="1">
      <alignment horizontal="right" vertical="top" wrapText="1"/>
    </xf>
    <xf numFmtId="10" fontId="28" fillId="5" borderId="25" xfId="12" applyNumberFormat="1" applyFont="1" applyFill="1" applyBorder="1" applyAlignment="1">
      <alignment horizontal="right" vertical="top" wrapText="1"/>
    </xf>
    <xf numFmtId="10" fontId="26" fillId="8" borderId="19" xfId="12" applyNumberFormat="1" applyFont="1" applyFill="1" applyBorder="1" applyAlignment="1">
      <alignment vertical="top"/>
    </xf>
    <xf numFmtId="10" fontId="26" fillId="0" borderId="25" xfId="12" applyNumberFormat="1" applyFont="1" applyBorder="1" applyAlignment="1">
      <alignment vertical="top"/>
    </xf>
    <xf numFmtId="10" fontId="33" fillId="0" borderId="13" xfId="12" applyNumberFormat="1" applyFont="1" applyBorder="1" applyAlignment="1">
      <alignment vertical="top"/>
    </xf>
    <xf numFmtId="4" fontId="16" fillId="0" borderId="24" xfId="12" applyNumberFormat="1" applyBorder="1"/>
    <xf numFmtId="10" fontId="23" fillId="4" borderId="19" xfId="12" applyNumberFormat="1" applyFont="1" applyFill="1" applyBorder="1" applyAlignment="1">
      <alignment horizontal="right" vertical="center" wrapText="1"/>
    </xf>
    <xf numFmtId="10" fontId="25" fillId="0" borderId="19" xfId="12" applyNumberFormat="1" applyFont="1" applyBorder="1" applyAlignment="1">
      <alignment horizontal="right" vertical="top" wrapText="1"/>
    </xf>
    <xf numFmtId="10" fontId="24" fillId="0" borderId="19" xfId="12" applyNumberFormat="1" applyFont="1" applyBorder="1" applyAlignment="1">
      <alignment horizontal="right" vertical="top" wrapText="1"/>
    </xf>
    <xf numFmtId="10" fontId="25" fillId="0" borderId="25" xfId="12" applyNumberFormat="1" applyFont="1" applyBorder="1" applyAlignment="1">
      <alignment horizontal="right" vertical="top" wrapText="1"/>
    </xf>
    <xf numFmtId="10" fontId="24" fillId="0" borderId="85" xfId="12" applyNumberFormat="1" applyFont="1" applyBorder="1" applyAlignment="1">
      <alignment horizontal="right" vertical="top" wrapText="1"/>
    </xf>
    <xf numFmtId="10" fontId="25" fillId="6" borderId="25" xfId="12" applyNumberFormat="1" applyFont="1" applyFill="1" applyBorder="1" applyAlignment="1">
      <alignment horizontal="right" vertical="top" wrapText="1"/>
    </xf>
    <xf numFmtId="10" fontId="29" fillId="12" borderId="34" xfId="12" applyNumberFormat="1" applyFont="1" applyFill="1" applyBorder="1" applyAlignment="1">
      <alignment horizontal="right" vertical="top" wrapText="1"/>
    </xf>
    <xf numFmtId="10" fontId="26" fillId="0" borderId="25" xfId="12" applyNumberFormat="1" applyFont="1" applyBorder="1" applyAlignment="1">
      <alignment horizontal="right" vertical="top" wrapText="1"/>
    </xf>
    <xf numFmtId="10" fontId="26" fillId="0" borderId="85" xfId="12" applyNumberFormat="1" applyFont="1" applyBorder="1" applyAlignment="1">
      <alignment horizontal="right" vertical="top" wrapText="1"/>
    </xf>
    <xf numFmtId="10" fontId="32" fillId="0" borderId="13" xfId="12" applyNumberFormat="1" applyFont="1" applyBorder="1" applyAlignment="1">
      <alignment vertical="center"/>
    </xf>
    <xf numFmtId="10" fontId="4" fillId="0" borderId="0" xfId="8" applyNumberFormat="1" applyFont="1" applyFill="1" applyBorder="1" applyAlignment="1" applyProtection="1">
      <alignment horizontal="left"/>
      <protection locked="0"/>
    </xf>
    <xf numFmtId="10" fontId="25" fillId="5" borderId="33" xfId="12" applyNumberFormat="1" applyFont="1" applyFill="1" applyBorder="1" applyAlignment="1">
      <alignment horizontal="right" vertical="top" wrapText="1"/>
    </xf>
    <xf numFmtId="10" fontId="25" fillId="5" borderId="28" xfId="12" applyNumberFormat="1" applyFont="1" applyFill="1" applyBorder="1" applyAlignment="1">
      <alignment horizontal="right" vertical="top" wrapText="1"/>
    </xf>
    <xf numFmtId="10" fontId="24" fillId="0" borderId="33" xfId="12" applyNumberFormat="1" applyFont="1" applyBorder="1" applyAlignment="1">
      <alignment horizontal="right" vertical="top" wrapText="1"/>
    </xf>
    <xf numFmtId="10" fontId="25" fillId="0" borderId="30" xfId="12" applyNumberFormat="1" applyFont="1" applyBorder="1" applyAlignment="1">
      <alignment horizontal="right" vertical="top" wrapText="1"/>
    </xf>
    <xf numFmtId="10" fontId="25" fillId="0" borderId="34" xfId="12" applyNumberFormat="1" applyFont="1" applyBorder="1" applyAlignment="1">
      <alignment horizontal="right" vertical="top" wrapText="1"/>
    </xf>
    <xf numFmtId="10" fontId="26" fillId="0" borderId="90" xfId="12" applyNumberFormat="1" applyFont="1" applyBorder="1" applyAlignment="1">
      <alignment horizontal="right" vertical="top" wrapText="1"/>
    </xf>
    <xf numFmtId="10" fontId="32" fillId="0" borderId="92" xfId="12" applyNumberFormat="1" applyFont="1" applyBorder="1" applyAlignment="1">
      <alignment vertical="center"/>
    </xf>
    <xf numFmtId="0" fontId="86" fillId="0" borderId="96" xfId="15" applyFont="1" applyBorder="1" applyAlignment="1">
      <alignment horizontal="center" vertical="center" wrapText="1"/>
    </xf>
    <xf numFmtId="0" fontId="60" fillId="14" borderId="115" xfId="11" applyFont="1" applyFill="1" applyBorder="1" applyAlignment="1">
      <alignment horizontal="left" vertical="center" wrapText="1"/>
    </xf>
    <xf numFmtId="0" fontId="34" fillId="0" borderId="75" xfId="11" applyFont="1" applyBorder="1" applyAlignment="1">
      <alignment vertical="center" wrapText="1"/>
    </xf>
    <xf numFmtId="4" fontId="44" fillId="0" borderId="89" xfId="15" applyNumberFormat="1" applyFont="1" applyBorder="1" applyAlignment="1">
      <alignment vertical="top"/>
    </xf>
    <xf numFmtId="10" fontId="41" fillId="13" borderId="57" xfId="11" applyNumberFormat="1" applyFont="1" applyFill="1" applyBorder="1" applyAlignment="1">
      <alignment horizontal="right" vertical="top"/>
    </xf>
    <xf numFmtId="10" fontId="43" fillId="10" borderId="57" xfId="11" applyNumberFormat="1" applyFont="1" applyFill="1" applyBorder="1" applyAlignment="1">
      <alignment horizontal="right" vertical="top"/>
    </xf>
    <xf numFmtId="10" fontId="44" fillId="0" borderId="71" xfId="15" applyNumberFormat="1" applyFont="1" applyBorder="1" applyAlignment="1">
      <alignment vertical="top"/>
    </xf>
    <xf numFmtId="10" fontId="43" fillId="10" borderId="59" xfId="11" applyNumberFormat="1" applyFont="1" applyFill="1" applyBorder="1" applyAlignment="1">
      <alignment horizontal="right" vertical="top"/>
    </xf>
    <xf numFmtId="10" fontId="60" fillId="14" borderId="67" xfId="11" applyNumberFormat="1" applyFont="1" applyFill="1" applyBorder="1" applyAlignment="1">
      <alignment vertical="top"/>
    </xf>
    <xf numFmtId="10" fontId="42" fillId="11" borderId="65" xfId="11" applyNumberFormat="1" applyFont="1" applyFill="1" applyBorder="1" applyAlignment="1">
      <alignment vertical="top"/>
    </xf>
    <xf numFmtId="10" fontId="34" fillId="0" borderId="67" xfId="11" applyNumberFormat="1" applyFont="1" applyBorder="1" applyAlignment="1">
      <alignment vertical="top"/>
    </xf>
    <xf numFmtId="10" fontId="60" fillId="14" borderId="67" xfId="11" applyNumberFormat="1" applyFont="1" applyFill="1" applyBorder="1" applyAlignment="1">
      <alignment horizontal="right" vertical="top"/>
    </xf>
    <xf numFmtId="10" fontId="42" fillId="11" borderId="67" xfId="11" applyNumberFormat="1" applyFont="1" applyFill="1" applyBorder="1" applyAlignment="1">
      <alignment vertical="top"/>
    </xf>
    <xf numFmtId="10" fontId="43" fillId="10" borderId="61" xfId="11" applyNumberFormat="1" applyFont="1" applyFill="1" applyBorder="1" applyAlignment="1">
      <alignment horizontal="right" vertical="top"/>
    </xf>
    <xf numFmtId="10" fontId="10" fillId="12" borderId="71" xfId="15" applyNumberFormat="1" applyFont="1" applyFill="1" applyBorder="1" applyAlignment="1">
      <alignment vertical="top"/>
    </xf>
    <xf numFmtId="10" fontId="44" fillId="11" borderId="71" xfId="15" applyNumberFormat="1" applyFont="1" applyFill="1" applyBorder="1" applyAlignment="1">
      <alignment vertical="top"/>
    </xf>
    <xf numFmtId="10" fontId="41" fillId="13" borderId="67" xfId="11" applyNumberFormat="1" applyFont="1" applyFill="1" applyBorder="1" applyAlignment="1">
      <alignment horizontal="right" vertical="top"/>
    </xf>
    <xf numFmtId="10" fontId="41" fillId="13" borderId="123" xfId="11" applyNumberFormat="1" applyFont="1" applyFill="1" applyBorder="1" applyAlignment="1">
      <alignment horizontal="right" vertical="top"/>
    </xf>
    <xf numFmtId="10" fontId="43" fillId="12" borderId="72" xfId="11" applyNumberFormat="1" applyFont="1" applyFill="1" applyBorder="1" applyAlignment="1">
      <alignment horizontal="right" vertical="top"/>
    </xf>
    <xf numFmtId="10" fontId="43" fillId="11" borderId="69" xfId="15" applyNumberFormat="1" applyFont="1" applyFill="1" applyBorder="1" applyAlignment="1">
      <alignment vertical="top" wrapText="1"/>
    </xf>
    <xf numFmtId="10" fontId="43" fillId="0" borderId="69" xfId="15" applyNumberFormat="1" applyFont="1" applyBorder="1" applyAlignment="1">
      <alignment vertical="top" wrapText="1"/>
    </xf>
    <xf numFmtId="10" fontId="43" fillId="6" borderId="72" xfId="11" applyNumberFormat="1" applyFont="1" applyFill="1" applyBorder="1" applyAlignment="1">
      <alignment horizontal="right" vertical="top"/>
    </xf>
    <xf numFmtId="10" fontId="43" fillId="10" borderId="67" xfId="11" applyNumberFormat="1" applyFont="1" applyFill="1" applyBorder="1" applyAlignment="1">
      <alignment horizontal="right" vertical="top"/>
    </xf>
    <xf numFmtId="10" fontId="44" fillId="0" borderId="126" xfId="15" applyNumberFormat="1" applyFont="1" applyBorder="1" applyAlignment="1">
      <alignment vertical="top"/>
    </xf>
    <xf numFmtId="10" fontId="56" fillId="0" borderId="127" xfId="11" applyNumberFormat="1" applyFont="1" applyBorder="1" applyAlignment="1">
      <alignment horizontal="right" vertical="top" wrapText="1"/>
    </xf>
    <xf numFmtId="10" fontId="38" fillId="0" borderId="99" xfId="11" applyNumberFormat="1" applyFont="1" applyBorder="1" applyAlignment="1">
      <alignment horizontal="right" vertical="center" wrapText="1"/>
    </xf>
    <xf numFmtId="10" fontId="44" fillId="0" borderId="103" xfId="15" applyNumberFormat="1" applyFont="1" applyBorder="1" applyAlignment="1">
      <alignment vertical="top"/>
    </xf>
    <xf numFmtId="10" fontId="43" fillId="0" borderId="55" xfId="11" applyNumberFormat="1" applyFont="1" applyBorder="1" applyAlignment="1">
      <alignment horizontal="right" vertical="top"/>
    </xf>
    <xf numFmtId="10" fontId="34" fillId="0" borderId="107" xfId="11" applyNumberFormat="1" applyFont="1" applyBorder="1" applyAlignment="1">
      <alignment vertical="center"/>
    </xf>
    <xf numFmtId="10" fontId="45" fillId="0" borderId="71" xfId="15" applyNumberFormat="1" applyFont="1" applyBorder="1" applyAlignment="1">
      <alignment vertical="center"/>
    </xf>
    <xf numFmtId="10" fontId="60" fillId="12" borderId="71" xfId="11" applyNumberFormat="1" applyFont="1" applyFill="1" applyBorder="1" applyAlignment="1">
      <alignment vertical="top" wrapText="1"/>
    </xf>
    <xf numFmtId="10" fontId="62" fillId="6" borderId="176" xfId="11" applyNumberFormat="1" applyFont="1" applyFill="1" applyBorder="1" applyAlignment="1">
      <alignment vertical="top" wrapText="1"/>
    </xf>
    <xf numFmtId="10" fontId="62" fillId="6" borderId="69" xfId="11" applyNumberFormat="1" applyFont="1" applyFill="1" applyBorder="1" applyAlignment="1">
      <alignment vertical="top" wrapText="1"/>
    </xf>
    <xf numFmtId="10" fontId="62" fillId="7" borderId="176" xfId="11" applyNumberFormat="1" applyFont="1" applyFill="1" applyBorder="1" applyAlignment="1">
      <alignment vertical="top" wrapText="1"/>
    </xf>
    <xf numFmtId="10" fontId="44" fillId="12" borderId="177" xfId="15" applyNumberFormat="1" applyFont="1" applyFill="1" applyBorder="1" applyAlignment="1">
      <alignment vertical="top"/>
    </xf>
    <xf numFmtId="10" fontId="43" fillId="11" borderId="166" xfId="15" applyNumberFormat="1" applyFont="1" applyFill="1" applyBorder="1" applyAlignment="1">
      <alignment vertical="top"/>
    </xf>
    <xf numFmtId="10" fontId="43" fillId="0" borderId="178" xfId="15" applyNumberFormat="1" applyFont="1" applyBorder="1" applyAlignment="1">
      <alignment vertical="top"/>
    </xf>
    <xf numFmtId="10" fontId="63" fillId="0" borderId="179" xfId="11" applyNumberFormat="1" applyFont="1" applyBorder="1" applyAlignment="1">
      <alignment vertical="top"/>
    </xf>
    <xf numFmtId="10" fontId="38" fillId="0" borderId="127" xfId="11" applyNumberFormat="1" applyFont="1" applyBorder="1" applyAlignment="1">
      <alignment horizontal="right" vertical="center" wrapText="1"/>
    </xf>
    <xf numFmtId="10" fontId="44" fillId="0" borderId="77" xfId="15" applyNumberFormat="1" applyFont="1" applyBorder="1" applyAlignment="1">
      <alignment vertical="center"/>
    </xf>
    <xf numFmtId="10" fontId="44" fillId="0" borderId="71" xfId="15" applyNumberFormat="1" applyFont="1" applyBorder="1" applyAlignment="1">
      <alignment vertical="center"/>
    </xf>
    <xf numFmtId="4" fontId="42" fillId="0" borderId="39" xfId="11" applyNumberFormat="1" applyFont="1" applyBorder="1" applyAlignment="1">
      <alignment vertical="top"/>
    </xf>
    <xf numFmtId="4" fontId="44" fillId="0" borderId="18" xfId="15" applyNumberFormat="1" applyFont="1" applyBorder="1" applyAlignment="1">
      <alignment vertical="center"/>
    </xf>
    <xf numFmtId="4" fontId="60" fillId="14" borderId="40" xfId="11" applyNumberFormat="1" applyFont="1" applyFill="1" applyBorder="1" applyAlignment="1">
      <alignment vertical="top"/>
    </xf>
    <xf numFmtId="4" fontId="60" fillId="14" borderId="39" xfId="11" applyNumberFormat="1" applyFont="1" applyFill="1" applyBorder="1" applyAlignment="1">
      <alignment vertical="top"/>
    </xf>
    <xf numFmtId="4" fontId="42" fillId="11" borderId="20" xfId="11" applyNumberFormat="1" applyFont="1" applyFill="1" applyBorder="1" applyAlignment="1">
      <alignment vertical="top"/>
    </xf>
    <xf numFmtId="4" fontId="42" fillId="11" borderId="64" xfId="11" applyNumberFormat="1" applyFont="1" applyFill="1" applyBorder="1" applyAlignment="1">
      <alignment vertical="top"/>
    </xf>
    <xf numFmtId="4" fontId="34" fillId="0" borderId="40" xfId="11" applyNumberFormat="1" applyFont="1" applyBorder="1" applyAlignment="1">
      <alignment vertical="top"/>
    </xf>
    <xf numFmtId="4" fontId="34" fillId="0" borderId="39" xfId="11" applyNumberFormat="1" applyFont="1" applyBorder="1" applyAlignment="1">
      <alignment vertical="top"/>
    </xf>
    <xf numFmtId="4" fontId="60" fillId="14" borderId="39" xfId="11" applyNumberFormat="1" applyFont="1" applyFill="1" applyBorder="1" applyAlignment="1">
      <alignment horizontal="right" vertical="top"/>
    </xf>
    <xf numFmtId="4" fontId="42" fillId="11" borderId="39" xfId="11" applyNumberFormat="1" applyFont="1" applyFill="1" applyBorder="1" applyAlignment="1">
      <alignment vertical="top"/>
    </xf>
    <xf numFmtId="4" fontId="44" fillId="0" borderId="27" xfId="15" applyNumberFormat="1" applyFont="1" applyBorder="1" applyAlignment="1">
      <alignment vertical="top"/>
    </xf>
    <xf numFmtId="4" fontId="44" fillId="0" borderId="125" xfId="15" applyNumberFormat="1" applyFont="1" applyBorder="1" applyAlignment="1">
      <alignment vertical="top"/>
    </xf>
    <xf numFmtId="164" fontId="60" fillId="0" borderId="101" xfId="19" applyNumberFormat="1" applyFont="1" applyBorder="1" applyAlignment="1">
      <alignment horizontal="center" vertical="center" wrapText="1"/>
    </xf>
    <xf numFmtId="164" fontId="60" fillId="0" borderId="43" xfId="19" applyNumberFormat="1" applyFont="1" applyBorder="1" applyAlignment="1">
      <alignment horizontal="center" vertical="center" wrapText="1"/>
    </xf>
    <xf numFmtId="170" fontId="60" fillId="0" borderId="43" xfId="19" applyNumberFormat="1" applyFont="1" applyBorder="1" applyAlignment="1">
      <alignment horizontal="center" vertical="center" wrapText="1"/>
    </xf>
    <xf numFmtId="0" fontId="1" fillId="0" borderId="0" xfId="15" applyAlignment="1">
      <alignment vertical="center"/>
    </xf>
    <xf numFmtId="164" fontId="70" fillId="0" borderId="73" xfId="19" applyNumberFormat="1" applyFont="1" applyBorder="1" applyAlignment="1">
      <alignment horizontal="center" vertical="center" wrapText="1"/>
    </xf>
    <xf numFmtId="0" fontId="4" fillId="0" borderId="24" xfId="15" applyFont="1" applyBorder="1" applyAlignment="1">
      <alignment horizontal="center" vertical="center"/>
    </xf>
    <xf numFmtId="0" fontId="4" fillId="0" borderId="27" xfId="15" applyFont="1" applyBorder="1" applyAlignment="1">
      <alignment horizontal="center" vertical="center"/>
    </xf>
    <xf numFmtId="0" fontId="14" fillId="0" borderId="18" xfId="15" applyFont="1" applyBorder="1" applyAlignment="1">
      <alignment vertical="center"/>
    </xf>
    <xf numFmtId="0" fontId="4" fillId="0" borderId="29" xfId="15" applyFont="1" applyBorder="1" applyAlignment="1">
      <alignment vertical="center"/>
    </xf>
    <xf numFmtId="4" fontId="10" fillId="0" borderId="27" xfId="15" applyNumberFormat="1" applyFont="1" applyBorder="1" applyAlignment="1">
      <alignment vertical="center"/>
    </xf>
    <xf numFmtId="4" fontId="91" fillId="0" borderId="18" xfId="15" applyNumberFormat="1" applyFont="1" applyBorder="1" applyAlignment="1">
      <alignment vertical="center"/>
    </xf>
    <xf numFmtId="4" fontId="44" fillId="0" borderId="29" xfId="15" applyNumberFormat="1" applyFont="1" applyBorder="1" applyAlignment="1">
      <alignment vertical="center"/>
    </xf>
    <xf numFmtId="10" fontId="44" fillId="0" borderId="24" xfId="15" applyNumberFormat="1" applyFont="1" applyBorder="1" applyAlignment="1">
      <alignment vertical="center"/>
    </xf>
    <xf numFmtId="10" fontId="10" fillId="0" borderId="24" xfId="15" applyNumberFormat="1" applyFont="1" applyBorder="1" applyAlignment="1">
      <alignment vertical="center"/>
    </xf>
    <xf numFmtId="4" fontId="10" fillId="0" borderId="27" xfId="15" applyNumberFormat="1" applyFont="1" applyBorder="1" applyAlignment="1">
      <alignment horizontal="center" vertical="center"/>
    </xf>
    <xf numFmtId="10" fontId="10" fillId="0" borderId="24" xfId="15" applyNumberFormat="1" applyFont="1" applyBorder="1" applyAlignment="1">
      <alignment horizontal="center" vertical="center"/>
    </xf>
    <xf numFmtId="0" fontId="2" fillId="0" borderId="24" xfId="15" applyFont="1" applyBorder="1" applyAlignment="1">
      <alignment horizontal="center" vertical="top" wrapText="1"/>
    </xf>
    <xf numFmtId="0" fontId="86" fillId="0" borderId="24" xfId="15" applyFont="1" applyBorder="1" applyAlignment="1">
      <alignment horizontal="center" vertical="center" wrapText="1"/>
    </xf>
    <xf numFmtId="0" fontId="52" fillId="7" borderId="27" xfId="17" applyFont="1" applyFill="1" applyBorder="1" applyAlignment="1">
      <alignment horizontal="left" vertical="center" wrapText="1"/>
    </xf>
    <xf numFmtId="4" fontId="52" fillId="7" borderId="133" xfId="17" applyNumberFormat="1" applyFont="1" applyFill="1" applyBorder="1" applyAlignment="1">
      <alignment horizontal="right" vertical="center" wrapText="1"/>
    </xf>
    <xf numFmtId="4" fontId="52" fillId="7" borderId="131" xfId="17" applyNumberFormat="1" applyFont="1" applyFill="1" applyBorder="1" applyAlignment="1">
      <alignment horizontal="right" vertical="center" wrapText="1"/>
    </xf>
    <xf numFmtId="0" fontId="52" fillId="7" borderId="27" xfId="17" quotePrefix="1" applyFont="1" applyFill="1" applyBorder="1" applyAlignment="1">
      <alignment horizontal="left" vertical="center"/>
    </xf>
    <xf numFmtId="10" fontId="67" fillId="4" borderId="18" xfId="17" applyNumberFormat="1" applyFont="1" applyFill="1" applyBorder="1" applyAlignment="1">
      <alignment horizontal="right" vertical="top"/>
    </xf>
    <xf numFmtId="10" fontId="52" fillId="5" borderId="24" xfId="17" applyNumberFormat="1" applyFont="1" applyFill="1" applyBorder="1" applyAlignment="1">
      <alignment horizontal="right" vertical="center" wrapText="1"/>
    </xf>
    <xf numFmtId="10" fontId="52" fillId="7" borderId="24" xfId="17" applyNumberFormat="1" applyFont="1" applyFill="1" applyBorder="1" applyAlignment="1">
      <alignment horizontal="right" vertical="center" wrapText="1"/>
    </xf>
    <xf numFmtId="10" fontId="68" fillId="0" borderId="21" xfId="17" applyNumberFormat="1" applyFont="1" applyBorder="1" applyAlignment="1">
      <alignment horizontal="right"/>
    </xf>
    <xf numFmtId="4" fontId="68" fillId="0" borderId="11" xfId="17" applyNumberFormat="1" applyFont="1" applyBorder="1" applyAlignment="1">
      <alignment horizontal="right" vertical="center"/>
    </xf>
    <xf numFmtId="10" fontId="52" fillId="5" borderId="24" xfId="17" applyNumberFormat="1" applyFont="1" applyFill="1" applyBorder="1" applyAlignment="1">
      <alignment horizontal="right" vertical="center"/>
    </xf>
    <xf numFmtId="10" fontId="68" fillId="0" borderId="11" xfId="17" applyNumberFormat="1" applyFont="1" applyBorder="1" applyAlignment="1">
      <alignment horizontal="right" vertical="center"/>
    </xf>
    <xf numFmtId="10" fontId="20" fillId="4" borderId="18" xfId="17" applyNumberFormat="1" applyFont="1" applyFill="1" applyBorder="1" applyAlignment="1">
      <alignment horizontal="right" vertical="top"/>
    </xf>
    <xf numFmtId="0" fontId="41" fillId="0" borderId="1" xfId="9" applyFont="1" applyBorder="1" applyAlignment="1">
      <alignment horizontal="center" wrapText="1"/>
    </xf>
    <xf numFmtId="0" fontId="92" fillId="0" borderId="1" xfId="9" applyFont="1" applyBorder="1" applyAlignment="1">
      <alignment horizontal="center" vertical="center" wrapText="1"/>
    </xf>
    <xf numFmtId="0" fontId="41" fillId="0" borderId="1" xfId="9" applyFont="1" applyBorder="1" applyAlignment="1">
      <alignment horizontal="center" vertical="center" wrapText="1"/>
    </xf>
    <xf numFmtId="10" fontId="41" fillId="9" borderId="42" xfId="3" applyNumberFormat="1" applyFont="1" applyFill="1" applyBorder="1" applyAlignment="1" applyProtection="1">
      <alignment vertical="top" wrapText="1"/>
    </xf>
    <xf numFmtId="10" fontId="44" fillId="11" borderId="1" xfId="9" applyNumberFormat="1" applyFont="1" applyFill="1" applyBorder="1" applyAlignment="1">
      <alignment vertical="top"/>
    </xf>
    <xf numFmtId="10" fontId="2" fillId="0" borderId="50" xfId="9" applyNumberFormat="1" applyFont="1" applyBorder="1" applyAlignment="1"/>
    <xf numFmtId="10" fontId="41" fillId="9" borderId="42" xfId="3" applyNumberFormat="1" applyFont="1" applyFill="1" applyBorder="1" applyAlignment="1" applyProtection="1">
      <alignment horizontal="right" vertical="top"/>
    </xf>
    <xf numFmtId="10" fontId="43" fillId="10" borderId="1" xfId="3" applyNumberFormat="1" applyFont="1" applyFill="1" applyBorder="1" applyAlignment="1" applyProtection="1">
      <alignment horizontal="right" vertical="top"/>
    </xf>
    <xf numFmtId="10" fontId="43" fillId="0" borderId="51" xfId="9" applyNumberFormat="1" applyFont="1" applyBorder="1" applyAlignment="1">
      <alignment vertical="top"/>
    </xf>
    <xf numFmtId="10" fontId="41" fillId="9" borderId="1" xfId="3" applyNumberFormat="1" applyFont="1" applyFill="1" applyBorder="1" applyAlignment="1" applyProtection="1">
      <alignment horizontal="right" vertical="top"/>
    </xf>
    <xf numFmtId="10" fontId="44" fillId="0" borderId="51" xfId="9" applyNumberFormat="1" applyFont="1" applyBorder="1" applyAlignment="1">
      <alignment vertical="top"/>
    </xf>
    <xf numFmtId="10" fontId="40" fillId="0" borderId="50" xfId="3" applyNumberFormat="1" applyFont="1" applyFill="1" applyBorder="1" applyAlignment="1" applyProtection="1">
      <alignment horizontal="right" vertical="center"/>
    </xf>
    <xf numFmtId="4" fontId="43" fillId="0" borderId="43" xfId="3" applyNumberFormat="1" applyFont="1" applyFill="1" applyBorder="1" applyAlignment="1" applyProtection="1">
      <alignment horizontal="right" vertical="center"/>
    </xf>
    <xf numFmtId="10" fontId="44" fillId="0" borderId="43" xfId="9" applyNumberFormat="1" applyFont="1" applyBorder="1" applyAlignment="1">
      <alignment vertical="center"/>
    </xf>
    <xf numFmtId="0" fontId="14" fillId="0" borderId="24" xfId="7" applyFont="1" applyBorder="1" applyAlignment="1">
      <alignment horizontal="center" wrapText="1"/>
    </xf>
    <xf numFmtId="0" fontId="93" fillId="0" borderId="24" xfId="7" applyFont="1" applyBorder="1" applyAlignment="1">
      <alignment horizontal="center" vertical="center" wrapText="1"/>
    </xf>
    <xf numFmtId="49" fontId="71" fillId="16" borderId="36" xfId="7" applyNumberFormat="1" applyFont="1" applyFill="1" applyBorder="1" applyAlignment="1" applyProtection="1">
      <alignment horizontal="center" vertical="center" wrapText="1"/>
      <protection locked="0"/>
    </xf>
    <xf numFmtId="49" fontId="72" fillId="17" borderId="36" xfId="7" applyNumberFormat="1" applyFont="1" applyFill="1" applyBorder="1" applyAlignment="1" applyProtection="1">
      <alignment horizontal="left" vertical="center" wrapText="1"/>
      <protection locked="0"/>
    </xf>
    <xf numFmtId="49" fontId="72" fillId="16" borderId="36" xfId="7" applyNumberFormat="1" applyFont="1" applyFill="1" applyBorder="1" applyAlignment="1" applyProtection="1">
      <alignment horizontal="left" vertical="center" wrapText="1"/>
      <protection locked="0"/>
    </xf>
    <xf numFmtId="49" fontId="71" fillId="16" borderId="36" xfId="7" applyNumberFormat="1" applyFont="1" applyFill="1" applyBorder="1" applyAlignment="1" applyProtection="1">
      <alignment horizontal="left" vertical="center" wrapText="1"/>
      <protection locked="0"/>
    </xf>
    <xf numFmtId="171" fontId="71" fillId="16" borderId="24" xfId="7" applyNumberFormat="1" applyFont="1" applyFill="1" applyBorder="1" applyAlignment="1" applyProtection="1">
      <alignment horizontal="center" vertical="center" wrapText="1"/>
      <protection locked="0"/>
    </xf>
    <xf numFmtId="10" fontId="72" fillId="17" borderId="24" xfId="7" applyNumberFormat="1" applyFont="1" applyFill="1" applyBorder="1" applyAlignment="1" applyProtection="1">
      <alignment horizontal="right" vertical="center" wrapText="1"/>
      <protection locked="0"/>
    </xf>
    <xf numFmtId="10" fontId="14" fillId="0" borderId="24" xfId="7" applyNumberFormat="1" applyFont="1" applyBorder="1"/>
    <xf numFmtId="10" fontId="72" fillId="16" borderId="24" xfId="7" applyNumberFormat="1" applyFont="1" applyFill="1" applyBorder="1" applyAlignment="1" applyProtection="1">
      <alignment horizontal="right" vertical="center" wrapText="1"/>
      <protection locked="0"/>
    </xf>
    <xf numFmtId="10" fontId="10" fillId="16" borderId="24" xfId="7" applyNumberFormat="1" applyFont="1" applyFill="1" applyBorder="1" applyAlignment="1" applyProtection="1">
      <alignment horizontal="right" vertical="center" wrapText="1"/>
      <protection locked="0"/>
    </xf>
    <xf numFmtId="0" fontId="75" fillId="0" borderId="0" xfId="7" applyFont="1" applyAlignment="1">
      <alignment vertical="center" wrapText="1"/>
    </xf>
    <xf numFmtId="4" fontId="72" fillId="17" borderId="24" xfId="7" applyNumberFormat="1" applyFont="1" applyFill="1" applyBorder="1" applyAlignment="1" applyProtection="1">
      <alignment horizontal="right" vertical="center" wrapText="1"/>
      <protection locked="0"/>
    </xf>
    <xf numFmtId="4" fontId="72" fillId="16" borderId="24" xfId="7" applyNumberFormat="1" applyFont="1" applyFill="1" applyBorder="1" applyAlignment="1" applyProtection="1">
      <alignment horizontal="right" vertical="center" wrapText="1"/>
      <protection locked="0"/>
    </xf>
    <xf numFmtId="4" fontId="71" fillId="16" borderId="24" xfId="7" applyNumberFormat="1" applyFont="1" applyFill="1" applyBorder="1" applyAlignment="1" applyProtection="1">
      <alignment horizontal="right" vertical="center" wrapText="1"/>
      <protection locked="0"/>
    </xf>
    <xf numFmtId="4" fontId="14" fillId="0" borderId="24" xfId="7" applyNumberFormat="1" applyFont="1" applyBorder="1"/>
    <xf numFmtId="4" fontId="10" fillId="16" borderId="24" xfId="7" applyNumberFormat="1" applyFont="1" applyFill="1" applyBorder="1" applyAlignment="1" applyProtection="1">
      <alignment horizontal="right" vertical="center" wrapText="1"/>
      <protection locked="0"/>
    </xf>
    <xf numFmtId="4" fontId="14" fillId="0" borderId="24" xfId="7" applyNumberFormat="1" applyFont="1" applyBorder="1" applyAlignment="1">
      <alignment vertical="center"/>
    </xf>
    <xf numFmtId="10" fontId="5" fillId="0" borderId="24" xfId="7" applyNumberFormat="1" applyFont="1" applyBorder="1"/>
    <xf numFmtId="10" fontId="14" fillId="0" borderId="24" xfId="7" applyNumberFormat="1" applyFont="1" applyBorder="1" applyAlignment="1">
      <alignment vertical="center"/>
    </xf>
    <xf numFmtId="4" fontId="5" fillId="0" borderId="24" xfId="7" applyNumberFormat="1" applyFont="1" applyBorder="1"/>
    <xf numFmtId="10" fontId="72" fillId="19" borderId="24" xfId="7" applyNumberFormat="1" applyFont="1" applyFill="1" applyBorder="1" applyAlignment="1" applyProtection="1">
      <alignment horizontal="right" vertical="center" wrapText="1"/>
      <protection locked="0"/>
    </xf>
    <xf numFmtId="10" fontId="5" fillId="0" borderId="24" xfId="7" applyNumberFormat="1" applyFont="1" applyBorder="1" applyAlignment="1">
      <alignment vertical="center"/>
    </xf>
    <xf numFmtId="2" fontId="14" fillId="0" borderId="24" xfId="7" applyNumberFormat="1" applyFont="1" applyBorder="1" applyAlignment="1">
      <alignment vertical="center"/>
    </xf>
    <xf numFmtId="49" fontId="71" fillId="16" borderId="43" xfId="7" applyNumberFormat="1" applyFont="1" applyFill="1" applyBorder="1" applyAlignment="1" applyProtection="1">
      <alignment horizontal="left" vertical="center" wrapText="1"/>
      <protection locked="0"/>
    </xf>
    <xf numFmtId="49" fontId="71" fillId="16" borderId="44" xfId="7" applyNumberFormat="1" applyFont="1" applyFill="1" applyBorder="1" applyAlignment="1" applyProtection="1">
      <alignment horizontal="left" vertical="center" wrapText="1"/>
      <protection locked="0"/>
    </xf>
    <xf numFmtId="4" fontId="71" fillId="16" borderId="27" xfId="7" applyNumberFormat="1" applyFont="1" applyFill="1" applyBorder="1" applyAlignment="1" applyProtection="1">
      <alignment horizontal="right" vertical="center" wrapText="1"/>
      <protection locked="0"/>
    </xf>
    <xf numFmtId="4" fontId="14" fillId="0" borderId="27" xfId="7" applyNumberFormat="1" applyFont="1" applyBorder="1" applyAlignment="1">
      <alignment vertical="center"/>
    </xf>
    <xf numFmtId="0" fontId="59" fillId="0" borderId="27" xfId="21" applyFont="1" applyBorder="1" applyAlignment="1">
      <alignment wrapText="1"/>
    </xf>
    <xf numFmtId="0" fontId="77" fillId="0" borderId="0" xfId="21" applyFont="1" applyAlignment="1">
      <alignment wrapText="1"/>
    </xf>
    <xf numFmtId="0" fontId="77" fillId="0" borderId="31" xfId="21" applyFont="1" applyBorder="1" applyAlignment="1">
      <alignment wrapText="1"/>
    </xf>
    <xf numFmtId="49" fontId="94" fillId="16" borderId="1" xfId="7" applyNumberFormat="1" applyFont="1" applyFill="1" applyBorder="1" applyAlignment="1" applyProtection="1">
      <alignment horizontal="center" vertical="center" wrapText="1"/>
      <protection locked="0"/>
    </xf>
    <xf numFmtId="0" fontId="18" fillId="0" borderId="24" xfId="21" applyFont="1" applyBorder="1" applyAlignment="1">
      <alignment vertical="center" wrapText="1"/>
    </xf>
    <xf numFmtId="0" fontId="61" fillId="0" borderId="0" xfId="10" applyFont="1" applyAlignment="1">
      <alignment horizontal="left"/>
    </xf>
    <xf numFmtId="4" fontId="8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36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4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43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10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39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44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36" xfId="1" applyNumberFormat="1" applyFont="1" applyFill="1" applyBorder="1" applyAlignment="1" applyProtection="1">
      <alignment horizontal="center" vertical="center" wrapText="1"/>
      <protection locked="0"/>
    </xf>
    <xf numFmtId="4" fontId="71" fillId="2" borderId="36" xfId="1" applyNumberFormat="1" applyFont="1" applyFill="1" applyBorder="1" applyAlignment="1" applyProtection="1">
      <alignment horizontal="right" vertical="center" wrapText="1"/>
      <protection locked="0"/>
    </xf>
    <xf numFmtId="4" fontId="71" fillId="0" borderId="36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38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1" xfId="1" applyNumberFormat="1" applyFont="1" applyFill="1" applyBorder="1" applyAlignment="1" applyProtection="1">
      <alignment horizontal="right" vertical="center" wrapText="1"/>
      <protection locked="0"/>
    </xf>
    <xf numFmtId="49" fontId="71" fillId="2" borderId="1" xfId="1" applyNumberFormat="1" applyFont="1" applyFill="1" applyBorder="1" applyAlignment="1" applyProtection="1">
      <alignment horizontal="center" vertical="center" wrapText="1"/>
      <protection locked="0"/>
    </xf>
    <xf numFmtId="10" fontId="82" fillId="0" borderId="51" xfId="1" applyNumberFormat="1" applyFont="1" applyFill="1" applyBorder="1" applyAlignment="1" applyProtection="1">
      <alignment vertical="center"/>
      <protection locked="0"/>
    </xf>
    <xf numFmtId="49" fontId="80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7" fillId="2" borderId="36" xfId="1" applyNumberFormat="1" applyFont="1" applyFill="1" applyBorder="1" applyAlignment="1" applyProtection="1">
      <alignment horizontal="right" vertical="center" wrapText="1"/>
      <protection locked="0"/>
    </xf>
    <xf numFmtId="49" fontId="6" fillId="20" borderId="42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42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42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51" xfId="1" applyNumberFormat="1" applyFont="1" applyFill="1" applyBorder="1" applyAlignment="1" applyProtection="1">
      <alignment vertical="center" wrapText="1"/>
      <protection locked="0"/>
    </xf>
    <xf numFmtId="10" fontId="6" fillId="20" borderId="51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14" xfId="1" applyNumberFormat="1" applyFont="1" applyFill="1" applyBorder="1" applyAlignment="1" applyProtection="1">
      <alignment vertical="center" wrapText="1"/>
      <protection locked="0"/>
    </xf>
    <xf numFmtId="4" fontId="6" fillId="20" borderId="149" xfId="1" applyNumberFormat="1" applyFont="1" applyFill="1" applyBorder="1" applyAlignment="1" applyProtection="1">
      <alignment vertical="center" wrapText="1"/>
      <protection locked="0"/>
    </xf>
    <xf numFmtId="49" fontId="6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1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1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20" xfId="1" applyNumberFormat="1" applyFont="1" applyFill="1" applyBorder="1" applyAlignment="1" applyProtection="1">
      <alignment vertical="center" wrapText="1"/>
      <protection locked="0"/>
    </xf>
    <xf numFmtId="10" fontId="6" fillId="20" borderId="120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22" xfId="1" applyNumberFormat="1" applyFont="1" applyFill="1" applyBorder="1" applyAlignment="1" applyProtection="1">
      <alignment vertical="center" wrapText="1"/>
      <protection locked="0"/>
    </xf>
    <xf numFmtId="4" fontId="6" fillId="20" borderId="172" xfId="1" applyNumberFormat="1" applyFont="1" applyFill="1" applyBorder="1" applyAlignment="1" applyProtection="1">
      <alignment vertical="center" wrapText="1"/>
      <protection locked="0"/>
    </xf>
    <xf numFmtId="4" fontId="82" fillId="20" borderId="120" xfId="1" applyNumberFormat="1" applyFont="1" applyFill="1" applyBorder="1" applyAlignment="1" applyProtection="1">
      <alignment vertical="center" wrapText="1"/>
      <protection locked="0"/>
    </xf>
    <xf numFmtId="10" fontId="82" fillId="20" borderId="120" xfId="1" applyNumberFormat="1" applyFont="1" applyFill="1" applyBorder="1" applyAlignment="1" applyProtection="1">
      <alignment vertical="center" wrapText="1"/>
      <protection locked="0"/>
    </xf>
    <xf numFmtId="4" fontId="82" fillId="20" borderId="122" xfId="1" applyNumberFormat="1" applyFont="1" applyFill="1" applyBorder="1" applyAlignment="1" applyProtection="1">
      <alignment vertical="center" wrapText="1"/>
      <protection locked="0"/>
    </xf>
    <xf numFmtId="4" fontId="82" fillId="20" borderId="172" xfId="1" applyNumberFormat="1" applyFont="1" applyFill="1" applyBorder="1" applyAlignment="1" applyProtection="1">
      <alignment vertical="center" wrapText="1"/>
      <protection locked="0"/>
    </xf>
    <xf numFmtId="10" fontId="82" fillId="14" borderId="51" xfId="1" applyNumberFormat="1" applyFont="1" applyFill="1" applyBorder="1" applyAlignment="1" applyProtection="1">
      <alignment vertical="center"/>
      <protection locked="0"/>
    </xf>
    <xf numFmtId="4" fontId="82" fillId="20" borderId="51" xfId="1" applyNumberFormat="1" applyFont="1" applyFill="1" applyBorder="1" applyAlignment="1" applyProtection="1">
      <alignment vertical="center" wrapText="1"/>
      <protection locked="0"/>
    </xf>
    <xf numFmtId="4" fontId="82" fillId="20" borderId="114" xfId="1" applyNumberFormat="1" applyFont="1" applyFill="1" applyBorder="1" applyAlignment="1" applyProtection="1">
      <alignment vertical="center" wrapText="1"/>
      <protection locked="0"/>
    </xf>
    <xf numFmtId="4" fontId="82" fillId="20" borderId="149" xfId="1" applyNumberFormat="1" applyFont="1" applyFill="1" applyBorder="1" applyAlignment="1" applyProtection="1">
      <alignment vertical="center" wrapText="1"/>
      <protection locked="0"/>
    </xf>
    <xf numFmtId="49" fontId="6" fillId="20" borderId="39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24" xfId="1" applyNumberFormat="1" applyFont="1" applyFill="1" applyBorder="1" applyAlignment="1" applyProtection="1">
      <alignment horizontal="right" vertical="center" wrapText="1"/>
      <protection locked="0"/>
    </xf>
    <xf numFmtId="4" fontId="82" fillId="20" borderId="63" xfId="1" applyNumberFormat="1" applyFont="1" applyFill="1" applyBorder="1" applyAlignment="1" applyProtection="1">
      <alignment vertical="center" wrapText="1"/>
      <protection locked="0"/>
    </xf>
    <xf numFmtId="10" fontId="82" fillId="14" borderId="63" xfId="1" applyNumberFormat="1" applyFont="1" applyFill="1" applyBorder="1" applyAlignment="1" applyProtection="1">
      <alignment vertical="center"/>
      <protection locked="0"/>
    </xf>
    <xf numFmtId="4" fontId="82" fillId="20" borderId="174" xfId="1" applyNumberFormat="1" applyFont="1" applyFill="1" applyBorder="1" applyAlignment="1" applyProtection="1">
      <alignment vertical="center" wrapText="1"/>
      <protection locked="0"/>
    </xf>
    <xf numFmtId="4" fontId="6" fillId="20" borderId="36" xfId="1" applyNumberFormat="1" applyFont="1" applyFill="1" applyBorder="1" applyAlignment="1" applyProtection="1">
      <alignment horizontal="right" vertical="center" wrapText="1"/>
      <protection locked="0"/>
    </xf>
    <xf numFmtId="4" fontId="82" fillId="14" borderId="157" xfId="1" applyNumberFormat="1" applyFont="1" applyFill="1" applyBorder="1" applyAlignment="1" applyProtection="1">
      <alignment vertical="center"/>
      <protection locked="0"/>
    </xf>
    <xf numFmtId="10" fontId="82" fillId="14" borderId="157" xfId="1" applyNumberFormat="1" applyFont="1" applyFill="1" applyBorder="1" applyAlignment="1" applyProtection="1">
      <alignment vertical="center"/>
      <protection locked="0"/>
    </xf>
    <xf numFmtId="4" fontId="82" fillId="14" borderId="175" xfId="1" applyNumberFormat="1" applyFont="1" applyFill="1" applyBorder="1" applyAlignment="1" applyProtection="1">
      <alignment vertical="center"/>
      <protection locked="0"/>
    </xf>
    <xf numFmtId="49" fontId="7" fillId="21" borderId="68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68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44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24" xfId="1" applyNumberFormat="1" applyFont="1" applyFill="1" applyBorder="1" applyAlignment="1" applyProtection="1">
      <alignment vertical="center" wrapText="1"/>
      <protection locked="0"/>
    </xf>
    <xf numFmtId="4" fontId="83" fillId="11" borderId="159" xfId="1" applyNumberFormat="1" applyFont="1" applyFill="1" applyBorder="1" applyAlignment="1" applyProtection="1">
      <alignment vertical="center"/>
      <protection locked="0"/>
    </xf>
    <xf numFmtId="4" fontId="83" fillId="11" borderId="86" xfId="1" applyNumberFormat="1" applyFont="1" applyFill="1" applyBorder="1" applyAlignment="1" applyProtection="1">
      <alignment vertical="center"/>
      <protection locked="0"/>
    </xf>
    <xf numFmtId="49" fontId="71" fillId="21" borderId="24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24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36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24" xfId="1" applyNumberFormat="1" applyFont="1" applyFill="1" applyBorder="1" applyAlignment="1" applyProtection="1">
      <alignment horizontal="right" vertical="center" wrapText="1"/>
      <protection locked="0"/>
    </xf>
    <xf numFmtId="4" fontId="83" fillId="11" borderId="24" xfId="1" applyNumberFormat="1" applyFont="1" applyFill="1" applyBorder="1" applyAlignment="1" applyProtection="1">
      <alignment vertical="center"/>
      <protection locked="0"/>
    </xf>
    <xf numFmtId="10" fontId="83" fillId="11" borderId="24" xfId="1" applyNumberFormat="1" applyFont="1" applyFill="1" applyBorder="1" applyAlignment="1" applyProtection="1">
      <alignment vertical="center"/>
      <protection locked="0"/>
    </xf>
    <xf numFmtId="49" fontId="7" fillId="21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1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42" xfId="1" applyNumberFormat="1" applyFont="1" applyFill="1" applyBorder="1" applyAlignment="1" applyProtection="1">
      <alignment horizontal="right" vertical="center" wrapText="1"/>
      <protection locked="0"/>
    </xf>
    <xf numFmtId="4" fontId="83" fillId="21" borderId="51" xfId="1" applyNumberFormat="1" applyFont="1" applyFill="1" applyBorder="1" applyAlignment="1" applyProtection="1">
      <alignment vertical="center" wrapText="1"/>
      <protection locked="0"/>
    </xf>
    <xf numFmtId="10" fontId="83" fillId="11" borderId="51" xfId="1" applyNumberFormat="1" applyFont="1" applyFill="1" applyBorder="1" applyAlignment="1" applyProtection="1">
      <alignment vertical="center"/>
      <protection locked="0"/>
    </xf>
    <xf numFmtId="4" fontId="83" fillId="21" borderId="114" xfId="1" applyNumberFormat="1" applyFont="1" applyFill="1" applyBorder="1" applyAlignment="1" applyProtection="1">
      <alignment vertical="center" wrapText="1"/>
      <protection locked="0"/>
    </xf>
    <xf numFmtId="4" fontId="83" fillId="21" borderId="149" xfId="1" applyNumberFormat="1" applyFont="1" applyFill="1" applyBorder="1" applyAlignment="1" applyProtection="1">
      <alignment vertical="center" wrapText="1"/>
      <protection locked="0"/>
    </xf>
    <xf numFmtId="49" fontId="71" fillId="21" borderId="24" xfId="1" quotePrefix="1" applyNumberFormat="1" applyFont="1" applyFill="1" applyBorder="1" applyAlignment="1" applyProtection="1">
      <alignment horizontal="center" vertical="center" wrapText="1"/>
      <protection locked="0"/>
    </xf>
    <xf numFmtId="49" fontId="71" fillId="21" borderId="24" xfId="1" applyNumberFormat="1" applyFont="1" applyFill="1" applyBorder="1" applyAlignment="1" applyProtection="1">
      <alignment horizontal="left" vertical="center" wrapText="1"/>
      <protection locked="0"/>
    </xf>
    <xf numFmtId="4" fontId="71" fillId="21" borderId="24" xfId="1" applyNumberFormat="1" applyFont="1" applyFill="1" applyBorder="1" applyAlignment="1" applyProtection="1">
      <alignment horizontal="right" vertical="center" wrapText="1"/>
      <protection locked="0"/>
    </xf>
    <xf numFmtId="4" fontId="83" fillId="11" borderId="24" xfId="1" applyNumberFormat="1" applyFont="1" applyFill="1" applyBorder="1" applyAlignment="1" applyProtection="1">
      <alignment horizontal="right" vertical="center"/>
      <protection locked="0"/>
    </xf>
    <xf numFmtId="4" fontId="8" fillId="21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14" xfId="1" applyNumberFormat="1" applyFont="1" applyFill="1" applyBorder="1" applyAlignment="1" applyProtection="1">
      <alignment vertical="center" wrapText="1"/>
      <protection locked="0"/>
    </xf>
    <xf numFmtId="10" fontId="8" fillId="21" borderId="24" xfId="1" applyNumberFormat="1" applyFont="1" applyFill="1" applyBorder="1" applyAlignment="1" applyProtection="1">
      <alignment vertical="center" wrapText="1"/>
      <protection locked="0"/>
    </xf>
    <xf numFmtId="4" fontId="83" fillId="21" borderId="76" xfId="1" applyNumberFormat="1" applyFont="1" applyFill="1" applyBorder="1" applyAlignment="1" applyProtection="1">
      <alignment vertical="center" wrapText="1"/>
      <protection locked="0"/>
    </xf>
    <xf numFmtId="4" fontId="83" fillId="21" borderId="68" xfId="1" applyNumberFormat="1" applyFont="1" applyFill="1" applyBorder="1" applyAlignment="1" applyProtection="1">
      <alignment vertical="center" wrapText="1"/>
      <protection locked="0"/>
    </xf>
    <xf numFmtId="4" fontId="83" fillId="21" borderId="110" xfId="1" applyNumberFormat="1" applyFont="1" applyFill="1" applyBorder="1" applyAlignment="1" applyProtection="1">
      <alignment vertical="center" wrapText="1"/>
      <protection locked="0"/>
    </xf>
    <xf numFmtId="4" fontId="83" fillId="21" borderId="173" xfId="1" applyNumberFormat="1" applyFont="1" applyFill="1" applyBorder="1" applyAlignment="1" applyProtection="1">
      <alignment vertical="center" wrapText="1"/>
      <protection locked="0"/>
    </xf>
    <xf numFmtId="10" fontId="83" fillId="21" borderId="68" xfId="1" applyNumberFormat="1" applyFont="1" applyFill="1" applyBorder="1" applyAlignment="1" applyProtection="1">
      <alignment vertical="center" wrapText="1"/>
      <protection locked="0"/>
    </xf>
    <xf numFmtId="4" fontId="8" fillId="21" borderId="51" xfId="1" applyNumberFormat="1" applyFont="1" applyFill="1" applyBorder="1" applyAlignment="1" applyProtection="1">
      <alignment vertical="center" wrapText="1"/>
      <protection locked="0"/>
    </xf>
    <xf numFmtId="10" fontId="8" fillId="21" borderId="5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49" xfId="1" applyNumberFormat="1" applyFont="1" applyFill="1" applyBorder="1" applyAlignment="1" applyProtection="1">
      <alignment vertical="center" wrapText="1"/>
      <protection locked="0"/>
    </xf>
    <xf numFmtId="4" fontId="8" fillId="21" borderId="68" xfId="1" applyNumberFormat="1" applyFont="1" applyFill="1" applyBorder="1" applyAlignment="1" applyProtection="1">
      <alignment vertical="center" wrapText="1"/>
      <protection locked="0"/>
    </xf>
    <xf numFmtId="10" fontId="8" fillId="21" borderId="6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73" xfId="1" applyNumberFormat="1" applyFont="1" applyFill="1" applyBorder="1" applyAlignment="1" applyProtection="1">
      <alignment vertical="center" wrapText="1"/>
      <protection locked="0"/>
    </xf>
    <xf numFmtId="4" fontId="71" fillId="21" borderId="114" xfId="1" applyNumberFormat="1" applyFont="1" applyFill="1" applyBorder="1" applyAlignment="1" applyProtection="1">
      <alignment vertical="center" wrapText="1"/>
      <protection locked="0"/>
    </xf>
    <xf numFmtId="10" fontId="71" fillId="21" borderId="51" xfId="1" applyNumberFormat="1" applyFont="1" applyFill="1" applyBorder="1" applyAlignment="1" applyProtection="1">
      <alignment horizontal="right" vertical="center" wrapText="1"/>
      <protection locked="0"/>
    </xf>
    <xf numFmtId="4" fontId="71" fillId="21" borderId="51" xfId="1" applyNumberFormat="1" applyFont="1" applyFill="1" applyBorder="1" applyAlignment="1" applyProtection="1">
      <alignment vertical="center" wrapText="1"/>
      <protection locked="0"/>
    </xf>
    <xf numFmtId="4" fontId="71" fillId="21" borderId="149" xfId="1" applyNumberFormat="1" applyFont="1" applyFill="1" applyBorder="1" applyAlignment="1" applyProtection="1">
      <alignment vertical="center" wrapText="1"/>
      <protection locked="0"/>
    </xf>
    <xf numFmtId="49" fontId="71" fillId="21" borderId="36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21" borderId="41" xfId="1" applyNumberFormat="1" applyFont="1" applyFill="1" applyBorder="1" applyAlignment="1" applyProtection="1">
      <alignment horizontal="center" vertical="center" wrapText="1"/>
      <protection locked="0"/>
    </xf>
    <xf numFmtId="49" fontId="6" fillId="21" borderId="42" xfId="1" applyNumberFormat="1" applyFont="1" applyFill="1" applyBorder="1" applyAlignment="1" applyProtection="1">
      <alignment horizontal="center" vertical="center" wrapText="1"/>
      <protection locked="0"/>
    </xf>
    <xf numFmtId="49" fontId="71" fillId="21" borderId="42" xfId="1" applyNumberFormat="1" applyFont="1" applyFill="1" applyBorder="1" applyAlignment="1" applyProtection="1">
      <alignment horizontal="left" vertical="center" wrapText="1"/>
      <protection locked="0"/>
    </xf>
    <xf numFmtId="4" fontId="71" fillId="21" borderId="39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10" xfId="1" applyNumberFormat="1" applyFont="1" applyFill="1" applyBorder="1" applyAlignment="1" applyProtection="1">
      <alignment horizontal="right" vertical="center" wrapText="1"/>
      <protection locked="0"/>
    </xf>
    <xf numFmtId="4" fontId="83" fillId="21" borderId="24" xfId="1" applyNumberFormat="1" applyFont="1" applyFill="1" applyBorder="1" applyAlignment="1" applyProtection="1">
      <alignment vertical="center" wrapText="1"/>
      <protection locked="0"/>
    </xf>
    <xf numFmtId="10" fontId="83" fillId="21" borderId="24" xfId="1" applyNumberFormat="1" applyFont="1" applyFill="1" applyBorder="1" applyAlignment="1" applyProtection="1">
      <alignment vertical="center" wrapText="1"/>
      <protection locked="0"/>
    </xf>
    <xf numFmtId="4" fontId="83" fillId="21" borderId="18" xfId="1" applyNumberFormat="1" applyFont="1" applyFill="1" applyBorder="1" applyAlignment="1" applyProtection="1">
      <alignment vertical="center" wrapText="1"/>
      <protection locked="0"/>
    </xf>
    <xf numFmtId="4" fontId="8" fillId="21" borderId="36" xfId="1" applyNumberFormat="1" applyFont="1" applyFill="1" applyBorder="1" applyAlignment="1" applyProtection="1">
      <alignment horizontal="right" vertical="center" wrapText="1"/>
      <protection locked="0"/>
    </xf>
    <xf numFmtId="4" fontId="83" fillId="21" borderId="148" xfId="1" applyNumberFormat="1" applyFont="1" applyFill="1" applyBorder="1" applyAlignment="1" applyProtection="1">
      <alignment vertical="center" wrapText="1"/>
      <protection locked="0"/>
    </xf>
    <xf numFmtId="4" fontId="83" fillId="21" borderId="29" xfId="1" applyNumberFormat="1" applyFont="1" applyFill="1" applyBorder="1" applyAlignment="1" applyProtection="1">
      <alignment vertical="center" wrapText="1"/>
      <protection locked="0"/>
    </xf>
    <xf numFmtId="4" fontId="83" fillId="21" borderId="125" xfId="1" applyNumberFormat="1" applyFont="1" applyFill="1" applyBorder="1" applyAlignment="1" applyProtection="1">
      <alignment vertical="center" wrapText="1"/>
      <protection locked="0"/>
    </xf>
    <xf numFmtId="10" fontId="83" fillId="21" borderId="125" xfId="1" applyNumberFormat="1" applyFont="1" applyFill="1" applyBorder="1" applyAlignment="1" applyProtection="1">
      <alignment vertical="center" wrapText="1"/>
      <protection locked="0"/>
    </xf>
    <xf numFmtId="10" fontId="83" fillId="21" borderId="24" xfId="1" applyNumberFormat="1" applyFont="1" applyFill="1" applyBorder="1" applyAlignment="1" applyProtection="1">
      <alignment horizontal="right" vertical="center" wrapText="1"/>
      <protection locked="0"/>
    </xf>
    <xf numFmtId="10" fontId="83" fillId="21" borderId="16" xfId="1" applyNumberFormat="1" applyFont="1" applyFill="1" applyBorder="1" applyAlignment="1" applyProtection="1">
      <alignment horizontal="right" vertical="center" wrapText="1"/>
      <protection locked="0"/>
    </xf>
    <xf numFmtId="49" fontId="7" fillId="21" borderId="42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42" xfId="1" applyNumberFormat="1" applyFont="1" applyFill="1" applyBorder="1" applyAlignment="1" applyProtection="1">
      <alignment horizontal="left" vertical="center" wrapText="1"/>
      <protection locked="0"/>
    </xf>
    <xf numFmtId="4" fontId="8" fillId="21" borderId="39" xfId="1" applyNumberFormat="1" applyFont="1" applyFill="1" applyBorder="1" applyAlignment="1" applyProtection="1">
      <alignment horizontal="right" vertical="center" wrapText="1"/>
      <protection locked="0"/>
    </xf>
    <xf numFmtId="10" fontId="83" fillId="21" borderId="18" xfId="1" applyNumberFormat="1" applyFont="1" applyFill="1" applyBorder="1" applyAlignment="1" applyProtection="1">
      <alignment vertical="center" wrapText="1"/>
      <protection locked="0"/>
    </xf>
    <xf numFmtId="10" fontId="8" fillId="21" borderId="76" xfId="1" applyNumberFormat="1" applyFont="1" applyFill="1" applyBorder="1" applyAlignment="1" applyProtection="1">
      <alignment vertical="center" wrapText="1"/>
      <protection locked="0"/>
    </xf>
    <xf numFmtId="4" fontId="8" fillId="21" borderId="149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38" xfId="1" applyNumberFormat="1" applyFont="1" applyFill="1" applyBorder="1" applyAlignment="1" applyProtection="1">
      <alignment vertical="center" wrapText="1"/>
      <protection locked="0"/>
    </xf>
    <xf numFmtId="4" fontId="83" fillId="21" borderId="145" xfId="1" applyNumberFormat="1" applyFont="1" applyFill="1" applyBorder="1" applyAlignment="1" applyProtection="1">
      <alignment vertical="center" wrapText="1"/>
      <protection locked="0"/>
    </xf>
    <xf numFmtId="10" fontId="83" fillId="21" borderId="16" xfId="1" applyNumberFormat="1" applyFont="1" applyFill="1" applyBorder="1" applyAlignment="1" applyProtection="1">
      <alignment vertical="center" wrapText="1"/>
      <protection locked="0"/>
    </xf>
    <xf numFmtId="10" fontId="8" fillId="21" borderId="16" xfId="1" applyNumberFormat="1" applyFont="1" applyFill="1" applyBorder="1" applyAlignment="1" applyProtection="1">
      <alignment vertical="center" wrapText="1"/>
      <protection locked="0"/>
    </xf>
    <xf numFmtId="10" fontId="82" fillId="20" borderId="144" xfId="1" applyNumberFormat="1" applyFont="1" applyFill="1" applyBorder="1" applyAlignment="1" applyProtection="1">
      <alignment vertical="center" wrapText="1"/>
      <protection locked="0"/>
    </xf>
    <xf numFmtId="4" fontId="82" fillId="20" borderId="145" xfId="1" applyNumberFormat="1" applyFont="1" applyFill="1" applyBorder="1" applyAlignment="1" applyProtection="1">
      <alignment vertical="center" wrapText="1"/>
      <protection locked="0"/>
    </xf>
    <xf numFmtId="4" fontId="82" fillId="20" borderId="147" xfId="1" applyNumberFormat="1" applyFont="1" applyFill="1" applyBorder="1" applyAlignment="1" applyProtection="1">
      <alignment vertical="center" wrapText="1"/>
      <protection locked="0"/>
    </xf>
    <xf numFmtId="10" fontId="82" fillId="20" borderId="24" xfId="1" applyNumberFormat="1" applyFont="1" applyFill="1" applyBorder="1" applyAlignment="1" applyProtection="1">
      <alignment vertical="center" wrapText="1"/>
      <protection locked="0"/>
    </xf>
    <xf numFmtId="4" fontId="82" fillId="20" borderId="29" xfId="1" applyNumberFormat="1" applyFont="1" applyFill="1" applyBorder="1" applyAlignment="1" applyProtection="1">
      <alignment vertical="center" wrapText="1"/>
      <protection locked="0"/>
    </xf>
    <xf numFmtId="4" fontId="82" fillId="20" borderId="180" xfId="1" applyNumberFormat="1" applyFont="1" applyFill="1" applyBorder="1" applyAlignment="1" applyProtection="1">
      <alignment vertical="center" wrapText="1"/>
      <protection locked="0"/>
    </xf>
    <xf numFmtId="4" fontId="83" fillId="21" borderId="146" xfId="1" applyNumberFormat="1" applyFont="1" applyFill="1" applyBorder="1" applyAlignment="1" applyProtection="1">
      <alignment vertical="center" wrapText="1"/>
      <protection locked="0"/>
    </xf>
    <xf numFmtId="4" fontId="83" fillId="0" borderId="16" xfId="1" applyNumberFormat="1" applyFont="1" applyFill="1" applyBorder="1" applyAlignment="1" applyProtection="1">
      <alignment vertical="center"/>
      <protection locked="0"/>
    </xf>
    <xf numFmtId="4" fontId="83" fillId="21" borderId="16" xfId="1" applyNumberFormat="1" applyFont="1" applyFill="1" applyBorder="1" applyAlignment="1" applyProtection="1">
      <alignment vertical="center" wrapText="1"/>
      <protection locked="0"/>
    </xf>
    <xf numFmtId="4" fontId="8" fillId="21" borderId="16" xfId="1" applyNumberFormat="1" applyFont="1" applyFill="1" applyBorder="1" applyAlignment="1" applyProtection="1">
      <alignment vertical="center" wrapText="1"/>
      <protection locked="0"/>
    </xf>
    <xf numFmtId="4" fontId="83" fillId="0" borderId="17" xfId="1" applyNumberFormat="1" applyFont="1" applyFill="1" applyBorder="1" applyAlignment="1" applyProtection="1">
      <alignment vertical="center"/>
      <protection locked="0"/>
    </xf>
    <xf numFmtId="4" fontId="82" fillId="20" borderId="16" xfId="1" applyNumberFormat="1" applyFont="1" applyFill="1" applyBorder="1" applyAlignment="1" applyProtection="1">
      <alignment vertical="center" wrapText="1"/>
      <protection locked="0"/>
    </xf>
    <xf numFmtId="4" fontId="83" fillId="21" borderId="17" xfId="1" applyNumberFormat="1" applyFont="1" applyFill="1" applyBorder="1" applyAlignment="1" applyProtection="1">
      <alignment vertical="center" wrapText="1"/>
      <protection locked="0"/>
    </xf>
    <xf numFmtId="4" fontId="83" fillId="21" borderId="16" xfId="1" applyNumberFormat="1" applyFont="1" applyFill="1" applyBorder="1" applyAlignment="1" applyProtection="1">
      <alignment horizontal="right" vertical="center" wrapText="1"/>
      <protection locked="0"/>
    </xf>
    <xf numFmtId="4" fontId="83" fillId="18" borderId="16" xfId="1" applyNumberFormat="1" applyFont="1" applyFill="1" applyBorder="1" applyAlignment="1" applyProtection="1">
      <alignment vertical="center" wrapText="1"/>
      <protection locked="0"/>
    </xf>
    <xf numFmtId="4" fontId="82" fillId="2" borderId="180" xfId="1" applyNumberFormat="1" applyFont="1" applyFill="1" applyBorder="1" applyAlignment="1" applyProtection="1">
      <alignment vertical="center" wrapText="1"/>
      <protection locked="0"/>
    </xf>
    <xf numFmtId="4" fontId="6" fillId="20" borderId="39" xfId="1" applyNumberFormat="1" applyFont="1" applyFill="1" applyBorder="1" applyAlignment="1" applyProtection="1">
      <alignment horizontal="right" vertical="center" wrapText="1"/>
      <protection locked="0"/>
    </xf>
    <xf numFmtId="4" fontId="71" fillId="21" borderId="131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3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31" xfId="1" applyNumberFormat="1" applyFont="1" applyFill="1" applyBorder="1" applyAlignment="1" applyProtection="1">
      <alignment horizontal="right" vertical="center" wrapText="1"/>
      <protection locked="0"/>
    </xf>
    <xf numFmtId="4" fontId="9" fillId="2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76" xfId="1" applyNumberFormat="1" applyFont="1" applyFill="1" applyBorder="1" applyAlignment="1" applyProtection="1">
      <alignment vertical="center" wrapText="1"/>
      <protection locked="0"/>
    </xf>
    <xf numFmtId="4" fontId="71" fillId="21" borderId="23" xfId="1" applyNumberFormat="1" applyFont="1" applyFill="1" applyBorder="1" applyAlignment="1" applyProtection="1">
      <alignment vertical="center" wrapText="1"/>
      <protection locked="0"/>
    </xf>
    <xf numFmtId="4" fontId="83" fillId="0" borderId="76" xfId="1" applyNumberFormat="1" applyFont="1" applyFill="1" applyBorder="1" applyAlignment="1" applyProtection="1">
      <alignment horizontal="right" vertical="center"/>
      <protection locked="0"/>
    </xf>
    <xf numFmtId="4" fontId="83" fillId="0" borderId="76" xfId="1" applyNumberFormat="1" applyFont="1" applyFill="1" applyBorder="1" applyAlignment="1" applyProtection="1">
      <alignment vertical="center"/>
      <protection locked="0"/>
    </xf>
    <xf numFmtId="4" fontId="8" fillId="21" borderId="76" xfId="1" applyNumberFormat="1" applyFont="1" applyFill="1" applyBorder="1" applyAlignment="1" applyProtection="1">
      <alignment vertical="center" wrapText="1"/>
      <protection locked="0"/>
    </xf>
    <xf numFmtId="4" fontId="83" fillId="0" borderId="76" xfId="1" applyNumberFormat="1" applyFont="1" applyFill="1" applyBorder="1" applyAlignment="1" applyProtection="1">
      <alignment horizontal="right"/>
      <protection locked="0"/>
    </xf>
    <xf numFmtId="4" fontId="6" fillId="20" borderId="121" xfId="1" applyNumberFormat="1" applyFont="1" applyFill="1" applyBorder="1" applyAlignment="1" applyProtection="1">
      <alignment vertical="center" wrapText="1"/>
      <protection locked="0"/>
    </xf>
    <xf numFmtId="4" fontId="8" fillId="21" borderId="111" xfId="1" applyNumberFormat="1" applyFont="1" applyFill="1" applyBorder="1" applyAlignment="1" applyProtection="1">
      <alignment vertical="center" wrapText="1"/>
      <protection locked="0"/>
    </xf>
    <xf numFmtId="4" fontId="83" fillId="0" borderId="74" xfId="1" applyNumberFormat="1" applyFont="1" applyFill="1" applyBorder="1" applyAlignment="1" applyProtection="1">
      <alignment vertical="center"/>
      <protection locked="0"/>
    </xf>
    <xf numFmtId="4" fontId="82" fillId="20" borderId="121" xfId="1" applyNumberFormat="1" applyFont="1" applyFill="1" applyBorder="1" applyAlignment="1" applyProtection="1">
      <alignment vertical="center" wrapText="1"/>
      <protection locked="0"/>
    </xf>
    <xf numFmtId="4" fontId="83" fillId="21" borderId="111" xfId="1" applyNumberFormat="1" applyFont="1" applyFill="1" applyBorder="1" applyAlignment="1" applyProtection="1">
      <alignment vertical="center" wrapText="1"/>
      <protection locked="0"/>
    </xf>
    <xf numFmtId="4" fontId="82" fillId="20" borderId="76" xfId="1" applyNumberFormat="1" applyFont="1" applyFill="1" applyBorder="1" applyAlignment="1" applyProtection="1">
      <alignment vertical="center" wrapText="1"/>
      <protection locked="0"/>
    </xf>
    <xf numFmtId="4" fontId="8" fillId="21" borderId="23" xfId="1" applyNumberFormat="1" applyFont="1" applyFill="1" applyBorder="1" applyAlignment="1" applyProtection="1">
      <alignment vertical="center" wrapText="1"/>
      <protection locked="0"/>
    </xf>
    <xf numFmtId="4" fontId="83" fillId="0" borderId="76" xfId="1" applyNumberFormat="1" applyFont="1" applyFill="1" applyBorder="1" applyAlignment="1" applyProtection="1">
      <alignment vertical="center" wrapText="1"/>
      <protection locked="0"/>
    </xf>
    <xf numFmtId="4" fontId="83" fillId="0" borderId="76" xfId="1" applyNumberFormat="1" applyFont="1" applyFill="1" applyBorder="1" applyAlignment="1" applyProtection="1">
      <alignment horizontal="right" vertical="center" wrapText="1"/>
      <protection locked="0"/>
    </xf>
    <xf numFmtId="4" fontId="83" fillId="0" borderId="159" xfId="1" applyNumberFormat="1" applyFont="1" applyFill="1" applyBorder="1" applyAlignment="1" applyProtection="1">
      <alignment vertical="center"/>
      <protection locked="0"/>
    </xf>
    <xf numFmtId="4" fontId="82" fillId="20" borderId="74" xfId="1" applyNumberFormat="1" applyFont="1" applyFill="1" applyBorder="1" applyAlignment="1" applyProtection="1">
      <alignment vertical="center" wrapText="1"/>
      <protection locked="0"/>
    </xf>
    <xf numFmtId="4" fontId="83" fillId="11" borderId="16" xfId="1" applyNumberFormat="1" applyFont="1" applyFill="1" applyBorder="1" applyAlignment="1" applyProtection="1">
      <alignment vertical="center"/>
      <protection locked="0"/>
    </xf>
    <xf numFmtId="4" fontId="83" fillId="0" borderId="73" xfId="1" applyNumberFormat="1" applyFont="1" applyFill="1" applyBorder="1" applyAlignment="1" applyProtection="1">
      <alignment vertical="center"/>
      <protection locked="0"/>
    </xf>
    <xf numFmtId="4" fontId="82" fillId="14" borderId="159" xfId="1" applyNumberFormat="1" applyFont="1" applyFill="1" applyBorder="1" applyAlignment="1" applyProtection="1">
      <alignment vertical="center"/>
      <protection locked="0"/>
    </xf>
    <xf numFmtId="4" fontId="10" fillId="2" borderId="121" xfId="1" applyNumberFormat="1" applyFont="1" applyFill="1" applyBorder="1" applyAlignment="1" applyProtection="1">
      <alignment vertical="center" wrapText="1"/>
      <protection locked="0"/>
    </xf>
    <xf numFmtId="4" fontId="87" fillId="0" borderId="2" xfId="13" applyNumberFormat="1" applyFont="1" applyBorder="1" applyAlignment="1">
      <alignment vertical="center" wrapText="1"/>
    </xf>
    <xf numFmtId="4" fontId="88" fillId="0" borderId="30" xfId="13" applyNumberFormat="1" applyFont="1" applyBorder="1" applyAlignment="1">
      <alignment vertical="center" wrapText="1"/>
    </xf>
    <xf numFmtId="49" fontId="72" fillId="22" borderId="1" xfId="7" applyNumberFormat="1" applyFont="1" applyFill="1" applyBorder="1" applyAlignment="1" applyProtection="1">
      <alignment horizontal="center" vertical="center" wrapText="1"/>
      <protection locked="0"/>
    </xf>
    <xf numFmtId="49" fontId="74" fillId="22" borderId="1" xfId="7" applyNumberFormat="1" applyFont="1" applyFill="1" applyBorder="1" applyAlignment="1" applyProtection="1">
      <alignment horizontal="center" vertical="center" wrapText="1"/>
      <protection locked="0"/>
    </xf>
    <xf numFmtId="49" fontId="72" fillId="22" borderId="36" xfId="7" applyNumberFormat="1" applyFont="1" applyFill="1" applyBorder="1" applyAlignment="1" applyProtection="1">
      <alignment horizontal="left" vertical="center" wrapText="1"/>
      <protection locked="0"/>
    </xf>
    <xf numFmtId="4" fontId="72" fillId="22" borderId="24" xfId="7" applyNumberFormat="1" applyFont="1" applyFill="1" applyBorder="1" applyAlignment="1" applyProtection="1">
      <alignment horizontal="right" vertical="center" wrapText="1"/>
      <protection locked="0"/>
    </xf>
    <xf numFmtId="10" fontId="72" fillId="22" borderId="24" xfId="7" applyNumberFormat="1" applyFont="1" applyFill="1" applyBorder="1" applyAlignment="1" applyProtection="1">
      <alignment horizontal="right" vertical="center" wrapText="1"/>
      <protection locked="0"/>
    </xf>
    <xf numFmtId="49" fontId="74" fillId="22" borderId="1" xfId="7" applyNumberFormat="1" applyFont="1" applyFill="1" applyBorder="1" applyAlignment="1" applyProtection="1">
      <alignment horizontal="left" vertical="center" wrapText="1"/>
      <protection locked="0"/>
    </xf>
    <xf numFmtId="4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" xfId="1" applyNumberFormat="1" applyFont="1" applyFill="1" applyBorder="1" applyAlignment="1" applyProtection="1">
      <alignment horizontal="center" vertical="center" wrapText="1"/>
      <protection locked="0"/>
    </xf>
    <xf numFmtId="10" fontId="14" fillId="0" borderId="27" xfId="7" applyNumberFormat="1" applyFont="1" applyBorder="1" applyAlignment="1">
      <alignment vertical="center"/>
    </xf>
    <xf numFmtId="10" fontId="77" fillId="0" borderId="29" xfId="21" applyNumberFormat="1" applyFont="1" applyBorder="1" applyAlignment="1">
      <alignment vertical="top"/>
    </xf>
    <xf numFmtId="4" fontId="59" fillId="0" borderId="27" xfId="21" applyNumberFormat="1" applyFont="1" applyBorder="1" applyAlignment="1">
      <alignment vertical="top"/>
    </xf>
    <xf numFmtId="10" fontId="59" fillId="0" borderId="27" xfId="21" applyNumberFormat="1" applyFont="1" applyBorder="1" applyAlignment="1">
      <alignment vertical="top"/>
    </xf>
    <xf numFmtId="10" fontId="77" fillId="0" borderId="18" xfId="21" applyNumberFormat="1" applyFont="1" applyBorder="1" applyAlignment="1">
      <alignment vertical="top"/>
    </xf>
    <xf numFmtId="4" fontId="59" fillId="0" borderId="29" xfId="21" applyNumberFormat="1" applyFont="1" applyBorder="1" applyAlignment="1">
      <alignment vertical="top"/>
    </xf>
    <xf numFmtId="10" fontId="59" fillId="0" borderId="29" xfId="21" applyNumberFormat="1" applyFont="1" applyBorder="1" applyAlignment="1">
      <alignment vertical="top"/>
    </xf>
    <xf numFmtId="0" fontId="77" fillId="0" borderId="18" xfId="21" applyFont="1" applyBorder="1" applyAlignment="1">
      <alignment vertical="top"/>
    </xf>
    <xf numFmtId="4" fontId="64" fillId="0" borderId="29" xfId="21" applyNumberFormat="1" applyFont="1" applyBorder="1" applyAlignment="1">
      <alignment vertical="top"/>
    </xf>
    <xf numFmtId="4" fontId="82" fillId="20" borderId="24" xfId="1" applyNumberFormat="1" applyFont="1" applyFill="1" applyBorder="1" applyAlignment="1" applyProtection="1">
      <alignment vertical="center" wrapText="1"/>
      <protection locked="0"/>
    </xf>
    <xf numFmtId="10" fontId="82" fillId="2" borderId="180" xfId="1" applyNumberFormat="1" applyFont="1" applyFill="1" applyBorder="1" applyAlignment="1" applyProtection="1">
      <alignment vertical="center" wrapText="1"/>
      <protection locked="0"/>
    </xf>
    <xf numFmtId="0" fontId="95" fillId="0" borderId="0" xfId="1" applyNumberFormat="1" applyFont="1" applyFill="1" applyBorder="1" applyAlignment="1" applyProtection="1">
      <alignment horizontal="left"/>
      <protection locked="0"/>
    </xf>
    <xf numFmtId="0" fontId="16" fillId="0" borderId="24" xfId="11" applyFont="1" applyBorder="1" applyAlignment="1">
      <alignment horizontal="center" vertical="top"/>
    </xf>
    <xf numFmtId="0" fontId="15" fillId="0" borderId="24" xfId="11" applyFont="1" applyBorder="1" applyAlignment="1">
      <alignment horizontal="center" vertical="top"/>
    </xf>
    <xf numFmtId="0" fontId="16" fillId="0" borderId="42" xfId="11" applyFont="1" applyBorder="1" applyAlignment="1">
      <alignment horizontal="left" vertical="top" wrapText="1"/>
    </xf>
    <xf numFmtId="0" fontId="16" fillId="0" borderId="73" xfId="11" applyFont="1" applyBorder="1" applyAlignment="1">
      <alignment horizontal="left" vertical="top" wrapText="1"/>
    </xf>
    <xf numFmtId="4" fontId="47" fillId="15" borderId="79" xfId="11" applyNumberFormat="1" applyFont="1" applyFill="1" applyBorder="1" applyAlignment="1">
      <alignment horizontal="right" vertical="center"/>
    </xf>
    <xf numFmtId="4" fontId="47" fillId="15" borderId="45" xfId="11" applyNumberFormat="1" applyFont="1" applyFill="1" applyBorder="1" applyAlignment="1">
      <alignment horizontal="right" vertical="center"/>
    </xf>
    <xf numFmtId="4" fontId="2" fillId="6" borderId="152" xfId="15" applyNumberFormat="1" applyFont="1" applyFill="1" applyBorder="1" applyAlignment="1">
      <alignment vertical="center"/>
    </xf>
    <xf numFmtId="4" fontId="2" fillId="6" borderId="137" xfId="15" applyNumberFormat="1" applyFont="1" applyFill="1" applyBorder="1" applyAlignment="1">
      <alignment vertical="center"/>
    </xf>
    <xf numFmtId="0" fontId="96" fillId="0" borderId="27" xfId="21" applyFont="1" applyBorder="1" applyAlignment="1">
      <alignment horizontal="center" vertical="center" wrapText="1"/>
    </xf>
    <xf numFmtId="4" fontId="97" fillId="0" borderId="11" xfId="21" applyNumberFormat="1" applyFont="1" applyBorder="1" applyAlignment="1">
      <alignment vertical="center"/>
    </xf>
    <xf numFmtId="10" fontId="97" fillId="0" borderId="11" xfId="21" applyNumberFormat="1" applyFont="1" applyBorder="1" applyAlignment="1">
      <alignment vertical="center"/>
    </xf>
    <xf numFmtId="0" fontId="97" fillId="0" borderId="11" xfId="21" applyFont="1" applyBorder="1" applyAlignment="1">
      <alignment horizontal="right" vertical="center"/>
    </xf>
    <xf numFmtId="0" fontId="97" fillId="0" borderId="11" xfId="21" applyFont="1" applyBorder="1" applyAlignment="1">
      <alignment horizontal="center" vertical="center"/>
    </xf>
    <xf numFmtId="4" fontId="8" fillId="21" borderId="207" xfId="1" applyNumberFormat="1" applyFont="1" applyFill="1" applyBorder="1" applyAlignment="1" applyProtection="1">
      <alignment vertical="center" wrapText="1"/>
      <protection locked="0"/>
    </xf>
    <xf numFmtId="4" fontId="83" fillId="0" borderId="149" xfId="1" applyNumberFormat="1" applyFont="1" applyFill="1" applyBorder="1" applyAlignment="1" applyProtection="1">
      <alignment horizontal="right" vertical="center"/>
      <protection locked="0"/>
    </xf>
    <xf numFmtId="49" fontId="8" fillId="16" borderId="36" xfId="7" applyNumberFormat="1" applyFont="1" applyFill="1" applyBorder="1" applyAlignment="1" applyProtection="1">
      <alignment horizontal="left" vertical="center" wrapText="1"/>
      <protection locked="0"/>
    </xf>
    <xf numFmtId="4" fontId="82" fillId="0" borderId="27" xfId="1" applyNumberFormat="1" applyFont="1" applyFill="1" applyBorder="1" applyAlignment="1" applyProtection="1">
      <alignment horizontal="center" vertical="center"/>
      <protection locked="0"/>
    </xf>
    <xf numFmtId="4" fontId="82" fillId="0" borderId="29" xfId="1" applyNumberFormat="1" applyFont="1" applyFill="1" applyBorder="1" applyAlignment="1" applyProtection="1">
      <alignment horizontal="center" vertical="center"/>
      <protection locked="0"/>
    </xf>
    <xf numFmtId="4" fontId="82" fillId="0" borderId="18" xfId="1" applyNumberFormat="1" applyFont="1" applyFill="1" applyBorder="1" applyAlignment="1" applyProtection="1">
      <alignment horizontal="center" vertical="center"/>
      <protection locked="0"/>
    </xf>
    <xf numFmtId="4" fontId="8" fillId="2" borderId="188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88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6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7" xfId="1" applyNumberFormat="1" applyFont="1" applyFill="1" applyBorder="1" applyAlignment="1" applyProtection="1">
      <alignment horizontal="right" vertical="center" wrapText="1"/>
      <protection locked="0"/>
    </xf>
    <xf numFmtId="4" fontId="10" fillId="0" borderId="86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31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17" xfId="1" applyNumberFormat="1" applyFont="1" applyFill="1" applyBorder="1" applyAlignment="1" applyProtection="1">
      <alignment horizontal="center" vertical="center" wrapText="1"/>
      <protection locked="0"/>
    </xf>
    <xf numFmtId="10" fontId="5" fillId="0" borderId="27" xfId="1" applyNumberFormat="1" applyFont="1" applyFill="1" applyBorder="1" applyAlignment="1" applyProtection="1">
      <alignment horizontal="center" vertical="center" wrapText="1"/>
      <protection locked="0"/>
    </xf>
    <xf numFmtId="10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10" fontId="5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31" xfId="1" applyNumberFormat="1" applyFont="1" applyFill="1" applyBorder="1" applyAlignment="1" applyProtection="1">
      <alignment horizontal="left" wrapText="1"/>
      <protection locked="0"/>
    </xf>
    <xf numFmtId="0" fontId="5" fillId="0" borderId="23" xfId="1" applyNumberFormat="1" applyFont="1" applyFill="1" applyBorder="1" applyAlignment="1" applyProtection="1">
      <alignment horizontal="left" wrapText="1"/>
      <protection locked="0"/>
    </xf>
    <xf numFmtId="0" fontId="2" fillId="0" borderId="133" xfId="1" applyNumberFormat="1" applyFont="1" applyFill="1" applyBorder="1" applyAlignment="1" applyProtection="1">
      <alignment horizontal="center" vertical="center"/>
      <protection locked="0"/>
    </xf>
    <xf numFmtId="0" fontId="2" fillId="0" borderId="134" xfId="1" applyNumberFormat="1" applyFont="1" applyFill="1" applyBorder="1" applyAlignment="1" applyProtection="1">
      <alignment horizontal="center" vertical="center"/>
      <protection locked="0"/>
    </xf>
    <xf numFmtId="4" fontId="6" fillId="20" borderId="190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9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0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1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21" borderId="190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91" xfId="1" applyNumberFormat="1" applyFont="1" applyFill="1" applyBorder="1" applyAlignment="1" applyProtection="1">
      <alignment horizontal="right" vertical="center" wrapText="1"/>
      <protection locked="0"/>
    </xf>
    <xf numFmtId="49" fontId="6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1" borderId="68" xfId="1" applyNumberFormat="1" applyFont="1" applyFill="1" applyBorder="1" applyAlignment="1" applyProtection="1">
      <alignment horizontal="center" vertical="center" wrapText="1"/>
      <protection locked="0"/>
    </xf>
    <xf numFmtId="4" fontId="8" fillId="21" borderId="192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93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4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5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9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0" xfId="1" applyNumberFormat="1" applyFont="1" applyFill="1" applyBorder="1" applyAlignment="1" applyProtection="1">
      <alignment horizontal="right" vertical="center" wrapText="1"/>
      <protection locked="0"/>
    </xf>
    <xf numFmtId="49" fontId="9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190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191" xfId="1" applyNumberFormat="1" applyFont="1" applyFill="1" applyBorder="1" applyAlignment="1" applyProtection="1">
      <alignment horizontal="right" vertical="center" wrapText="1"/>
      <protection locked="0"/>
    </xf>
    <xf numFmtId="49" fontId="6" fillId="20" borderId="42" xfId="1" applyNumberFormat="1" applyFont="1" applyFill="1" applyBorder="1" applyAlignment="1" applyProtection="1">
      <alignment horizontal="center" vertical="center" wrapText="1"/>
      <protection locked="0"/>
    </xf>
    <xf numFmtId="4" fontId="6" fillId="20" borderId="194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95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9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33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7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3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4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05" xfId="1" applyNumberFormat="1" applyFont="1" applyFill="1" applyBorder="1" applyAlignment="1" applyProtection="1">
      <alignment horizontal="right" vertical="center" wrapText="1"/>
      <protection locked="0"/>
    </xf>
    <xf numFmtId="4" fontId="72" fillId="20" borderId="188" xfId="1" applyNumberFormat="1" applyFont="1" applyFill="1" applyBorder="1" applyAlignment="1" applyProtection="1">
      <alignment horizontal="right" vertical="center" wrapText="1"/>
      <protection locked="0"/>
    </xf>
    <xf numFmtId="4" fontId="72" fillId="20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88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5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25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8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33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90" xfId="1" applyNumberFormat="1" applyFont="1" applyFill="1" applyBorder="1" applyAlignment="1" applyProtection="1">
      <alignment horizontal="right" vertical="center" wrapText="1"/>
      <protection locked="0"/>
    </xf>
    <xf numFmtId="4" fontId="8" fillId="0" borderId="19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93" xfId="1" applyNumberFormat="1" applyFont="1" applyFill="1" applyBorder="1" applyAlignment="1" applyProtection="1">
      <alignment horizontal="right" vertical="center" wrapText="1"/>
      <protection locked="0"/>
    </xf>
    <xf numFmtId="49" fontId="81" fillId="2" borderId="0" xfId="1" applyNumberFormat="1" applyFont="1" applyFill="1" applyBorder="1" applyAlignment="1" applyProtection="1">
      <alignment horizontal="center" vertical="top" wrapText="1"/>
      <protection locked="0"/>
    </xf>
    <xf numFmtId="0" fontId="10" fillId="0" borderId="0" xfId="1" applyNumberFormat="1" applyFont="1" applyFill="1" applyBorder="1" applyAlignment="1" applyProtection="1">
      <alignment horizontal="right" vertical="top"/>
      <protection locked="0"/>
    </xf>
    <xf numFmtId="4" fontId="6" fillId="20" borderId="186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87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8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0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33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86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32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31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34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7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80" fillId="2" borderId="18" xfId="1" applyNumberFormat="1" applyFont="1" applyFill="1" applyBorder="1" applyAlignment="1" applyProtection="1">
      <alignment horizontal="center" vertical="center" wrapText="1"/>
      <protection locked="0"/>
    </xf>
    <xf numFmtId="4" fontId="71" fillId="21" borderId="188" xfId="1" applyNumberFormat="1" applyFont="1" applyFill="1" applyBorder="1" applyAlignment="1" applyProtection="1">
      <alignment horizontal="right" vertical="center" wrapText="1"/>
      <protection locked="0"/>
    </xf>
    <xf numFmtId="4" fontId="71" fillId="21" borderId="189" xfId="1" applyNumberFormat="1" applyFont="1" applyFill="1" applyBorder="1" applyAlignment="1" applyProtection="1">
      <alignment horizontal="right" vertical="center" wrapText="1"/>
      <protection locked="0"/>
    </xf>
    <xf numFmtId="4" fontId="14" fillId="2" borderId="188" xfId="1" applyNumberFormat="1" applyFont="1" applyFill="1" applyBorder="1" applyAlignment="1" applyProtection="1">
      <alignment horizontal="right" vertical="center" wrapText="1"/>
      <protection locked="0"/>
    </xf>
    <xf numFmtId="4" fontId="14" fillId="2" borderId="189" xfId="1" applyNumberFormat="1" applyFont="1" applyFill="1" applyBorder="1" applyAlignment="1" applyProtection="1">
      <alignment horizontal="right" vertical="center" wrapText="1"/>
      <protection locked="0"/>
    </xf>
    <xf numFmtId="4" fontId="71" fillId="21" borderId="190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3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4" xfId="1" applyNumberFormat="1" applyFont="1" applyFill="1" applyBorder="1" applyAlignment="1" applyProtection="1">
      <alignment horizontal="center" vertical="center" wrapText="1"/>
      <protection locked="0"/>
    </xf>
    <xf numFmtId="49" fontId="17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112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16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1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6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00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64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8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65" xfId="1" applyNumberFormat="1" applyFont="1" applyFill="1" applyBorder="1" applyAlignment="1" applyProtection="1">
      <alignment horizontal="right" vertical="center" wrapText="1"/>
      <protection locked="0"/>
    </xf>
    <xf numFmtId="49" fontId="8" fillId="21" borderId="4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6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0" fontId="3" fillId="0" borderId="0" xfId="1" applyNumberFormat="1" applyFont="1" applyFill="1" applyBorder="1" applyAlignment="1" applyProtection="1">
      <alignment horizontal="left" vertical="top"/>
      <protection locked="0"/>
    </xf>
    <xf numFmtId="49" fontId="80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61" xfId="1" applyNumberFormat="1" applyFont="1" applyFill="1" applyBorder="1" applyAlignment="1" applyProtection="1">
      <alignment horizontal="center" vertical="center" wrapText="1"/>
      <protection locked="0"/>
    </xf>
    <xf numFmtId="4" fontId="6" fillId="20" borderId="112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6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12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61" xfId="1" applyNumberFormat="1" applyFont="1" applyFill="1" applyBorder="1" applyAlignment="1" applyProtection="1">
      <alignment horizontal="right" vertical="center" wrapText="1"/>
      <protection locked="0"/>
    </xf>
    <xf numFmtId="4" fontId="71" fillId="21" borderId="11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8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65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112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161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00" xfId="1" applyNumberFormat="1" applyFont="1" applyFill="1" applyBorder="1" applyAlignment="1" applyProtection="1">
      <alignment horizontal="right" vertical="center" wrapText="1"/>
      <protection locked="0"/>
    </xf>
    <xf numFmtId="4" fontId="8" fillId="21" borderId="164" xfId="1" applyNumberFormat="1" applyFont="1" applyFill="1" applyBorder="1" applyAlignment="1" applyProtection="1">
      <alignment horizontal="right" vertical="center" wrapText="1"/>
      <protection locked="0"/>
    </xf>
    <xf numFmtId="0" fontId="80" fillId="0" borderId="7" xfId="15" applyFont="1" applyBorder="1" applyAlignment="1">
      <alignment horizontal="center" vertical="center" wrapText="1"/>
    </xf>
    <xf numFmtId="0" fontId="80" fillId="0" borderId="85" xfId="15" applyFont="1" applyBorder="1" applyAlignment="1">
      <alignment horizontal="center" vertical="center" wrapText="1"/>
    </xf>
    <xf numFmtId="0" fontId="80" fillId="0" borderId="19" xfId="15" applyFont="1" applyBorder="1" applyAlignment="1">
      <alignment horizontal="center" vertical="center" wrapText="1"/>
    </xf>
    <xf numFmtId="4" fontId="2" fillId="6" borderId="154" xfId="15" applyNumberFormat="1" applyFont="1" applyFill="1" applyBorder="1" applyAlignment="1">
      <alignment horizontal="center" vertical="center"/>
    </xf>
    <xf numFmtId="4" fontId="2" fillId="6" borderId="155" xfId="15" applyNumberFormat="1" applyFont="1" applyFill="1" applyBorder="1" applyAlignment="1">
      <alignment horizontal="center" vertical="center"/>
    </xf>
    <xf numFmtId="0" fontId="31" fillId="0" borderId="0" xfId="11" applyFont="1" applyBorder="1" applyAlignment="1">
      <alignment horizontal="center" wrapText="1"/>
    </xf>
    <xf numFmtId="0" fontId="31" fillId="0" borderId="0" xfId="11" applyFont="1" applyBorder="1" applyAlignment="1">
      <alignment horizontal="center"/>
    </xf>
    <xf numFmtId="0" fontId="31" fillId="0" borderId="0" xfId="11" applyFont="1" applyBorder="1" applyAlignment="1">
      <alignment horizontal="center" vertical="center"/>
    </xf>
    <xf numFmtId="0" fontId="32" fillId="0" borderId="150" xfId="11" applyFont="1" applyBorder="1" applyAlignment="1">
      <alignment horizontal="center" vertical="center" wrapText="1"/>
    </xf>
    <xf numFmtId="0" fontId="32" fillId="0" borderId="129" xfId="11" applyFont="1" applyBorder="1" applyAlignment="1">
      <alignment horizontal="center" vertical="center" wrapText="1"/>
    </xf>
    <xf numFmtId="0" fontId="47" fillId="0" borderId="24" xfId="11" applyFont="1" applyBorder="1" applyAlignment="1">
      <alignment horizontal="center" vertical="center" wrapText="1"/>
    </xf>
    <xf numFmtId="0" fontId="47" fillId="0" borderId="131" xfId="11" applyFont="1" applyBorder="1" applyAlignment="1">
      <alignment horizontal="center" vertical="center" wrapText="1"/>
    </xf>
    <xf numFmtId="0" fontId="81" fillId="0" borderId="156" xfId="15" applyFont="1" applyBorder="1" applyAlignment="1">
      <alignment horizontal="center" vertical="center" wrapText="1"/>
    </xf>
    <xf numFmtId="0" fontId="81" fillId="0" borderId="21" xfId="15" applyFont="1" applyBorder="1" applyAlignment="1">
      <alignment horizontal="center" vertical="center"/>
    </xf>
    <xf numFmtId="0" fontId="47" fillId="0" borderId="15" xfId="11" applyFont="1" applyBorder="1" applyAlignment="1">
      <alignment horizontal="center" vertical="center" wrapText="1"/>
    </xf>
    <xf numFmtId="0" fontId="32" fillId="15" borderId="97" xfId="11" applyFont="1" applyFill="1" applyBorder="1" applyAlignment="1">
      <alignment horizontal="center" vertical="center"/>
    </xf>
    <xf numFmtId="0" fontId="32" fillId="15" borderId="116" xfId="11" applyFont="1" applyFill="1" applyBorder="1" applyAlignment="1">
      <alignment horizontal="center" vertical="center"/>
    </xf>
    <xf numFmtId="0" fontId="32" fillId="15" borderId="102" xfId="11" applyFont="1" applyFill="1" applyBorder="1" applyAlignment="1">
      <alignment horizontal="center" vertical="center"/>
    </xf>
    <xf numFmtId="0" fontId="32" fillId="15" borderId="151" xfId="11" applyFont="1" applyFill="1" applyBorder="1" applyAlignment="1">
      <alignment horizontal="center" vertical="center"/>
    </xf>
    <xf numFmtId="4" fontId="47" fillId="15" borderId="99" xfId="11" applyNumberFormat="1" applyFont="1" applyFill="1" applyBorder="1" applyAlignment="1">
      <alignment horizontal="center" vertical="center"/>
    </xf>
    <xf numFmtId="4" fontId="47" fillId="15" borderId="98" xfId="11" applyNumberFormat="1" applyFont="1" applyFill="1" applyBorder="1" applyAlignment="1">
      <alignment horizontal="center" vertical="center"/>
    </xf>
    <xf numFmtId="0" fontId="15" fillId="0" borderId="0" xfId="11" applyBorder="1" applyAlignment="1">
      <alignment horizontal="center" vertical="center"/>
    </xf>
    <xf numFmtId="0" fontId="32" fillId="0" borderId="52" xfId="11" applyFont="1" applyBorder="1" applyAlignment="1">
      <alignment horizontal="center" vertical="center"/>
    </xf>
    <xf numFmtId="0" fontId="32" fillId="0" borderId="53" xfId="11" applyFont="1" applyBorder="1" applyAlignment="1">
      <alignment horizontal="center" vertical="center"/>
    </xf>
    <xf numFmtId="0" fontId="32" fillId="0" borderId="54" xfId="11" applyFont="1" applyBorder="1" applyAlignment="1">
      <alignment horizontal="center" vertical="center"/>
    </xf>
    <xf numFmtId="0" fontId="10" fillId="0" borderId="0" xfId="15" applyFont="1" applyAlignment="1">
      <alignment horizontal="center"/>
    </xf>
    <xf numFmtId="0" fontId="31" fillId="0" borderId="0" xfId="13" applyFont="1" applyBorder="1" applyAlignment="1">
      <alignment horizontal="center" vertical="center"/>
    </xf>
    <xf numFmtId="49" fontId="46" fillId="0" borderId="1" xfId="13" applyNumberFormat="1" applyFont="1" applyBorder="1" applyAlignment="1">
      <alignment horizontal="center"/>
    </xf>
    <xf numFmtId="0" fontId="31" fillId="0" borderId="78" xfId="13" applyFont="1" applyBorder="1" applyAlignment="1">
      <alignment horizontal="right"/>
    </xf>
    <xf numFmtId="10" fontId="15" fillId="0" borderId="2" xfId="13" applyNumberFormat="1" applyFont="1" applyBorder="1" applyAlignment="1">
      <alignment horizontal="right" vertical="center" wrapText="1"/>
    </xf>
    <xf numFmtId="43" fontId="22" fillId="0" borderId="8" xfId="12" applyNumberFormat="1" applyFont="1" applyFill="1" applyBorder="1" applyAlignment="1">
      <alignment horizontal="center" vertical="center" wrapText="1"/>
    </xf>
    <xf numFmtId="43" fontId="22" fillId="0" borderId="6" xfId="12" applyNumberFormat="1" applyFont="1" applyFill="1" applyBorder="1" applyAlignment="1">
      <alignment horizontal="center" vertical="center" wrapText="1"/>
    </xf>
    <xf numFmtId="43" fontId="22" fillId="0" borderId="7" xfId="12" applyNumberFormat="1" applyFont="1" applyFill="1" applyBorder="1" applyAlignment="1">
      <alignment horizontal="center" vertical="center" wrapText="1"/>
    </xf>
    <xf numFmtId="0" fontId="90" fillId="0" borderId="0" xfId="13" applyFont="1" applyAlignment="1">
      <alignment horizontal="left"/>
    </xf>
    <xf numFmtId="0" fontId="5" fillId="0" borderId="0" xfId="13" applyFont="1" applyAlignment="1">
      <alignment horizontal="left" vertical="top" wrapText="1"/>
    </xf>
    <xf numFmtId="0" fontId="21" fillId="0" borderId="0" xfId="12" applyFont="1" applyAlignment="1">
      <alignment horizontal="center" wrapText="1"/>
    </xf>
    <xf numFmtId="0" fontId="16" fillId="0" borderId="0" xfId="12" applyAlignment="1">
      <alignment horizontal="center"/>
    </xf>
    <xf numFmtId="0" fontId="21" fillId="0" borderId="4" xfId="12" applyFont="1" applyBorder="1" applyAlignment="1">
      <alignment horizontal="center"/>
    </xf>
    <xf numFmtId="0" fontId="21" fillId="0" borderId="0" xfId="12" applyFont="1" applyBorder="1" applyAlignment="1">
      <alignment horizontal="center"/>
    </xf>
    <xf numFmtId="0" fontId="22" fillId="0" borderId="5" xfId="12" applyFont="1" applyFill="1" applyBorder="1" applyAlignment="1">
      <alignment horizontal="center" vertical="center" wrapText="1"/>
    </xf>
    <xf numFmtId="0" fontId="22" fillId="0" borderId="9" xfId="12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2" fillId="0" borderId="10" xfId="12" applyFont="1" applyFill="1" applyBorder="1" applyAlignment="1">
      <alignment horizontal="center" vertical="center" wrapText="1"/>
    </xf>
    <xf numFmtId="43" fontId="23" fillId="0" borderId="82" xfId="12" applyNumberFormat="1" applyFont="1" applyFill="1" applyBorder="1" applyAlignment="1">
      <alignment horizontal="center" vertical="center" wrapText="1"/>
    </xf>
    <xf numFmtId="43" fontId="23" fillId="0" borderId="83" xfId="12" applyNumberFormat="1" applyFont="1" applyFill="1" applyBorder="1" applyAlignment="1">
      <alignment horizontal="center" vertical="center" wrapText="1"/>
    </xf>
    <xf numFmtId="43" fontId="23" fillId="0" borderId="84" xfId="12" applyNumberFormat="1" applyFont="1" applyFill="1" applyBorder="1" applyAlignment="1">
      <alignment horizontal="center" vertical="center" wrapText="1"/>
    </xf>
    <xf numFmtId="0" fontId="60" fillId="0" borderId="0" xfId="13" applyFont="1" applyAlignment="1">
      <alignment horizontal="left"/>
    </xf>
    <xf numFmtId="0" fontId="18" fillId="0" borderId="0" xfId="13" applyFont="1" applyAlignment="1">
      <alignment horizontal="left"/>
    </xf>
    <xf numFmtId="0" fontId="23" fillId="0" borderId="5" xfId="12" applyFont="1" applyFill="1" applyBorder="1" applyAlignment="1">
      <alignment horizontal="center" vertical="center" wrapText="1"/>
    </xf>
    <xf numFmtId="0" fontId="23" fillId="0" borderId="32" xfId="12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3" fillId="0" borderId="18" xfId="12" applyFont="1" applyFill="1" applyBorder="1" applyAlignment="1">
      <alignment horizontal="center" vertical="center" wrapText="1"/>
    </xf>
    <xf numFmtId="43" fontId="23" fillId="0" borderId="80" xfId="12" applyNumberFormat="1" applyFont="1" applyFill="1" applyBorder="1" applyAlignment="1">
      <alignment horizontal="center" vertical="center" wrapText="1"/>
    </xf>
    <xf numFmtId="43" fontId="23" fillId="0" borderId="81" xfId="12" applyNumberFormat="1" applyFont="1" applyFill="1" applyBorder="1" applyAlignment="1">
      <alignment horizontal="center" vertical="center" wrapText="1"/>
    </xf>
    <xf numFmtId="0" fontId="54" fillId="0" borderId="0" xfId="11" applyFont="1" applyBorder="1" applyAlignment="1">
      <alignment horizontal="center" vertical="center"/>
    </xf>
    <xf numFmtId="0" fontId="40" fillId="0" borderId="49" xfId="11" applyFont="1" applyBorder="1" applyAlignment="1">
      <alignment horizontal="left" vertical="center" wrapText="1"/>
    </xf>
    <xf numFmtId="0" fontId="40" fillId="0" borderId="94" xfId="11" applyFont="1" applyBorder="1" applyAlignment="1">
      <alignment horizontal="left" vertical="center" wrapText="1"/>
    </xf>
    <xf numFmtId="0" fontId="34" fillId="0" borderId="129" xfId="11" applyFont="1" applyBorder="1" applyAlignment="1">
      <alignment horizontal="left" vertical="center" wrapText="1"/>
    </xf>
    <xf numFmtId="0" fontId="34" fillId="0" borderId="130" xfId="11" applyFont="1" applyBorder="1" applyAlignment="1">
      <alignment horizontal="left" vertical="center" wrapText="1"/>
    </xf>
    <xf numFmtId="0" fontId="34" fillId="0" borderId="0" xfId="11" applyFont="1" applyFill="1" applyBorder="1" applyAlignment="1">
      <alignment horizontal="left" vertical="center" wrapText="1"/>
    </xf>
    <xf numFmtId="0" fontId="60" fillId="0" borderId="0" xfId="11" applyFont="1" applyAlignment="1">
      <alignment horizontal="left" wrapText="1"/>
    </xf>
    <xf numFmtId="0" fontId="18" fillId="0" borderId="0" xfId="11" applyFont="1" applyAlignment="1">
      <alignment horizontal="left"/>
    </xf>
    <xf numFmtId="0" fontId="18" fillId="0" borderId="0" xfId="11" applyFont="1" applyAlignment="1">
      <alignment horizontal="left" vertical="top" wrapText="1"/>
    </xf>
    <xf numFmtId="0" fontId="45" fillId="0" borderId="40" xfId="11" applyFont="1" applyBorder="1" applyAlignment="1">
      <alignment horizontal="left" vertical="center" wrapText="1"/>
    </xf>
    <xf numFmtId="0" fontId="34" fillId="0" borderId="105" xfId="11" applyFont="1" applyBorder="1" applyAlignment="1">
      <alignment horizontal="left" vertical="center" wrapText="1"/>
    </xf>
    <xf numFmtId="0" fontId="34" fillId="0" borderId="106" xfId="11" applyFont="1" applyBorder="1" applyAlignment="1">
      <alignment horizontal="left" vertical="center" wrapText="1"/>
    </xf>
    <xf numFmtId="0" fontId="34" fillId="0" borderId="0" xfId="11" applyFont="1" applyBorder="1" applyAlignment="1">
      <alignment horizontal="left" vertical="center" wrapText="1"/>
    </xf>
    <xf numFmtId="0" fontId="40" fillId="0" borderId="116" xfId="11" applyFont="1" applyBorder="1" applyAlignment="1">
      <alignment horizontal="left" vertical="center" wrapText="1"/>
    </xf>
    <xf numFmtId="0" fontId="34" fillId="0" borderId="118" xfId="11" applyFont="1" applyFill="1" applyBorder="1" applyAlignment="1">
      <alignment horizontal="left" vertical="center" wrapText="1"/>
    </xf>
    <xf numFmtId="0" fontId="2" fillId="0" borderId="27" xfId="15" applyFont="1" applyBorder="1" applyAlignment="1">
      <alignment horizontal="left" vertical="center" wrapText="1"/>
    </xf>
    <xf numFmtId="0" fontId="64" fillId="0" borderId="36" xfId="19" applyFont="1" applyBorder="1" applyAlignment="1">
      <alignment horizontal="center" vertical="center"/>
    </xf>
    <xf numFmtId="0" fontId="64" fillId="0" borderId="3" xfId="19" applyFont="1" applyBorder="1" applyAlignment="1">
      <alignment horizontal="center" vertical="center"/>
    </xf>
    <xf numFmtId="0" fontId="70" fillId="0" borderId="29" xfId="19" applyFont="1" applyBorder="1" applyAlignment="1">
      <alignment horizontal="left" vertical="center" wrapText="1"/>
    </xf>
    <xf numFmtId="0" fontId="62" fillId="0" borderId="29" xfId="19" applyFont="1" applyBorder="1" applyAlignment="1">
      <alignment horizontal="left" vertical="center" wrapText="1"/>
    </xf>
    <xf numFmtId="0" fontId="70" fillId="0" borderId="18" xfId="19" applyFont="1" applyBorder="1" applyAlignment="1">
      <alignment horizontal="left" vertical="center" wrapText="1"/>
    </xf>
    <xf numFmtId="0" fontId="2" fillId="0" borderId="131" xfId="15" applyFont="1" applyBorder="1" applyAlignment="1">
      <alignment horizontal="left" vertical="center"/>
    </xf>
    <xf numFmtId="0" fontId="2" fillId="0" borderId="16" xfId="15" applyFont="1" applyBorder="1" applyAlignment="1">
      <alignment horizontal="left" vertical="center"/>
    </xf>
    <xf numFmtId="0" fontId="60" fillId="0" borderId="44" xfId="19" applyFont="1" applyBorder="1" applyAlignment="1">
      <alignment horizontal="left" vertical="center" wrapText="1"/>
    </xf>
    <xf numFmtId="0" fontId="60" fillId="0" borderId="101" xfId="19" applyFont="1" applyBorder="1" applyAlignment="1">
      <alignment horizontal="left" vertical="center" wrapText="1"/>
    </xf>
    <xf numFmtId="0" fontId="70" fillId="0" borderId="38" xfId="19" applyFont="1" applyBorder="1" applyAlignment="1">
      <alignment horizontal="left" vertical="center" wrapText="1"/>
    </xf>
    <xf numFmtId="0" fontId="62" fillId="0" borderId="73" xfId="19" applyFont="1" applyBorder="1" applyAlignment="1">
      <alignment horizontal="left" vertical="center" wrapText="1"/>
    </xf>
    <xf numFmtId="0" fontId="70" fillId="0" borderId="73" xfId="19" applyFont="1" applyBorder="1" applyAlignment="1">
      <alignment horizontal="left" vertical="center" wrapText="1"/>
    </xf>
    <xf numFmtId="0" fontId="60" fillId="0" borderId="0" xfId="19" applyFont="1" applyBorder="1" applyAlignment="1"/>
    <xf numFmtId="0" fontId="18" fillId="0" borderId="0" xfId="19" applyFont="1" applyBorder="1" applyAlignment="1"/>
    <xf numFmtId="0" fontId="69" fillId="0" borderId="0" xfId="19" applyFont="1" applyBorder="1" applyAlignment="1">
      <alignment horizontal="center" vertical="center"/>
    </xf>
    <xf numFmtId="0" fontId="60" fillId="0" borderId="43" xfId="19" applyFont="1" applyBorder="1" applyAlignment="1">
      <alignment horizontal="center" vertical="center"/>
    </xf>
    <xf numFmtId="0" fontId="60" fillId="0" borderId="2" xfId="19" applyFont="1" applyBorder="1" applyAlignment="1">
      <alignment horizontal="center" vertical="center"/>
    </xf>
    <xf numFmtId="0" fontId="60" fillId="0" borderId="42" xfId="19" applyFont="1" applyBorder="1" applyAlignment="1">
      <alignment horizontal="center" vertical="center"/>
    </xf>
    <xf numFmtId="0" fontId="60" fillId="0" borderId="44" xfId="19" applyFont="1" applyBorder="1" applyAlignment="1">
      <alignment horizontal="center" vertical="center" wrapText="1"/>
    </xf>
    <xf numFmtId="0" fontId="60" fillId="0" borderId="101" xfId="19" applyFont="1" applyBorder="1" applyAlignment="1">
      <alignment horizontal="center" vertical="center" wrapText="1"/>
    </xf>
    <xf numFmtId="0" fontId="60" fillId="0" borderId="38" xfId="19" applyFont="1" applyBorder="1" applyAlignment="1">
      <alignment horizontal="center" vertical="center" wrapText="1"/>
    </xf>
    <xf numFmtId="0" fontId="60" fillId="0" borderId="73" xfId="19" applyFont="1" applyBorder="1" applyAlignment="1">
      <alignment horizontal="center" vertical="center" wrapText="1"/>
    </xf>
    <xf numFmtId="0" fontId="60" fillId="0" borderId="39" xfId="19" applyFont="1" applyBorder="1" applyAlignment="1">
      <alignment horizontal="center" vertical="center" wrapText="1"/>
    </xf>
    <xf numFmtId="0" fontId="60" fillId="0" borderId="41" xfId="19" applyFont="1" applyBorder="1" applyAlignment="1">
      <alignment horizontal="center" vertical="center" wrapText="1"/>
    </xf>
    <xf numFmtId="0" fontId="60" fillId="0" borderId="3" xfId="19" applyFont="1" applyBorder="1" applyAlignment="1">
      <alignment horizontal="center" vertical="center" wrapText="1"/>
    </xf>
    <xf numFmtId="0" fontId="60" fillId="0" borderId="36" xfId="19" applyFont="1" applyBorder="1" applyAlignment="1">
      <alignment horizontal="left" vertical="center"/>
    </xf>
    <xf numFmtId="0" fontId="60" fillId="0" borderId="37" xfId="19" applyFont="1" applyBorder="1" applyAlignment="1">
      <alignment horizontal="left" vertical="center"/>
    </xf>
    <xf numFmtId="0" fontId="60" fillId="0" borderId="3" xfId="19" applyFont="1" applyBorder="1" applyAlignment="1">
      <alignment horizontal="left" vertical="center"/>
    </xf>
    <xf numFmtId="0" fontId="60" fillId="0" borderId="1" xfId="19" applyFont="1" applyBorder="1" applyAlignment="1">
      <alignment horizontal="center" vertical="center" wrapText="1"/>
    </xf>
    <xf numFmtId="0" fontId="69" fillId="0" borderId="0" xfId="17" applyFont="1" applyBorder="1" applyAlignment="1">
      <alignment horizontal="left" vertical="center"/>
    </xf>
    <xf numFmtId="0" fontId="60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65" fillId="0" borderId="0" xfId="17" applyFont="1" applyBorder="1" applyAlignment="1">
      <alignment horizontal="center" vertical="center" wrapText="1"/>
    </xf>
    <xf numFmtId="0" fontId="65" fillId="0" borderId="0" xfId="17" applyFont="1" applyBorder="1" applyAlignment="1">
      <alignment horizontal="left" vertical="center" wrapText="1"/>
    </xf>
    <xf numFmtId="164" fontId="40" fillId="0" borderId="48" xfId="3" applyFont="1" applyFill="1" applyBorder="1" applyAlignment="1" applyProtection="1">
      <alignment horizontal="right" vertical="center"/>
    </xf>
    <xf numFmtId="164" fontId="40" fillId="0" borderId="49" xfId="3" applyFont="1" applyFill="1" applyBorder="1" applyAlignment="1" applyProtection="1">
      <alignment horizontal="right" vertical="center"/>
    </xf>
    <xf numFmtId="164" fontId="43" fillId="0" borderId="36" xfId="3" applyFont="1" applyFill="1" applyBorder="1" applyAlignment="1" applyProtection="1">
      <alignment horizontal="left" vertical="top" wrapText="1"/>
    </xf>
    <xf numFmtId="164" fontId="43" fillId="0" borderId="37" xfId="3" applyFont="1" applyFill="1" applyBorder="1" applyAlignment="1" applyProtection="1">
      <alignment horizontal="left" vertical="top" wrapText="1"/>
    </xf>
    <xf numFmtId="164" fontId="43" fillId="0" borderId="45" xfId="3" applyFont="1" applyFill="1" applyBorder="1" applyAlignment="1" applyProtection="1">
      <alignment horizontal="left" vertical="top" wrapText="1"/>
    </xf>
    <xf numFmtId="164" fontId="43" fillId="0" borderId="46" xfId="3" applyFont="1" applyFill="1" applyBorder="1" applyAlignment="1" applyProtection="1">
      <alignment horizontal="left" vertical="top" wrapText="1"/>
    </xf>
    <xf numFmtId="0" fontId="61" fillId="0" borderId="0" xfId="10" applyFont="1" applyAlignment="1">
      <alignment horizontal="right"/>
    </xf>
    <xf numFmtId="164" fontId="40" fillId="0" borderId="36" xfId="3" applyFont="1" applyFill="1" applyBorder="1" applyAlignment="1" applyProtection="1">
      <alignment horizontal="center" vertical="center"/>
    </xf>
    <xf numFmtId="164" fontId="40" fillId="0" borderId="37" xfId="3" applyFont="1" applyFill="1" applyBorder="1" applyAlignment="1" applyProtection="1">
      <alignment horizontal="center" vertical="center"/>
    </xf>
    <xf numFmtId="164" fontId="41" fillId="9" borderId="39" xfId="3" applyFont="1" applyFill="1" applyBorder="1" applyAlignment="1" applyProtection="1">
      <alignment horizontal="left" vertical="top" wrapText="1"/>
    </xf>
    <xf numFmtId="164" fontId="41" fillId="9" borderId="40" xfId="3" applyFont="1" applyFill="1" applyBorder="1" applyAlignment="1" applyProtection="1">
      <alignment horizontal="left" vertical="top" wrapText="1"/>
    </xf>
    <xf numFmtId="164" fontId="43" fillId="10" borderId="36" xfId="3" applyFont="1" applyFill="1" applyBorder="1" applyAlignment="1" applyProtection="1">
      <alignment horizontal="left" vertical="top" wrapText="1"/>
    </xf>
    <xf numFmtId="164" fontId="43" fillId="10" borderId="37" xfId="3" applyFont="1" applyFill="1" applyBorder="1" applyAlignment="1" applyProtection="1">
      <alignment horizontal="left" vertical="top" wrapText="1"/>
    </xf>
    <xf numFmtId="0" fontId="43" fillId="0" borderId="36" xfId="11" applyFont="1" applyBorder="1" applyAlignment="1">
      <alignment horizontal="left" vertical="top" wrapText="1"/>
    </xf>
    <xf numFmtId="0" fontId="43" fillId="0" borderId="37" xfId="11" applyFont="1" applyBorder="1" applyAlignment="1">
      <alignment horizontal="left" vertical="top" wrapText="1"/>
    </xf>
    <xf numFmtId="164" fontId="43" fillId="0" borderId="45" xfId="3" applyFont="1" applyFill="1" applyBorder="1" applyAlignment="1" applyProtection="1">
      <alignment vertical="top" wrapText="1"/>
    </xf>
    <xf numFmtId="164" fontId="43" fillId="0" borderId="46" xfId="3" applyFont="1" applyFill="1" applyBorder="1" applyAlignment="1" applyProtection="1">
      <alignment vertical="top" wrapText="1"/>
    </xf>
    <xf numFmtId="164" fontId="37" fillId="0" borderId="0" xfId="3" applyFont="1" applyFill="1" applyBorder="1" applyAlignment="1" applyProtection="1">
      <alignment horizontal="center" vertical="center"/>
    </xf>
    <xf numFmtId="164" fontId="43" fillId="10" borderId="36" xfId="3" applyFont="1" applyFill="1" applyBorder="1" applyAlignment="1" applyProtection="1">
      <alignment vertical="top" wrapText="1"/>
    </xf>
    <xf numFmtId="164" fontId="43" fillId="10" borderId="37" xfId="3" applyFont="1" applyFill="1" applyBorder="1" applyAlignment="1" applyProtection="1">
      <alignment vertical="top" wrapText="1"/>
    </xf>
    <xf numFmtId="49" fontId="41" fillId="9" borderId="39" xfId="3" applyNumberFormat="1" applyFont="1" applyFill="1" applyBorder="1" applyAlignment="1" applyProtection="1">
      <alignment vertical="top" wrapText="1"/>
    </xf>
    <xf numFmtId="49" fontId="41" fillId="9" borderId="40" xfId="3" applyNumberFormat="1" applyFont="1" applyFill="1" applyBorder="1" applyAlignment="1" applyProtection="1">
      <alignment vertical="top" wrapText="1"/>
    </xf>
    <xf numFmtId="49" fontId="10" fillId="16" borderId="131" xfId="7" applyNumberFormat="1" applyFont="1" applyFill="1" applyBorder="1" applyAlignment="1" applyProtection="1">
      <alignment horizontal="right" vertical="center" wrapText="1"/>
      <protection locked="0"/>
    </xf>
    <xf numFmtId="49" fontId="10" fillId="16" borderId="23" xfId="7" applyNumberFormat="1" applyFont="1" applyFill="1" applyBorder="1" applyAlignment="1" applyProtection="1">
      <alignment horizontal="right" vertical="center" wrapText="1"/>
      <protection locked="0"/>
    </xf>
    <xf numFmtId="49" fontId="10" fillId="16" borderId="16" xfId="7" applyNumberFormat="1" applyFont="1" applyFill="1" applyBorder="1" applyAlignment="1" applyProtection="1">
      <alignment horizontal="right" vertical="center" wrapText="1"/>
      <protection locked="0"/>
    </xf>
    <xf numFmtId="0" fontId="37" fillId="0" borderId="0" xfId="20" applyFont="1" applyBorder="1" applyAlignment="1">
      <alignment horizontal="center" wrapText="1"/>
    </xf>
    <xf numFmtId="0" fontId="61" fillId="0" borderId="0" xfId="20" applyFont="1" applyBorder="1" applyAlignment="1">
      <alignment horizontal="right" vertical="top" wrapText="1"/>
    </xf>
    <xf numFmtId="0" fontId="63" fillId="0" borderId="0" xfId="21" applyFont="1" applyBorder="1" applyAlignment="1">
      <alignment horizontal="center"/>
    </xf>
    <xf numFmtId="0" fontId="60" fillId="0" borderId="0" xfId="21" applyFont="1" applyBorder="1" applyAlignment="1">
      <alignment horizontal="right"/>
    </xf>
    <xf numFmtId="4" fontId="4" fillId="0" borderId="206" xfId="1" applyNumberFormat="1" applyFont="1" applyFill="1" applyBorder="1" applyAlignment="1" applyProtection="1">
      <alignment horizontal="right"/>
      <protection locked="0"/>
    </xf>
    <xf numFmtId="4" fontId="3" fillId="0" borderId="206" xfId="1" applyNumberFormat="1" applyFont="1" applyFill="1" applyBorder="1" applyAlignment="1" applyProtection="1">
      <alignment horizontal="right"/>
      <protection locked="0"/>
    </xf>
    <xf numFmtId="4" fontId="4" fillId="0" borderId="0" xfId="1" applyNumberFormat="1" applyFont="1" applyFill="1" applyBorder="1" applyAlignment="1" applyProtection="1">
      <alignment horizontal="right"/>
      <protection locked="0"/>
    </xf>
    <xf numFmtId="4" fontId="3" fillId="0" borderId="0" xfId="1" applyNumberFormat="1" applyFont="1" applyFill="1" applyBorder="1" applyAlignment="1" applyProtection="1">
      <alignment horizontal="right"/>
      <protection locked="0"/>
    </xf>
  </cellXfs>
  <cellStyles count="22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2" xfId="5"/>
    <cellStyle name="Normalny 2 2" xfId="6"/>
    <cellStyle name="Normalny 3" xfId="7"/>
    <cellStyle name="Normalny 4" xfId="8"/>
    <cellStyle name="Normalny 5" xfId="9"/>
    <cellStyle name="Normalny 5 2" xfId="15"/>
    <cellStyle name="Normalny 6" xfId="1"/>
    <cellStyle name="Normalny_DOCHODY  WYDATKI 2011" xfId="17"/>
    <cellStyle name="Normalny_Kwiecień" xfId="10"/>
    <cellStyle name="Normalny_Przedsiewzięcia FS Zbiorcze" xfId="21"/>
    <cellStyle name="Normalny_Załacznik 2010" xfId="18"/>
    <cellStyle name="Normalny_załaczniki maj" xfId="11"/>
    <cellStyle name="Normalny_załaczniki maj_sołectwa - podział środków 2010" xfId="20"/>
    <cellStyle name="Normalny_załączniki  nr 1,2,3,4,5,6,7,8,9,10,11  2008" xfId="19"/>
    <cellStyle name="Normalny_Załączniki budżet 2010" xfId="12"/>
    <cellStyle name="Normalny_Zeszyt1" xfId="13"/>
    <cellStyle name="Normalny_Zeszyt1_Załaczniki X" xfId="16"/>
    <cellStyle name="Walutowy_Załączniki budżet 2010" xfId="14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"/>
  <sheetViews>
    <sheetView showGridLines="0" tabSelected="1" topLeftCell="A97" workbookViewId="0">
      <selection activeCell="E112" sqref="E112"/>
    </sheetView>
  </sheetViews>
  <sheetFormatPr defaultRowHeight="12.75" x14ac:dyDescent="0.2"/>
  <cols>
    <col min="1" max="1" width="4.42578125" style="1" customWidth="1"/>
    <col min="2" max="2" width="6.42578125" style="1" customWidth="1"/>
    <col min="3" max="3" width="0.7109375" style="1" hidden="1" customWidth="1"/>
    <col min="4" max="4" width="6.42578125" style="1" customWidth="1"/>
    <col min="5" max="5" width="32.42578125" style="1" customWidth="1"/>
    <col min="6" max="6" width="15.140625" style="622" customWidth="1"/>
    <col min="7" max="7" width="12.5703125" style="622" customWidth="1"/>
    <col min="8" max="8" width="8.5703125" style="1" customWidth="1"/>
    <col min="9" max="9" width="4.85546875" style="1" customWidth="1"/>
    <col min="10" max="10" width="12.42578125" style="1" customWidth="1"/>
    <col min="11" max="11" width="7.5703125" style="1" customWidth="1"/>
    <col min="12" max="12" width="11.140625" style="1" customWidth="1"/>
    <col min="13" max="13" width="12" style="1" customWidth="1"/>
    <col min="14" max="14" width="9.140625" style="640"/>
    <col min="15" max="230" width="9.140625" style="1"/>
    <col min="231" max="231" width="2.140625" style="1" customWidth="1"/>
    <col min="232" max="232" width="8.7109375" style="1" customWidth="1"/>
    <col min="233" max="233" width="9.85546875" style="1" customWidth="1"/>
    <col min="234" max="234" width="1" style="1" customWidth="1"/>
    <col min="235" max="235" width="10.85546875" style="1" customWidth="1"/>
    <col min="236" max="236" width="54.5703125" style="1" customWidth="1"/>
    <col min="237" max="238" width="22.85546875" style="1" customWidth="1"/>
    <col min="239" max="239" width="9.85546875" style="1" customWidth="1"/>
    <col min="240" max="240" width="13" style="1" customWidth="1"/>
    <col min="241" max="241" width="1" style="1" customWidth="1"/>
    <col min="242" max="486" width="9.140625" style="1"/>
    <col min="487" max="487" width="2.140625" style="1" customWidth="1"/>
    <col min="488" max="488" width="8.7109375" style="1" customWidth="1"/>
    <col min="489" max="489" width="9.85546875" style="1" customWidth="1"/>
    <col min="490" max="490" width="1" style="1" customWidth="1"/>
    <col min="491" max="491" width="10.85546875" style="1" customWidth="1"/>
    <col min="492" max="492" width="54.5703125" style="1" customWidth="1"/>
    <col min="493" max="494" width="22.85546875" style="1" customWidth="1"/>
    <col min="495" max="495" width="9.85546875" style="1" customWidth="1"/>
    <col min="496" max="496" width="13" style="1" customWidth="1"/>
    <col min="497" max="497" width="1" style="1" customWidth="1"/>
    <col min="498" max="742" width="9.140625" style="1"/>
    <col min="743" max="743" width="2.140625" style="1" customWidth="1"/>
    <col min="744" max="744" width="8.7109375" style="1" customWidth="1"/>
    <col min="745" max="745" width="9.85546875" style="1" customWidth="1"/>
    <col min="746" max="746" width="1" style="1" customWidth="1"/>
    <col min="747" max="747" width="10.85546875" style="1" customWidth="1"/>
    <col min="748" max="748" width="54.5703125" style="1" customWidth="1"/>
    <col min="749" max="750" width="22.85546875" style="1" customWidth="1"/>
    <col min="751" max="751" width="9.85546875" style="1" customWidth="1"/>
    <col min="752" max="752" width="13" style="1" customWidth="1"/>
    <col min="753" max="753" width="1" style="1" customWidth="1"/>
    <col min="754" max="998" width="9.140625" style="1"/>
    <col min="999" max="999" width="2.140625" style="1" customWidth="1"/>
    <col min="1000" max="1000" width="8.7109375" style="1" customWidth="1"/>
    <col min="1001" max="1001" width="9.85546875" style="1" customWidth="1"/>
    <col min="1002" max="1002" width="1" style="1" customWidth="1"/>
    <col min="1003" max="1003" width="10.85546875" style="1" customWidth="1"/>
    <col min="1004" max="1004" width="54.5703125" style="1" customWidth="1"/>
    <col min="1005" max="1006" width="22.85546875" style="1" customWidth="1"/>
    <col min="1007" max="1007" width="9.85546875" style="1" customWidth="1"/>
    <col min="1008" max="1008" width="13" style="1" customWidth="1"/>
    <col min="1009" max="1009" width="1" style="1" customWidth="1"/>
    <col min="1010" max="1254" width="9.140625" style="1"/>
    <col min="1255" max="1255" width="2.140625" style="1" customWidth="1"/>
    <col min="1256" max="1256" width="8.7109375" style="1" customWidth="1"/>
    <col min="1257" max="1257" width="9.85546875" style="1" customWidth="1"/>
    <col min="1258" max="1258" width="1" style="1" customWidth="1"/>
    <col min="1259" max="1259" width="10.85546875" style="1" customWidth="1"/>
    <col min="1260" max="1260" width="54.5703125" style="1" customWidth="1"/>
    <col min="1261" max="1262" width="22.85546875" style="1" customWidth="1"/>
    <col min="1263" max="1263" width="9.85546875" style="1" customWidth="1"/>
    <col min="1264" max="1264" width="13" style="1" customWidth="1"/>
    <col min="1265" max="1265" width="1" style="1" customWidth="1"/>
    <col min="1266" max="1510" width="9.140625" style="1"/>
    <col min="1511" max="1511" width="2.140625" style="1" customWidth="1"/>
    <col min="1512" max="1512" width="8.7109375" style="1" customWidth="1"/>
    <col min="1513" max="1513" width="9.85546875" style="1" customWidth="1"/>
    <col min="1514" max="1514" width="1" style="1" customWidth="1"/>
    <col min="1515" max="1515" width="10.85546875" style="1" customWidth="1"/>
    <col min="1516" max="1516" width="54.5703125" style="1" customWidth="1"/>
    <col min="1517" max="1518" width="22.85546875" style="1" customWidth="1"/>
    <col min="1519" max="1519" width="9.85546875" style="1" customWidth="1"/>
    <col min="1520" max="1520" width="13" style="1" customWidth="1"/>
    <col min="1521" max="1521" width="1" style="1" customWidth="1"/>
    <col min="1522" max="1766" width="9.140625" style="1"/>
    <col min="1767" max="1767" width="2.140625" style="1" customWidth="1"/>
    <col min="1768" max="1768" width="8.7109375" style="1" customWidth="1"/>
    <col min="1769" max="1769" width="9.85546875" style="1" customWidth="1"/>
    <col min="1770" max="1770" width="1" style="1" customWidth="1"/>
    <col min="1771" max="1771" width="10.85546875" style="1" customWidth="1"/>
    <col min="1772" max="1772" width="54.5703125" style="1" customWidth="1"/>
    <col min="1773" max="1774" width="22.85546875" style="1" customWidth="1"/>
    <col min="1775" max="1775" width="9.85546875" style="1" customWidth="1"/>
    <col min="1776" max="1776" width="13" style="1" customWidth="1"/>
    <col min="1777" max="1777" width="1" style="1" customWidth="1"/>
    <col min="1778" max="2022" width="9.140625" style="1"/>
    <col min="2023" max="2023" width="2.140625" style="1" customWidth="1"/>
    <col min="2024" max="2024" width="8.7109375" style="1" customWidth="1"/>
    <col min="2025" max="2025" width="9.85546875" style="1" customWidth="1"/>
    <col min="2026" max="2026" width="1" style="1" customWidth="1"/>
    <col min="2027" max="2027" width="10.85546875" style="1" customWidth="1"/>
    <col min="2028" max="2028" width="54.5703125" style="1" customWidth="1"/>
    <col min="2029" max="2030" width="22.85546875" style="1" customWidth="1"/>
    <col min="2031" max="2031" width="9.85546875" style="1" customWidth="1"/>
    <col min="2032" max="2032" width="13" style="1" customWidth="1"/>
    <col min="2033" max="2033" width="1" style="1" customWidth="1"/>
    <col min="2034" max="2278" width="9.140625" style="1"/>
    <col min="2279" max="2279" width="2.140625" style="1" customWidth="1"/>
    <col min="2280" max="2280" width="8.7109375" style="1" customWidth="1"/>
    <col min="2281" max="2281" width="9.85546875" style="1" customWidth="1"/>
    <col min="2282" max="2282" width="1" style="1" customWidth="1"/>
    <col min="2283" max="2283" width="10.85546875" style="1" customWidth="1"/>
    <col min="2284" max="2284" width="54.5703125" style="1" customWidth="1"/>
    <col min="2285" max="2286" width="22.85546875" style="1" customWidth="1"/>
    <col min="2287" max="2287" width="9.85546875" style="1" customWidth="1"/>
    <col min="2288" max="2288" width="13" style="1" customWidth="1"/>
    <col min="2289" max="2289" width="1" style="1" customWidth="1"/>
    <col min="2290" max="2534" width="9.140625" style="1"/>
    <col min="2535" max="2535" width="2.140625" style="1" customWidth="1"/>
    <col min="2536" max="2536" width="8.7109375" style="1" customWidth="1"/>
    <col min="2537" max="2537" width="9.85546875" style="1" customWidth="1"/>
    <col min="2538" max="2538" width="1" style="1" customWidth="1"/>
    <col min="2539" max="2539" width="10.85546875" style="1" customWidth="1"/>
    <col min="2540" max="2540" width="54.5703125" style="1" customWidth="1"/>
    <col min="2541" max="2542" width="22.85546875" style="1" customWidth="1"/>
    <col min="2543" max="2543" width="9.85546875" style="1" customWidth="1"/>
    <col min="2544" max="2544" width="13" style="1" customWidth="1"/>
    <col min="2545" max="2545" width="1" style="1" customWidth="1"/>
    <col min="2546" max="2790" width="9.140625" style="1"/>
    <col min="2791" max="2791" width="2.140625" style="1" customWidth="1"/>
    <col min="2792" max="2792" width="8.7109375" style="1" customWidth="1"/>
    <col min="2793" max="2793" width="9.85546875" style="1" customWidth="1"/>
    <col min="2794" max="2794" width="1" style="1" customWidth="1"/>
    <col min="2795" max="2795" width="10.85546875" style="1" customWidth="1"/>
    <col min="2796" max="2796" width="54.5703125" style="1" customWidth="1"/>
    <col min="2797" max="2798" width="22.85546875" style="1" customWidth="1"/>
    <col min="2799" max="2799" width="9.85546875" style="1" customWidth="1"/>
    <col min="2800" max="2800" width="13" style="1" customWidth="1"/>
    <col min="2801" max="2801" width="1" style="1" customWidth="1"/>
    <col min="2802" max="3046" width="9.140625" style="1"/>
    <col min="3047" max="3047" width="2.140625" style="1" customWidth="1"/>
    <col min="3048" max="3048" width="8.7109375" style="1" customWidth="1"/>
    <col min="3049" max="3049" width="9.85546875" style="1" customWidth="1"/>
    <col min="3050" max="3050" width="1" style="1" customWidth="1"/>
    <col min="3051" max="3051" width="10.85546875" style="1" customWidth="1"/>
    <col min="3052" max="3052" width="54.5703125" style="1" customWidth="1"/>
    <col min="3053" max="3054" width="22.85546875" style="1" customWidth="1"/>
    <col min="3055" max="3055" width="9.85546875" style="1" customWidth="1"/>
    <col min="3056" max="3056" width="13" style="1" customWidth="1"/>
    <col min="3057" max="3057" width="1" style="1" customWidth="1"/>
    <col min="3058" max="3302" width="9.140625" style="1"/>
    <col min="3303" max="3303" width="2.140625" style="1" customWidth="1"/>
    <col min="3304" max="3304" width="8.7109375" style="1" customWidth="1"/>
    <col min="3305" max="3305" width="9.85546875" style="1" customWidth="1"/>
    <col min="3306" max="3306" width="1" style="1" customWidth="1"/>
    <col min="3307" max="3307" width="10.85546875" style="1" customWidth="1"/>
    <col min="3308" max="3308" width="54.5703125" style="1" customWidth="1"/>
    <col min="3309" max="3310" width="22.85546875" style="1" customWidth="1"/>
    <col min="3311" max="3311" width="9.85546875" style="1" customWidth="1"/>
    <col min="3312" max="3312" width="13" style="1" customWidth="1"/>
    <col min="3313" max="3313" width="1" style="1" customWidth="1"/>
    <col min="3314" max="3558" width="9.140625" style="1"/>
    <col min="3559" max="3559" width="2.140625" style="1" customWidth="1"/>
    <col min="3560" max="3560" width="8.7109375" style="1" customWidth="1"/>
    <col min="3561" max="3561" width="9.85546875" style="1" customWidth="1"/>
    <col min="3562" max="3562" width="1" style="1" customWidth="1"/>
    <col min="3563" max="3563" width="10.85546875" style="1" customWidth="1"/>
    <col min="3564" max="3564" width="54.5703125" style="1" customWidth="1"/>
    <col min="3565" max="3566" width="22.85546875" style="1" customWidth="1"/>
    <col min="3567" max="3567" width="9.85546875" style="1" customWidth="1"/>
    <col min="3568" max="3568" width="13" style="1" customWidth="1"/>
    <col min="3569" max="3569" width="1" style="1" customWidth="1"/>
    <col min="3570" max="3814" width="9.140625" style="1"/>
    <col min="3815" max="3815" width="2.140625" style="1" customWidth="1"/>
    <col min="3816" max="3816" width="8.7109375" style="1" customWidth="1"/>
    <col min="3817" max="3817" width="9.85546875" style="1" customWidth="1"/>
    <col min="3818" max="3818" width="1" style="1" customWidth="1"/>
    <col min="3819" max="3819" width="10.85546875" style="1" customWidth="1"/>
    <col min="3820" max="3820" width="54.5703125" style="1" customWidth="1"/>
    <col min="3821" max="3822" width="22.85546875" style="1" customWidth="1"/>
    <col min="3823" max="3823" width="9.85546875" style="1" customWidth="1"/>
    <col min="3824" max="3824" width="13" style="1" customWidth="1"/>
    <col min="3825" max="3825" width="1" style="1" customWidth="1"/>
    <col min="3826" max="4070" width="9.140625" style="1"/>
    <col min="4071" max="4071" width="2.140625" style="1" customWidth="1"/>
    <col min="4072" max="4072" width="8.7109375" style="1" customWidth="1"/>
    <col min="4073" max="4073" width="9.85546875" style="1" customWidth="1"/>
    <col min="4074" max="4074" width="1" style="1" customWidth="1"/>
    <col min="4075" max="4075" width="10.85546875" style="1" customWidth="1"/>
    <col min="4076" max="4076" width="54.5703125" style="1" customWidth="1"/>
    <col min="4077" max="4078" width="22.85546875" style="1" customWidth="1"/>
    <col min="4079" max="4079" width="9.85546875" style="1" customWidth="1"/>
    <col min="4080" max="4080" width="13" style="1" customWidth="1"/>
    <col min="4081" max="4081" width="1" style="1" customWidth="1"/>
    <col min="4082" max="4326" width="9.140625" style="1"/>
    <col min="4327" max="4327" width="2.140625" style="1" customWidth="1"/>
    <col min="4328" max="4328" width="8.7109375" style="1" customWidth="1"/>
    <col min="4329" max="4329" width="9.85546875" style="1" customWidth="1"/>
    <col min="4330" max="4330" width="1" style="1" customWidth="1"/>
    <col min="4331" max="4331" width="10.85546875" style="1" customWidth="1"/>
    <col min="4332" max="4332" width="54.5703125" style="1" customWidth="1"/>
    <col min="4333" max="4334" width="22.85546875" style="1" customWidth="1"/>
    <col min="4335" max="4335" width="9.85546875" style="1" customWidth="1"/>
    <col min="4336" max="4336" width="13" style="1" customWidth="1"/>
    <col min="4337" max="4337" width="1" style="1" customWidth="1"/>
    <col min="4338" max="4582" width="9.140625" style="1"/>
    <col min="4583" max="4583" width="2.140625" style="1" customWidth="1"/>
    <col min="4584" max="4584" width="8.7109375" style="1" customWidth="1"/>
    <col min="4585" max="4585" width="9.85546875" style="1" customWidth="1"/>
    <col min="4586" max="4586" width="1" style="1" customWidth="1"/>
    <col min="4587" max="4587" width="10.85546875" style="1" customWidth="1"/>
    <col min="4588" max="4588" width="54.5703125" style="1" customWidth="1"/>
    <col min="4589" max="4590" width="22.85546875" style="1" customWidth="1"/>
    <col min="4591" max="4591" width="9.85546875" style="1" customWidth="1"/>
    <col min="4592" max="4592" width="13" style="1" customWidth="1"/>
    <col min="4593" max="4593" width="1" style="1" customWidth="1"/>
    <col min="4594" max="4838" width="9.140625" style="1"/>
    <col min="4839" max="4839" width="2.140625" style="1" customWidth="1"/>
    <col min="4840" max="4840" width="8.7109375" style="1" customWidth="1"/>
    <col min="4841" max="4841" width="9.85546875" style="1" customWidth="1"/>
    <col min="4842" max="4842" width="1" style="1" customWidth="1"/>
    <col min="4843" max="4843" width="10.85546875" style="1" customWidth="1"/>
    <col min="4844" max="4844" width="54.5703125" style="1" customWidth="1"/>
    <col min="4845" max="4846" width="22.85546875" style="1" customWidth="1"/>
    <col min="4847" max="4847" width="9.85546875" style="1" customWidth="1"/>
    <col min="4848" max="4848" width="13" style="1" customWidth="1"/>
    <col min="4849" max="4849" width="1" style="1" customWidth="1"/>
    <col min="4850" max="5094" width="9.140625" style="1"/>
    <col min="5095" max="5095" width="2.140625" style="1" customWidth="1"/>
    <col min="5096" max="5096" width="8.7109375" style="1" customWidth="1"/>
    <col min="5097" max="5097" width="9.85546875" style="1" customWidth="1"/>
    <col min="5098" max="5098" width="1" style="1" customWidth="1"/>
    <col min="5099" max="5099" width="10.85546875" style="1" customWidth="1"/>
    <col min="5100" max="5100" width="54.5703125" style="1" customWidth="1"/>
    <col min="5101" max="5102" width="22.85546875" style="1" customWidth="1"/>
    <col min="5103" max="5103" width="9.85546875" style="1" customWidth="1"/>
    <col min="5104" max="5104" width="13" style="1" customWidth="1"/>
    <col min="5105" max="5105" width="1" style="1" customWidth="1"/>
    <col min="5106" max="5350" width="9.140625" style="1"/>
    <col min="5351" max="5351" width="2.140625" style="1" customWidth="1"/>
    <col min="5352" max="5352" width="8.7109375" style="1" customWidth="1"/>
    <col min="5353" max="5353" width="9.85546875" style="1" customWidth="1"/>
    <col min="5354" max="5354" width="1" style="1" customWidth="1"/>
    <col min="5355" max="5355" width="10.85546875" style="1" customWidth="1"/>
    <col min="5356" max="5356" width="54.5703125" style="1" customWidth="1"/>
    <col min="5357" max="5358" width="22.85546875" style="1" customWidth="1"/>
    <col min="5359" max="5359" width="9.85546875" style="1" customWidth="1"/>
    <col min="5360" max="5360" width="13" style="1" customWidth="1"/>
    <col min="5361" max="5361" width="1" style="1" customWidth="1"/>
    <col min="5362" max="5606" width="9.140625" style="1"/>
    <col min="5607" max="5607" width="2.140625" style="1" customWidth="1"/>
    <col min="5608" max="5608" width="8.7109375" style="1" customWidth="1"/>
    <col min="5609" max="5609" width="9.85546875" style="1" customWidth="1"/>
    <col min="5610" max="5610" width="1" style="1" customWidth="1"/>
    <col min="5611" max="5611" width="10.85546875" style="1" customWidth="1"/>
    <col min="5612" max="5612" width="54.5703125" style="1" customWidth="1"/>
    <col min="5613" max="5614" width="22.85546875" style="1" customWidth="1"/>
    <col min="5615" max="5615" width="9.85546875" style="1" customWidth="1"/>
    <col min="5616" max="5616" width="13" style="1" customWidth="1"/>
    <col min="5617" max="5617" width="1" style="1" customWidth="1"/>
    <col min="5618" max="5862" width="9.140625" style="1"/>
    <col min="5863" max="5863" width="2.140625" style="1" customWidth="1"/>
    <col min="5864" max="5864" width="8.7109375" style="1" customWidth="1"/>
    <col min="5865" max="5865" width="9.85546875" style="1" customWidth="1"/>
    <col min="5866" max="5866" width="1" style="1" customWidth="1"/>
    <col min="5867" max="5867" width="10.85546875" style="1" customWidth="1"/>
    <col min="5868" max="5868" width="54.5703125" style="1" customWidth="1"/>
    <col min="5869" max="5870" width="22.85546875" style="1" customWidth="1"/>
    <col min="5871" max="5871" width="9.85546875" style="1" customWidth="1"/>
    <col min="5872" max="5872" width="13" style="1" customWidth="1"/>
    <col min="5873" max="5873" width="1" style="1" customWidth="1"/>
    <col min="5874" max="6118" width="9.140625" style="1"/>
    <col min="6119" max="6119" width="2.140625" style="1" customWidth="1"/>
    <col min="6120" max="6120" width="8.7109375" style="1" customWidth="1"/>
    <col min="6121" max="6121" width="9.85546875" style="1" customWidth="1"/>
    <col min="6122" max="6122" width="1" style="1" customWidth="1"/>
    <col min="6123" max="6123" width="10.85546875" style="1" customWidth="1"/>
    <col min="6124" max="6124" width="54.5703125" style="1" customWidth="1"/>
    <col min="6125" max="6126" width="22.85546875" style="1" customWidth="1"/>
    <col min="6127" max="6127" width="9.85546875" style="1" customWidth="1"/>
    <col min="6128" max="6128" width="13" style="1" customWidth="1"/>
    <col min="6129" max="6129" width="1" style="1" customWidth="1"/>
    <col min="6130" max="6374" width="9.140625" style="1"/>
    <col min="6375" max="6375" width="2.140625" style="1" customWidth="1"/>
    <col min="6376" max="6376" width="8.7109375" style="1" customWidth="1"/>
    <col min="6377" max="6377" width="9.85546875" style="1" customWidth="1"/>
    <col min="6378" max="6378" width="1" style="1" customWidth="1"/>
    <col min="6379" max="6379" width="10.85546875" style="1" customWidth="1"/>
    <col min="6380" max="6380" width="54.5703125" style="1" customWidth="1"/>
    <col min="6381" max="6382" width="22.85546875" style="1" customWidth="1"/>
    <col min="6383" max="6383" width="9.85546875" style="1" customWidth="1"/>
    <col min="6384" max="6384" width="13" style="1" customWidth="1"/>
    <col min="6385" max="6385" width="1" style="1" customWidth="1"/>
    <col min="6386" max="6630" width="9.140625" style="1"/>
    <col min="6631" max="6631" width="2.140625" style="1" customWidth="1"/>
    <col min="6632" max="6632" width="8.7109375" style="1" customWidth="1"/>
    <col min="6633" max="6633" width="9.85546875" style="1" customWidth="1"/>
    <col min="6634" max="6634" width="1" style="1" customWidth="1"/>
    <col min="6635" max="6635" width="10.85546875" style="1" customWidth="1"/>
    <col min="6636" max="6636" width="54.5703125" style="1" customWidth="1"/>
    <col min="6637" max="6638" width="22.85546875" style="1" customWidth="1"/>
    <col min="6639" max="6639" width="9.85546875" style="1" customWidth="1"/>
    <col min="6640" max="6640" width="13" style="1" customWidth="1"/>
    <col min="6641" max="6641" width="1" style="1" customWidth="1"/>
    <col min="6642" max="6886" width="9.140625" style="1"/>
    <col min="6887" max="6887" width="2.140625" style="1" customWidth="1"/>
    <col min="6888" max="6888" width="8.7109375" style="1" customWidth="1"/>
    <col min="6889" max="6889" width="9.85546875" style="1" customWidth="1"/>
    <col min="6890" max="6890" width="1" style="1" customWidth="1"/>
    <col min="6891" max="6891" width="10.85546875" style="1" customWidth="1"/>
    <col min="6892" max="6892" width="54.5703125" style="1" customWidth="1"/>
    <col min="6893" max="6894" width="22.85546875" style="1" customWidth="1"/>
    <col min="6895" max="6895" width="9.85546875" style="1" customWidth="1"/>
    <col min="6896" max="6896" width="13" style="1" customWidth="1"/>
    <col min="6897" max="6897" width="1" style="1" customWidth="1"/>
    <col min="6898" max="7142" width="9.140625" style="1"/>
    <col min="7143" max="7143" width="2.140625" style="1" customWidth="1"/>
    <col min="7144" max="7144" width="8.7109375" style="1" customWidth="1"/>
    <col min="7145" max="7145" width="9.85546875" style="1" customWidth="1"/>
    <col min="7146" max="7146" width="1" style="1" customWidth="1"/>
    <col min="7147" max="7147" width="10.85546875" style="1" customWidth="1"/>
    <col min="7148" max="7148" width="54.5703125" style="1" customWidth="1"/>
    <col min="7149" max="7150" width="22.85546875" style="1" customWidth="1"/>
    <col min="7151" max="7151" width="9.85546875" style="1" customWidth="1"/>
    <col min="7152" max="7152" width="13" style="1" customWidth="1"/>
    <col min="7153" max="7153" width="1" style="1" customWidth="1"/>
    <col min="7154" max="7398" width="9.140625" style="1"/>
    <col min="7399" max="7399" width="2.140625" style="1" customWidth="1"/>
    <col min="7400" max="7400" width="8.7109375" style="1" customWidth="1"/>
    <col min="7401" max="7401" width="9.85546875" style="1" customWidth="1"/>
    <col min="7402" max="7402" width="1" style="1" customWidth="1"/>
    <col min="7403" max="7403" width="10.85546875" style="1" customWidth="1"/>
    <col min="7404" max="7404" width="54.5703125" style="1" customWidth="1"/>
    <col min="7405" max="7406" width="22.85546875" style="1" customWidth="1"/>
    <col min="7407" max="7407" width="9.85546875" style="1" customWidth="1"/>
    <col min="7408" max="7408" width="13" style="1" customWidth="1"/>
    <col min="7409" max="7409" width="1" style="1" customWidth="1"/>
    <col min="7410" max="7654" width="9.140625" style="1"/>
    <col min="7655" max="7655" width="2.140625" style="1" customWidth="1"/>
    <col min="7656" max="7656" width="8.7109375" style="1" customWidth="1"/>
    <col min="7657" max="7657" width="9.85546875" style="1" customWidth="1"/>
    <col min="7658" max="7658" width="1" style="1" customWidth="1"/>
    <col min="7659" max="7659" width="10.85546875" style="1" customWidth="1"/>
    <col min="7660" max="7660" width="54.5703125" style="1" customWidth="1"/>
    <col min="7661" max="7662" width="22.85546875" style="1" customWidth="1"/>
    <col min="7663" max="7663" width="9.85546875" style="1" customWidth="1"/>
    <col min="7664" max="7664" width="13" style="1" customWidth="1"/>
    <col min="7665" max="7665" width="1" style="1" customWidth="1"/>
    <col min="7666" max="7910" width="9.140625" style="1"/>
    <col min="7911" max="7911" width="2.140625" style="1" customWidth="1"/>
    <col min="7912" max="7912" width="8.7109375" style="1" customWidth="1"/>
    <col min="7913" max="7913" width="9.85546875" style="1" customWidth="1"/>
    <col min="7914" max="7914" width="1" style="1" customWidth="1"/>
    <col min="7915" max="7915" width="10.85546875" style="1" customWidth="1"/>
    <col min="7916" max="7916" width="54.5703125" style="1" customWidth="1"/>
    <col min="7917" max="7918" width="22.85546875" style="1" customWidth="1"/>
    <col min="7919" max="7919" width="9.85546875" style="1" customWidth="1"/>
    <col min="7920" max="7920" width="13" style="1" customWidth="1"/>
    <col min="7921" max="7921" width="1" style="1" customWidth="1"/>
    <col min="7922" max="8166" width="9.140625" style="1"/>
    <col min="8167" max="8167" width="2.140625" style="1" customWidth="1"/>
    <col min="8168" max="8168" width="8.7109375" style="1" customWidth="1"/>
    <col min="8169" max="8169" width="9.85546875" style="1" customWidth="1"/>
    <col min="8170" max="8170" width="1" style="1" customWidth="1"/>
    <col min="8171" max="8171" width="10.85546875" style="1" customWidth="1"/>
    <col min="8172" max="8172" width="54.5703125" style="1" customWidth="1"/>
    <col min="8173" max="8174" width="22.85546875" style="1" customWidth="1"/>
    <col min="8175" max="8175" width="9.85546875" style="1" customWidth="1"/>
    <col min="8176" max="8176" width="13" style="1" customWidth="1"/>
    <col min="8177" max="8177" width="1" style="1" customWidth="1"/>
    <col min="8178" max="8422" width="9.140625" style="1"/>
    <col min="8423" max="8423" width="2.140625" style="1" customWidth="1"/>
    <col min="8424" max="8424" width="8.7109375" style="1" customWidth="1"/>
    <col min="8425" max="8425" width="9.85546875" style="1" customWidth="1"/>
    <col min="8426" max="8426" width="1" style="1" customWidth="1"/>
    <col min="8427" max="8427" width="10.85546875" style="1" customWidth="1"/>
    <col min="8428" max="8428" width="54.5703125" style="1" customWidth="1"/>
    <col min="8429" max="8430" width="22.85546875" style="1" customWidth="1"/>
    <col min="8431" max="8431" width="9.85546875" style="1" customWidth="1"/>
    <col min="8432" max="8432" width="13" style="1" customWidth="1"/>
    <col min="8433" max="8433" width="1" style="1" customWidth="1"/>
    <col min="8434" max="8678" width="9.140625" style="1"/>
    <col min="8679" max="8679" width="2.140625" style="1" customWidth="1"/>
    <col min="8680" max="8680" width="8.7109375" style="1" customWidth="1"/>
    <col min="8681" max="8681" width="9.85546875" style="1" customWidth="1"/>
    <col min="8682" max="8682" width="1" style="1" customWidth="1"/>
    <col min="8683" max="8683" width="10.85546875" style="1" customWidth="1"/>
    <col min="8684" max="8684" width="54.5703125" style="1" customWidth="1"/>
    <col min="8685" max="8686" width="22.85546875" style="1" customWidth="1"/>
    <col min="8687" max="8687" width="9.85546875" style="1" customWidth="1"/>
    <col min="8688" max="8688" width="13" style="1" customWidth="1"/>
    <col min="8689" max="8689" width="1" style="1" customWidth="1"/>
    <col min="8690" max="8934" width="9.140625" style="1"/>
    <col min="8935" max="8935" width="2.140625" style="1" customWidth="1"/>
    <col min="8936" max="8936" width="8.7109375" style="1" customWidth="1"/>
    <col min="8937" max="8937" width="9.85546875" style="1" customWidth="1"/>
    <col min="8938" max="8938" width="1" style="1" customWidth="1"/>
    <col min="8939" max="8939" width="10.85546875" style="1" customWidth="1"/>
    <col min="8940" max="8940" width="54.5703125" style="1" customWidth="1"/>
    <col min="8941" max="8942" width="22.85546875" style="1" customWidth="1"/>
    <col min="8943" max="8943" width="9.85546875" style="1" customWidth="1"/>
    <col min="8944" max="8944" width="13" style="1" customWidth="1"/>
    <col min="8945" max="8945" width="1" style="1" customWidth="1"/>
    <col min="8946" max="9190" width="9.140625" style="1"/>
    <col min="9191" max="9191" width="2.140625" style="1" customWidth="1"/>
    <col min="9192" max="9192" width="8.7109375" style="1" customWidth="1"/>
    <col min="9193" max="9193" width="9.85546875" style="1" customWidth="1"/>
    <col min="9194" max="9194" width="1" style="1" customWidth="1"/>
    <col min="9195" max="9195" width="10.85546875" style="1" customWidth="1"/>
    <col min="9196" max="9196" width="54.5703125" style="1" customWidth="1"/>
    <col min="9197" max="9198" width="22.85546875" style="1" customWidth="1"/>
    <col min="9199" max="9199" width="9.85546875" style="1" customWidth="1"/>
    <col min="9200" max="9200" width="13" style="1" customWidth="1"/>
    <col min="9201" max="9201" width="1" style="1" customWidth="1"/>
    <col min="9202" max="9446" width="9.140625" style="1"/>
    <col min="9447" max="9447" width="2.140625" style="1" customWidth="1"/>
    <col min="9448" max="9448" width="8.7109375" style="1" customWidth="1"/>
    <col min="9449" max="9449" width="9.85546875" style="1" customWidth="1"/>
    <col min="9450" max="9450" width="1" style="1" customWidth="1"/>
    <col min="9451" max="9451" width="10.85546875" style="1" customWidth="1"/>
    <col min="9452" max="9452" width="54.5703125" style="1" customWidth="1"/>
    <col min="9453" max="9454" width="22.85546875" style="1" customWidth="1"/>
    <col min="9455" max="9455" width="9.85546875" style="1" customWidth="1"/>
    <col min="9456" max="9456" width="13" style="1" customWidth="1"/>
    <col min="9457" max="9457" width="1" style="1" customWidth="1"/>
    <col min="9458" max="9702" width="9.140625" style="1"/>
    <col min="9703" max="9703" width="2.140625" style="1" customWidth="1"/>
    <col min="9704" max="9704" width="8.7109375" style="1" customWidth="1"/>
    <col min="9705" max="9705" width="9.85546875" style="1" customWidth="1"/>
    <col min="9706" max="9706" width="1" style="1" customWidth="1"/>
    <col min="9707" max="9707" width="10.85546875" style="1" customWidth="1"/>
    <col min="9708" max="9708" width="54.5703125" style="1" customWidth="1"/>
    <col min="9709" max="9710" width="22.85546875" style="1" customWidth="1"/>
    <col min="9711" max="9711" width="9.85546875" style="1" customWidth="1"/>
    <col min="9712" max="9712" width="13" style="1" customWidth="1"/>
    <col min="9713" max="9713" width="1" style="1" customWidth="1"/>
    <col min="9714" max="9958" width="9.140625" style="1"/>
    <col min="9959" max="9959" width="2.140625" style="1" customWidth="1"/>
    <col min="9960" max="9960" width="8.7109375" style="1" customWidth="1"/>
    <col min="9961" max="9961" width="9.85546875" style="1" customWidth="1"/>
    <col min="9962" max="9962" width="1" style="1" customWidth="1"/>
    <col min="9963" max="9963" width="10.85546875" style="1" customWidth="1"/>
    <col min="9964" max="9964" width="54.5703125" style="1" customWidth="1"/>
    <col min="9965" max="9966" width="22.85546875" style="1" customWidth="1"/>
    <col min="9967" max="9967" width="9.85546875" style="1" customWidth="1"/>
    <col min="9968" max="9968" width="13" style="1" customWidth="1"/>
    <col min="9969" max="9969" width="1" style="1" customWidth="1"/>
    <col min="9970" max="10214" width="9.140625" style="1"/>
    <col min="10215" max="10215" width="2.140625" style="1" customWidth="1"/>
    <col min="10216" max="10216" width="8.7109375" style="1" customWidth="1"/>
    <col min="10217" max="10217" width="9.85546875" style="1" customWidth="1"/>
    <col min="10218" max="10218" width="1" style="1" customWidth="1"/>
    <col min="10219" max="10219" width="10.85546875" style="1" customWidth="1"/>
    <col min="10220" max="10220" width="54.5703125" style="1" customWidth="1"/>
    <col min="10221" max="10222" width="22.85546875" style="1" customWidth="1"/>
    <col min="10223" max="10223" width="9.85546875" style="1" customWidth="1"/>
    <col min="10224" max="10224" width="13" style="1" customWidth="1"/>
    <col min="10225" max="10225" width="1" style="1" customWidth="1"/>
    <col min="10226" max="10470" width="9.140625" style="1"/>
    <col min="10471" max="10471" width="2.140625" style="1" customWidth="1"/>
    <col min="10472" max="10472" width="8.7109375" style="1" customWidth="1"/>
    <col min="10473" max="10473" width="9.85546875" style="1" customWidth="1"/>
    <col min="10474" max="10474" width="1" style="1" customWidth="1"/>
    <col min="10475" max="10475" width="10.85546875" style="1" customWidth="1"/>
    <col min="10476" max="10476" width="54.5703125" style="1" customWidth="1"/>
    <col min="10477" max="10478" width="22.85546875" style="1" customWidth="1"/>
    <col min="10479" max="10479" width="9.85546875" style="1" customWidth="1"/>
    <col min="10480" max="10480" width="13" style="1" customWidth="1"/>
    <col min="10481" max="10481" width="1" style="1" customWidth="1"/>
    <col min="10482" max="10726" width="9.140625" style="1"/>
    <col min="10727" max="10727" width="2.140625" style="1" customWidth="1"/>
    <col min="10728" max="10728" width="8.7109375" style="1" customWidth="1"/>
    <col min="10729" max="10729" width="9.85546875" style="1" customWidth="1"/>
    <col min="10730" max="10730" width="1" style="1" customWidth="1"/>
    <col min="10731" max="10731" width="10.85546875" style="1" customWidth="1"/>
    <col min="10732" max="10732" width="54.5703125" style="1" customWidth="1"/>
    <col min="10733" max="10734" width="22.85546875" style="1" customWidth="1"/>
    <col min="10735" max="10735" width="9.85546875" style="1" customWidth="1"/>
    <col min="10736" max="10736" width="13" style="1" customWidth="1"/>
    <col min="10737" max="10737" width="1" style="1" customWidth="1"/>
    <col min="10738" max="10982" width="9.140625" style="1"/>
    <col min="10983" max="10983" width="2.140625" style="1" customWidth="1"/>
    <col min="10984" max="10984" width="8.7109375" style="1" customWidth="1"/>
    <col min="10985" max="10985" width="9.85546875" style="1" customWidth="1"/>
    <col min="10986" max="10986" width="1" style="1" customWidth="1"/>
    <col min="10987" max="10987" width="10.85546875" style="1" customWidth="1"/>
    <col min="10988" max="10988" width="54.5703125" style="1" customWidth="1"/>
    <col min="10989" max="10990" width="22.85546875" style="1" customWidth="1"/>
    <col min="10991" max="10991" width="9.85546875" style="1" customWidth="1"/>
    <col min="10992" max="10992" width="13" style="1" customWidth="1"/>
    <col min="10993" max="10993" width="1" style="1" customWidth="1"/>
    <col min="10994" max="11238" width="9.140625" style="1"/>
    <col min="11239" max="11239" width="2.140625" style="1" customWidth="1"/>
    <col min="11240" max="11240" width="8.7109375" style="1" customWidth="1"/>
    <col min="11241" max="11241" width="9.85546875" style="1" customWidth="1"/>
    <col min="11242" max="11242" width="1" style="1" customWidth="1"/>
    <col min="11243" max="11243" width="10.85546875" style="1" customWidth="1"/>
    <col min="11244" max="11244" width="54.5703125" style="1" customWidth="1"/>
    <col min="11245" max="11246" width="22.85546875" style="1" customWidth="1"/>
    <col min="11247" max="11247" width="9.85546875" style="1" customWidth="1"/>
    <col min="11248" max="11248" width="13" style="1" customWidth="1"/>
    <col min="11249" max="11249" width="1" style="1" customWidth="1"/>
    <col min="11250" max="11494" width="9.140625" style="1"/>
    <col min="11495" max="11495" width="2.140625" style="1" customWidth="1"/>
    <col min="11496" max="11496" width="8.7109375" style="1" customWidth="1"/>
    <col min="11497" max="11497" width="9.85546875" style="1" customWidth="1"/>
    <col min="11498" max="11498" width="1" style="1" customWidth="1"/>
    <col min="11499" max="11499" width="10.85546875" style="1" customWidth="1"/>
    <col min="11500" max="11500" width="54.5703125" style="1" customWidth="1"/>
    <col min="11501" max="11502" width="22.85546875" style="1" customWidth="1"/>
    <col min="11503" max="11503" width="9.85546875" style="1" customWidth="1"/>
    <col min="11504" max="11504" width="13" style="1" customWidth="1"/>
    <col min="11505" max="11505" width="1" style="1" customWidth="1"/>
    <col min="11506" max="11750" width="9.140625" style="1"/>
    <col min="11751" max="11751" width="2.140625" style="1" customWidth="1"/>
    <col min="11752" max="11752" width="8.7109375" style="1" customWidth="1"/>
    <col min="11753" max="11753" width="9.85546875" style="1" customWidth="1"/>
    <col min="11754" max="11754" width="1" style="1" customWidth="1"/>
    <col min="11755" max="11755" width="10.85546875" style="1" customWidth="1"/>
    <col min="11756" max="11756" width="54.5703125" style="1" customWidth="1"/>
    <col min="11757" max="11758" width="22.85546875" style="1" customWidth="1"/>
    <col min="11759" max="11759" width="9.85546875" style="1" customWidth="1"/>
    <col min="11760" max="11760" width="13" style="1" customWidth="1"/>
    <col min="11761" max="11761" width="1" style="1" customWidth="1"/>
    <col min="11762" max="12006" width="9.140625" style="1"/>
    <col min="12007" max="12007" width="2.140625" style="1" customWidth="1"/>
    <col min="12008" max="12008" width="8.7109375" style="1" customWidth="1"/>
    <col min="12009" max="12009" width="9.85546875" style="1" customWidth="1"/>
    <col min="12010" max="12010" width="1" style="1" customWidth="1"/>
    <col min="12011" max="12011" width="10.85546875" style="1" customWidth="1"/>
    <col min="12012" max="12012" width="54.5703125" style="1" customWidth="1"/>
    <col min="12013" max="12014" width="22.85546875" style="1" customWidth="1"/>
    <col min="12015" max="12015" width="9.85546875" style="1" customWidth="1"/>
    <col min="12016" max="12016" width="13" style="1" customWidth="1"/>
    <col min="12017" max="12017" width="1" style="1" customWidth="1"/>
    <col min="12018" max="12262" width="9.140625" style="1"/>
    <col min="12263" max="12263" width="2.140625" style="1" customWidth="1"/>
    <col min="12264" max="12264" width="8.7109375" style="1" customWidth="1"/>
    <col min="12265" max="12265" width="9.85546875" style="1" customWidth="1"/>
    <col min="12266" max="12266" width="1" style="1" customWidth="1"/>
    <col min="12267" max="12267" width="10.85546875" style="1" customWidth="1"/>
    <col min="12268" max="12268" width="54.5703125" style="1" customWidth="1"/>
    <col min="12269" max="12270" width="22.85546875" style="1" customWidth="1"/>
    <col min="12271" max="12271" width="9.85546875" style="1" customWidth="1"/>
    <col min="12272" max="12272" width="13" style="1" customWidth="1"/>
    <col min="12273" max="12273" width="1" style="1" customWidth="1"/>
    <col min="12274" max="12518" width="9.140625" style="1"/>
    <col min="12519" max="12519" width="2.140625" style="1" customWidth="1"/>
    <col min="12520" max="12520" width="8.7109375" style="1" customWidth="1"/>
    <col min="12521" max="12521" width="9.85546875" style="1" customWidth="1"/>
    <col min="12522" max="12522" width="1" style="1" customWidth="1"/>
    <col min="12523" max="12523" width="10.85546875" style="1" customWidth="1"/>
    <col min="12524" max="12524" width="54.5703125" style="1" customWidth="1"/>
    <col min="12525" max="12526" width="22.85546875" style="1" customWidth="1"/>
    <col min="12527" max="12527" width="9.85546875" style="1" customWidth="1"/>
    <col min="12528" max="12528" width="13" style="1" customWidth="1"/>
    <col min="12529" max="12529" width="1" style="1" customWidth="1"/>
    <col min="12530" max="12774" width="9.140625" style="1"/>
    <col min="12775" max="12775" width="2.140625" style="1" customWidth="1"/>
    <col min="12776" max="12776" width="8.7109375" style="1" customWidth="1"/>
    <col min="12777" max="12777" width="9.85546875" style="1" customWidth="1"/>
    <col min="12778" max="12778" width="1" style="1" customWidth="1"/>
    <col min="12779" max="12779" width="10.85546875" style="1" customWidth="1"/>
    <col min="12780" max="12780" width="54.5703125" style="1" customWidth="1"/>
    <col min="12781" max="12782" width="22.85546875" style="1" customWidth="1"/>
    <col min="12783" max="12783" width="9.85546875" style="1" customWidth="1"/>
    <col min="12784" max="12784" width="13" style="1" customWidth="1"/>
    <col min="12785" max="12785" width="1" style="1" customWidth="1"/>
    <col min="12786" max="13030" width="9.140625" style="1"/>
    <col min="13031" max="13031" width="2.140625" style="1" customWidth="1"/>
    <col min="13032" max="13032" width="8.7109375" style="1" customWidth="1"/>
    <col min="13033" max="13033" width="9.85546875" style="1" customWidth="1"/>
    <col min="13034" max="13034" width="1" style="1" customWidth="1"/>
    <col min="13035" max="13035" width="10.85546875" style="1" customWidth="1"/>
    <col min="13036" max="13036" width="54.5703125" style="1" customWidth="1"/>
    <col min="13037" max="13038" width="22.85546875" style="1" customWidth="1"/>
    <col min="13039" max="13039" width="9.85546875" style="1" customWidth="1"/>
    <col min="13040" max="13040" width="13" style="1" customWidth="1"/>
    <col min="13041" max="13041" width="1" style="1" customWidth="1"/>
    <col min="13042" max="13286" width="9.140625" style="1"/>
    <col min="13287" max="13287" width="2.140625" style="1" customWidth="1"/>
    <col min="13288" max="13288" width="8.7109375" style="1" customWidth="1"/>
    <col min="13289" max="13289" width="9.85546875" style="1" customWidth="1"/>
    <col min="13290" max="13290" width="1" style="1" customWidth="1"/>
    <col min="13291" max="13291" width="10.85546875" style="1" customWidth="1"/>
    <col min="13292" max="13292" width="54.5703125" style="1" customWidth="1"/>
    <col min="13293" max="13294" width="22.85546875" style="1" customWidth="1"/>
    <col min="13295" max="13295" width="9.85546875" style="1" customWidth="1"/>
    <col min="13296" max="13296" width="13" style="1" customWidth="1"/>
    <col min="13297" max="13297" width="1" style="1" customWidth="1"/>
    <col min="13298" max="13542" width="9.140625" style="1"/>
    <col min="13543" max="13543" width="2.140625" style="1" customWidth="1"/>
    <col min="13544" max="13544" width="8.7109375" style="1" customWidth="1"/>
    <col min="13545" max="13545" width="9.85546875" style="1" customWidth="1"/>
    <col min="13546" max="13546" width="1" style="1" customWidth="1"/>
    <col min="13547" max="13547" width="10.85546875" style="1" customWidth="1"/>
    <col min="13548" max="13548" width="54.5703125" style="1" customWidth="1"/>
    <col min="13549" max="13550" width="22.85546875" style="1" customWidth="1"/>
    <col min="13551" max="13551" width="9.85546875" style="1" customWidth="1"/>
    <col min="13552" max="13552" width="13" style="1" customWidth="1"/>
    <col min="13553" max="13553" width="1" style="1" customWidth="1"/>
    <col min="13554" max="13798" width="9.140625" style="1"/>
    <col min="13799" max="13799" width="2.140625" style="1" customWidth="1"/>
    <col min="13800" max="13800" width="8.7109375" style="1" customWidth="1"/>
    <col min="13801" max="13801" width="9.85546875" style="1" customWidth="1"/>
    <col min="13802" max="13802" width="1" style="1" customWidth="1"/>
    <col min="13803" max="13803" width="10.85546875" style="1" customWidth="1"/>
    <col min="13804" max="13804" width="54.5703125" style="1" customWidth="1"/>
    <col min="13805" max="13806" width="22.85546875" style="1" customWidth="1"/>
    <col min="13807" max="13807" width="9.85546875" style="1" customWidth="1"/>
    <col min="13808" max="13808" width="13" style="1" customWidth="1"/>
    <col min="13809" max="13809" width="1" style="1" customWidth="1"/>
    <col min="13810" max="14054" width="9.140625" style="1"/>
    <col min="14055" max="14055" width="2.140625" style="1" customWidth="1"/>
    <col min="14056" max="14056" width="8.7109375" style="1" customWidth="1"/>
    <col min="14057" max="14057" width="9.85546875" style="1" customWidth="1"/>
    <col min="14058" max="14058" width="1" style="1" customWidth="1"/>
    <col min="14059" max="14059" width="10.85546875" style="1" customWidth="1"/>
    <col min="14060" max="14060" width="54.5703125" style="1" customWidth="1"/>
    <col min="14061" max="14062" width="22.85546875" style="1" customWidth="1"/>
    <col min="14063" max="14063" width="9.85546875" style="1" customWidth="1"/>
    <col min="14064" max="14064" width="13" style="1" customWidth="1"/>
    <col min="14065" max="14065" width="1" style="1" customWidth="1"/>
    <col min="14066" max="14310" width="9.140625" style="1"/>
    <col min="14311" max="14311" width="2.140625" style="1" customWidth="1"/>
    <col min="14312" max="14312" width="8.7109375" style="1" customWidth="1"/>
    <col min="14313" max="14313" width="9.85546875" style="1" customWidth="1"/>
    <col min="14314" max="14314" width="1" style="1" customWidth="1"/>
    <col min="14315" max="14315" width="10.85546875" style="1" customWidth="1"/>
    <col min="14316" max="14316" width="54.5703125" style="1" customWidth="1"/>
    <col min="14317" max="14318" width="22.85546875" style="1" customWidth="1"/>
    <col min="14319" max="14319" width="9.85546875" style="1" customWidth="1"/>
    <col min="14320" max="14320" width="13" style="1" customWidth="1"/>
    <col min="14321" max="14321" width="1" style="1" customWidth="1"/>
    <col min="14322" max="14566" width="9.140625" style="1"/>
    <col min="14567" max="14567" width="2.140625" style="1" customWidth="1"/>
    <col min="14568" max="14568" width="8.7109375" style="1" customWidth="1"/>
    <col min="14569" max="14569" width="9.85546875" style="1" customWidth="1"/>
    <col min="14570" max="14570" width="1" style="1" customWidth="1"/>
    <col min="14571" max="14571" width="10.85546875" style="1" customWidth="1"/>
    <col min="14572" max="14572" width="54.5703125" style="1" customWidth="1"/>
    <col min="14573" max="14574" width="22.85546875" style="1" customWidth="1"/>
    <col min="14575" max="14575" width="9.85546875" style="1" customWidth="1"/>
    <col min="14576" max="14576" width="13" style="1" customWidth="1"/>
    <col min="14577" max="14577" width="1" style="1" customWidth="1"/>
    <col min="14578" max="14822" width="9.140625" style="1"/>
    <col min="14823" max="14823" width="2.140625" style="1" customWidth="1"/>
    <col min="14824" max="14824" width="8.7109375" style="1" customWidth="1"/>
    <col min="14825" max="14825" width="9.85546875" style="1" customWidth="1"/>
    <col min="14826" max="14826" width="1" style="1" customWidth="1"/>
    <col min="14827" max="14827" width="10.85546875" style="1" customWidth="1"/>
    <col min="14828" max="14828" width="54.5703125" style="1" customWidth="1"/>
    <col min="14829" max="14830" width="22.85546875" style="1" customWidth="1"/>
    <col min="14831" max="14831" width="9.85546875" style="1" customWidth="1"/>
    <col min="14832" max="14832" width="13" style="1" customWidth="1"/>
    <col min="14833" max="14833" width="1" style="1" customWidth="1"/>
    <col min="14834" max="15078" width="9.140625" style="1"/>
    <col min="15079" max="15079" width="2.140625" style="1" customWidth="1"/>
    <col min="15080" max="15080" width="8.7109375" style="1" customWidth="1"/>
    <col min="15081" max="15081" width="9.85546875" style="1" customWidth="1"/>
    <col min="15082" max="15082" width="1" style="1" customWidth="1"/>
    <col min="15083" max="15083" width="10.85546875" style="1" customWidth="1"/>
    <col min="15084" max="15084" width="54.5703125" style="1" customWidth="1"/>
    <col min="15085" max="15086" width="22.85546875" style="1" customWidth="1"/>
    <col min="15087" max="15087" width="9.85546875" style="1" customWidth="1"/>
    <col min="15088" max="15088" width="13" style="1" customWidth="1"/>
    <col min="15089" max="15089" width="1" style="1" customWidth="1"/>
    <col min="15090" max="15334" width="9.140625" style="1"/>
    <col min="15335" max="15335" width="2.140625" style="1" customWidth="1"/>
    <col min="15336" max="15336" width="8.7109375" style="1" customWidth="1"/>
    <col min="15337" max="15337" width="9.85546875" style="1" customWidth="1"/>
    <col min="15338" max="15338" width="1" style="1" customWidth="1"/>
    <col min="15339" max="15339" width="10.85546875" style="1" customWidth="1"/>
    <col min="15340" max="15340" width="54.5703125" style="1" customWidth="1"/>
    <col min="15341" max="15342" width="22.85546875" style="1" customWidth="1"/>
    <col min="15343" max="15343" width="9.85546875" style="1" customWidth="1"/>
    <col min="15344" max="15344" width="13" style="1" customWidth="1"/>
    <col min="15345" max="15345" width="1" style="1" customWidth="1"/>
    <col min="15346" max="15590" width="9.140625" style="1"/>
    <col min="15591" max="15591" width="2.140625" style="1" customWidth="1"/>
    <col min="15592" max="15592" width="8.7109375" style="1" customWidth="1"/>
    <col min="15593" max="15593" width="9.85546875" style="1" customWidth="1"/>
    <col min="15594" max="15594" width="1" style="1" customWidth="1"/>
    <col min="15595" max="15595" width="10.85546875" style="1" customWidth="1"/>
    <col min="15596" max="15596" width="54.5703125" style="1" customWidth="1"/>
    <col min="15597" max="15598" width="22.85546875" style="1" customWidth="1"/>
    <col min="15599" max="15599" width="9.85546875" style="1" customWidth="1"/>
    <col min="15600" max="15600" width="13" style="1" customWidth="1"/>
    <col min="15601" max="15601" width="1" style="1" customWidth="1"/>
    <col min="15602" max="15846" width="9.140625" style="1"/>
    <col min="15847" max="15847" width="2.140625" style="1" customWidth="1"/>
    <col min="15848" max="15848" width="8.7109375" style="1" customWidth="1"/>
    <col min="15849" max="15849" width="9.85546875" style="1" customWidth="1"/>
    <col min="15850" max="15850" width="1" style="1" customWidth="1"/>
    <col min="15851" max="15851" width="10.85546875" style="1" customWidth="1"/>
    <col min="15852" max="15852" width="54.5703125" style="1" customWidth="1"/>
    <col min="15853" max="15854" width="22.85546875" style="1" customWidth="1"/>
    <col min="15855" max="15855" width="9.85546875" style="1" customWidth="1"/>
    <col min="15856" max="15856" width="13" style="1" customWidth="1"/>
    <col min="15857" max="15857" width="1" style="1" customWidth="1"/>
    <col min="15858" max="16102" width="9.140625" style="1"/>
    <col min="16103" max="16103" width="2.140625" style="1" customWidth="1"/>
    <col min="16104" max="16104" width="8.7109375" style="1" customWidth="1"/>
    <col min="16105" max="16105" width="9.85546875" style="1" customWidth="1"/>
    <col min="16106" max="16106" width="1" style="1" customWidth="1"/>
    <col min="16107" max="16107" width="10.85546875" style="1" customWidth="1"/>
    <col min="16108" max="16108" width="54.5703125" style="1" customWidth="1"/>
    <col min="16109" max="16110" width="22.85546875" style="1" customWidth="1"/>
    <col min="16111" max="16111" width="9.85546875" style="1" customWidth="1"/>
    <col min="16112" max="16112" width="13" style="1" customWidth="1"/>
    <col min="16113" max="16113" width="1" style="1" customWidth="1"/>
    <col min="16114" max="16384" width="9.140625" style="1"/>
  </cols>
  <sheetData>
    <row r="1" spans="1:14" ht="30" customHeight="1" x14ac:dyDescent="0.2">
      <c r="A1" s="625"/>
      <c r="B1" s="1199" t="s">
        <v>1008</v>
      </c>
      <c r="C1" s="1199"/>
      <c r="D1" s="1199"/>
      <c r="E1" s="1199"/>
      <c r="F1" s="1199"/>
      <c r="G1" s="1199"/>
      <c r="H1" s="1199"/>
      <c r="I1" s="1199"/>
      <c r="J1" s="1199"/>
      <c r="K1" s="1199"/>
      <c r="L1" s="1199"/>
      <c r="M1" s="1199"/>
    </row>
    <row r="2" spans="1:14" ht="38.25" customHeight="1" x14ac:dyDescent="0.2">
      <c r="A2" s="1198" t="s">
        <v>1055</v>
      </c>
      <c r="B2" s="1198"/>
      <c r="C2" s="1198"/>
      <c r="D2" s="1198"/>
      <c r="E2" s="1198"/>
      <c r="F2" s="1198"/>
      <c r="G2" s="1198"/>
      <c r="H2" s="1198"/>
      <c r="I2" s="1198"/>
      <c r="J2" s="1198"/>
      <c r="K2" s="1198"/>
      <c r="L2" s="1198"/>
    </row>
    <row r="3" spans="1:14" s="622" customFormat="1" ht="30.75" customHeight="1" x14ac:dyDescent="0.2">
      <c r="A3" s="1217" t="s">
        <v>0</v>
      </c>
      <c r="B3" s="1211" t="s">
        <v>1</v>
      </c>
      <c r="C3" s="1212"/>
      <c r="D3" s="1217" t="s">
        <v>2</v>
      </c>
      <c r="E3" s="1208" t="s">
        <v>3</v>
      </c>
      <c r="F3" s="1208" t="s">
        <v>1058</v>
      </c>
      <c r="G3" s="1225" t="s">
        <v>1045</v>
      </c>
      <c r="H3" s="1202" t="s">
        <v>1046</v>
      </c>
      <c r="I3" s="1203"/>
      <c r="J3" s="1146" t="s">
        <v>994</v>
      </c>
      <c r="K3" s="1149" t="s">
        <v>996</v>
      </c>
      <c r="L3" s="1152" t="s">
        <v>1010</v>
      </c>
      <c r="M3" s="1153"/>
      <c r="N3" s="1137" t="s">
        <v>1016</v>
      </c>
    </row>
    <row r="4" spans="1:14" s="622" customFormat="1" ht="12" customHeight="1" x14ac:dyDescent="0.2">
      <c r="A4" s="1218"/>
      <c r="B4" s="1213"/>
      <c r="C4" s="1214"/>
      <c r="D4" s="1218"/>
      <c r="E4" s="1209"/>
      <c r="F4" s="1209"/>
      <c r="G4" s="1226"/>
      <c r="H4" s="1204"/>
      <c r="I4" s="1205"/>
      <c r="J4" s="1147"/>
      <c r="K4" s="1150"/>
      <c r="L4" s="1154" t="s">
        <v>1009</v>
      </c>
      <c r="M4" s="641" t="s">
        <v>794</v>
      </c>
      <c r="N4" s="1138"/>
    </row>
    <row r="5" spans="1:14" ht="54.75" customHeight="1" x14ac:dyDescent="0.2">
      <c r="A5" s="1219"/>
      <c r="B5" s="1215"/>
      <c r="C5" s="1216"/>
      <c r="D5" s="1219"/>
      <c r="E5" s="1210"/>
      <c r="F5" s="1210"/>
      <c r="G5" s="1227"/>
      <c r="H5" s="1206"/>
      <c r="I5" s="1207"/>
      <c r="J5" s="1148"/>
      <c r="K5" s="1151"/>
      <c r="L5" s="1155"/>
      <c r="M5" s="642" t="s">
        <v>1011</v>
      </c>
      <c r="N5" s="1139"/>
    </row>
    <row r="6" spans="1:14" x14ac:dyDescent="0.2">
      <c r="A6" s="956" t="s">
        <v>4</v>
      </c>
      <c r="B6" s="1175"/>
      <c r="C6" s="1175"/>
      <c r="D6" s="956"/>
      <c r="E6" s="957" t="s">
        <v>5</v>
      </c>
      <c r="F6" s="958">
        <f>F7+F10</f>
        <v>18500</v>
      </c>
      <c r="G6" s="1071">
        <f>G7+G10</f>
        <v>482814.15</v>
      </c>
      <c r="H6" s="1200">
        <f>H10+H7</f>
        <v>501314.15</v>
      </c>
      <c r="I6" s="1201"/>
      <c r="J6" s="1076">
        <f>J10+J7</f>
        <v>496438.06</v>
      </c>
      <c r="K6" s="960">
        <f>J6/H6</f>
        <v>0.99027338446361424</v>
      </c>
      <c r="L6" s="959">
        <f>L10+L7</f>
        <v>27511.599999999999</v>
      </c>
      <c r="M6" s="961">
        <f>M10+M7</f>
        <v>26245.01</v>
      </c>
      <c r="N6" s="962">
        <f>N10+N7</f>
        <v>342.96</v>
      </c>
    </row>
    <row r="7" spans="1:14" s="622" customFormat="1" ht="22.5" x14ac:dyDescent="0.2">
      <c r="A7" s="633"/>
      <c r="B7" s="1029" t="s">
        <v>1043</v>
      </c>
      <c r="C7" s="1030"/>
      <c r="D7" s="1031"/>
      <c r="E7" s="1032" t="s">
        <v>1044</v>
      </c>
      <c r="F7" s="1033">
        <f>SUM(F8:F9)</f>
        <v>0</v>
      </c>
      <c r="G7" s="1033">
        <f>SUM(G8:G9)</f>
        <v>0</v>
      </c>
      <c r="H7" s="1220">
        <f>H8+H9</f>
        <v>0</v>
      </c>
      <c r="I7" s="1221"/>
      <c r="J7" s="1077">
        <f>J8+J9</f>
        <v>183.45</v>
      </c>
      <c r="K7" s="1026">
        <v>0</v>
      </c>
      <c r="L7" s="1025">
        <f t="shared" ref="L7:N7" si="0">L8+L9</f>
        <v>840.12</v>
      </c>
      <c r="M7" s="1025">
        <f t="shared" si="0"/>
        <v>840.12</v>
      </c>
      <c r="N7" s="1028">
        <f t="shared" si="0"/>
        <v>0</v>
      </c>
    </row>
    <row r="8" spans="1:14" s="622" customFormat="1" x14ac:dyDescent="0.2">
      <c r="A8" s="623"/>
      <c r="B8" s="631"/>
      <c r="C8" s="630"/>
      <c r="D8" s="6" t="s">
        <v>166</v>
      </c>
      <c r="E8" s="7" t="s">
        <v>167</v>
      </c>
      <c r="F8" s="940">
        <v>0</v>
      </c>
      <c r="G8" s="940">
        <f>H8-F8</f>
        <v>0</v>
      </c>
      <c r="H8" s="1222">
        <v>0</v>
      </c>
      <c r="I8" s="1223"/>
      <c r="J8" s="1078">
        <v>101.75</v>
      </c>
      <c r="K8" s="635">
        <v>0</v>
      </c>
      <c r="L8" s="634">
        <v>840.12</v>
      </c>
      <c r="M8" s="643">
        <v>840.12</v>
      </c>
      <c r="N8" s="646">
        <v>0</v>
      </c>
    </row>
    <row r="9" spans="1:14" s="622" customFormat="1" ht="22.5" x14ac:dyDescent="0.2">
      <c r="A9" s="623"/>
      <c r="B9" s="631"/>
      <c r="C9" s="630"/>
      <c r="D9" s="632" t="s">
        <v>95</v>
      </c>
      <c r="E9" s="7" t="s">
        <v>96</v>
      </c>
      <c r="F9" s="940">
        <v>0</v>
      </c>
      <c r="G9" s="940">
        <f>H9-F9</f>
        <v>0</v>
      </c>
      <c r="H9" s="1222">
        <v>0</v>
      </c>
      <c r="I9" s="1223"/>
      <c r="J9" s="1078">
        <v>81.7</v>
      </c>
      <c r="K9" s="635">
        <v>0</v>
      </c>
      <c r="L9" s="634">
        <v>0</v>
      </c>
      <c r="M9" s="643">
        <v>0</v>
      </c>
      <c r="N9" s="646">
        <v>0</v>
      </c>
    </row>
    <row r="10" spans="1:14" ht="15" x14ac:dyDescent="0.2">
      <c r="A10" s="4"/>
      <c r="B10" s="1161" t="s">
        <v>6</v>
      </c>
      <c r="C10" s="1161"/>
      <c r="D10" s="999"/>
      <c r="E10" s="1000" t="s">
        <v>7</v>
      </c>
      <c r="F10" s="1010">
        <f>SUM(F11:F13)</f>
        <v>18500</v>
      </c>
      <c r="G10" s="1038">
        <f>SUM(G11:G13)</f>
        <v>482814.15</v>
      </c>
      <c r="H10" s="1224">
        <f>H11+H13+H12</f>
        <v>501314.15</v>
      </c>
      <c r="I10" s="1163"/>
      <c r="J10" s="1077">
        <f>J11+J13+J12</f>
        <v>496254.61</v>
      </c>
      <c r="K10" s="1026">
        <f>J10/H10</f>
        <v>0.9899074462589974</v>
      </c>
      <c r="L10" s="1027">
        <f>L11+L13+L12</f>
        <v>26671.48</v>
      </c>
      <c r="M10" s="1027">
        <f t="shared" ref="M10:N10" si="1">M11+M13+M12</f>
        <v>25404.89</v>
      </c>
      <c r="N10" s="1028">
        <f t="shared" si="1"/>
        <v>342.96</v>
      </c>
    </row>
    <row r="11" spans="1:14" ht="67.5" x14ac:dyDescent="0.2">
      <c r="A11" s="5"/>
      <c r="B11" s="1160"/>
      <c r="C11" s="1160"/>
      <c r="D11" s="6" t="s">
        <v>8</v>
      </c>
      <c r="E11" s="7" t="s">
        <v>9</v>
      </c>
      <c r="F11" s="939">
        <v>18500</v>
      </c>
      <c r="G11" s="940">
        <f>H11-F11</f>
        <v>0</v>
      </c>
      <c r="H11" s="1158" t="s">
        <v>10</v>
      </c>
      <c r="I11" s="1159"/>
      <c r="J11" s="1079">
        <v>13373.55</v>
      </c>
      <c r="K11" s="637">
        <f>J11/H11</f>
        <v>0.7228945945945946</v>
      </c>
      <c r="L11" s="636">
        <v>25404.89</v>
      </c>
      <c r="M11" s="644">
        <v>25404.89</v>
      </c>
      <c r="N11" s="646">
        <v>342.96</v>
      </c>
    </row>
    <row r="12" spans="1:14" s="622" customFormat="1" ht="22.5" x14ac:dyDescent="0.2">
      <c r="A12" s="623"/>
      <c r="B12" s="631"/>
      <c r="C12" s="630"/>
      <c r="D12" s="632" t="s">
        <v>95</v>
      </c>
      <c r="E12" s="7" t="s">
        <v>96</v>
      </c>
      <c r="F12" s="940">
        <v>0</v>
      </c>
      <c r="G12" s="940">
        <f t="shared" ref="G12:G13" si="2">H12-F12</f>
        <v>0</v>
      </c>
      <c r="H12" s="1140">
        <v>0</v>
      </c>
      <c r="I12" s="1141"/>
      <c r="J12" s="1079">
        <v>66.91</v>
      </c>
      <c r="K12" s="637">
        <v>0</v>
      </c>
      <c r="L12" s="636">
        <v>1266.5899999999999</v>
      </c>
      <c r="M12" s="644">
        <v>0</v>
      </c>
      <c r="N12" s="646">
        <v>0</v>
      </c>
    </row>
    <row r="13" spans="1:14" ht="56.25" x14ac:dyDescent="0.2">
      <c r="A13" s="5"/>
      <c r="B13" s="1160"/>
      <c r="C13" s="1160"/>
      <c r="D13" s="6" t="s">
        <v>11</v>
      </c>
      <c r="E13" s="7" t="s">
        <v>12</v>
      </c>
      <c r="F13" s="939">
        <v>0</v>
      </c>
      <c r="G13" s="940">
        <f t="shared" si="2"/>
        <v>482814.15</v>
      </c>
      <c r="H13" s="1158" t="s">
        <v>13</v>
      </c>
      <c r="I13" s="1159"/>
      <c r="J13" s="1079">
        <v>482814.15</v>
      </c>
      <c r="K13" s="638">
        <f t="shared" ref="K13:K19" si="3">J13/H13</f>
        <v>1</v>
      </c>
      <c r="L13" s="636">
        <v>0</v>
      </c>
      <c r="M13" s="644">
        <v>0</v>
      </c>
      <c r="N13" s="646">
        <v>0</v>
      </c>
    </row>
    <row r="14" spans="1:14" x14ac:dyDescent="0.2">
      <c r="A14" s="963" t="s">
        <v>14</v>
      </c>
      <c r="B14" s="1164"/>
      <c r="C14" s="1164"/>
      <c r="D14" s="963"/>
      <c r="E14" s="964" t="s">
        <v>15</v>
      </c>
      <c r="F14" s="965">
        <f t="shared" ref="F14:H15" si="4">F15</f>
        <v>20000</v>
      </c>
      <c r="G14" s="983">
        <f t="shared" si="4"/>
        <v>0</v>
      </c>
      <c r="H14" s="1156" t="str">
        <f t="shared" si="4"/>
        <v>20 000,00</v>
      </c>
      <c r="I14" s="1157"/>
      <c r="J14" s="1076">
        <f t="shared" ref="J14:J15" si="5">J15</f>
        <v>12090</v>
      </c>
      <c r="K14" s="960">
        <f t="shared" si="3"/>
        <v>0.60450000000000004</v>
      </c>
      <c r="L14" s="959">
        <f t="shared" ref="L14:N15" si="6">L15</f>
        <v>0</v>
      </c>
      <c r="M14" s="961">
        <f t="shared" si="6"/>
        <v>0</v>
      </c>
      <c r="N14" s="962">
        <f t="shared" si="6"/>
        <v>0</v>
      </c>
    </row>
    <row r="15" spans="1:14" ht="15" x14ac:dyDescent="0.2">
      <c r="A15" s="4"/>
      <c r="B15" s="1161" t="s">
        <v>17</v>
      </c>
      <c r="C15" s="1161"/>
      <c r="D15" s="999"/>
      <c r="E15" s="1000" t="s">
        <v>7</v>
      </c>
      <c r="F15" s="1010">
        <f t="shared" si="4"/>
        <v>20000</v>
      </c>
      <c r="G15" s="1038">
        <f t="shared" si="4"/>
        <v>0</v>
      </c>
      <c r="H15" s="1162" t="str">
        <f t="shared" si="4"/>
        <v>20 000,00</v>
      </c>
      <c r="I15" s="1163"/>
      <c r="J15" s="1080">
        <f t="shared" si="5"/>
        <v>12090</v>
      </c>
      <c r="K15" s="1020">
        <f t="shared" si="3"/>
        <v>0.60450000000000004</v>
      </c>
      <c r="L15" s="1019">
        <f t="shared" si="6"/>
        <v>0</v>
      </c>
      <c r="M15" s="1012">
        <f t="shared" si="6"/>
        <v>0</v>
      </c>
      <c r="N15" s="1021">
        <f t="shared" si="6"/>
        <v>0</v>
      </c>
    </row>
    <row r="16" spans="1:14" x14ac:dyDescent="0.2">
      <c r="A16" s="5"/>
      <c r="B16" s="1160"/>
      <c r="C16" s="1160"/>
      <c r="D16" s="6" t="s">
        <v>18</v>
      </c>
      <c r="E16" s="7" t="s">
        <v>19</v>
      </c>
      <c r="F16" s="939">
        <v>20000</v>
      </c>
      <c r="G16" s="940">
        <f>H16-F16</f>
        <v>0</v>
      </c>
      <c r="H16" s="1158" t="s">
        <v>16</v>
      </c>
      <c r="I16" s="1159"/>
      <c r="J16" s="1081">
        <v>12090</v>
      </c>
      <c r="K16" s="635">
        <f t="shared" si="3"/>
        <v>0.60450000000000004</v>
      </c>
      <c r="L16" s="639">
        <v>0</v>
      </c>
      <c r="M16" s="645">
        <v>0</v>
      </c>
      <c r="N16" s="646">
        <v>0</v>
      </c>
    </row>
    <row r="17" spans="1:14" x14ac:dyDescent="0.2">
      <c r="A17" s="963" t="s">
        <v>20</v>
      </c>
      <c r="B17" s="1164"/>
      <c r="C17" s="1164"/>
      <c r="D17" s="963"/>
      <c r="E17" s="964" t="s">
        <v>21</v>
      </c>
      <c r="F17" s="965">
        <f>F18</f>
        <v>2000</v>
      </c>
      <c r="G17" s="983">
        <f>G18</f>
        <v>0</v>
      </c>
      <c r="H17" s="1156">
        <f>H18</f>
        <v>2000</v>
      </c>
      <c r="I17" s="1157"/>
      <c r="J17" s="1082">
        <f t="shared" ref="J17" si="7">J18</f>
        <v>3428.04</v>
      </c>
      <c r="K17" s="967">
        <f t="shared" si="3"/>
        <v>1.7140199999999999</v>
      </c>
      <c r="L17" s="966">
        <f t="shared" ref="L17:N17" si="8">L18</f>
        <v>0</v>
      </c>
      <c r="M17" s="968">
        <f t="shared" si="8"/>
        <v>0</v>
      </c>
      <c r="N17" s="969">
        <f t="shared" si="8"/>
        <v>0</v>
      </c>
    </row>
    <row r="18" spans="1:14" ht="15" x14ac:dyDescent="0.2">
      <c r="A18" s="4"/>
      <c r="B18" s="1161" t="s">
        <v>23</v>
      </c>
      <c r="C18" s="1161"/>
      <c r="D18" s="999"/>
      <c r="E18" s="1000" t="s">
        <v>24</v>
      </c>
      <c r="F18" s="1010">
        <f>SUM(F19:F20)</f>
        <v>2000</v>
      </c>
      <c r="G18" s="1038">
        <f>SUM(G19:G20)</f>
        <v>0</v>
      </c>
      <c r="H18" s="1162">
        <f>H19+H20</f>
        <v>2000</v>
      </c>
      <c r="I18" s="1163"/>
      <c r="J18" s="1083">
        <f>J19+J20</f>
        <v>3428.04</v>
      </c>
      <c r="K18" s="1023">
        <f t="shared" si="3"/>
        <v>1.7140199999999999</v>
      </c>
      <c r="L18" s="1022">
        <f>L19+L20</f>
        <v>0</v>
      </c>
      <c r="M18" s="1022">
        <f t="shared" ref="M18:N18" si="9">M19+M20</f>
        <v>0</v>
      </c>
      <c r="N18" s="1024">
        <f t="shared" si="9"/>
        <v>0</v>
      </c>
    </row>
    <row r="19" spans="1:14" ht="45" x14ac:dyDescent="0.2">
      <c r="A19" s="5"/>
      <c r="B19" s="1160"/>
      <c r="C19" s="1160"/>
      <c r="D19" s="6" t="s">
        <v>25</v>
      </c>
      <c r="E19" s="7" t="s">
        <v>26</v>
      </c>
      <c r="F19" s="939">
        <v>2000</v>
      </c>
      <c r="G19" s="940">
        <f>H19-F19</f>
        <v>0</v>
      </c>
      <c r="H19" s="1158" t="s">
        <v>22</v>
      </c>
      <c r="I19" s="1159"/>
      <c r="J19" s="1078">
        <v>3078.04</v>
      </c>
      <c r="K19" s="629">
        <f t="shared" si="3"/>
        <v>1.5390200000000001</v>
      </c>
      <c r="L19" s="634">
        <v>0</v>
      </c>
      <c r="M19" s="643">
        <v>0</v>
      </c>
      <c r="N19" s="646">
        <v>0</v>
      </c>
    </row>
    <row r="20" spans="1:14" s="622" customFormat="1" x14ac:dyDescent="0.2">
      <c r="A20" s="623"/>
      <c r="B20" s="623"/>
      <c r="C20" s="623"/>
      <c r="D20" s="6" t="s">
        <v>50</v>
      </c>
      <c r="E20" s="7" t="s">
        <v>51</v>
      </c>
      <c r="F20" s="940">
        <v>0</v>
      </c>
      <c r="G20" s="940">
        <f>H20-F20</f>
        <v>0</v>
      </c>
      <c r="H20" s="1140">
        <v>0</v>
      </c>
      <c r="I20" s="1141"/>
      <c r="J20" s="1078">
        <v>350</v>
      </c>
      <c r="K20" s="629">
        <v>0</v>
      </c>
      <c r="L20" s="634">
        <v>0</v>
      </c>
      <c r="M20" s="1135">
        <v>0</v>
      </c>
      <c r="N20" s="759">
        <v>0</v>
      </c>
    </row>
    <row r="21" spans="1:14" x14ac:dyDescent="0.2">
      <c r="A21" s="963" t="s">
        <v>27</v>
      </c>
      <c r="B21" s="1164"/>
      <c r="C21" s="1164"/>
      <c r="D21" s="963"/>
      <c r="E21" s="964" t="s">
        <v>28</v>
      </c>
      <c r="F21" s="965">
        <f t="shared" ref="F21:H22" si="10">F22</f>
        <v>0</v>
      </c>
      <c r="G21" s="983">
        <f t="shared" si="10"/>
        <v>41440</v>
      </c>
      <c r="H21" s="1156" t="str">
        <f t="shared" si="10"/>
        <v>41 440,00</v>
      </c>
      <c r="I21" s="1157"/>
      <c r="J21" s="1076">
        <f t="shared" ref="J21:J22" si="11">J22</f>
        <v>41440.120000000003</v>
      </c>
      <c r="K21" s="960">
        <f t="shared" ref="K21:K26" si="12">J21/H21</f>
        <v>1.0000028957528959</v>
      </c>
      <c r="L21" s="959">
        <f t="shared" ref="L21:N22" si="13">L22</f>
        <v>0</v>
      </c>
      <c r="M21" s="961">
        <f t="shared" si="13"/>
        <v>0</v>
      </c>
      <c r="N21" s="962">
        <f t="shared" si="13"/>
        <v>0</v>
      </c>
    </row>
    <row r="22" spans="1:14" ht="15" x14ac:dyDescent="0.2">
      <c r="A22" s="4"/>
      <c r="B22" s="1165" t="s">
        <v>30</v>
      </c>
      <c r="C22" s="1165"/>
      <c r="D22" s="987"/>
      <c r="E22" s="988" t="s">
        <v>7</v>
      </c>
      <c r="F22" s="1011">
        <f t="shared" si="10"/>
        <v>0</v>
      </c>
      <c r="G22" s="1034">
        <f t="shared" si="10"/>
        <v>41440</v>
      </c>
      <c r="H22" s="1166" t="str">
        <f t="shared" si="10"/>
        <v>41 440,00</v>
      </c>
      <c r="I22" s="1167"/>
      <c r="J22" s="1080">
        <f t="shared" si="11"/>
        <v>41440.120000000003</v>
      </c>
      <c r="K22" s="1020">
        <f t="shared" si="12"/>
        <v>1.0000028957528959</v>
      </c>
      <c r="L22" s="1019">
        <f t="shared" si="13"/>
        <v>0</v>
      </c>
      <c r="M22" s="1012">
        <f t="shared" si="13"/>
        <v>0</v>
      </c>
      <c r="N22" s="1021">
        <f t="shared" si="13"/>
        <v>0</v>
      </c>
    </row>
    <row r="23" spans="1:14" ht="56.25" x14ac:dyDescent="0.2">
      <c r="A23" s="5"/>
      <c r="B23" s="1160"/>
      <c r="C23" s="1160"/>
      <c r="D23" s="562" t="s">
        <v>31</v>
      </c>
      <c r="E23" s="563" t="s">
        <v>32</v>
      </c>
      <c r="F23" s="941">
        <v>0</v>
      </c>
      <c r="G23" s="945">
        <f>H23-F23</f>
        <v>41440</v>
      </c>
      <c r="H23" s="1168" t="s">
        <v>29</v>
      </c>
      <c r="I23" s="1169"/>
      <c r="J23" s="1084">
        <v>41440.120000000003</v>
      </c>
      <c r="K23" s="662">
        <f t="shared" si="12"/>
        <v>1.0000028957528959</v>
      </c>
      <c r="L23" s="762">
        <v>0</v>
      </c>
      <c r="M23" s="763">
        <v>0</v>
      </c>
      <c r="N23" s="668">
        <v>0</v>
      </c>
    </row>
    <row r="24" spans="1:14" x14ac:dyDescent="0.2">
      <c r="A24" s="963" t="s">
        <v>33</v>
      </c>
      <c r="B24" s="1164"/>
      <c r="C24" s="1164"/>
      <c r="D24" s="963"/>
      <c r="E24" s="964" t="s">
        <v>34</v>
      </c>
      <c r="F24" s="965">
        <f>F25</f>
        <v>866111</v>
      </c>
      <c r="G24" s="983">
        <f>G25</f>
        <v>0</v>
      </c>
      <c r="H24" s="1156">
        <f>H25</f>
        <v>866111</v>
      </c>
      <c r="I24" s="1157"/>
      <c r="J24" s="1085">
        <f t="shared" ref="J24" si="14">J25</f>
        <v>319825.12</v>
      </c>
      <c r="K24" s="971">
        <f t="shared" si="12"/>
        <v>0.36926574076532914</v>
      </c>
      <c r="L24" s="970">
        <f t="shared" ref="L24:N24" si="15">L25</f>
        <v>85297.77</v>
      </c>
      <c r="M24" s="972">
        <f t="shared" si="15"/>
        <v>58642.75</v>
      </c>
      <c r="N24" s="973">
        <f t="shared" si="15"/>
        <v>1845.05</v>
      </c>
    </row>
    <row r="25" spans="1:14" ht="15" x14ac:dyDescent="0.2">
      <c r="A25" s="4"/>
      <c r="B25" s="1161" t="s">
        <v>35</v>
      </c>
      <c r="C25" s="1161"/>
      <c r="D25" s="999"/>
      <c r="E25" s="1000" t="s">
        <v>36</v>
      </c>
      <c r="F25" s="1010">
        <f>SUM(F26:F33)</f>
        <v>866111</v>
      </c>
      <c r="G25" s="1038">
        <f>SUM(G26:G33)</f>
        <v>0</v>
      </c>
      <c r="H25" s="1162">
        <f>H26+H28+H29+H30+H32+H33+H27+H31</f>
        <v>866111</v>
      </c>
      <c r="I25" s="1163"/>
      <c r="J25" s="1086">
        <f>J26+J28+J29+J30+J32+J33+J27+J31</f>
        <v>319825.12</v>
      </c>
      <c r="K25" s="1018">
        <f t="shared" si="12"/>
        <v>0.36926574076532914</v>
      </c>
      <c r="L25" s="1015">
        <f>L26+L28+L29+L30+L32+L33+L27+L31</f>
        <v>85297.77</v>
      </c>
      <c r="M25" s="1016">
        <f>M26+M28+M29+M30+M32+M33+M27+M31</f>
        <v>58642.75</v>
      </c>
      <c r="N25" s="1017">
        <f>N26+N28+N29+N30+N32+N33+N27+N31</f>
        <v>1845.05</v>
      </c>
    </row>
    <row r="26" spans="1:14" ht="33.75" x14ac:dyDescent="0.2">
      <c r="A26" s="5"/>
      <c r="B26" s="1160"/>
      <c r="C26" s="1160"/>
      <c r="D26" s="6" t="s">
        <v>37</v>
      </c>
      <c r="E26" s="7" t="s">
        <v>38</v>
      </c>
      <c r="F26" s="939">
        <v>58611</v>
      </c>
      <c r="G26" s="940">
        <f>H26-F26</f>
        <v>0</v>
      </c>
      <c r="H26" s="1158" t="s">
        <v>39</v>
      </c>
      <c r="I26" s="1159"/>
      <c r="J26" s="1079">
        <v>57471.18</v>
      </c>
      <c r="K26" s="637">
        <f t="shared" si="12"/>
        <v>0.9805527972564877</v>
      </c>
      <c r="L26" s="636">
        <v>44610.87</v>
      </c>
      <c r="M26" s="644">
        <v>28992.45</v>
      </c>
      <c r="N26" s="646">
        <v>1824.8</v>
      </c>
    </row>
    <row r="27" spans="1:14" s="622" customFormat="1" x14ac:dyDescent="0.2">
      <c r="A27" s="623"/>
      <c r="B27" s="631"/>
      <c r="C27" s="630"/>
      <c r="D27" s="6" t="s">
        <v>18</v>
      </c>
      <c r="E27" s="7" t="s">
        <v>19</v>
      </c>
      <c r="F27" s="940">
        <v>0</v>
      </c>
      <c r="G27" s="940">
        <f t="shared" ref="G27:G33" si="16">H27-F27</f>
        <v>0</v>
      </c>
      <c r="H27" s="1140">
        <v>0</v>
      </c>
      <c r="I27" s="1141"/>
      <c r="J27" s="1079">
        <v>8.8000000000000007</v>
      </c>
      <c r="K27" s="637">
        <v>0</v>
      </c>
      <c r="L27" s="636">
        <v>0</v>
      </c>
      <c r="M27" s="644">
        <v>0</v>
      </c>
      <c r="N27" s="646">
        <v>0</v>
      </c>
    </row>
    <row r="28" spans="1:14" ht="67.5" x14ac:dyDescent="0.2">
      <c r="A28" s="5"/>
      <c r="B28" s="1160"/>
      <c r="C28" s="1160"/>
      <c r="D28" s="6" t="s">
        <v>8</v>
      </c>
      <c r="E28" s="7" t="s">
        <v>9</v>
      </c>
      <c r="F28" s="939">
        <v>90500</v>
      </c>
      <c r="G28" s="940">
        <f t="shared" si="16"/>
        <v>0</v>
      </c>
      <c r="H28" s="1158" t="s">
        <v>40</v>
      </c>
      <c r="I28" s="1159"/>
      <c r="J28" s="1079">
        <v>43127.75</v>
      </c>
      <c r="K28" s="637">
        <f t="shared" ref="K28:K99" si="17">J28/H28</f>
        <v>0.47654972375690607</v>
      </c>
      <c r="L28" s="636">
        <v>4538.51</v>
      </c>
      <c r="M28" s="644">
        <v>3754.3</v>
      </c>
      <c r="N28" s="646">
        <v>0</v>
      </c>
    </row>
    <row r="29" spans="1:14" ht="33.75" x14ac:dyDescent="0.2">
      <c r="A29" s="5"/>
      <c r="B29" s="1160"/>
      <c r="C29" s="1160"/>
      <c r="D29" s="6" t="s">
        <v>41</v>
      </c>
      <c r="E29" s="7" t="s">
        <v>42</v>
      </c>
      <c r="F29" s="939">
        <v>4000</v>
      </c>
      <c r="G29" s="940">
        <f t="shared" si="16"/>
        <v>0</v>
      </c>
      <c r="H29" s="1158" t="s">
        <v>43</v>
      </c>
      <c r="I29" s="1159"/>
      <c r="J29" s="1079">
        <v>2407.4</v>
      </c>
      <c r="K29" s="637">
        <f t="shared" si="17"/>
        <v>0.60185</v>
      </c>
      <c r="L29" s="636">
        <v>690.74</v>
      </c>
      <c r="M29" s="644">
        <v>560.74</v>
      </c>
      <c r="N29" s="646">
        <v>0</v>
      </c>
    </row>
    <row r="30" spans="1:14" ht="33.75" x14ac:dyDescent="0.2">
      <c r="A30" s="5"/>
      <c r="B30" s="1160"/>
      <c r="C30" s="1160"/>
      <c r="D30" s="6" t="s">
        <v>44</v>
      </c>
      <c r="E30" s="7" t="s">
        <v>45</v>
      </c>
      <c r="F30" s="939">
        <v>698000</v>
      </c>
      <c r="G30" s="940">
        <f t="shared" si="16"/>
        <v>0</v>
      </c>
      <c r="H30" s="1158" t="s">
        <v>46</v>
      </c>
      <c r="I30" s="1159"/>
      <c r="J30" s="1079">
        <v>208695.06</v>
      </c>
      <c r="K30" s="637">
        <f t="shared" si="17"/>
        <v>0.29899005730659023</v>
      </c>
      <c r="L30" s="636">
        <v>15834.62</v>
      </c>
      <c r="M30" s="644">
        <v>14234.62</v>
      </c>
      <c r="N30" s="646">
        <v>20.25</v>
      </c>
    </row>
    <row r="31" spans="1:14" s="622" customFormat="1" ht="22.5" x14ac:dyDescent="0.2">
      <c r="A31" s="623"/>
      <c r="B31" s="631"/>
      <c r="C31" s="630"/>
      <c r="D31" s="632" t="s">
        <v>95</v>
      </c>
      <c r="E31" s="7" t="s">
        <v>96</v>
      </c>
      <c r="F31" s="940">
        <v>0</v>
      </c>
      <c r="G31" s="940">
        <f t="shared" si="16"/>
        <v>0</v>
      </c>
      <c r="H31" s="1140">
        <v>0</v>
      </c>
      <c r="I31" s="1141"/>
      <c r="J31" s="1079">
        <v>493.5</v>
      </c>
      <c r="K31" s="637">
        <v>0</v>
      </c>
      <c r="L31" s="636">
        <v>8522.39</v>
      </c>
      <c r="M31" s="644">
        <v>0</v>
      </c>
      <c r="N31" s="646">
        <v>0</v>
      </c>
    </row>
    <row r="32" spans="1:14" x14ac:dyDescent="0.2">
      <c r="A32" s="5"/>
      <c r="B32" s="1160"/>
      <c r="C32" s="1160"/>
      <c r="D32" s="6" t="s">
        <v>47</v>
      </c>
      <c r="E32" s="7" t="s">
        <v>48</v>
      </c>
      <c r="F32" s="939">
        <v>5000</v>
      </c>
      <c r="G32" s="940">
        <f t="shared" si="16"/>
        <v>0</v>
      </c>
      <c r="H32" s="1158" t="s">
        <v>49</v>
      </c>
      <c r="I32" s="1159"/>
      <c r="J32" s="1079">
        <v>3548.72</v>
      </c>
      <c r="K32" s="637">
        <f t="shared" si="17"/>
        <v>0.70974399999999993</v>
      </c>
      <c r="L32" s="636">
        <v>11100.64</v>
      </c>
      <c r="M32" s="644">
        <v>11100.64</v>
      </c>
      <c r="N32" s="646">
        <v>0</v>
      </c>
    </row>
    <row r="33" spans="1:14" x14ac:dyDescent="0.2">
      <c r="A33" s="5"/>
      <c r="B33" s="1160"/>
      <c r="C33" s="1160"/>
      <c r="D33" s="6" t="s">
        <v>50</v>
      </c>
      <c r="E33" s="7" t="s">
        <v>51</v>
      </c>
      <c r="F33" s="939">
        <v>10000</v>
      </c>
      <c r="G33" s="940">
        <f t="shared" si="16"/>
        <v>0</v>
      </c>
      <c r="H33" s="1158" t="s">
        <v>52</v>
      </c>
      <c r="I33" s="1159"/>
      <c r="J33" s="1079">
        <v>4072.71</v>
      </c>
      <c r="K33" s="637">
        <f t="shared" si="17"/>
        <v>0.40727099999999999</v>
      </c>
      <c r="L33" s="636">
        <v>0</v>
      </c>
      <c r="M33" s="644">
        <v>0</v>
      </c>
      <c r="N33" s="646">
        <v>0</v>
      </c>
    </row>
    <row r="34" spans="1:14" x14ac:dyDescent="0.2">
      <c r="A34" s="963" t="s">
        <v>53</v>
      </c>
      <c r="B34" s="1164"/>
      <c r="C34" s="1164"/>
      <c r="D34" s="963"/>
      <c r="E34" s="964" t="s">
        <v>54</v>
      </c>
      <c r="F34" s="965">
        <f>F35+F38</f>
        <v>120500</v>
      </c>
      <c r="G34" s="983">
        <f>G35+G38</f>
        <v>0</v>
      </c>
      <c r="H34" s="1156">
        <f>H35+H38</f>
        <v>120500</v>
      </c>
      <c r="I34" s="1157"/>
      <c r="J34" s="1085">
        <f t="shared" ref="J34" si="18">J35+J38</f>
        <v>61125.83</v>
      </c>
      <c r="K34" s="974">
        <f t="shared" si="17"/>
        <v>0.50726829875518675</v>
      </c>
      <c r="L34" s="970">
        <f t="shared" ref="L34:N34" si="19">L35+L38</f>
        <v>8758.6</v>
      </c>
      <c r="M34" s="972">
        <f t="shared" si="19"/>
        <v>8758.6</v>
      </c>
      <c r="N34" s="973">
        <f t="shared" si="19"/>
        <v>0</v>
      </c>
    </row>
    <row r="35" spans="1:14" ht="15" x14ac:dyDescent="0.2">
      <c r="A35" s="4"/>
      <c r="B35" s="1161" t="s">
        <v>55</v>
      </c>
      <c r="C35" s="1161"/>
      <c r="D35" s="999"/>
      <c r="E35" s="1000" t="s">
        <v>56</v>
      </c>
      <c r="F35" s="1010">
        <f>SUM(F36:F37)</f>
        <v>118700</v>
      </c>
      <c r="G35" s="1038">
        <f>SUM(G36:G37)</f>
        <v>0</v>
      </c>
      <c r="H35" s="1162">
        <f>H36+H37</f>
        <v>118700</v>
      </c>
      <c r="I35" s="1163"/>
      <c r="J35" s="1086">
        <f>J36+J37</f>
        <v>59608.25</v>
      </c>
      <c r="K35" s="1003">
        <f t="shared" si="17"/>
        <v>0.50217565290648691</v>
      </c>
      <c r="L35" s="1015">
        <f>L36+L37</f>
        <v>0</v>
      </c>
      <c r="M35" s="1015">
        <f t="shared" ref="M35:N35" si="20">M36+M37</f>
        <v>0</v>
      </c>
      <c r="N35" s="1017">
        <f t="shared" si="20"/>
        <v>0</v>
      </c>
    </row>
    <row r="36" spans="1:14" ht="56.25" x14ac:dyDescent="0.2">
      <c r="A36" s="5"/>
      <c r="B36" s="1160"/>
      <c r="C36" s="1160"/>
      <c r="D36" s="6" t="s">
        <v>11</v>
      </c>
      <c r="E36" s="7" t="s">
        <v>12</v>
      </c>
      <c r="F36" s="939">
        <v>118700</v>
      </c>
      <c r="G36" s="940">
        <f>H36-F36</f>
        <v>0</v>
      </c>
      <c r="H36" s="1158" t="s">
        <v>57</v>
      </c>
      <c r="I36" s="1159"/>
      <c r="J36" s="1079">
        <v>59585</v>
      </c>
      <c r="K36" s="637">
        <f t="shared" si="17"/>
        <v>0.50197978096040441</v>
      </c>
      <c r="L36" s="636">
        <v>0</v>
      </c>
      <c r="M36" s="644">
        <v>0</v>
      </c>
      <c r="N36" s="646">
        <v>0</v>
      </c>
    </row>
    <row r="37" spans="1:14" s="622" customFormat="1" ht="45" x14ac:dyDescent="0.2">
      <c r="A37" s="623"/>
      <c r="B37" s="623"/>
      <c r="C37" s="623"/>
      <c r="D37" s="6" t="s">
        <v>182</v>
      </c>
      <c r="E37" s="7" t="s">
        <v>183</v>
      </c>
      <c r="F37" s="940">
        <v>0</v>
      </c>
      <c r="G37" s="940">
        <f>H37-F37</f>
        <v>0</v>
      </c>
      <c r="H37" s="1140">
        <v>0</v>
      </c>
      <c r="I37" s="1141"/>
      <c r="J37" s="1079">
        <v>23.25</v>
      </c>
      <c r="K37" s="637">
        <v>0</v>
      </c>
      <c r="L37" s="644">
        <v>0</v>
      </c>
      <c r="M37" s="567">
        <v>0</v>
      </c>
      <c r="N37" s="759">
        <v>0</v>
      </c>
    </row>
    <row r="38" spans="1:14" ht="22.5" x14ac:dyDescent="0.2">
      <c r="A38" s="4"/>
      <c r="B38" s="1165" t="s">
        <v>58</v>
      </c>
      <c r="C38" s="1165"/>
      <c r="D38" s="987"/>
      <c r="E38" s="988" t="s">
        <v>59</v>
      </c>
      <c r="F38" s="1011">
        <f>SUM(F39:F41)</f>
        <v>1800</v>
      </c>
      <c r="G38" s="1034">
        <f>SUM(G39:G41)</f>
        <v>0</v>
      </c>
      <c r="H38" s="1166">
        <f>H39+H40+H41</f>
        <v>1800</v>
      </c>
      <c r="I38" s="1167"/>
      <c r="J38" s="1014">
        <f t="shared" ref="J38" si="21">J39+J40+J41</f>
        <v>1517.5800000000002</v>
      </c>
      <c r="K38" s="1003">
        <f t="shared" si="17"/>
        <v>0.84310000000000007</v>
      </c>
      <c r="L38" s="1002">
        <f t="shared" ref="L38:N38" si="22">L39+L40+L41</f>
        <v>8758.6</v>
      </c>
      <c r="M38" s="1004">
        <f t="shared" si="22"/>
        <v>8758.6</v>
      </c>
      <c r="N38" s="1005">
        <f t="shared" si="22"/>
        <v>0</v>
      </c>
    </row>
    <row r="39" spans="1:14" ht="22.5" x14ac:dyDescent="0.2">
      <c r="A39" s="5"/>
      <c r="B39" s="1160"/>
      <c r="C39" s="1160"/>
      <c r="D39" s="562" t="s">
        <v>60</v>
      </c>
      <c r="E39" s="563" t="s">
        <v>61</v>
      </c>
      <c r="F39" s="941">
        <v>1000</v>
      </c>
      <c r="G39" s="945">
        <f>H39-F39</f>
        <v>0</v>
      </c>
      <c r="H39" s="1168" t="s">
        <v>62</v>
      </c>
      <c r="I39" s="1169"/>
      <c r="J39" s="1084">
        <v>1050</v>
      </c>
      <c r="K39" s="662">
        <f t="shared" si="17"/>
        <v>1.05</v>
      </c>
      <c r="L39" s="762">
        <v>8758.6</v>
      </c>
      <c r="M39" s="763">
        <v>8758.6</v>
      </c>
      <c r="N39" s="668">
        <v>0</v>
      </c>
    </row>
    <row r="40" spans="1:14" x14ac:dyDescent="0.2">
      <c r="A40" s="5"/>
      <c r="B40" s="1160"/>
      <c r="C40" s="1160"/>
      <c r="D40" s="6" t="s">
        <v>18</v>
      </c>
      <c r="E40" s="7" t="s">
        <v>19</v>
      </c>
      <c r="F40" s="939">
        <v>200</v>
      </c>
      <c r="G40" s="945">
        <f t="shared" ref="G40:G41" si="23">H40-F40</f>
        <v>0</v>
      </c>
      <c r="H40" s="1158" t="s">
        <v>63</v>
      </c>
      <c r="I40" s="1159"/>
      <c r="J40" s="1079">
        <v>202.9</v>
      </c>
      <c r="K40" s="637">
        <f t="shared" si="17"/>
        <v>1.0145</v>
      </c>
      <c r="L40" s="636">
        <v>0</v>
      </c>
      <c r="M40" s="644">
        <v>0</v>
      </c>
      <c r="N40" s="646">
        <v>0</v>
      </c>
    </row>
    <row r="41" spans="1:14" x14ac:dyDescent="0.2">
      <c r="A41" s="5"/>
      <c r="B41" s="1160"/>
      <c r="C41" s="1160"/>
      <c r="D41" s="6" t="s">
        <v>50</v>
      </c>
      <c r="E41" s="7" t="s">
        <v>51</v>
      </c>
      <c r="F41" s="939">
        <v>600</v>
      </c>
      <c r="G41" s="945">
        <f t="shared" si="23"/>
        <v>0</v>
      </c>
      <c r="H41" s="1158" t="s">
        <v>64</v>
      </c>
      <c r="I41" s="1159"/>
      <c r="J41" s="1079">
        <v>264.68</v>
      </c>
      <c r="K41" s="637">
        <f t="shared" si="17"/>
        <v>0.44113333333333332</v>
      </c>
      <c r="L41" s="636">
        <v>0</v>
      </c>
      <c r="M41" s="644">
        <v>0</v>
      </c>
      <c r="N41" s="646">
        <v>0</v>
      </c>
    </row>
    <row r="42" spans="1:14" ht="33.75" x14ac:dyDescent="0.2">
      <c r="A42" s="963" t="s">
        <v>65</v>
      </c>
      <c r="B42" s="1164"/>
      <c r="C42" s="1164"/>
      <c r="D42" s="963"/>
      <c r="E42" s="964" t="s">
        <v>66</v>
      </c>
      <c r="F42" s="965">
        <f t="shared" ref="F42:H43" si="24">F43</f>
        <v>2930</v>
      </c>
      <c r="G42" s="983">
        <f t="shared" si="24"/>
        <v>0</v>
      </c>
      <c r="H42" s="1156" t="str">
        <f t="shared" si="24"/>
        <v>2 930,00</v>
      </c>
      <c r="I42" s="1157"/>
      <c r="J42" s="1085">
        <f t="shared" ref="J42:J43" si="25">J43</f>
        <v>1464</v>
      </c>
      <c r="K42" s="974">
        <f t="shared" si="17"/>
        <v>0.49965870307167237</v>
      </c>
      <c r="L42" s="970">
        <f t="shared" ref="L42:N43" si="26">L43</f>
        <v>0</v>
      </c>
      <c r="M42" s="972">
        <f t="shared" si="26"/>
        <v>0</v>
      </c>
      <c r="N42" s="973">
        <f>N43</f>
        <v>0</v>
      </c>
    </row>
    <row r="43" spans="1:14" ht="22.5" x14ac:dyDescent="0.2">
      <c r="A43" s="4"/>
      <c r="B43" s="1161" t="s">
        <v>68</v>
      </c>
      <c r="C43" s="1161"/>
      <c r="D43" s="999"/>
      <c r="E43" s="1000" t="s">
        <v>69</v>
      </c>
      <c r="F43" s="1010">
        <f t="shared" si="24"/>
        <v>2930</v>
      </c>
      <c r="G43" s="1038">
        <f t="shared" si="24"/>
        <v>0</v>
      </c>
      <c r="H43" s="1162" t="str">
        <f t="shared" si="24"/>
        <v>2 930,00</v>
      </c>
      <c r="I43" s="1163"/>
      <c r="J43" s="1086">
        <f t="shared" si="25"/>
        <v>1464</v>
      </c>
      <c r="K43" s="1003">
        <f t="shared" si="17"/>
        <v>0.49965870307167237</v>
      </c>
      <c r="L43" s="1015">
        <f t="shared" si="26"/>
        <v>0</v>
      </c>
      <c r="M43" s="1016">
        <f t="shared" si="26"/>
        <v>0</v>
      </c>
      <c r="N43" s="1017">
        <f t="shared" si="26"/>
        <v>0</v>
      </c>
    </row>
    <row r="44" spans="1:14" ht="56.25" x14ac:dyDescent="0.2">
      <c r="A44" s="5"/>
      <c r="B44" s="1160"/>
      <c r="C44" s="1160"/>
      <c r="D44" s="6" t="s">
        <v>11</v>
      </c>
      <c r="E44" s="7" t="s">
        <v>12</v>
      </c>
      <c r="F44" s="939">
        <v>2930</v>
      </c>
      <c r="G44" s="940">
        <f>H44-F44</f>
        <v>0</v>
      </c>
      <c r="H44" s="1158" t="s">
        <v>67</v>
      </c>
      <c r="I44" s="1159"/>
      <c r="J44" s="1079">
        <v>1464</v>
      </c>
      <c r="K44" s="637">
        <f t="shared" si="17"/>
        <v>0.49965870307167237</v>
      </c>
      <c r="L44" s="636">
        <v>0</v>
      </c>
      <c r="M44" s="644">
        <v>0</v>
      </c>
      <c r="N44" s="646">
        <v>0</v>
      </c>
    </row>
    <row r="45" spans="1:14" ht="45" x14ac:dyDescent="0.2">
      <c r="A45" s="963" t="s">
        <v>70</v>
      </c>
      <c r="B45" s="1164"/>
      <c r="C45" s="1164"/>
      <c r="D45" s="963"/>
      <c r="E45" s="964" t="s">
        <v>71</v>
      </c>
      <c r="F45" s="965">
        <f>F46+F49+F58+F69+F75</f>
        <v>17698489</v>
      </c>
      <c r="G45" s="983">
        <f>G46+G49+G58+G69+G75</f>
        <v>576280</v>
      </c>
      <c r="H45" s="1156">
        <f>H46+H49+H58+H69+H75</f>
        <v>18274769</v>
      </c>
      <c r="I45" s="1157"/>
      <c r="J45" s="1087">
        <f t="shared" ref="J45" si="27">J46+J49+J58+J69+J75</f>
        <v>9159877.6099999994</v>
      </c>
      <c r="K45" s="974">
        <f t="shared" si="17"/>
        <v>0.50123082869063895</v>
      </c>
      <c r="L45" s="975">
        <f t="shared" ref="L45:N45" si="28">L46+L49+L58+L69+L75</f>
        <v>7188101.0199999996</v>
      </c>
      <c r="M45" s="976">
        <f t="shared" si="28"/>
        <v>2167749.5299999998</v>
      </c>
      <c r="N45" s="977">
        <f t="shared" si="28"/>
        <v>13815.020000000002</v>
      </c>
    </row>
    <row r="46" spans="1:14" ht="22.5" x14ac:dyDescent="0.2">
      <c r="A46" s="4"/>
      <c r="B46" s="1161" t="s">
        <v>72</v>
      </c>
      <c r="C46" s="1161"/>
      <c r="D46" s="999"/>
      <c r="E46" s="1000" t="s">
        <v>73</v>
      </c>
      <c r="F46" s="1010">
        <f>SUM(F47:F48)</f>
        <v>30000</v>
      </c>
      <c r="G46" s="1038">
        <f>SUM(G47:G48)</f>
        <v>0</v>
      </c>
      <c r="H46" s="1162">
        <f>H47+H48</f>
        <v>30000</v>
      </c>
      <c r="I46" s="1163"/>
      <c r="J46" s="1088">
        <f>J47+J48</f>
        <v>25798.98</v>
      </c>
      <c r="K46" s="1013">
        <f>J46/H46</f>
        <v>0.85996600000000001</v>
      </c>
      <c r="L46" s="1014">
        <f t="shared" ref="L46:N46" si="29">L47</f>
        <v>28924.03</v>
      </c>
      <c r="M46" s="1004">
        <f t="shared" si="29"/>
        <v>28924.03</v>
      </c>
      <c r="N46" s="1005">
        <f t="shared" si="29"/>
        <v>305.62</v>
      </c>
    </row>
    <row r="47" spans="1:14" ht="33.75" x14ac:dyDescent="0.2">
      <c r="A47" s="5"/>
      <c r="B47" s="1160"/>
      <c r="C47" s="1160"/>
      <c r="D47" s="6" t="s">
        <v>75</v>
      </c>
      <c r="E47" s="7" t="s">
        <v>76</v>
      </c>
      <c r="F47" s="939">
        <v>30000</v>
      </c>
      <c r="G47" s="940">
        <f>H47-F47</f>
        <v>0</v>
      </c>
      <c r="H47" s="1158" t="s">
        <v>74</v>
      </c>
      <c r="I47" s="1159"/>
      <c r="J47" s="1079">
        <v>25760.51</v>
      </c>
      <c r="K47" s="637">
        <f t="shared" si="17"/>
        <v>0.85868366666666662</v>
      </c>
      <c r="L47" s="636">
        <v>28924.03</v>
      </c>
      <c r="M47" s="644">
        <v>28924.03</v>
      </c>
      <c r="N47" s="646">
        <v>305.62</v>
      </c>
    </row>
    <row r="48" spans="1:14" s="622" customFormat="1" ht="22.5" x14ac:dyDescent="0.2">
      <c r="A48" s="623"/>
      <c r="B48" s="631"/>
      <c r="C48" s="630"/>
      <c r="D48" s="632" t="s">
        <v>95</v>
      </c>
      <c r="E48" s="7" t="s">
        <v>96</v>
      </c>
      <c r="F48" s="940">
        <v>0</v>
      </c>
      <c r="G48" s="940">
        <f>H48-F48</f>
        <v>0</v>
      </c>
      <c r="H48" s="1140">
        <v>0</v>
      </c>
      <c r="I48" s="1141"/>
      <c r="J48" s="1079">
        <v>38.47</v>
      </c>
      <c r="K48" s="637">
        <v>0</v>
      </c>
      <c r="L48" s="636">
        <v>0</v>
      </c>
      <c r="M48" s="644">
        <v>0</v>
      </c>
      <c r="N48" s="646">
        <v>0</v>
      </c>
    </row>
    <row r="49" spans="1:14" ht="56.25" x14ac:dyDescent="0.2">
      <c r="A49" s="4"/>
      <c r="B49" s="1161" t="s">
        <v>77</v>
      </c>
      <c r="C49" s="1161"/>
      <c r="D49" s="999"/>
      <c r="E49" s="1000" t="s">
        <v>78</v>
      </c>
      <c r="F49" s="1010">
        <f>SUM(F50:F57)</f>
        <v>5224279</v>
      </c>
      <c r="G49" s="1038">
        <f>SUM(G50:G57)</f>
        <v>-196720</v>
      </c>
      <c r="H49" s="1162">
        <f>H50+H51+H52+H53+H54+H55+H56+H57</f>
        <v>5027559</v>
      </c>
      <c r="I49" s="1163"/>
      <c r="J49" s="1014">
        <f t="shared" ref="J49" si="30">J50+J51+J52+J53+J54+J55+J56+J57</f>
        <v>2849124.23</v>
      </c>
      <c r="K49" s="1003">
        <f t="shared" si="17"/>
        <v>0.56670130176493205</v>
      </c>
      <c r="L49" s="1002">
        <f t="shared" ref="L49:N49" si="31">L50+L51+L52+L53+L54+L55+L56+L57</f>
        <v>3278528.78</v>
      </c>
      <c r="M49" s="1004">
        <f t="shared" si="31"/>
        <v>721556.75</v>
      </c>
      <c r="N49" s="1005">
        <f t="shared" si="31"/>
        <v>127</v>
      </c>
    </row>
    <row r="50" spans="1:14" x14ac:dyDescent="0.2">
      <c r="A50" s="5"/>
      <c r="B50" s="1160"/>
      <c r="C50" s="1160"/>
      <c r="D50" s="6" t="s">
        <v>79</v>
      </c>
      <c r="E50" s="7" t="s">
        <v>80</v>
      </c>
      <c r="F50" s="939">
        <v>4212460</v>
      </c>
      <c r="G50" s="940">
        <f>H50-F50</f>
        <v>0</v>
      </c>
      <c r="H50" s="1158" t="s">
        <v>81</v>
      </c>
      <c r="I50" s="1159"/>
      <c r="J50" s="1079">
        <v>2449056.23</v>
      </c>
      <c r="K50" s="637">
        <f t="shared" si="17"/>
        <v>0.58138385409000914</v>
      </c>
      <c r="L50" s="636">
        <v>2747484.03</v>
      </c>
      <c r="M50" s="644">
        <v>614369.25</v>
      </c>
      <c r="N50" s="646">
        <v>4</v>
      </c>
    </row>
    <row r="51" spans="1:14" x14ac:dyDescent="0.2">
      <c r="A51" s="5"/>
      <c r="B51" s="1160"/>
      <c r="C51" s="1160"/>
      <c r="D51" s="6" t="s">
        <v>82</v>
      </c>
      <c r="E51" s="7" t="s">
        <v>83</v>
      </c>
      <c r="F51" s="939">
        <v>132776</v>
      </c>
      <c r="G51" s="940">
        <f t="shared" ref="G51:G57" si="32">H51-F51</f>
        <v>0</v>
      </c>
      <c r="H51" s="1158" t="s">
        <v>84</v>
      </c>
      <c r="I51" s="1159"/>
      <c r="J51" s="1079">
        <v>59177.599999999999</v>
      </c>
      <c r="K51" s="637">
        <f t="shared" si="17"/>
        <v>0.44569500512140747</v>
      </c>
      <c r="L51" s="636">
        <v>111903.25</v>
      </c>
      <c r="M51" s="644">
        <v>65300.5</v>
      </c>
      <c r="N51" s="646">
        <v>5</v>
      </c>
    </row>
    <row r="52" spans="1:14" x14ac:dyDescent="0.2">
      <c r="A52" s="5"/>
      <c r="B52" s="1160"/>
      <c r="C52" s="1160"/>
      <c r="D52" s="6" t="s">
        <v>85</v>
      </c>
      <c r="E52" s="7" t="s">
        <v>86</v>
      </c>
      <c r="F52" s="939">
        <v>126973</v>
      </c>
      <c r="G52" s="940">
        <f t="shared" si="32"/>
        <v>0</v>
      </c>
      <c r="H52" s="1158" t="s">
        <v>87</v>
      </c>
      <c r="I52" s="1159"/>
      <c r="J52" s="1079">
        <v>63590</v>
      </c>
      <c r="K52" s="637">
        <f t="shared" si="17"/>
        <v>0.50081513392611032</v>
      </c>
      <c r="L52" s="636">
        <v>64009</v>
      </c>
      <c r="M52" s="644">
        <v>1875</v>
      </c>
      <c r="N52" s="646">
        <v>118</v>
      </c>
    </row>
    <row r="53" spans="1:14" x14ac:dyDescent="0.2">
      <c r="A53" s="5"/>
      <c r="B53" s="1160"/>
      <c r="C53" s="1160"/>
      <c r="D53" s="6" t="s">
        <v>88</v>
      </c>
      <c r="E53" s="7" t="s">
        <v>89</v>
      </c>
      <c r="F53" s="939">
        <v>15670</v>
      </c>
      <c r="G53" s="940">
        <f t="shared" si="32"/>
        <v>0</v>
      </c>
      <c r="H53" s="1158" t="s">
        <v>90</v>
      </c>
      <c r="I53" s="1159"/>
      <c r="J53" s="1079">
        <v>6068</v>
      </c>
      <c r="K53" s="637">
        <f t="shared" si="17"/>
        <v>0.38723675813656666</v>
      </c>
      <c r="L53" s="636">
        <v>43860.5</v>
      </c>
      <c r="M53" s="644">
        <v>38508</v>
      </c>
      <c r="N53" s="646">
        <v>0</v>
      </c>
    </row>
    <row r="54" spans="1:14" x14ac:dyDescent="0.2">
      <c r="A54" s="5"/>
      <c r="B54" s="1160"/>
      <c r="C54" s="1160"/>
      <c r="D54" s="6" t="s">
        <v>91</v>
      </c>
      <c r="E54" s="7" t="s">
        <v>92</v>
      </c>
      <c r="F54" s="939">
        <v>180000</v>
      </c>
      <c r="G54" s="940">
        <f t="shared" si="32"/>
        <v>-179720</v>
      </c>
      <c r="H54" s="1158" t="s">
        <v>93</v>
      </c>
      <c r="I54" s="1159"/>
      <c r="J54" s="1079">
        <v>625</v>
      </c>
      <c r="K54" s="637">
        <f t="shared" si="17"/>
        <v>2.2321428571428572</v>
      </c>
      <c r="L54" s="636">
        <v>1504</v>
      </c>
      <c r="M54" s="644">
        <v>1504</v>
      </c>
      <c r="N54" s="646">
        <v>0</v>
      </c>
    </row>
    <row r="55" spans="1:14" x14ac:dyDescent="0.2">
      <c r="A55" s="5"/>
      <c r="B55" s="1160"/>
      <c r="C55" s="1160"/>
      <c r="D55" s="6" t="s">
        <v>18</v>
      </c>
      <c r="E55" s="7" t="s">
        <v>19</v>
      </c>
      <c r="F55" s="939">
        <v>400</v>
      </c>
      <c r="G55" s="940">
        <f t="shared" si="32"/>
        <v>0</v>
      </c>
      <c r="H55" s="1158" t="s">
        <v>94</v>
      </c>
      <c r="I55" s="1159"/>
      <c r="J55" s="1079">
        <v>70.400000000000006</v>
      </c>
      <c r="K55" s="637">
        <f t="shared" si="17"/>
        <v>0.17600000000000002</v>
      </c>
      <c r="L55" s="636">
        <v>0</v>
      </c>
      <c r="M55" s="644">
        <v>0</v>
      </c>
      <c r="N55" s="646">
        <v>0</v>
      </c>
    </row>
    <row r="56" spans="1:14" ht="22.5" x14ac:dyDescent="0.2">
      <c r="A56" s="5"/>
      <c r="B56" s="1160"/>
      <c r="C56" s="1160"/>
      <c r="D56" s="564" t="s">
        <v>95</v>
      </c>
      <c r="E56" s="565" t="s">
        <v>96</v>
      </c>
      <c r="F56" s="942">
        <v>18000</v>
      </c>
      <c r="G56" s="940">
        <f t="shared" si="32"/>
        <v>-17000</v>
      </c>
      <c r="H56" s="1196" t="s">
        <v>62</v>
      </c>
      <c r="I56" s="1197"/>
      <c r="J56" s="1079">
        <v>506</v>
      </c>
      <c r="K56" s="637">
        <f t="shared" si="17"/>
        <v>0.50600000000000001</v>
      </c>
      <c r="L56" s="636">
        <v>309768</v>
      </c>
      <c r="M56" s="644">
        <v>0</v>
      </c>
      <c r="N56" s="646">
        <v>0</v>
      </c>
    </row>
    <row r="57" spans="1:14" ht="22.5" x14ac:dyDescent="0.2">
      <c r="A57" s="5"/>
      <c r="B57" s="1160"/>
      <c r="C57" s="1160"/>
      <c r="D57" s="562" t="s">
        <v>98</v>
      </c>
      <c r="E57" s="563" t="s">
        <v>99</v>
      </c>
      <c r="F57" s="941">
        <v>538000</v>
      </c>
      <c r="G57" s="940">
        <f t="shared" si="32"/>
        <v>0</v>
      </c>
      <c r="H57" s="1168" t="s">
        <v>100</v>
      </c>
      <c r="I57" s="1169"/>
      <c r="J57" s="1084">
        <v>270031</v>
      </c>
      <c r="K57" s="662">
        <f t="shared" si="17"/>
        <v>0.50191635687732339</v>
      </c>
      <c r="L57" s="762">
        <v>0</v>
      </c>
      <c r="M57" s="763">
        <v>0</v>
      </c>
      <c r="N57" s="668">
        <v>0</v>
      </c>
    </row>
    <row r="58" spans="1:14" ht="56.25" x14ac:dyDescent="0.2">
      <c r="A58" s="4"/>
      <c r="B58" s="1161" t="s">
        <v>101</v>
      </c>
      <c r="C58" s="1161"/>
      <c r="D58" s="999"/>
      <c r="E58" s="1000" t="s">
        <v>102</v>
      </c>
      <c r="F58" s="1010">
        <f>SUM(F59:F68)</f>
        <v>4433585</v>
      </c>
      <c r="G58" s="1038">
        <f>SUM(G59:G68)</f>
        <v>0</v>
      </c>
      <c r="H58" s="1162">
        <f>H59+H60+H61+H62+H63+H64+H65+H67+H68</f>
        <v>4433585</v>
      </c>
      <c r="I58" s="1163"/>
      <c r="J58" s="1014">
        <f>J59+J60+J61+J62+J63+J64+J65+J67+J68+J66</f>
        <v>2246957.2199999997</v>
      </c>
      <c r="K58" s="1003">
        <f t="shared" si="17"/>
        <v>0.50680368595617309</v>
      </c>
      <c r="L58" s="1002">
        <f>L59+L60+L61+L62+L63+L64+L65+L67+L68+L66</f>
        <v>3587776.84</v>
      </c>
      <c r="M58" s="1002">
        <f t="shared" ref="M58:N58" si="33">M59+M60+M61+M62+M63+M64+M65+M67+M68+M66</f>
        <v>1262100.0499999998</v>
      </c>
      <c r="N58" s="1005">
        <f t="shared" si="33"/>
        <v>13382.400000000001</v>
      </c>
    </row>
    <row r="59" spans="1:14" x14ac:dyDescent="0.2">
      <c r="A59" s="5"/>
      <c r="B59" s="1160"/>
      <c r="C59" s="1160"/>
      <c r="D59" s="6" t="s">
        <v>79</v>
      </c>
      <c r="E59" s="7" t="s">
        <v>80</v>
      </c>
      <c r="F59" s="939">
        <v>3028523</v>
      </c>
      <c r="G59" s="940">
        <f>H59-F59</f>
        <v>0</v>
      </c>
      <c r="H59" s="1158" t="s">
        <v>103</v>
      </c>
      <c r="I59" s="1159"/>
      <c r="J59" s="1079">
        <v>1534264.14</v>
      </c>
      <c r="K59" s="637">
        <f t="shared" si="17"/>
        <v>0.50660475089672419</v>
      </c>
      <c r="L59" s="636">
        <v>2517222.52</v>
      </c>
      <c r="M59" s="644">
        <v>1041778.71</v>
      </c>
      <c r="N59" s="646">
        <v>7359.85</v>
      </c>
    </row>
    <row r="60" spans="1:14" x14ac:dyDescent="0.2">
      <c r="A60" s="5"/>
      <c r="B60" s="1160"/>
      <c r="C60" s="1160"/>
      <c r="D60" s="6" t="s">
        <v>82</v>
      </c>
      <c r="E60" s="7" t="s">
        <v>83</v>
      </c>
      <c r="F60" s="939">
        <v>663745</v>
      </c>
      <c r="G60" s="940">
        <f t="shared" ref="G60:G68" si="34">H60-F60</f>
        <v>0</v>
      </c>
      <c r="H60" s="1158" t="s">
        <v>104</v>
      </c>
      <c r="I60" s="1159"/>
      <c r="J60" s="1079">
        <v>336326.7</v>
      </c>
      <c r="K60" s="637">
        <f t="shared" si="17"/>
        <v>0.50671070968519538</v>
      </c>
      <c r="L60" s="636">
        <v>381812.4</v>
      </c>
      <c r="M60" s="644">
        <v>89680.82</v>
      </c>
      <c r="N60" s="646">
        <v>2585.2600000000002</v>
      </c>
    </row>
    <row r="61" spans="1:14" x14ac:dyDescent="0.2">
      <c r="A61" s="5"/>
      <c r="B61" s="1160"/>
      <c r="C61" s="1160"/>
      <c r="D61" s="6" t="s">
        <v>85</v>
      </c>
      <c r="E61" s="7" t="s">
        <v>86</v>
      </c>
      <c r="F61" s="939">
        <v>6517</v>
      </c>
      <c r="G61" s="940">
        <f t="shared" si="34"/>
        <v>0</v>
      </c>
      <c r="H61" s="1158" t="s">
        <v>105</v>
      </c>
      <c r="I61" s="1159"/>
      <c r="J61" s="1079">
        <v>3741</v>
      </c>
      <c r="K61" s="637">
        <f t="shared" si="17"/>
        <v>0.57403713365045261</v>
      </c>
      <c r="L61" s="636">
        <v>3944.3</v>
      </c>
      <c r="M61" s="644">
        <v>961.9</v>
      </c>
      <c r="N61" s="646">
        <v>18.399999999999999</v>
      </c>
    </row>
    <row r="62" spans="1:14" x14ac:dyDescent="0.2">
      <c r="A62" s="5"/>
      <c r="B62" s="1160"/>
      <c r="C62" s="1160"/>
      <c r="D62" s="6" t="s">
        <v>88</v>
      </c>
      <c r="E62" s="7" t="s">
        <v>89</v>
      </c>
      <c r="F62" s="939">
        <v>279200</v>
      </c>
      <c r="G62" s="940">
        <f t="shared" si="34"/>
        <v>0</v>
      </c>
      <c r="H62" s="1158" t="s">
        <v>106</v>
      </c>
      <c r="I62" s="1159"/>
      <c r="J62" s="1079">
        <v>129186.21</v>
      </c>
      <c r="K62" s="637">
        <f t="shared" si="17"/>
        <v>0.46270132521489976</v>
      </c>
      <c r="L62" s="636">
        <v>233431.52</v>
      </c>
      <c r="M62" s="644">
        <v>127106.52</v>
      </c>
      <c r="N62" s="646">
        <v>1908.03</v>
      </c>
    </row>
    <row r="63" spans="1:14" x14ac:dyDescent="0.2">
      <c r="A63" s="5"/>
      <c r="B63" s="1160"/>
      <c r="C63" s="1160"/>
      <c r="D63" s="6" t="s">
        <v>107</v>
      </c>
      <c r="E63" s="7" t="s">
        <v>108</v>
      </c>
      <c r="F63" s="939">
        <v>65000</v>
      </c>
      <c r="G63" s="940">
        <f t="shared" si="34"/>
        <v>0</v>
      </c>
      <c r="H63" s="1158" t="s">
        <v>109</v>
      </c>
      <c r="I63" s="1159"/>
      <c r="J63" s="1079">
        <v>11152</v>
      </c>
      <c r="K63" s="637">
        <f t="shared" si="17"/>
        <v>0.17156923076923078</v>
      </c>
      <c r="L63" s="636">
        <v>9567</v>
      </c>
      <c r="M63" s="644">
        <v>0</v>
      </c>
      <c r="N63" s="646">
        <v>0</v>
      </c>
    </row>
    <row r="64" spans="1:14" x14ac:dyDescent="0.2">
      <c r="A64" s="5"/>
      <c r="B64" s="1160"/>
      <c r="C64" s="1160"/>
      <c r="D64" s="6" t="s">
        <v>110</v>
      </c>
      <c r="E64" s="7" t="s">
        <v>111</v>
      </c>
      <c r="F64" s="939">
        <v>93600</v>
      </c>
      <c r="G64" s="940">
        <f t="shared" si="34"/>
        <v>0</v>
      </c>
      <c r="H64" s="1158" t="s">
        <v>112</v>
      </c>
      <c r="I64" s="1159"/>
      <c r="J64" s="1079">
        <v>23704</v>
      </c>
      <c r="K64" s="637">
        <f t="shared" si="17"/>
        <v>0.25324786324786325</v>
      </c>
      <c r="L64" s="636">
        <v>0</v>
      </c>
      <c r="M64" s="644">
        <v>0</v>
      </c>
      <c r="N64" s="646">
        <v>0</v>
      </c>
    </row>
    <row r="65" spans="1:14" x14ac:dyDescent="0.2">
      <c r="A65" s="5"/>
      <c r="B65" s="1160"/>
      <c r="C65" s="1160"/>
      <c r="D65" s="6" t="s">
        <v>91</v>
      </c>
      <c r="E65" s="7" t="s">
        <v>92</v>
      </c>
      <c r="F65" s="939">
        <v>250000</v>
      </c>
      <c r="G65" s="940">
        <f t="shared" si="34"/>
        <v>0</v>
      </c>
      <c r="H65" s="1158" t="s">
        <v>113</v>
      </c>
      <c r="I65" s="1159"/>
      <c r="J65" s="1079">
        <v>179700.02</v>
      </c>
      <c r="K65" s="637">
        <f t="shared" si="17"/>
        <v>0.71880007999999995</v>
      </c>
      <c r="L65" s="636">
        <v>2271.9</v>
      </c>
      <c r="M65" s="644">
        <v>2211.9</v>
      </c>
      <c r="N65" s="646">
        <v>1510.86</v>
      </c>
    </row>
    <row r="66" spans="1:14" s="622" customFormat="1" ht="22.5" x14ac:dyDescent="0.2">
      <c r="A66" s="623"/>
      <c r="B66" s="631"/>
      <c r="C66" s="630"/>
      <c r="D66" s="632" t="s">
        <v>1012</v>
      </c>
      <c r="E66" s="647" t="s">
        <v>1013</v>
      </c>
      <c r="F66" s="948">
        <v>0</v>
      </c>
      <c r="G66" s="940">
        <f t="shared" si="34"/>
        <v>0</v>
      </c>
      <c r="H66" s="1140">
        <v>0</v>
      </c>
      <c r="I66" s="1141"/>
      <c r="J66" s="1079">
        <v>21</v>
      </c>
      <c r="K66" s="637">
        <v>0</v>
      </c>
      <c r="L66" s="636">
        <v>360.2</v>
      </c>
      <c r="M66" s="644">
        <v>360.2</v>
      </c>
      <c r="N66" s="646">
        <v>0</v>
      </c>
    </row>
    <row r="67" spans="1:14" x14ac:dyDescent="0.2">
      <c r="A67" s="5"/>
      <c r="B67" s="1160"/>
      <c r="C67" s="1160"/>
      <c r="D67" s="6" t="s">
        <v>18</v>
      </c>
      <c r="E67" s="7" t="s">
        <v>19</v>
      </c>
      <c r="F67" s="939">
        <v>7000</v>
      </c>
      <c r="G67" s="940">
        <f t="shared" si="34"/>
        <v>0</v>
      </c>
      <c r="H67" s="1158" t="s">
        <v>114</v>
      </c>
      <c r="I67" s="1159"/>
      <c r="J67" s="1079">
        <v>5443.6</v>
      </c>
      <c r="K67" s="637">
        <f t="shared" si="17"/>
        <v>0.77765714285714294</v>
      </c>
      <c r="L67" s="636">
        <v>0</v>
      </c>
      <c r="M67" s="644">
        <v>0</v>
      </c>
      <c r="N67" s="646">
        <v>0</v>
      </c>
    </row>
    <row r="68" spans="1:14" ht="22.5" x14ac:dyDescent="0.2">
      <c r="A68" s="5"/>
      <c r="B68" s="1160"/>
      <c r="C68" s="1160"/>
      <c r="D68" s="6" t="s">
        <v>95</v>
      </c>
      <c r="E68" s="7" t="s">
        <v>96</v>
      </c>
      <c r="F68" s="939">
        <v>40000</v>
      </c>
      <c r="G68" s="940">
        <f t="shared" si="34"/>
        <v>0</v>
      </c>
      <c r="H68" s="1158" t="s">
        <v>115</v>
      </c>
      <c r="I68" s="1159"/>
      <c r="J68" s="1079">
        <v>23418.55</v>
      </c>
      <c r="K68" s="637">
        <f t="shared" si="17"/>
        <v>0.58546374999999995</v>
      </c>
      <c r="L68" s="636">
        <v>439167</v>
      </c>
      <c r="M68" s="644">
        <v>0</v>
      </c>
      <c r="N68" s="646">
        <v>0</v>
      </c>
    </row>
    <row r="69" spans="1:14" ht="33.75" x14ac:dyDescent="0.2">
      <c r="A69" s="4"/>
      <c r="B69" s="1161" t="s">
        <v>116</v>
      </c>
      <c r="C69" s="1161"/>
      <c r="D69" s="999"/>
      <c r="E69" s="1000" t="s">
        <v>117</v>
      </c>
      <c r="F69" s="1010">
        <f>SUM(F70:F74)</f>
        <v>360000</v>
      </c>
      <c r="G69" s="1038">
        <f>SUM(G70:G74)</f>
        <v>0</v>
      </c>
      <c r="H69" s="1162">
        <f>H70+H71+H72+H73+H74</f>
        <v>360000</v>
      </c>
      <c r="I69" s="1163"/>
      <c r="J69" s="1014">
        <f>J70+J71+J72+J73+J74</f>
        <v>226134.74</v>
      </c>
      <c r="K69" s="1003">
        <f t="shared" si="17"/>
        <v>0.62815205555555553</v>
      </c>
      <c r="L69" s="1002">
        <f>L70+L71+L72+L73+L74</f>
        <v>292871.37</v>
      </c>
      <c r="M69" s="1002">
        <f t="shared" ref="M69:N69" si="35">M70+M71+M72+M73+M74</f>
        <v>155168.70000000001</v>
      </c>
      <c r="N69" s="1005">
        <f t="shared" si="35"/>
        <v>0</v>
      </c>
    </row>
    <row r="70" spans="1:14" x14ac:dyDescent="0.2">
      <c r="A70" s="5"/>
      <c r="B70" s="1160"/>
      <c r="C70" s="1160"/>
      <c r="D70" s="6" t="s">
        <v>118</v>
      </c>
      <c r="E70" s="7" t="s">
        <v>119</v>
      </c>
      <c r="F70" s="939">
        <v>50000</v>
      </c>
      <c r="G70" s="940">
        <f>H70-F70</f>
        <v>0</v>
      </c>
      <c r="H70" s="1158" t="s">
        <v>120</v>
      </c>
      <c r="I70" s="1159"/>
      <c r="J70" s="1079">
        <v>23202.85</v>
      </c>
      <c r="K70" s="637">
        <f t="shared" si="17"/>
        <v>0.464057</v>
      </c>
      <c r="L70" s="636">
        <v>0</v>
      </c>
      <c r="M70" s="644">
        <v>0</v>
      </c>
      <c r="N70" s="646">
        <v>0</v>
      </c>
    </row>
    <row r="71" spans="1:14" ht="22.5" x14ac:dyDescent="0.2">
      <c r="A71" s="5"/>
      <c r="B71" s="1160"/>
      <c r="C71" s="1160"/>
      <c r="D71" s="6" t="s">
        <v>121</v>
      </c>
      <c r="E71" s="7" t="s">
        <v>122</v>
      </c>
      <c r="F71" s="939">
        <v>290000</v>
      </c>
      <c r="G71" s="940">
        <f t="shared" ref="G71:G74" si="36">H71-F71</f>
        <v>0</v>
      </c>
      <c r="H71" s="1158" t="s">
        <v>123</v>
      </c>
      <c r="I71" s="1159"/>
      <c r="J71" s="1079">
        <v>197375.63</v>
      </c>
      <c r="K71" s="637">
        <f t="shared" si="17"/>
        <v>0.68060562068965513</v>
      </c>
      <c r="L71" s="636">
        <v>82115.67</v>
      </c>
      <c r="M71" s="644">
        <v>0</v>
      </c>
      <c r="N71" s="646">
        <v>0</v>
      </c>
    </row>
    <row r="72" spans="1:14" ht="45" x14ac:dyDescent="0.2">
      <c r="A72" s="5"/>
      <c r="B72" s="1160"/>
      <c r="C72" s="1160"/>
      <c r="D72" s="6" t="s">
        <v>25</v>
      </c>
      <c r="E72" s="7" t="s">
        <v>26</v>
      </c>
      <c r="F72" s="939">
        <v>20000</v>
      </c>
      <c r="G72" s="940">
        <f t="shared" si="36"/>
        <v>0</v>
      </c>
      <c r="H72" s="1158" t="s">
        <v>16</v>
      </c>
      <c r="I72" s="1159"/>
      <c r="J72" s="1079">
        <v>5243.1</v>
      </c>
      <c r="K72" s="637">
        <f t="shared" si="17"/>
        <v>0.26215500000000003</v>
      </c>
      <c r="L72" s="636">
        <v>155168.70000000001</v>
      </c>
      <c r="M72" s="644">
        <v>155168.70000000001</v>
      </c>
      <c r="N72" s="646">
        <v>0</v>
      </c>
    </row>
    <row r="73" spans="1:14" s="622" customFormat="1" x14ac:dyDescent="0.2">
      <c r="A73" s="623"/>
      <c r="B73" s="1160"/>
      <c r="C73" s="1160"/>
      <c r="D73" s="6" t="s">
        <v>18</v>
      </c>
      <c r="E73" s="7" t="s">
        <v>19</v>
      </c>
      <c r="F73" s="939">
        <v>0</v>
      </c>
      <c r="G73" s="940">
        <f t="shared" si="36"/>
        <v>0</v>
      </c>
      <c r="H73" s="1158">
        <v>0</v>
      </c>
      <c r="I73" s="1159"/>
      <c r="J73" s="1079">
        <v>8.8000000000000007</v>
      </c>
      <c r="K73" s="637">
        <v>0</v>
      </c>
      <c r="L73" s="636">
        <v>0</v>
      </c>
      <c r="M73" s="644">
        <v>0</v>
      </c>
      <c r="N73" s="646">
        <v>0</v>
      </c>
    </row>
    <row r="74" spans="1:14" s="622" customFormat="1" ht="22.5" x14ac:dyDescent="0.2">
      <c r="A74" s="623"/>
      <c r="B74" s="1160"/>
      <c r="C74" s="1160"/>
      <c r="D74" s="6" t="s">
        <v>95</v>
      </c>
      <c r="E74" s="7" t="s">
        <v>96</v>
      </c>
      <c r="F74" s="939">
        <v>0</v>
      </c>
      <c r="G74" s="940">
        <f t="shared" si="36"/>
        <v>0</v>
      </c>
      <c r="H74" s="1158">
        <v>0</v>
      </c>
      <c r="I74" s="1159"/>
      <c r="J74" s="1079">
        <v>304.36</v>
      </c>
      <c r="K74" s="637">
        <v>0</v>
      </c>
      <c r="L74" s="636">
        <v>55587</v>
      </c>
      <c r="M74" s="644">
        <v>0</v>
      </c>
      <c r="N74" s="646">
        <v>0</v>
      </c>
    </row>
    <row r="75" spans="1:14" ht="22.5" x14ac:dyDescent="0.2">
      <c r="A75" s="4"/>
      <c r="B75" s="1161" t="s">
        <v>124</v>
      </c>
      <c r="C75" s="1161"/>
      <c r="D75" s="999"/>
      <c r="E75" s="1000" t="s">
        <v>125</v>
      </c>
      <c r="F75" s="1010">
        <f>SUM(F76:F77)</f>
        <v>7650625</v>
      </c>
      <c r="G75" s="1038">
        <f>SUM(G76:G77)</f>
        <v>773000</v>
      </c>
      <c r="H75" s="1162">
        <f>H76+H77</f>
        <v>8423625</v>
      </c>
      <c r="I75" s="1163"/>
      <c r="J75" s="1014">
        <f t="shared" ref="J75" si="37">J76+J77</f>
        <v>3811862.44</v>
      </c>
      <c r="K75" s="1003">
        <f t="shared" si="17"/>
        <v>0.4525204338987075</v>
      </c>
      <c r="L75" s="1002">
        <f t="shared" ref="L75:N75" si="38">L76+L77</f>
        <v>0</v>
      </c>
      <c r="M75" s="1004">
        <f t="shared" si="38"/>
        <v>0</v>
      </c>
      <c r="N75" s="1005">
        <f t="shared" si="38"/>
        <v>0</v>
      </c>
    </row>
    <row r="76" spans="1:14" x14ac:dyDescent="0.2">
      <c r="A76" s="5"/>
      <c r="B76" s="1160"/>
      <c r="C76" s="1160"/>
      <c r="D76" s="6" t="s">
        <v>126</v>
      </c>
      <c r="E76" s="7" t="s">
        <v>127</v>
      </c>
      <c r="F76" s="939">
        <v>7050625</v>
      </c>
      <c r="G76" s="940">
        <f>H76-F76</f>
        <v>0</v>
      </c>
      <c r="H76" s="1158" t="s">
        <v>128</v>
      </c>
      <c r="I76" s="1159"/>
      <c r="J76" s="1079">
        <v>2941729</v>
      </c>
      <c r="K76" s="637">
        <f t="shared" si="17"/>
        <v>0.41722953638861804</v>
      </c>
      <c r="L76" s="636">
        <v>0</v>
      </c>
      <c r="M76" s="644">
        <v>0</v>
      </c>
      <c r="N76" s="646">
        <v>0</v>
      </c>
    </row>
    <row r="77" spans="1:14" x14ac:dyDescent="0.2">
      <c r="A77" s="5"/>
      <c r="B77" s="1160"/>
      <c r="C77" s="1160"/>
      <c r="D77" s="6" t="s">
        <v>129</v>
      </c>
      <c r="E77" s="7" t="s">
        <v>130</v>
      </c>
      <c r="F77" s="939">
        <v>600000</v>
      </c>
      <c r="G77" s="940">
        <f>H77-F77</f>
        <v>773000</v>
      </c>
      <c r="H77" s="1158" t="s">
        <v>131</v>
      </c>
      <c r="I77" s="1159"/>
      <c r="J77" s="1079">
        <v>870133.44</v>
      </c>
      <c r="K77" s="637">
        <f t="shared" si="17"/>
        <v>0.63374613255644574</v>
      </c>
      <c r="L77" s="636">
        <v>0</v>
      </c>
      <c r="M77" s="644">
        <v>0</v>
      </c>
      <c r="N77" s="646">
        <v>0</v>
      </c>
    </row>
    <row r="78" spans="1:14" x14ac:dyDescent="0.2">
      <c r="A78" s="963" t="s">
        <v>132</v>
      </c>
      <c r="B78" s="1164"/>
      <c r="C78" s="1164"/>
      <c r="D78" s="963"/>
      <c r="E78" s="964" t="s">
        <v>133</v>
      </c>
      <c r="F78" s="965">
        <f>F79+F81+F83+F87</f>
        <v>19179463</v>
      </c>
      <c r="G78" s="983">
        <f>G79+G81+G83+G87</f>
        <v>-333812</v>
      </c>
      <c r="H78" s="1156">
        <f>H79+H81+H83+H87</f>
        <v>18845651</v>
      </c>
      <c r="I78" s="1157"/>
      <c r="J78" s="1087">
        <f t="shared" ref="J78" si="39">J79+J81+J83+J87</f>
        <v>11151471.029999999</v>
      </c>
      <c r="K78" s="974">
        <f t="shared" si="17"/>
        <v>0.59172649594328153</v>
      </c>
      <c r="L78" s="975">
        <f t="shared" ref="L78:N78" si="40">L79+L81+L83+L87</f>
        <v>3000</v>
      </c>
      <c r="M78" s="975">
        <f t="shared" si="40"/>
        <v>0</v>
      </c>
      <c r="N78" s="977">
        <f t="shared" si="40"/>
        <v>0</v>
      </c>
    </row>
    <row r="79" spans="1:14" ht="22.5" x14ac:dyDescent="0.2">
      <c r="A79" s="4"/>
      <c r="B79" s="1165" t="s">
        <v>134</v>
      </c>
      <c r="C79" s="1165"/>
      <c r="D79" s="987"/>
      <c r="E79" s="988" t="s">
        <v>135</v>
      </c>
      <c r="F79" s="1011">
        <f>F80</f>
        <v>12046396</v>
      </c>
      <c r="G79" s="1034">
        <f>G80</f>
        <v>80468</v>
      </c>
      <c r="H79" s="1166" t="str">
        <f>H80</f>
        <v>12 126 864,00</v>
      </c>
      <c r="I79" s="1167"/>
      <c r="J79" s="1014">
        <f t="shared" ref="J79" si="41">J80</f>
        <v>7462688</v>
      </c>
      <c r="K79" s="1003">
        <f t="shared" si="17"/>
        <v>0.61538481836689185</v>
      </c>
      <c r="L79" s="1002">
        <f t="shared" ref="L79:N79" si="42">L80</f>
        <v>0</v>
      </c>
      <c r="M79" s="1004">
        <f t="shared" si="42"/>
        <v>0</v>
      </c>
      <c r="N79" s="1005">
        <f t="shared" si="42"/>
        <v>0</v>
      </c>
    </row>
    <row r="80" spans="1:14" x14ac:dyDescent="0.2">
      <c r="A80" s="5"/>
      <c r="B80" s="1160"/>
      <c r="C80" s="1160"/>
      <c r="D80" s="562" t="s">
        <v>137</v>
      </c>
      <c r="E80" s="563" t="s">
        <v>138</v>
      </c>
      <c r="F80" s="941">
        <v>12046396</v>
      </c>
      <c r="G80" s="945">
        <f>H80-F80</f>
        <v>80468</v>
      </c>
      <c r="H80" s="1168" t="s">
        <v>136</v>
      </c>
      <c r="I80" s="1169"/>
      <c r="J80" s="1084">
        <v>7462688</v>
      </c>
      <c r="K80" s="662">
        <f t="shared" si="17"/>
        <v>0.61538481836689185</v>
      </c>
      <c r="L80" s="762">
        <v>0</v>
      </c>
      <c r="M80" s="763">
        <v>0</v>
      </c>
      <c r="N80" s="668">
        <v>0</v>
      </c>
    </row>
    <row r="81" spans="1:14" ht="22.5" x14ac:dyDescent="0.2">
      <c r="A81" s="4"/>
      <c r="B81" s="1161" t="s">
        <v>139</v>
      </c>
      <c r="C81" s="1161"/>
      <c r="D81" s="999"/>
      <c r="E81" s="1000" t="s">
        <v>140</v>
      </c>
      <c r="F81" s="1010">
        <f>F82</f>
        <v>4736148</v>
      </c>
      <c r="G81" s="1038">
        <f>G82</f>
        <v>0</v>
      </c>
      <c r="H81" s="1162" t="str">
        <f>H82</f>
        <v>4 736 148,00</v>
      </c>
      <c r="I81" s="1163"/>
      <c r="J81" s="1014">
        <f t="shared" ref="J81" si="43">J82</f>
        <v>2368074</v>
      </c>
      <c r="K81" s="1003">
        <f t="shared" si="17"/>
        <v>0.5</v>
      </c>
      <c r="L81" s="1002">
        <f t="shared" ref="L81:N81" si="44">L82</f>
        <v>0</v>
      </c>
      <c r="M81" s="1004">
        <f t="shared" si="44"/>
        <v>0</v>
      </c>
      <c r="N81" s="1005">
        <f t="shared" si="44"/>
        <v>0</v>
      </c>
    </row>
    <row r="82" spans="1:14" x14ac:dyDescent="0.2">
      <c r="A82" s="5"/>
      <c r="B82" s="1160"/>
      <c r="C82" s="1160"/>
      <c r="D82" s="6" t="s">
        <v>137</v>
      </c>
      <c r="E82" s="7" t="s">
        <v>138</v>
      </c>
      <c r="F82" s="939">
        <v>4736148</v>
      </c>
      <c r="G82" s="940">
        <f>H82-F82</f>
        <v>0</v>
      </c>
      <c r="H82" s="1158" t="s">
        <v>141</v>
      </c>
      <c r="I82" s="1159"/>
      <c r="J82" s="1079">
        <v>2368074</v>
      </c>
      <c r="K82" s="637">
        <f t="shared" si="17"/>
        <v>0.5</v>
      </c>
      <c r="L82" s="636">
        <v>0</v>
      </c>
      <c r="M82" s="644">
        <v>0</v>
      </c>
      <c r="N82" s="646">
        <v>0</v>
      </c>
    </row>
    <row r="83" spans="1:14" ht="15" x14ac:dyDescent="0.2">
      <c r="A83" s="4"/>
      <c r="B83" s="1161" t="s">
        <v>142</v>
      </c>
      <c r="C83" s="1161"/>
      <c r="D83" s="999"/>
      <c r="E83" s="1000" t="s">
        <v>143</v>
      </c>
      <c r="F83" s="1010">
        <f>SUM(F84:F86)</f>
        <v>2132300</v>
      </c>
      <c r="G83" s="1038">
        <f>SUM(G84:G86)</f>
        <v>-414280</v>
      </c>
      <c r="H83" s="1162">
        <f>H84+H85+H86</f>
        <v>1718020</v>
      </c>
      <c r="I83" s="1163"/>
      <c r="J83" s="1014">
        <f t="shared" ref="J83" si="45">J84+J85+J86</f>
        <v>1188397.03</v>
      </c>
      <c r="K83" s="1003">
        <f t="shared" si="17"/>
        <v>0.69172479365781536</v>
      </c>
      <c r="L83" s="1002">
        <f t="shared" ref="L83:N83" si="46">L84+L85+L86</f>
        <v>3000</v>
      </c>
      <c r="M83" s="1004">
        <f t="shared" si="46"/>
        <v>0</v>
      </c>
      <c r="N83" s="1005">
        <f t="shared" si="46"/>
        <v>0</v>
      </c>
    </row>
    <row r="84" spans="1:14" x14ac:dyDescent="0.2">
      <c r="A84" s="5"/>
      <c r="B84" s="1160"/>
      <c r="C84" s="1160"/>
      <c r="D84" s="6" t="s">
        <v>47</v>
      </c>
      <c r="E84" s="7" t="s">
        <v>48</v>
      </c>
      <c r="F84" s="939">
        <v>100000</v>
      </c>
      <c r="G84" s="940">
        <f>H84-F84</f>
        <v>0</v>
      </c>
      <c r="H84" s="1158" t="s">
        <v>144</v>
      </c>
      <c r="I84" s="1159"/>
      <c r="J84" s="1079">
        <v>60990.32</v>
      </c>
      <c r="K84" s="637">
        <f t="shared" si="17"/>
        <v>0.60990319999999998</v>
      </c>
      <c r="L84" s="636">
        <v>0</v>
      </c>
      <c r="M84" s="644">
        <v>0</v>
      </c>
      <c r="N84" s="646">
        <v>0</v>
      </c>
    </row>
    <row r="85" spans="1:14" ht="22.5" x14ac:dyDescent="0.2">
      <c r="A85" s="5"/>
      <c r="B85" s="1160"/>
      <c r="C85" s="1160"/>
      <c r="D85" s="6" t="s">
        <v>145</v>
      </c>
      <c r="E85" s="7" t="s">
        <v>146</v>
      </c>
      <c r="F85" s="939">
        <v>0</v>
      </c>
      <c r="G85" s="940">
        <f t="shared" ref="G85:G86" si="47">H85-F85</f>
        <v>6320</v>
      </c>
      <c r="H85" s="1158" t="s">
        <v>147</v>
      </c>
      <c r="I85" s="1159"/>
      <c r="J85" s="1079">
        <v>6320</v>
      </c>
      <c r="K85" s="637">
        <f t="shared" si="17"/>
        <v>1</v>
      </c>
      <c r="L85" s="636">
        <v>0</v>
      </c>
      <c r="M85" s="644">
        <v>0</v>
      </c>
      <c r="N85" s="646">
        <v>0</v>
      </c>
    </row>
    <row r="86" spans="1:14" x14ac:dyDescent="0.2">
      <c r="A86" s="5"/>
      <c r="B86" s="1160"/>
      <c r="C86" s="1160"/>
      <c r="D86" s="6" t="s">
        <v>50</v>
      </c>
      <c r="E86" s="7" t="s">
        <v>51</v>
      </c>
      <c r="F86" s="939">
        <v>2032300</v>
      </c>
      <c r="G86" s="940">
        <f t="shared" si="47"/>
        <v>-420600</v>
      </c>
      <c r="H86" s="1158" t="s">
        <v>148</v>
      </c>
      <c r="I86" s="1159"/>
      <c r="J86" s="1079">
        <v>1121086.71</v>
      </c>
      <c r="K86" s="637">
        <f t="shared" si="17"/>
        <v>0.69559267233356081</v>
      </c>
      <c r="L86" s="636">
        <v>3000</v>
      </c>
      <c r="M86" s="644">
        <v>0</v>
      </c>
      <c r="N86" s="646">
        <v>0</v>
      </c>
    </row>
    <row r="87" spans="1:14" ht="22.5" x14ac:dyDescent="0.2">
      <c r="A87" s="4"/>
      <c r="B87" s="1161" t="s">
        <v>149</v>
      </c>
      <c r="C87" s="1161"/>
      <c r="D87" s="999"/>
      <c r="E87" s="1000" t="s">
        <v>150</v>
      </c>
      <c r="F87" s="1010">
        <f>F88</f>
        <v>264619</v>
      </c>
      <c r="G87" s="1038">
        <f>G88</f>
        <v>0</v>
      </c>
      <c r="H87" s="1162" t="str">
        <f>H88</f>
        <v>264 619,00</v>
      </c>
      <c r="I87" s="1163"/>
      <c r="J87" s="1014">
        <f t="shared" ref="J87" si="48">J88</f>
        <v>132312</v>
      </c>
      <c r="K87" s="1003">
        <f t="shared" si="17"/>
        <v>0.50000944754533883</v>
      </c>
      <c r="L87" s="1002">
        <f t="shared" ref="L87" si="49">L88</f>
        <v>0</v>
      </c>
      <c r="M87" s="1004">
        <f>M88</f>
        <v>0</v>
      </c>
      <c r="N87" s="1005">
        <f>N88</f>
        <v>0</v>
      </c>
    </row>
    <row r="88" spans="1:14" x14ac:dyDescent="0.2">
      <c r="A88" s="5"/>
      <c r="B88" s="1160"/>
      <c r="C88" s="1160"/>
      <c r="D88" s="6" t="s">
        <v>137</v>
      </c>
      <c r="E88" s="7" t="s">
        <v>138</v>
      </c>
      <c r="F88" s="939">
        <v>264619</v>
      </c>
      <c r="G88" s="940">
        <f>H88-F88</f>
        <v>0</v>
      </c>
      <c r="H88" s="1158" t="s">
        <v>151</v>
      </c>
      <c r="I88" s="1159"/>
      <c r="J88" s="1079">
        <v>132312</v>
      </c>
      <c r="K88" s="637">
        <f t="shared" si="17"/>
        <v>0.50000944754533883</v>
      </c>
      <c r="L88" s="636">
        <v>0</v>
      </c>
      <c r="M88" s="644">
        <v>0</v>
      </c>
      <c r="N88" s="646">
        <v>0</v>
      </c>
    </row>
    <row r="89" spans="1:14" x14ac:dyDescent="0.2">
      <c r="A89" s="963" t="s">
        <v>152</v>
      </c>
      <c r="B89" s="1164"/>
      <c r="C89" s="1164"/>
      <c r="D89" s="963"/>
      <c r="E89" s="964" t="s">
        <v>153</v>
      </c>
      <c r="F89" s="965">
        <f>F90+F96+F98+F103+F106</f>
        <v>803847</v>
      </c>
      <c r="G89" s="983">
        <f>G90+G96+G98+G103+G106</f>
        <v>26547</v>
      </c>
      <c r="H89" s="1156">
        <f>H90+H96+H98+H103+H106</f>
        <v>830394</v>
      </c>
      <c r="I89" s="1157"/>
      <c r="J89" s="1087">
        <f t="shared" ref="J89" si="50">J90+J96+J98+J103+J106</f>
        <v>486355.73</v>
      </c>
      <c r="K89" s="974">
        <f t="shared" si="17"/>
        <v>0.58569273140220179</v>
      </c>
      <c r="L89" s="975">
        <f t="shared" ref="L89:N89" si="51">L90+L96+L98+L103+L106</f>
        <v>7651.3</v>
      </c>
      <c r="M89" s="976">
        <f t="shared" si="51"/>
        <v>1835.8</v>
      </c>
      <c r="N89" s="977">
        <f t="shared" si="51"/>
        <v>0</v>
      </c>
    </row>
    <row r="90" spans="1:14" ht="15" x14ac:dyDescent="0.2">
      <c r="A90" s="4"/>
      <c r="B90" s="1161" t="s">
        <v>154</v>
      </c>
      <c r="C90" s="1161"/>
      <c r="D90" s="999"/>
      <c r="E90" s="1000" t="s">
        <v>155</v>
      </c>
      <c r="F90" s="1010">
        <f>SUM(F91:F95)</f>
        <v>16707</v>
      </c>
      <c r="G90" s="1038">
        <f>SUM(G91:G95)</f>
        <v>11547</v>
      </c>
      <c r="H90" s="1162">
        <f>H92+H94+H95+H93+H91</f>
        <v>28254</v>
      </c>
      <c r="I90" s="1163"/>
      <c r="J90" s="1014">
        <f>J92+J94+J95+J93+J91</f>
        <v>25066.92</v>
      </c>
      <c r="K90" s="1003">
        <f t="shared" si="17"/>
        <v>0.88719898067530256</v>
      </c>
      <c r="L90" s="1002">
        <f>L92+L94+L95+L93+L91</f>
        <v>2541.8000000000002</v>
      </c>
      <c r="M90" s="1002">
        <f t="shared" ref="M90:N90" si="52">M92+M94+M95+M93+M91</f>
        <v>1685.8</v>
      </c>
      <c r="N90" s="1005">
        <f t="shared" si="52"/>
        <v>0</v>
      </c>
    </row>
    <row r="91" spans="1:14" s="622" customFormat="1" ht="22.5" x14ac:dyDescent="0.2">
      <c r="A91" s="4"/>
      <c r="B91" s="652"/>
      <c r="C91" s="651"/>
      <c r="D91" s="6" t="s">
        <v>60</v>
      </c>
      <c r="E91" s="7" t="s">
        <v>61</v>
      </c>
      <c r="F91" s="940">
        <v>0</v>
      </c>
      <c r="G91" s="940">
        <f>H91-F91</f>
        <v>0</v>
      </c>
      <c r="H91" s="1142">
        <v>0</v>
      </c>
      <c r="I91" s="1143"/>
      <c r="J91" s="1089">
        <v>100</v>
      </c>
      <c r="K91" s="637">
        <v>0</v>
      </c>
      <c r="L91" s="649">
        <v>400</v>
      </c>
      <c r="M91" s="650">
        <v>50</v>
      </c>
      <c r="N91" s="653">
        <v>0</v>
      </c>
    </row>
    <row r="92" spans="1:14" ht="67.5" x14ac:dyDescent="0.2">
      <c r="A92" s="5"/>
      <c r="B92" s="1160"/>
      <c r="C92" s="1160"/>
      <c r="D92" s="6" t="s">
        <v>8</v>
      </c>
      <c r="E92" s="7" t="s">
        <v>9</v>
      </c>
      <c r="F92" s="939">
        <v>16707</v>
      </c>
      <c r="G92" s="940">
        <f t="shared" ref="G92:G95" si="53">H92-F92</f>
        <v>0</v>
      </c>
      <c r="H92" s="1158" t="s">
        <v>156</v>
      </c>
      <c r="I92" s="1159"/>
      <c r="J92" s="1079">
        <v>13419.67</v>
      </c>
      <c r="K92" s="637">
        <f t="shared" si="17"/>
        <v>0.80323636798946552</v>
      </c>
      <c r="L92" s="636">
        <v>2006</v>
      </c>
      <c r="M92" s="644">
        <v>1500</v>
      </c>
      <c r="N92" s="646">
        <v>0</v>
      </c>
    </row>
    <row r="93" spans="1:14" s="622" customFormat="1" x14ac:dyDescent="0.2">
      <c r="A93" s="623"/>
      <c r="B93" s="631"/>
      <c r="C93" s="630"/>
      <c r="D93" s="6" t="s">
        <v>47</v>
      </c>
      <c r="E93" s="7" t="s">
        <v>48</v>
      </c>
      <c r="F93" s="940">
        <v>0</v>
      </c>
      <c r="G93" s="940">
        <f t="shared" si="53"/>
        <v>0</v>
      </c>
      <c r="H93" s="1140">
        <v>0</v>
      </c>
      <c r="I93" s="1141"/>
      <c r="J93" s="1079">
        <v>0</v>
      </c>
      <c r="K93" s="637">
        <v>0</v>
      </c>
      <c r="L93" s="636">
        <v>135.80000000000001</v>
      </c>
      <c r="M93" s="644">
        <v>135.80000000000001</v>
      </c>
      <c r="N93" s="646">
        <v>0</v>
      </c>
    </row>
    <row r="94" spans="1:14" ht="22.5" x14ac:dyDescent="0.2">
      <c r="A94" s="5"/>
      <c r="B94" s="1160"/>
      <c r="C94" s="1160"/>
      <c r="D94" s="6" t="s">
        <v>145</v>
      </c>
      <c r="E94" s="7" t="s">
        <v>146</v>
      </c>
      <c r="F94" s="939">
        <v>0</v>
      </c>
      <c r="G94" s="940">
        <f t="shared" si="53"/>
        <v>9000</v>
      </c>
      <c r="H94" s="1158" t="s">
        <v>157</v>
      </c>
      <c r="I94" s="1159"/>
      <c r="J94" s="1079">
        <v>9000</v>
      </c>
      <c r="K94" s="637">
        <f t="shared" si="17"/>
        <v>1</v>
      </c>
      <c r="L94" s="636">
        <v>0</v>
      </c>
      <c r="M94" s="644">
        <v>0</v>
      </c>
      <c r="N94" s="646">
        <v>0</v>
      </c>
    </row>
    <row r="95" spans="1:14" x14ac:dyDescent="0.2">
      <c r="A95" s="5"/>
      <c r="B95" s="1160"/>
      <c r="C95" s="1160"/>
      <c r="D95" s="6" t="s">
        <v>50</v>
      </c>
      <c r="E95" s="7" t="s">
        <v>51</v>
      </c>
      <c r="F95" s="939">
        <v>0</v>
      </c>
      <c r="G95" s="940">
        <f t="shared" si="53"/>
        <v>2547</v>
      </c>
      <c r="H95" s="1158" t="s">
        <v>158</v>
      </c>
      <c r="I95" s="1159"/>
      <c r="J95" s="1079">
        <v>2547.25</v>
      </c>
      <c r="K95" s="637">
        <f t="shared" si="17"/>
        <v>1.0000981546917942</v>
      </c>
      <c r="L95" s="636">
        <v>0</v>
      </c>
      <c r="M95" s="644">
        <v>0</v>
      </c>
      <c r="N95" s="646">
        <v>0</v>
      </c>
    </row>
    <row r="96" spans="1:14" ht="22.5" x14ac:dyDescent="0.2">
      <c r="A96" s="4"/>
      <c r="B96" s="1161" t="s">
        <v>159</v>
      </c>
      <c r="C96" s="1161"/>
      <c r="D96" s="999"/>
      <c r="E96" s="1000" t="s">
        <v>160</v>
      </c>
      <c r="F96" s="1010">
        <f>F97</f>
        <v>0</v>
      </c>
      <c r="G96" s="1038">
        <f>G97</f>
        <v>15000</v>
      </c>
      <c r="H96" s="1162" t="str">
        <f>H97</f>
        <v>15 000,00</v>
      </c>
      <c r="I96" s="1163"/>
      <c r="J96" s="1014">
        <f t="shared" ref="J96" si="54">J97</f>
        <v>15000</v>
      </c>
      <c r="K96" s="1003">
        <f t="shared" si="17"/>
        <v>1</v>
      </c>
      <c r="L96" s="1002">
        <f t="shared" ref="L96:N96" si="55">L97</f>
        <v>0</v>
      </c>
      <c r="M96" s="1004">
        <f t="shared" si="55"/>
        <v>0</v>
      </c>
      <c r="N96" s="1005">
        <f t="shared" si="55"/>
        <v>0</v>
      </c>
    </row>
    <row r="97" spans="1:14" ht="22.5" x14ac:dyDescent="0.2">
      <c r="A97" s="5"/>
      <c r="B97" s="1160"/>
      <c r="C97" s="1160"/>
      <c r="D97" s="6" t="s">
        <v>145</v>
      </c>
      <c r="E97" s="7" t="s">
        <v>146</v>
      </c>
      <c r="F97" s="939">
        <v>0</v>
      </c>
      <c r="G97" s="940">
        <f>H97-F97</f>
        <v>15000</v>
      </c>
      <c r="H97" s="1158" t="s">
        <v>161</v>
      </c>
      <c r="I97" s="1159"/>
      <c r="J97" s="1079">
        <v>15000</v>
      </c>
      <c r="K97" s="637">
        <f t="shared" si="17"/>
        <v>1</v>
      </c>
      <c r="L97" s="636">
        <v>0</v>
      </c>
      <c r="M97" s="644">
        <v>0</v>
      </c>
      <c r="N97" s="646">
        <v>0</v>
      </c>
    </row>
    <row r="98" spans="1:14" ht="15" x14ac:dyDescent="0.2">
      <c r="A98" s="4"/>
      <c r="B98" s="1161" t="s">
        <v>162</v>
      </c>
      <c r="C98" s="1161"/>
      <c r="D98" s="999"/>
      <c r="E98" s="1000" t="s">
        <v>163</v>
      </c>
      <c r="F98" s="1010">
        <f>SUM(F99:F102)</f>
        <v>466440</v>
      </c>
      <c r="G98" s="1038">
        <f>SUM(G99:G102)</f>
        <v>0</v>
      </c>
      <c r="H98" s="1162">
        <f>H99+H100+H101+H102</f>
        <v>466440</v>
      </c>
      <c r="I98" s="1163"/>
      <c r="J98" s="1014">
        <f>J99+J100+J101+J102</f>
        <v>251267.47</v>
      </c>
      <c r="K98" s="1003">
        <f t="shared" si="17"/>
        <v>0.5386919432295687</v>
      </c>
      <c r="L98" s="1002">
        <f t="shared" ref="L98:N98" si="56">L99+L100+L101</f>
        <v>150</v>
      </c>
      <c r="M98" s="1004">
        <f t="shared" si="56"/>
        <v>150</v>
      </c>
      <c r="N98" s="1005">
        <f t="shared" si="56"/>
        <v>0</v>
      </c>
    </row>
    <row r="99" spans="1:14" x14ac:dyDescent="0.2">
      <c r="A99" s="5"/>
      <c r="B99" s="1160"/>
      <c r="C99" s="1160"/>
      <c r="D99" s="6" t="s">
        <v>18</v>
      </c>
      <c r="E99" s="7" t="s">
        <v>19</v>
      </c>
      <c r="F99" s="939">
        <v>204000</v>
      </c>
      <c r="G99" s="940">
        <f>H99-F99</f>
        <v>0</v>
      </c>
      <c r="H99" s="1158" t="s">
        <v>164</v>
      </c>
      <c r="I99" s="1159"/>
      <c r="J99" s="1079">
        <v>112467.45</v>
      </c>
      <c r="K99" s="637">
        <f t="shared" si="17"/>
        <v>0.55131102941176469</v>
      </c>
      <c r="L99" s="636">
        <v>96</v>
      </c>
      <c r="M99" s="644">
        <v>96</v>
      </c>
      <c r="N99" s="646">
        <v>0</v>
      </c>
    </row>
    <row r="100" spans="1:14" ht="67.5" x14ac:dyDescent="0.2">
      <c r="A100" s="5"/>
      <c r="B100" s="1160"/>
      <c r="C100" s="1160"/>
      <c r="D100" s="564" t="s">
        <v>8</v>
      </c>
      <c r="E100" s="565" t="s">
        <v>9</v>
      </c>
      <c r="F100" s="942">
        <v>4440</v>
      </c>
      <c r="G100" s="940">
        <f t="shared" ref="G100:G102" si="57">H100-F100</f>
        <v>0</v>
      </c>
      <c r="H100" s="1196" t="s">
        <v>165</v>
      </c>
      <c r="I100" s="1197"/>
      <c r="J100" s="1079">
        <v>2137.7399999999998</v>
      </c>
      <c r="K100" s="637">
        <f t="shared" ref="K100:K163" si="58">J100/H100</f>
        <v>0.48147297297297292</v>
      </c>
      <c r="L100" s="636">
        <v>0</v>
      </c>
      <c r="M100" s="644">
        <v>0</v>
      </c>
      <c r="N100" s="646">
        <v>0</v>
      </c>
    </row>
    <row r="101" spans="1:14" x14ac:dyDescent="0.2">
      <c r="A101" s="5"/>
      <c r="B101" s="1160"/>
      <c r="C101" s="1160"/>
      <c r="D101" s="562" t="s">
        <v>166</v>
      </c>
      <c r="E101" s="563" t="s">
        <v>167</v>
      </c>
      <c r="F101" s="941">
        <v>258000</v>
      </c>
      <c r="G101" s="940">
        <f t="shared" si="57"/>
        <v>0</v>
      </c>
      <c r="H101" s="1168" t="s">
        <v>168</v>
      </c>
      <c r="I101" s="1169"/>
      <c r="J101" s="1084">
        <v>136659.35999999999</v>
      </c>
      <c r="K101" s="662">
        <f t="shared" si="58"/>
        <v>0.52968744186046501</v>
      </c>
      <c r="L101" s="762">
        <v>54</v>
      </c>
      <c r="M101" s="763">
        <v>54</v>
      </c>
      <c r="N101" s="668">
        <v>0</v>
      </c>
    </row>
    <row r="102" spans="1:14" s="622" customFormat="1" x14ac:dyDescent="0.2">
      <c r="A102" s="623"/>
      <c r="B102" s="623"/>
      <c r="C102" s="623"/>
      <c r="D102" s="6" t="s">
        <v>47</v>
      </c>
      <c r="E102" s="7" t="s">
        <v>48</v>
      </c>
      <c r="F102" s="940">
        <v>0</v>
      </c>
      <c r="G102" s="940">
        <f t="shared" si="57"/>
        <v>0</v>
      </c>
      <c r="H102" s="1140">
        <v>0</v>
      </c>
      <c r="I102" s="1141"/>
      <c r="J102" s="1079">
        <v>2.92</v>
      </c>
      <c r="K102" s="637">
        <v>0</v>
      </c>
      <c r="L102" s="636">
        <v>0</v>
      </c>
      <c r="M102" s="644">
        <v>0</v>
      </c>
      <c r="N102" s="646">
        <v>0</v>
      </c>
    </row>
    <row r="103" spans="1:14" ht="15" x14ac:dyDescent="0.2">
      <c r="A103" s="4"/>
      <c r="B103" s="1161" t="s">
        <v>169</v>
      </c>
      <c r="C103" s="1161"/>
      <c r="D103" s="999"/>
      <c r="E103" s="1000" t="s">
        <v>170</v>
      </c>
      <c r="F103" s="1010">
        <f>SUM(F104:F105)</f>
        <v>2000</v>
      </c>
      <c r="G103" s="1038">
        <f>SUM(G104:G105)</f>
        <v>0</v>
      </c>
      <c r="H103" s="1162">
        <f>H105+H104</f>
        <v>2000</v>
      </c>
      <c r="I103" s="1163"/>
      <c r="J103" s="1014">
        <f>J105+J104</f>
        <v>1052</v>
      </c>
      <c r="K103" s="1003">
        <f t="shared" si="58"/>
        <v>0.52600000000000002</v>
      </c>
      <c r="L103" s="1002">
        <f>L105+L104</f>
        <v>200</v>
      </c>
      <c r="M103" s="1002">
        <f t="shared" ref="M103:N103" si="59">M105+M104</f>
        <v>0</v>
      </c>
      <c r="N103" s="1005">
        <f t="shared" si="59"/>
        <v>0</v>
      </c>
    </row>
    <row r="104" spans="1:14" s="622" customFormat="1" ht="15" x14ac:dyDescent="0.2">
      <c r="A104" s="4"/>
      <c r="B104" s="648"/>
      <c r="C104" s="648"/>
      <c r="D104" s="6" t="s">
        <v>18</v>
      </c>
      <c r="E104" s="7" t="s">
        <v>19</v>
      </c>
      <c r="F104" s="940">
        <v>0</v>
      </c>
      <c r="G104" s="940">
        <f>H104-F104</f>
        <v>0</v>
      </c>
      <c r="H104" s="1142">
        <v>0</v>
      </c>
      <c r="I104" s="1143"/>
      <c r="J104" s="1089">
        <v>52</v>
      </c>
      <c r="K104" s="637">
        <v>0</v>
      </c>
      <c r="L104" s="650">
        <v>0</v>
      </c>
      <c r="M104" s="653">
        <v>0</v>
      </c>
      <c r="N104" s="760">
        <v>0</v>
      </c>
    </row>
    <row r="105" spans="1:14" ht="67.5" x14ac:dyDescent="0.2">
      <c r="A105" s="5"/>
      <c r="B105" s="1160"/>
      <c r="C105" s="1160"/>
      <c r="D105" s="6" t="s">
        <v>8</v>
      </c>
      <c r="E105" s="7" t="s">
        <v>9</v>
      </c>
      <c r="F105" s="939">
        <v>2000</v>
      </c>
      <c r="G105" s="940">
        <f>H105-F105</f>
        <v>0</v>
      </c>
      <c r="H105" s="1158" t="s">
        <v>22</v>
      </c>
      <c r="I105" s="1159"/>
      <c r="J105" s="1079">
        <v>1000</v>
      </c>
      <c r="K105" s="637">
        <f t="shared" si="58"/>
        <v>0.5</v>
      </c>
      <c r="L105" s="636">
        <v>200</v>
      </c>
      <c r="M105" s="644">
        <v>0</v>
      </c>
      <c r="N105" s="646">
        <v>0</v>
      </c>
    </row>
    <row r="106" spans="1:14" ht="15" x14ac:dyDescent="0.2">
      <c r="A106" s="4"/>
      <c r="B106" s="1161" t="s">
        <v>171</v>
      </c>
      <c r="C106" s="1161"/>
      <c r="D106" s="999"/>
      <c r="E106" s="1000" t="s">
        <v>172</v>
      </c>
      <c r="F106" s="1010">
        <f>SUM(F107:F109)</f>
        <v>318700</v>
      </c>
      <c r="G106" s="1038">
        <f>SUM(G107:G109)</f>
        <v>0</v>
      </c>
      <c r="H106" s="1162">
        <f>H107+H108+H109</f>
        <v>318700</v>
      </c>
      <c r="I106" s="1163"/>
      <c r="J106" s="1014">
        <f t="shared" ref="J106" si="60">J107+J108+J109</f>
        <v>193969.34</v>
      </c>
      <c r="K106" s="1003">
        <f t="shared" si="58"/>
        <v>0.60862673360527142</v>
      </c>
      <c r="L106" s="1002">
        <f t="shared" ref="L106:N106" si="61">L107+L108+L109</f>
        <v>4759.5</v>
      </c>
      <c r="M106" s="1004">
        <f t="shared" si="61"/>
        <v>0</v>
      </c>
      <c r="N106" s="1005">
        <f t="shared" si="61"/>
        <v>0</v>
      </c>
    </row>
    <row r="107" spans="1:14" x14ac:dyDescent="0.2">
      <c r="A107" s="5"/>
      <c r="B107" s="1160"/>
      <c r="C107" s="1160"/>
      <c r="D107" s="6" t="s">
        <v>166</v>
      </c>
      <c r="E107" s="7" t="s">
        <v>167</v>
      </c>
      <c r="F107" s="939">
        <v>284000</v>
      </c>
      <c r="G107" s="940">
        <f>H107-F107</f>
        <v>0</v>
      </c>
      <c r="H107" s="1158" t="s">
        <v>173</v>
      </c>
      <c r="I107" s="1159"/>
      <c r="J107" s="1079">
        <v>175156.3</v>
      </c>
      <c r="K107" s="637">
        <f t="shared" si="58"/>
        <v>0.61674753521126757</v>
      </c>
      <c r="L107" s="636">
        <v>4759.5</v>
      </c>
      <c r="M107" s="644">
        <v>0</v>
      </c>
      <c r="N107" s="646">
        <v>0</v>
      </c>
    </row>
    <row r="108" spans="1:14" ht="22.5" x14ac:dyDescent="0.2">
      <c r="A108" s="5"/>
      <c r="B108" s="1160"/>
      <c r="C108" s="1160"/>
      <c r="D108" s="6" t="s">
        <v>145</v>
      </c>
      <c r="E108" s="7" t="s">
        <v>146</v>
      </c>
      <c r="F108" s="939">
        <v>18000</v>
      </c>
      <c r="G108" s="940">
        <f t="shared" ref="G108:G109" si="62">H108-F108</f>
        <v>0</v>
      </c>
      <c r="H108" s="1158" t="s">
        <v>97</v>
      </c>
      <c r="I108" s="1159"/>
      <c r="J108" s="1079">
        <v>9000</v>
      </c>
      <c r="K108" s="637">
        <f t="shared" si="58"/>
        <v>0.5</v>
      </c>
      <c r="L108" s="636">
        <v>0</v>
      </c>
      <c r="M108" s="644">
        <v>0</v>
      </c>
      <c r="N108" s="646">
        <v>0</v>
      </c>
    </row>
    <row r="109" spans="1:14" x14ac:dyDescent="0.2">
      <c r="A109" s="5"/>
      <c r="B109" s="1160"/>
      <c r="C109" s="1160"/>
      <c r="D109" s="6" t="s">
        <v>50</v>
      </c>
      <c r="E109" s="7" t="s">
        <v>51</v>
      </c>
      <c r="F109" s="939">
        <v>16700</v>
      </c>
      <c r="G109" s="940">
        <f t="shared" si="62"/>
        <v>0</v>
      </c>
      <c r="H109" s="1158" t="s">
        <v>174</v>
      </c>
      <c r="I109" s="1159"/>
      <c r="J109" s="1079">
        <v>9813.0400000000009</v>
      </c>
      <c r="K109" s="637">
        <f t="shared" si="58"/>
        <v>0.58760718562874259</v>
      </c>
      <c r="L109" s="636">
        <v>0</v>
      </c>
      <c r="M109" s="644">
        <v>0</v>
      </c>
      <c r="N109" s="646">
        <v>0</v>
      </c>
    </row>
    <row r="110" spans="1:14" x14ac:dyDescent="0.2">
      <c r="A110" s="963" t="s">
        <v>175</v>
      </c>
      <c r="B110" s="1164"/>
      <c r="C110" s="1164"/>
      <c r="D110" s="963"/>
      <c r="E110" s="964" t="s">
        <v>176</v>
      </c>
      <c r="F110" s="965">
        <f>F111+F117+F120+F123+F126+F128+F132</f>
        <v>6704447</v>
      </c>
      <c r="G110" s="983">
        <f>G111+G117+G120+G123+G126+G128+G132</f>
        <v>200155</v>
      </c>
      <c r="H110" s="1156">
        <f>H111+H117+H120+H123+H126+H128+H132</f>
        <v>6904602</v>
      </c>
      <c r="I110" s="1157"/>
      <c r="J110" s="1087">
        <f t="shared" ref="J110" si="63">J111+J117+J120+J123+J126+J128+J132</f>
        <v>3561208</v>
      </c>
      <c r="K110" s="974">
        <f t="shared" si="58"/>
        <v>0.51577310321434888</v>
      </c>
      <c r="L110" s="975">
        <f t="shared" ref="L110:N110" si="64">L111+L117+L120+L123+L126+L128+L132</f>
        <v>1607111.66</v>
      </c>
      <c r="M110" s="976">
        <f t="shared" si="64"/>
        <v>1599940.22</v>
      </c>
      <c r="N110" s="977">
        <f t="shared" si="64"/>
        <v>0</v>
      </c>
    </row>
    <row r="111" spans="1:14" ht="45" x14ac:dyDescent="0.2">
      <c r="A111" s="4"/>
      <c r="B111" s="1161" t="s">
        <v>177</v>
      </c>
      <c r="C111" s="1161"/>
      <c r="D111" s="999"/>
      <c r="E111" s="1000" t="s">
        <v>1070</v>
      </c>
      <c r="F111" s="1010">
        <f>SUM(F112:F116)</f>
        <v>6226340</v>
      </c>
      <c r="G111" s="1038">
        <f>SUM(G112:G116)</f>
        <v>5617</v>
      </c>
      <c r="H111" s="1162">
        <f>H113+H114+H115+H116+H112</f>
        <v>6231957</v>
      </c>
      <c r="I111" s="1163"/>
      <c r="J111" s="1014">
        <f>J113+J114+J115+J116+J112</f>
        <v>3124070.59</v>
      </c>
      <c r="K111" s="1003">
        <f t="shared" si="58"/>
        <v>0.50129848296450052</v>
      </c>
      <c r="L111" s="1002">
        <f>L113+L114+L115+L116+L112</f>
        <v>1607011.66</v>
      </c>
      <c r="M111" s="1002">
        <f t="shared" ref="M111:N111" si="65">M113+M114+M115+M116+M112</f>
        <v>1599940.22</v>
      </c>
      <c r="N111" s="1005">
        <f t="shared" si="65"/>
        <v>0</v>
      </c>
    </row>
    <row r="112" spans="1:14" s="622" customFormat="1" ht="15" x14ac:dyDescent="0.2">
      <c r="A112" s="4"/>
      <c r="B112" s="648"/>
      <c r="C112" s="648"/>
      <c r="D112" s="6" t="s">
        <v>18</v>
      </c>
      <c r="E112" s="7" t="s">
        <v>19</v>
      </c>
      <c r="F112" s="940">
        <v>0</v>
      </c>
      <c r="G112" s="940">
        <f>H112-F112</f>
        <v>0</v>
      </c>
      <c r="H112" s="1142">
        <v>0</v>
      </c>
      <c r="I112" s="1143"/>
      <c r="J112" s="1089">
        <v>8.8000000000000007</v>
      </c>
      <c r="K112" s="637">
        <v>0</v>
      </c>
      <c r="L112" s="650">
        <v>0</v>
      </c>
      <c r="M112" s="653">
        <v>0</v>
      </c>
      <c r="N112" s="760">
        <v>0</v>
      </c>
    </row>
    <row r="113" spans="1:14" ht="67.5" x14ac:dyDescent="0.2">
      <c r="A113" s="5"/>
      <c r="B113" s="1160"/>
      <c r="C113" s="1160"/>
      <c r="D113" s="6" t="s">
        <v>178</v>
      </c>
      <c r="E113" s="7" t="s">
        <v>179</v>
      </c>
      <c r="F113" s="939">
        <v>0</v>
      </c>
      <c r="G113" s="940">
        <f t="shared" ref="G113:G116" si="66">H113-F113</f>
        <v>556</v>
      </c>
      <c r="H113" s="1158" t="s">
        <v>180</v>
      </c>
      <c r="I113" s="1159"/>
      <c r="J113" s="1079">
        <v>131.79</v>
      </c>
      <c r="K113" s="637">
        <f t="shared" si="58"/>
        <v>0.23703237410071942</v>
      </c>
      <c r="L113" s="636">
        <v>0</v>
      </c>
      <c r="M113" s="644">
        <v>0</v>
      </c>
      <c r="N113" s="646">
        <v>0</v>
      </c>
    </row>
    <row r="114" spans="1:14" ht="56.25" x14ac:dyDescent="0.2">
      <c r="A114" s="5"/>
      <c r="B114" s="1160"/>
      <c r="C114" s="1160"/>
      <c r="D114" s="6" t="s">
        <v>11</v>
      </c>
      <c r="E114" s="7" t="s">
        <v>12</v>
      </c>
      <c r="F114" s="939">
        <v>6160700</v>
      </c>
      <c r="G114" s="940">
        <f t="shared" si="66"/>
        <v>-9746</v>
      </c>
      <c r="H114" s="1158" t="s">
        <v>181</v>
      </c>
      <c r="I114" s="1159"/>
      <c r="J114" s="1079">
        <v>3090000</v>
      </c>
      <c r="K114" s="637">
        <f t="shared" si="58"/>
        <v>0.50236109715663624</v>
      </c>
      <c r="L114" s="636">
        <v>0</v>
      </c>
      <c r="M114" s="644">
        <v>0</v>
      </c>
      <c r="N114" s="646">
        <v>0</v>
      </c>
    </row>
    <row r="115" spans="1:14" ht="45" x14ac:dyDescent="0.2">
      <c r="A115" s="5"/>
      <c r="B115" s="1160"/>
      <c r="C115" s="1160"/>
      <c r="D115" s="564" t="s">
        <v>182</v>
      </c>
      <c r="E115" s="565" t="s">
        <v>183</v>
      </c>
      <c r="F115" s="942">
        <v>59640</v>
      </c>
      <c r="G115" s="940">
        <f t="shared" si="66"/>
        <v>0</v>
      </c>
      <c r="H115" s="1196" t="s">
        <v>184</v>
      </c>
      <c r="I115" s="1197"/>
      <c r="J115" s="1079">
        <v>26101.97</v>
      </c>
      <c r="K115" s="637">
        <f t="shared" si="58"/>
        <v>0.43765878604963115</v>
      </c>
      <c r="L115" s="636">
        <v>1599940.22</v>
      </c>
      <c r="M115" s="644">
        <v>1599940.22</v>
      </c>
      <c r="N115" s="646">
        <v>0</v>
      </c>
    </row>
    <row r="116" spans="1:14" ht="67.5" x14ac:dyDescent="0.2">
      <c r="A116" s="5"/>
      <c r="B116" s="1160"/>
      <c r="C116" s="1160"/>
      <c r="D116" s="562" t="s">
        <v>185</v>
      </c>
      <c r="E116" s="563" t="s">
        <v>186</v>
      </c>
      <c r="F116" s="941">
        <v>6000</v>
      </c>
      <c r="G116" s="940">
        <f t="shared" si="66"/>
        <v>14807</v>
      </c>
      <c r="H116" s="1168" t="s">
        <v>187</v>
      </c>
      <c r="I116" s="1169"/>
      <c r="J116" s="1084">
        <v>7828.03</v>
      </c>
      <c r="K116" s="662">
        <f t="shared" si="58"/>
        <v>0.37622098332292014</v>
      </c>
      <c r="L116" s="762">
        <v>7071.44</v>
      </c>
      <c r="M116" s="763">
        <v>0</v>
      </c>
      <c r="N116" s="668">
        <v>0</v>
      </c>
    </row>
    <row r="117" spans="1:14" ht="67.5" x14ac:dyDescent="0.2">
      <c r="A117" s="4"/>
      <c r="B117" s="1161" t="s">
        <v>188</v>
      </c>
      <c r="C117" s="1161"/>
      <c r="D117" s="999"/>
      <c r="E117" s="1000" t="s">
        <v>189</v>
      </c>
      <c r="F117" s="1010">
        <f>SUM(F118:F119)</f>
        <v>27717</v>
      </c>
      <c r="G117" s="1038">
        <f>SUM(G118:G119)</f>
        <v>9746</v>
      </c>
      <c r="H117" s="1162">
        <f>H118+H119</f>
        <v>37463</v>
      </c>
      <c r="I117" s="1163"/>
      <c r="J117" s="1014">
        <f t="shared" ref="J117" si="67">J118+J119</f>
        <v>21850</v>
      </c>
      <c r="K117" s="1003">
        <f t="shared" si="58"/>
        <v>0.58324213223714061</v>
      </c>
      <c r="L117" s="1002">
        <f t="shared" ref="L117:N117" si="68">L118+L119</f>
        <v>0</v>
      </c>
      <c r="M117" s="1004">
        <f t="shared" si="68"/>
        <v>0</v>
      </c>
      <c r="N117" s="1005">
        <f t="shared" si="68"/>
        <v>0</v>
      </c>
    </row>
    <row r="118" spans="1:14" ht="56.25" x14ac:dyDescent="0.2">
      <c r="A118" s="5"/>
      <c r="B118" s="1160"/>
      <c r="C118" s="1160"/>
      <c r="D118" s="6" t="s">
        <v>11</v>
      </c>
      <c r="E118" s="7" t="s">
        <v>12</v>
      </c>
      <c r="F118" s="939">
        <v>10754</v>
      </c>
      <c r="G118" s="940">
        <f>H118-F118</f>
        <v>9746</v>
      </c>
      <c r="H118" s="1158" t="s">
        <v>191</v>
      </c>
      <c r="I118" s="1159"/>
      <c r="J118" s="1079">
        <v>10600</v>
      </c>
      <c r="K118" s="637">
        <f t="shared" si="58"/>
        <v>0.51707317073170733</v>
      </c>
      <c r="L118" s="636">
        <v>0</v>
      </c>
      <c r="M118" s="644">
        <v>0</v>
      </c>
      <c r="N118" s="646">
        <v>0</v>
      </c>
    </row>
    <row r="119" spans="1:14" ht="33.75" x14ac:dyDescent="0.2">
      <c r="A119" s="5"/>
      <c r="B119" s="1160"/>
      <c r="C119" s="1160"/>
      <c r="D119" s="6" t="s">
        <v>192</v>
      </c>
      <c r="E119" s="7" t="s">
        <v>193</v>
      </c>
      <c r="F119" s="939">
        <v>16963</v>
      </c>
      <c r="G119" s="940">
        <f>H119-F119</f>
        <v>0</v>
      </c>
      <c r="H119" s="1158" t="s">
        <v>194</v>
      </c>
      <c r="I119" s="1159"/>
      <c r="J119" s="1079">
        <v>11250</v>
      </c>
      <c r="K119" s="637">
        <f t="shared" si="58"/>
        <v>0.66320815893415075</v>
      </c>
      <c r="L119" s="636">
        <v>0</v>
      </c>
      <c r="M119" s="644">
        <v>0</v>
      </c>
      <c r="N119" s="646">
        <v>0</v>
      </c>
    </row>
    <row r="120" spans="1:14" ht="22.5" x14ac:dyDescent="0.2">
      <c r="A120" s="4"/>
      <c r="B120" s="1161" t="s">
        <v>195</v>
      </c>
      <c r="C120" s="1161"/>
      <c r="D120" s="999"/>
      <c r="E120" s="1000" t="s">
        <v>196</v>
      </c>
      <c r="F120" s="1010">
        <f>SUM(F121:F122)</f>
        <v>130100</v>
      </c>
      <c r="G120" s="1038">
        <f>SUM(G121:G122)</f>
        <v>22000</v>
      </c>
      <c r="H120" s="1162">
        <f>H121+H122</f>
        <v>152100</v>
      </c>
      <c r="I120" s="1163"/>
      <c r="J120" s="1014">
        <f t="shared" ref="J120" si="69">J121+J122</f>
        <v>93048</v>
      </c>
      <c r="K120" s="1003">
        <f t="shared" si="58"/>
        <v>0.61175542406311634</v>
      </c>
      <c r="L120" s="1002">
        <f t="shared" ref="L120:N120" si="70">L121+L122</f>
        <v>0</v>
      </c>
      <c r="M120" s="1004">
        <f t="shared" si="70"/>
        <v>0</v>
      </c>
      <c r="N120" s="1005">
        <f t="shared" si="70"/>
        <v>0</v>
      </c>
    </row>
    <row r="121" spans="1:14" ht="22.5" x14ac:dyDescent="0.2">
      <c r="A121" s="5"/>
      <c r="B121" s="1160"/>
      <c r="C121" s="1160"/>
      <c r="D121" s="6" t="s">
        <v>145</v>
      </c>
      <c r="E121" s="7" t="s">
        <v>146</v>
      </c>
      <c r="F121" s="939">
        <v>0</v>
      </c>
      <c r="G121" s="940">
        <f>H121-F121</f>
        <v>32000</v>
      </c>
      <c r="H121" s="1158" t="s">
        <v>197</v>
      </c>
      <c r="I121" s="1159"/>
      <c r="J121" s="1079">
        <v>29680</v>
      </c>
      <c r="K121" s="637">
        <f t="shared" si="58"/>
        <v>0.92749999999999999</v>
      </c>
      <c r="L121" s="636">
        <v>0</v>
      </c>
      <c r="M121" s="644">
        <v>0</v>
      </c>
      <c r="N121" s="646">
        <v>0</v>
      </c>
    </row>
    <row r="122" spans="1:14" ht="33.75" x14ac:dyDescent="0.2">
      <c r="A122" s="5"/>
      <c r="B122" s="1160"/>
      <c r="C122" s="1160"/>
      <c r="D122" s="6" t="s">
        <v>192</v>
      </c>
      <c r="E122" s="7" t="s">
        <v>193</v>
      </c>
      <c r="F122" s="939">
        <v>130100</v>
      </c>
      <c r="G122" s="940">
        <f>H122-F122</f>
        <v>-10000</v>
      </c>
      <c r="H122" s="1158" t="s">
        <v>198</v>
      </c>
      <c r="I122" s="1159"/>
      <c r="J122" s="1079">
        <v>63368</v>
      </c>
      <c r="K122" s="637">
        <f t="shared" si="58"/>
        <v>0.52762697751873444</v>
      </c>
      <c r="L122" s="636">
        <v>0</v>
      </c>
      <c r="M122" s="644">
        <v>0</v>
      </c>
      <c r="N122" s="646">
        <v>0</v>
      </c>
    </row>
    <row r="123" spans="1:14" ht="15" x14ac:dyDescent="0.2">
      <c r="A123" s="4"/>
      <c r="B123" s="1161" t="s">
        <v>199</v>
      </c>
      <c r="C123" s="1161"/>
      <c r="D123" s="999"/>
      <c r="E123" s="1000" t="s">
        <v>200</v>
      </c>
      <c r="F123" s="1010">
        <f>SUM(F124:F125)</f>
        <v>143100</v>
      </c>
      <c r="G123" s="1038">
        <f>SUM(G124:G125)</f>
        <v>36837</v>
      </c>
      <c r="H123" s="1162">
        <f>H124+H125</f>
        <v>179937</v>
      </c>
      <c r="I123" s="1163"/>
      <c r="J123" s="1014">
        <f>J124+J125</f>
        <v>141500</v>
      </c>
      <c r="K123" s="1003">
        <f t="shared" si="58"/>
        <v>0.7863863463323274</v>
      </c>
      <c r="L123" s="1002">
        <f>L124+L125</f>
        <v>100</v>
      </c>
      <c r="M123" s="1002">
        <f t="shared" ref="M123:N123" si="71">M124+M125</f>
        <v>0</v>
      </c>
      <c r="N123" s="1005">
        <f t="shared" si="71"/>
        <v>0</v>
      </c>
    </row>
    <row r="124" spans="1:14" ht="33.75" x14ac:dyDescent="0.2">
      <c r="A124" s="5"/>
      <c r="B124" s="1160"/>
      <c r="C124" s="1160"/>
      <c r="D124" s="6" t="s">
        <v>192</v>
      </c>
      <c r="E124" s="7" t="s">
        <v>193</v>
      </c>
      <c r="F124" s="939">
        <v>143100</v>
      </c>
      <c r="G124" s="940">
        <f>H124-F124</f>
        <v>36837</v>
      </c>
      <c r="H124" s="1158" t="s">
        <v>201</v>
      </c>
      <c r="I124" s="1159"/>
      <c r="J124" s="1079">
        <v>141500</v>
      </c>
      <c r="K124" s="637">
        <f t="shared" si="58"/>
        <v>0.7863863463323274</v>
      </c>
      <c r="L124" s="636">
        <v>0</v>
      </c>
      <c r="M124" s="644">
        <v>0</v>
      </c>
      <c r="N124" s="646">
        <v>0</v>
      </c>
    </row>
    <row r="125" spans="1:14" s="622" customFormat="1" ht="67.5" x14ac:dyDescent="0.2">
      <c r="A125" s="623"/>
      <c r="B125" s="623"/>
      <c r="C125" s="623"/>
      <c r="D125" s="952" t="s">
        <v>185</v>
      </c>
      <c r="E125" s="563" t="s">
        <v>186</v>
      </c>
      <c r="F125" s="940">
        <v>0</v>
      </c>
      <c r="G125" s="940">
        <f>H125-F125</f>
        <v>0</v>
      </c>
      <c r="H125" s="1140">
        <v>0</v>
      </c>
      <c r="I125" s="1141"/>
      <c r="J125" s="1079">
        <v>0</v>
      </c>
      <c r="K125" s="637">
        <v>0</v>
      </c>
      <c r="L125" s="644">
        <v>100</v>
      </c>
      <c r="M125" s="567">
        <v>0</v>
      </c>
      <c r="N125" s="759">
        <v>0</v>
      </c>
    </row>
    <row r="126" spans="1:14" ht="15" x14ac:dyDescent="0.2">
      <c r="A126" s="4"/>
      <c r="B126" s="1161" t="s">
        <v>202</v>
      </c>
      <c r="C126" s="1161"/>
      <c r="D126" s="999"/>
      <c r="E126" s="1000" t="s">
        <v>203</v>
      </c>
      <c r="F126" s="1010">
        <f>F127</f>
        <v>107700</v>
      </c>
      <c r="G126" s="1038">
        <f>G127</f>
        <v>0</v>
      </c>
      <c r="H126" s="1162" t="str">
        <f>H127</f>
        <v>107 700,00</v>
      </c>
      <c r="I126" s="1163"/>
      <c r="J126" s="1014">
        <f t="shared" ref="J126" si="72">J127</f>
        <v>57960</v>
      </c>
      <c r="K126" s="1003">
        <f t="shared" si="58"/>
        <v>0.53816155988857939</v>
      </c>
      <c r="L126" s="1002">
        <f t="shared" ref="L126:N126" si="73">L127</f>
        <v>0</v>
      </c>
      <c r="M126" s="1004">
        <f t="shared" si="73"/>
        <v>0</v>
      </c>
      <c r="N126" s="1005">
        <f t="shared" si="73"/>
        <v>0</v>
      </c>
    </row>
    <row r="127" spans="1:14" ht="33.75" x14ac:dyDescent="0.2">
      <c r="A127" s="5"/>
      <c r="B127" s="1160"/>
      <c r="C127" s="1160"/>
      <c r="D127" s="6" t="s">
        <v>192</v>
      </c>
      <c r="E127" s="7" t="s">
        <v>193</v>
      </c>
      <c r="F127" s="939">
        <v>107700</v>
      </c>
      <c r="G127" s="940">
        <f>H127-F127</f>
        <v>0</v>
      </c>
      <c r="H127" s="1194" t="s">
        <v>204</v>
      </c>
      <c r="I127" s="1195"/>
      <c r="J127" s="1079">
        <v>57960</v>
      </c>
      <c r="K127" s="637">
        <f t="shared" si="58"/>
        <v>0.53816155988857939</v>
      </c>
      <c r="L127" s="636">
        <v>0</v>
      </c>
      <c r="M127" s="644">
        <v>0</v>
      </c>
      <c r="N127" s="646">
        <v>0</v>
      </c>
    </row>
    <row r="128" spans="1:14" ht="22.5" x14ac:dyDescent="0.2">
      <c r="A128" s="4"/>
      <c r="B128" s="1161" t="s">
        <v>205</v>
      </c>
      <c r="C128" s="1161"/>
      <c r="D128" s="999"/>
      <c r="E128" s="1000" t="s">
        <v>206</v>
      </c>
      <c r="F128" s="1010">
        <f>SUM(F129:F131)</f>
        <v>69490</v>
      </c>
      <c r="G128" s="1038">
        <f>SUM(G129:G131)</f>
        <v>0</v>
      </c>
      <c r="H128" s="1162">
        <f>H129+H130+H131</f>
        <v>69490</v>
      </c>
      <c r="I128" s="1163"/>
      <c r="J128" s="1014">
        <f t="shared" ref="J128" si="74">J129+J130+J131</f>
        <v>32186.41</v>
      </c>
      <c r="K128" s="1003">
        <f t="shared" si="58"/>
        <v>0.46318045761980142</v>
      </c>
      <c r="L128" s="1002">
        <f t="shared" ref="L128:M128" si="75">L129+L130+L131</f>
        <v>0</v>
      </c>
      <c r="M128" s="1004">
        <f t="shared" si="75"/>
        <v>0</v>
      </c>
      <c r="N128" s="1005">
        <v>0</v>
      </c>
    </row>
    <row r="129" spans="1:14" x14ac:dyDescent="0.2">
      <c r="A129" s="5"/>
      <c r="B129" s="1160"/>
      <c r="C129" s="1160"/>
      <c r="D129" s="564" t="s">
        <v>166</v>
      </c>
      <c r="E129" s="565" t="s">
        <v>167</v>
      </c>
      <c r="F129" s="942">
        <v>31000</v>
      </c>
      <c r="G129" s="944">
        <f>H129-F129</f>
        <v>0</v>
      </c>
      <c r="H129" s="1196" t="s">
        <v>207</v>
      </c>
      <c r="I129" s="1197"/>
      <c r="J129" s="1079">
        <v>12976.7</v>
      </c>
      <c r="K129" s="637">
        <f t="shared" si="58"/>
        <v>0.41860322580645165</v>
      </c>
      <c r="L129" s="636">
        <v>0</v>
      </c>
      <c r="M129" s="644">
        <v>0</v>
      </c>
      <c r="N129" s="646">
        <v>0</v>
      </c>
    </row>
    <row r="130" spans="1:14" ht="56.25" x14ac:dyDescent="0.2">
      <c r="A130" s="5"/>
      <c r="B130" s="1160"/>
      <c r="C130" s="1160"/>
      <c r="D130" s="562" t="s">
        <v>11</v>
      </c>
      <c r="E130" s="563" t="s">
        <v>12</v>
      </c>
      <c r="F130" s="941">
        <v>38300</v>
      </c>
      <c r="G130" s="944">
        <f t="shared" ref="G130:G131" si="76">H130-F130</f>
        <v>0</v>
      </c>
      <c r="H130" s="1168" t="s">
        <v>208</v>
      </c>
      <c r="I130" s="1169"/>
      <c r="J130" s="1084">
        <v>19152</v>
      </c>
      <c r="K130" s="662">
        <f t="shared" si="58"/>
        <v>0.50005221932114885</v>
      </c>
      <c r="L130" s="762">
        <v>0</v>
      </c>
      <c r="M130" s="763">
        <v>0</v>
      </c>
      <c r="N130" s="668">
        <v>0</v>
      </c>
    </row>
    <row r="131" spans="1:14" ht="45" x14ac:dyDescent="0.2">
      <c r="A131" s="5"/>
      <c r="B131" s="1160"/>
      <c r="C131" s="1160"/>
      <c r="D131" s="6" t="s">
        <v>182</v>
      </c>
      <c r="E131" s="7" t="s">
        <v>183</v>
      </c>
      <c r="F131" s="939">
        <v>190</v>
      </c>
      <c r="G131" s="944">
        <f t="shared" si="76"/>
        <v>0</v>
      </c>
      <c r="H131" s="1158" t="s">
        <v>209</v>
      </c>
      <c r="I131" s="1159"/>
      <c r="J131" s="1079">
        <v>57.71</v>
      </c>
      <c r="K131" s="637">
        <f t="shared" si="58"/>
        <v>0.30373684210526314</v>
      </c>
      <c r="L131" s="636">
        <v>0</v>
      </c>
      <c r="M131" s="644">
        <v>0</v>
      </c>
      <c r="N131" s="646">
        <v>0</v>
      </c>
    </row>
    <row r="132" spans="1:14" ht="15" x14ac:dyDescent="0.2">
      <c r="A132" s="4"/>
      <c r="B132" s="1161" t="s">
        <v>210</v>
      </c>
      <c r="C132" s="1161"/>
      <c r="D132" s="999"/>
      <c r="E132" s="1000" t="s">
        <v>7</v>
      </c>
      <c r="F132" s="1010">
        <f>SUM(F133:F134)</f>
        <v>0</v>
      </c>
      <c r="G132" s="1038">
        <f>SUM(G133:G134)</f>
        <v>125955</v>
      </c>
      <c r="H132" s="1162">
        <f>H133+H134</f>
        <v>125955</v>
      </c>
      <c r="I132" s="1163"/>
      <c r="J132" s="1014">
        <f t="shared" ref="J132" si="77">J133+J134</f>
        <v>90593</v>
      </c>
      <c r="K132" s="1003">
        <f t="shared" si="58"/>
        <v>0.71924893811281809</v>
      </c>
      <c r="L132" s="1002">
        <f t="shared" ref="L132:N132" si="78">L133+L134</f>
        <v>0</v>
      </c>
      <c r="M132" s="1004">
        <f t="shared" si="78"/>
        <v>0</v>
      </c>
      <c r="N132" s="1005">
        <f t="shared" si="78"/>
        <v>0</v>
      </c>
    </row>
    <row r="133" spans="1:14" ht="56.25" x14ac:dyDescent="0.2">
      <c r="A133" s="5"/>
      <c r="B133" s="1160"/>
      <c r="C133" s="1160"/>
      <c r="D133" s="6" t="s">
        <v>11</v>
      </c>
      <c r="E133" s="7" t="s">
        <v>12</v>
      </c>
      <c r="F133" s="939">
        <v>0</v>
      </c>
      <c r="G133" s="940">
        <f>H133-F133</f>
        <v>63455</v>
      </c>
      <c r="H133" s="1158" t="s">
        <v>211</v>
      </c>
      <c r="I133" s="1159"/>
      <c r="J133" s="1079">
        <v>31218</v>
      </c>
      <c r="K133" s="637">
        <f t="shared" si="58"/>
        <v>0.49197068788905524</v>
      </c>
      <c r="L133" s="636">
        <v>0</v>
      </c>
      <c r="M133" s="644">
        <v>0</v>
      </c>
      <c r="N133" s="646">
        <v>0</v>
      </c>
    </row>
    <row r="134" spans="1:14" ht="33.75" x14ac:dyDescent="0.2">
      <c r="A134" s="5"/>
      <c r="B134" s="1160"/>
      <c r="C134" s="1160"/>
      <c r="D134" s="6" t="s">
        <v>192</v>
      </c>
      <c r="E134" s="7" t="s">
        <v>193</v>
      </c>
      <c r="F134" s="939">
        <v>0</v>
      </c>
      <c r="G134" s="940">
        <f>H134-F134</f>
        <v>62500</v>
      </c>
      <c r="H134" s="1158" t="s">
        <v>212</v>
      </c>
      <c r="I134" s="1159"/>
      <c r="J134" s="1079">
        <v>59375</v>
      </c>
      <c r="K134" s="637">
        <f t="shared" si="58"/>
        <v>0.95</v>
      </c>
      <c r="L134" s="636">
        <v>0</v>
      </c>
      <c r="M134" s="644">
        <v>0</v>
      </c>
      <c r="N134" s="646">
        <v>0</v>
      </c>
    </row>
    <row r="135" spans="1:14" ht="22.5" x14ac:dyDescent="0.2">
      <c r="A135" s="963" t="s">
        <v>213</v>
      </c>
      <c r="B135" s="1164"/>
      <c r="C135" s="1164"/>
      <c r="D135" s="963"/>
      <c r="E135" s="964" t="s">
        <v>214</v>
      </c>
      <c r="F135" s="965">
        <f>F136</f>
        <v>0</v>
      </c>
      <c r="G135" s="983">
        <f>G136</f>
        <v>212460</v>
      </c>
      <c r="H135" s="1156">
        <f>H136</f>
        <v>212460</v>
      </c>
      <c r="I135" s="1157"/>
      <c r="J135" s="1087">
        <f t="shared" ref="J135" si="79">J136</f>
        <v>212460</v>
      </c>
      <c r="K135" s="974">
        <f t="shared" si="58"/>
        <v>1</v>
      </c>
      <c r="L135" s="975">
        <f t="shared" ref="L135:N135" si="80">L136</f>
        <v>0</v>
      </c>
      <c r="M135" s="976">
        <f t="shared" si="80"/>
        <v>0</v>
      </c>
      <c r="N135" s="977">
        <f t="shared" si="80"/>
        <v>0</v>
      </c>
    </row>
    <row r="136" spans="1:14" ht="15" x14ac:dyDescent="0.2">
      <c r="A136" s="4"/>
      <c r="B136" s="1161" t="s">
        <v>215</v>
      </c>
      <c r="C136" s="1161"/>
      <c r="D136" s="999"/>
      <c r="E136" s="1000" t="s">
        <v>7</v>
      </c>
      <c r="F136" s="1010">
        <f>SUM(F137:F138)</f>
        <v>0</v>
      </c>
      <c r="G136" s="1038">
        <f>SUM(G137:G138)</f>
        <v>212460</v>
      </c>
      <c r="H136" s="1162">
        <f>H137+H138</f>
        <v>212460</v>
      </c>
      <c r="I136" s="1163"/>
      <c r="J136" s="1014">
        <f t="shared" ref="J136" si="81">J137+J138</f>
        <v>212460</v>
      </c>
      <c r="K136" s="1003">
        <f t="shared" si="58"/>
        <v>1</v>
      </c>
      <c r="L136" s="1002">
        <f t="shared" ref="L136:N136" si="82">L137+L138</f>
        <v>0</v>
      </c>
      <c r="M136" s="1004">
        <f t="shared" si="82"/>
        <v>0</v>
      </c>
      <c r="N136" s="1005">
        <f t="shared" si="82"/>
        <v>0</v>
      </c>
    </row>
    <row r="137" spans="1:14" ht="67.5" x14ac:dyDescent="0.2">
      <c r="A137" s="5"/>
      <c r="B137" s="1160"/>
      <c r="C137" s="1160"/>
      <c r="D137" s="6" t="s">
        <v>216</v>
      </c>
      <c r="E137" s="7" t="s">
        <v>217</v>
      </c>
      <c r="F137" s="939">
        <v>0</v>
      </c>
      <c r="G137" s="940">
        <f>H137-F137</f>
        <v>201777.66</v>
      </c>
      <c r="H137" s="1158" t="s">
        <v>218</v>
      </c>
      <c r="I137" s="1159"/>
      <c r="J137" s="1079">
        <v>201777.66</v>
      </c>
      <c r="K137" s="637">
        <f t="shared" si="58"/>
        <v>1</v>
      </c>
      <c r="L137" s="636">
        <v>0</v>
      </c>
      <c r="M137" s="644">
        <v>0</v>
      </c>
      <c r="N137" s="646">
        <v>0</v>
      </c>
    </row>
    <row r="138" spans="1:14" ht="67.5" x14ac:dyDescent="0.2">
      <c r="A138" s="5"/>
      <c r="B138" s="1160"/>
      <c r="C138" s="1160"/>
      <c r="D138" s="6" t="s">
        <v>219</v>
      </c>
      <c r="E138" s="7" t="s">
        <v>217</v>
      </c>
      <c r="F138" s="939">
        <v>0</v>
      </c>
      <c r="G138" s="940">
        <f>H138-F138</f>
        <v>10682.34</v>
      </c>
      <c r="H138" s="1158" t="s">
        <v>220</v>
      </c>
      <c r="I138" s="1159"/>
      <c r="J138" s="1079">
        <v>10682.34</v>
      </c>
      <c r="K138" s="637">
        <f t="shared" si="58"/>
        <v>1</v>
      </c>
      <c r="L138" s="636">
        <v>0</v>
      </c>
      <c r="M138" s="644">
        <v>0</v>
      </c>
      <c r="N138" s="646">
        <v>0</v>
      </c>
    </row>
    <row r="139" spans="1:14" x14ac:dyDescent="0.2">
      <c r="A139" s="963" t="s">
        <v>221</v>
      </c>
      <c r="B139" s="1164"/>
      <c r="C139" s="1164"/>
      <c r="D139" s="963"/>
      <c r="E139" s="964" t="s">
        <v>222</v>
      </c>
      <c r="F139" s="965">
        <f t="shared" ref="F139:H140" si="83">F140</f>
        <v>0</v>
      </c>
      <c r="G139" s="983">
        <f t="shared" si="83"/>
        <v>231519</v>
      </c>
      <c r="H139" s="1156" t="str">
        <f t="shared" si="83"/>
        <v>231 519,00</v>
      </c>
      <c r="I139" s="1157"/>
      <c r="J139" s="1087">
        <f t="shared" ref="J139:J140" si="84">J140</f>
        <v>231519</v>
      </c>
      <c r="K139" s="974">
        <f t="shared" si="58"/>
        <v>1</v>
      </c>
      <c r="L139" s="975">
        <f t="shared" ref="L139:N140" si="85">L140</f>
        <v>0</v>
      </c>
      <c r="M139" s="976">
        <f t="shared" si="85"/>
        <v>0</v>
      </c>
      <c r="N139" s="977">
        <f t="shared" si="85"/>
        <v>0</v>
      </c>
    </row>
    <row r="140" spans="1:14" ht="15" x14ac:dyDescent="0.2">
      <c r="A140" s="4"/>
      <c r="B140" s="1161" t="s">
        <v>224</v>
      </c>
      <c r="C140" s="1161"/>
      <c r="D140" s="999"/>
      <c r="E140" s="1000" t="s">
        <v>225</v>
      </c>
      <c r="F140" s="1010">
        <f t="shared" si="83"/>
        <v>0</v>
      </c>
      <c r="G140" s="1038">
        <f t="shared" si="83"/>
        <v>231519</v>
      </c>
      <c r="H140" s="1162" t="str">
        <f t="shared" si="83"/>
        <v>231 519,00</v>
      </c>
      <c r="I140" s="1163"/>
      <c r="J140" s="1014">
        <f t="shared" si="84"/>
        <v>231519</v>
      </c>
      <c r="K140" s="1003">
        <f t="shared" si="58"/>
        <v>1</v>
      </c>
      <c r="L140" s="1002">
        <f t="shared" si="85"/>
        <v>0</v>
      </c>
      <c r="M140" s="1004">
        <f t="shared" si="85"/>
        <v>0</v>
      </c>
      <c r="N140" s="1005">
        <f t="shared" si="85"/>
        <v>0</v>
      </c>
    </row>
    <row r="141" spans="1:14" ht="33.75" x14ac:dyDescent="0.2">
      <c r="A141" s="5"/>
      <c r="B141" s="1160"/>
      <c r="C141" s="1160"/>
      <c r="D141" s="6" t="s">
        <v>192</v>
      </c>
      <c r="E141" s="7" t="s">
        <v>193</v>
      </c>
      <c r="F141" s="939">
        <v>0</v>
      </c>
      <c r="G141" s="940">
        <f>H141-F141</f>
        <v>231519</v>
      </c>
      <c r="H141" s="1158" t="s">
        <v>223</v>
      </c>
      <c r="I141" s="1159"/>
      <c r="J141" s="1079">
        <v>231519</v>
      </c>
      <c r="K141" s="637">
        <f t="shared" si="58"/>
        <v>1</v>
      </c>
      <c r="L141" s="636">
        <v>0</v>
      </c>
      <c r="M141" s="644">
        <v>0</v>
      </c>
      <c r="N141" s="646">
        <v>0</v>
      </c>
    </row>
    <row r="142" spans="1:14" ht="22.5" x14ac:dyDescent="0.2">
      <c r="A142" s="963" t="s">
        <v>226</v>
      </c>
      <c r="B142" s="1164"/>
      <c r="C142" s="1164"/>
      <c r="D142" s="963"/>
      <c r="E142" s="964" t="s">
        <v>227</v>
      </c>
      <c r="F142" s="965">
        <f>F143+F145+F147+F151</f>
        <v>3363072</v>
      </c>
      <c r="G142" s="983">
        <f>G143+G145+G147+G151</f>
        <v>0</v>
      </c>
      <c r="H142" s="1156">
        <f>H143+H145+H147+H151</f>
        <v>3363072</v>
      </c>
      <c r="I142" s="1157"/>
      <c r="J142" s="1087">
        <f>J143+J145+J147+J151</f>
        <v>2066806.1600000001</v>
      </c>
      <c r="K142" s="974">
        <f t="shared" si="58"/>
        <v>0.614558998439522</v>
      </c>
      <c r="L142" s="975">
        <f>L143+L145+L147+L151</f>
        <v>59767.81</v>
      </c>
      <c r="M142" s="976">
        <f>M143+M145+M147+M151</f>
        <v>31778.81</v>
      </c>
      <c r="N142" s="977">
        <f>N143+N145+N147</f>
        <v>70</v>
      </c>
    </row>
    <row r="143" spans="1:14" ht="15" x14ac:dyDescent="0.2">
      <c r="A143" s="4"/>
      <c r="B143" s="1165" t="s">
        <v>228</v>
      </c>
      <c r="C143" s="1165"/>
      <c r="D143" s="987"/>
      <c r="E143" s="988" t="s">
        <v>229</v>
      </c>
      <c r="F143" s="1011">
        <f>F144</f>
        <v>2380072</v>
      </c>
      <c r="G143" s="1034">
        <f>G144</f>
        <v>0</v>
      </c>
      <c r="H143" s="1166" t="str">
        <f>H144</f>
        <v>2 380 072,00</v>
      </c>
      <c r="I143" s="1167"/>
      <c r="J143" s="1014">
        <f t="shared" ref="J143" si="86">J144</f>
        <v>1922621.07</v>
      </c>
      <c r="K143" s="1003">
        <f t="shared" si="58"/>
        <v>0.8077995413584127</v>
      </c>
      <c r="L143" s="1002">
        <f t="shared" ref="L143:N143" si="87">L144</f>
        <v>0</v>
      </c>
      <c r="M143" s="1004">
        <f t="shared" si="87"/>
        <v>0</v>
      </c>
      <c r="N143" s="1005">
        <f t="shared" si="87"/>
        <v>0</v>
      </c>
    </row>
    <row r="144" spans="1:14" ht="67.5" x14ac:dyDescent="0.2">
      <c r="A144" s="5"/>
      <c r="B144" s="1160"/>
      <c r="C144" s="1160"/>
      <c r="D144" s="562" t="s">
        <v>231</v>
      </c>
      <c r="E144" s="563" t="s">
        <v>232</v>
      </c>
      <c r="F144" s="941">
        <v>2380072</v>
      </c>
      <c r="G144" s="945">
        <f>H144-F144</f>
        <v>0</v>
      </c>
      <c r="H144" s="1168" t="s">
        <v>230</v>
      </c>
      <c r="I144" s="1169"/>
      <c r="J144" s="1084">
        <v>1922621.07</v>
      </c>
      <c r="K144" s="662">
        <f t="shared" si="58"/>
        <v>0.8077995413584127</v>
      </c>
      <c r="L144" s="762">
        <v>0</v>
      </c>
      <c r="M144" s="763">
        <v>0</v>
      </c>
      <c r="N144" s="668">
        <v>0</v>
      </c>
    </row>
    <row r="145" spans="1:14" ht="15" x14ac:dyDescent="0.2">
      <c r="A145" s="4"/>
      <c r="B145" s="1161" t="s">
        <v>233</v>
      </c>
      <c r="C145" s="1161"/>
      <c r="D145" s="999"/>
      <c r="E145" s="1000" t="s">
        <v>234</v>
      </c>
      <c r="F145" s="1010">
        <f>F146</f>
        <v>703000</v>
      </c>
      <c r="G145" s="1038">
        <f>G146</f>
        <v>0</v>
      </c>
      <c r="H145" s="1162" t="str">
        <f>H146</f>
        <v>703 000,00</v>
      </c>
      <c r="I145" s="1163"/>
      <c r="J145" s="1014">
        <f t="shared" ref="J145" si="88">J146</f>
        <v>70</v>
      </c>
      <c r="K145" s="1003">
        <f t="shared" si="58"/>
        <v>9.9573257467994316E-5</v>
      </c>
      <c r="L145" s="1002">
        <f t="shared" ref="L145" si="89">L146</f>
        <v>0</v>
      </c>
      <c r="M145" s="1004">
        <f>M146</f>
        <v>0</v>
      </c>
      <c r="N145" s="1005">
        <f>N146</f>
        <v>70</v>
      </c>
    </row>
    <row r="146" spans="1:14" ht="45" x14ac:dyDescent="0.2">
      <c r="A146" s="5"/>
      <c r="B146" s="1160"/>
      <c r="C146" s="1160"/>
      <c r="D146" s="6" t="s">
        <v>25</v>
      </c>
      <c r="E146" s="7" t="s">
        <v>26</v>
      </c>
      <c r="F146" s="939">
        <v>703000</v>
      </c>
      <c r="G146" s="940">
        <f>H146-F146</f>
        <v>0</v>
      </c>
      <c r="H146" s="1158" t="s">
        <v>235</v>
      </c>
      <c r="I146" s="1159"/>
      <c r="J146" s="1079">
        <v>70</v>
      </c>
      <c r="K146" s="637">
        <f t="shared" si="58"/>
        <v>9.9573257467994316E-5</v>
      </c>
      <c r="L146" s="636">
        <v>0</v>
      </c>
      <c r="M146" s="644">
        <v>0</v>
      </c>
      <c r="N146" s="646">
        <v>70</v>
      </c>
    </row>
    <row r="147" spans="1:14" ht="33.75" x14ac:dyDescent="0.2">
      <c r="A147" s="4"/>
      <c r="B147" s="1161" t="s">
        <v>236</v>
      </c>
      <c r="C147" s="1161"/>
      <c r="D147" s="999"/>
      <c r="E147" s="1000" t="s">
        <v>237</v>
      </c>
      <c r="F147" s="1010">
        <f>SUM(F148:F150)</f>
        <v>280000</v>
      </c>
      <c r="G147" s="1038">
        <f>SUM(G148:G150)</f>
        <v>0</v>
      </c>
      <c r="H147" s="1162">
        <f>H149+H148+H150</f>
        <v>280000</v>
      </c>
      <c r="I147" s="1163"/>
      <c r="J147" s="1014">
        <f>J149+J148+J150</f>
        <v>144115.09</v>
      </c>
      <c r="K147" s="1003">
        <f t="shared" si="58"/>
        <v>0.51469675000000004</v>
      </c>
      <c r="L147" s="1002">
        <f>SUM(L148:L150)</f>
        <v>58267.81</v>
      </c>
      <c r="M147" s="1002">
        <f t="shared" ref="M147:N147" si="90">M149+M148+M150+M151</f>
        <v>30278.81</v>
      </c>
      <c r="N147" s="1005">
        <f t="shared" si="90"/>
        <v>0</v>
      </c>
    </row>
    <row r="148" spans="1:14" s="622" customFormat="1" ht="33.75" x14ac:dyDescent="0.2">
      <c r="A148" s="4"/>
      <c r="B148" s="648"/>
      <c r="C148" s="648"/>
      <c r="D148" s="654" t="s">
        <v>1014</v>
      </c>
      <c r="E148" s="655" t="s">
        <v>1015</v>
      </c>
      <c r="F148" s="949">
        <v>0</v>
      </c>
      <c r="G148" s="949">
        <f>H148-F148</f>
        <v>0</v>
      </c>
      <c r="H148" s="1142">
        <v>0</v>
      </c>
      <c r="I148" s="1143"/>
      <c r="J148" s="1090">
        <v>366</v>
      </c>
      <c r="K148" s="637">
        <v>0</v>
      </c>
      <c r="L148" s="650">
        <v>0</v>
      </c>
      <c r="M148" s="653">
        <v>0</v>
      </c>
      <c r="N148" s="760">
        <v>0</v>
      </c>
    </row>
    <row r="149" spans="1:14" x14ac:dyDescent="0.2">
      <c r="A149" s="5"/>
      <c r="B149" s="1160"/>
      <c r="C149" s="1160"/>
      <c r="D149" s="6" t="s">
        <v>18</v>
      </c>
      <c r="E149" s="7" t="s">
        <v>19</v>
      </c>
      <c r="F149" s="939">
        <v>280000</v>
      </c>
      <c r="G149" s="940">
        <f>H149-F149</f>
        <v>0</v>
      </c>
      <c r="H149" s="1158" t="s">
        <v>238</v>
      </c>
      <c r="I149" s="1159"/>
      <c r="J149" s="1079">
        <v>143749.09</v>
      </c>
      <c r="K149" s="637">
        <f>J149/H149</f>
        <v>0.51338960714285709</v>
      </c>
      <c r="L149" s="636">
        <v>28778.81</v>
      </c>
      <c r="M149" s="644">
        <v>28778.81</v>
      </c>
      <c r="N149" s="646">
        <v>0</v>
      </c>
    </row>
    <row r="150" spans="1:14" s="622" customFormat="1" ht="22.5" x14ac:dyDescent="0.2">
      <c r="A150" s="623"/>
      <c r="B150" s="623"/>
      <c r="C150" s="623"/>
      <c r="D150" s="656" t="s">
        <v>95</v>
      </c>
      <c r="E150" s="657" t="s">
        <v>96</v>
      </c>
      <c r="F150" s="946">
        <v>0</v>
      </c>
      <c r="G150" s="946">
        <f>H150-F150</f>
        <v>0</v>
      </c>
      <c r="H150" s="1144">
        <v>0</v>
      </c>
      <c r="I150" s="1145"/>
      <c r="J150" s="1091">
        <v>0</v>
      </c>
      <c r="K150" s="659">
        <v>0</v>
      </c>
      <c r="L150" s="660">
        <v>29489</v>
      </c>
      <c r="M150" s="661">
        <v>0</v>
      </c>
      <c r="N150" s="761">
        <v>0</v>
      </c>
    </row>
    <row r="151" spans="1:14" s="622" customFormat="1" x14ac:dyDescent="0.2">
      <c r="A151" s="631"/>
      <c r="B151" s="993" t="s">
        <v>698</v>
      </c>
      <c r="C151" s="994"/>
      <c r="D151" s="1006"/>
      <c r="E151" s="1007" t="s">
        <v>7</v>
      </c>
      <c r="F151" s="1008">
        <f>F152</f>
        <v>0</v>
      </c>
      <c r="G151" s="1072">
        <f>G152</f>
        <v>0</v>
      </c>
      <c r="H151" s="1190">
        <f>H152</f>
        <v>0</v>
      </c>
      <c r="I151" s="1191"/>
      <c r="J151" s="1064">
        <f>J152</f>
        <v>0</v>
      </c>
      <c r="K151" s="990">
        <v>0</v>
      </c>
      <c r="L151" s="997">
        <f>L152</f>
        <v>1500</v>
      </c>
      <c r="M151" s="997">
        <f>M152</f>
        <v>1500</v>
      </c>
      <c r="N151" s="1009">
        <f>N152</f>
        <v>0</v>
      </c>
    </row>
    <row r="152" spans="1:14" s="622" customFormat="1" x14ac:dyDescent="0.2">
      <c r="A152" s="631"/>
      <c r="B152" s="663"/>
      <c r="C152" s="663"/>
      <c r="D152" s="664" t="s">
        <v>166</v>
      </c>
      <c r="E152" s="7" t="s">
        <v>167</v>
      </c>
      <c r="F152" s="950">
        <v>0</v>
      </c>
      <c r="G152" s="950">
        <f>H152-F152</f>
        <v>0</v>
      </c>
      <c r="H152" s="1192">
        <v>0</v>
      </c>
      <c r="I152" s="1193"/>
      <c r="J152" s="1062">
        <v>0</v>
      </c>
      <c r="K152" s="570">
        <v>0</v>
      </c>
      <c r="L152" s="567">
        <v>1500</v>
      </c>
      <c r="M152" s="567">
        <v>1500</v>
      </c>
      <c r="N152" s="646">
        <v>0</v>
      </c>
    </row>
    <row r="153" spans="1:14" ht="22.5" x14ac:dyDescent="0.2">
      <c r="A153" s="963" t="s">
        <v>239</v>
      </c>
      <c r="B153" s="1175"/>
      <c r="C153" s="1175"/>
      <c r="D153" s="956"/>
      <c r="E153" s="978" t="s">
        <v>240</v>
      </c>
      <c r="F153" s="979">
        <f>F154+F156</f>
        <v>0</v>
      </c>
      <c r="G153" s="1073">
        <f>G154+G156</f>
        <v>1530</v>
      </c>
      <c r="H153" s="1176">
        <f>H154+H156</f>
        <v>1530</v>
      </c>
      <c r="I153" s="1177"/>
      <c r="J153" s="1092">
        <f>J154+J156</f>
        <v>1409.31</v>
      </c>
      <c r="K153" s="981">
        <f t="shared" si="58"/>
        <v>0.92111764705882349</v>
      </c>
      <c r="L153" s="980">
        <f>L154+L156</f>
        <v>0</v>
      </c>
      <c r="M153" s="980">
        <f t="shared" ref="M153:N153" si="91">M154+M156</f>
        <v>0</v>
      </c>
      <c r="N153" s="982">
        <f t="shared" si="91"/>
        <v>0</v>
      </c>
    </row>
    <row r="154" spans="1:14" ht="15" x14ac:dyDescent="0.2">
      <c r="A154" s="4"/>
      <c r="B154" s="1161" t="s">
        <v>242</v>
      </c>
      <c r="C154" s="1161"/>
      <c r="D154" s="999"/>
      <c r="E154" s="1000" t="s">
        <v>243</v>
      </c>
      <c r="F154" s="1001">
        <f>F155</f>
        <v>0</v>
      </c>
      <c r="G154" s="1047">
        <f>G155</f>
        <v>1530</v>
      </c>
      <c r="H154" s="1162" t="str">
        <f>H155</f>
        <v>1 530,00</v>
      </c>
      <c r="I154" s="1163"/>
      <c r="J154" s="1014">
        <f t="shared" ref="J154" si="92">J155</f>
        <v>1000</v>
      </c>
      <c r="K154" s="1003">
        <f t="shared" si="58"/>
        <v>0.65359477124183007</v>
      </c>
      <c r="L154" s="1002">
        <f t="shared" ref="L154:N154" si="93">L155</f>
        <v>0</v>
      </c>
      <c r="M154" s="1004">
        <f t="shared" si="93"/>
        <v>0</v>
      </c>
      <c r="N154" s="1005">
        <f t="shared" si="93"/>
        <v>0</v>
      </c>
    </row>
    <row r="155" spans="1:14" ht="56.25" x14ac:dyDescent="0.2">
      <c r="A155" s="5"/>
      <c r="B155" s="1160"/>
      <c r="C155" s="1160"/>
      <c r="D155" s="656" t="s">
        <v>244</v>
      </c>
      <c r="E155" s="657" t="s">
        <v>245</v>
      </c>
      <c r="F155" s="943">
        <v>0</v>
      </c>
      <c r="G155" s="946">
        <f>H155-F155</f>
        <v>1530</v>
      </c>
      <c r="H155" s="1170" t="s">
        <v>241</v>
      </c>
      <c r="I155" s="1171"/>
      <c r="J155" s="1091">
        <v>1000</v>
      </c>
      <c r="K155" s="659">
        <f t="shared" si="58"/>
        <v>0.65359477124183007</v>
      </c>
      <c r="L155" s="658">
        <v>0</v>
      </c>
      <c r="M155" s="660">
        <v>0</v>
      </c>
      <c r="N155" s="665">
        <v>0</v>
      </c>
    </row>
    <row r="156" spans="1:14" s="622" customFormat="1" x14ac:dyDescent="0.2">
      <c r="A156" s="631"/>
      <c r="B156" s="993" t="s">
        <v>701</v>
      </c>
      <c r="C156" s="994"/>
      <c r="D156" s="994"/>
      <c r="E156" s="995" t="s">
        <v>702</v>
      </c>
      <c r="F156" s="996">
        <f>SUM(F157:F158)</f>
        <v>0</v>
      </c>
      <c r="G156" s="1074">
        <f>SUM(G157:G158)</f>
        <v>0</v>
      </c>
      <c r="H156" s="1178">
        <f>SUM(H157:I158)</f>
        <v>0</v>
      </c>
      <c r="I156" s="1179"/>
      <c r="J156" s="1093">
        <f>SUM(J157:J158)</f>
        <v>409.31</v>
      </c>
      <c r="K156" s="998">
        <v>0</v>
      </c>
      <c r="L156" s="997">
        <f>SUM(L157:L158)</f>
        <v>0</v>
      </c>
      <c r="M156" s="997">
        <f t="shared" ref="M156:N156" si="94">SUM(M157:M158)</f>
        <v>0</v>
      </c>
      <c r="N156" s="997">
        <f t="shared" si="94"/>
        <v>0</v>
      </c>
    </row>
    <row r="157" spans="1:14" s="622" customFormat="1" x14ac:dyDescent="0.2">
      <c r="A157" s="623"/>
      <c r="B157" s="623"/>
      <c r="C157" s="623"/>
      <c r="D157" s="664" t="s">
        <v>166</v>
      </c>
      <c r="E157" s="7" t="s">
        <v>167</v>
      </c>
      <c r="F157" s="945">
        <v>0</v>
      </c>
      <c r="G157" s="945">
        <f>H157-F157</f>
        <v>0</v>
      </c>
      <c r="H157" s="1180">
        <v>0</v>
      </c>
      <c r="I157" s="1181"/>
      <c r="J157" s="1094">
        <v>408.91</v>
      </c>
      <c r="K157" s="662">
        <v>0</v>
      </c>
      <c r="L157" s="666">
        <v>0</v>
      </c>
      <c r="M157" s="667">
        <v>0</v>
      </c>
      <c r="N157" s="668">
        <v>0</v>
      </c>
    </row>
    <row r="158" spans="1:14" s="622" customFormat="1" ht="22.5" x14ac:dyDescent="0.2">
      <c r="A158" s="623"/>
      <c r="B158" s="623"/>
      <c r="C158" s="623"/>
      <c r="D158" s="656" t="s">
        <v>95</v>
      </c>
      <c r="E158" s="657" t="s">
        <v>96</v>
      </c>
      <c r="F158" s="946">
        <v>0</v>
      </c>
      <c r="G158" s="945">
        <f>H158-F158</f>
        <v>0</v>
      </c>
      <c r="H158" s="1140">
        <v>0</v>
      </c>
      <c r="I158" s="1141"/>
      <c r="J158" s="1091">
        <v>0.4</v>
      </c>
      <c r="K158" s="637">
        <v>0</v>
      </c>
      <c r="L158" s="658">
        <v>0</v>
      </c>
      <c r="M158" s="660">
        <v>0</v>
      </c>
      <c r="N158" s="646">
        <v>0</v>
      </c>
    </row>
    <row r="159" spans="1:14" s="622" customFormat="1" x14ac:dyDescent="0.2">
      <c r="A159" s="963" t="s">
        <v>729</v>
      </c>
      <c r="B159" s="1164"/>
      <c r="C159" s="1164"/>
      <c r="D159" s="963"/>
      <c r="E159" s="964" t="s">
        <v>730</v>
      </c>
      <c r="F159" s="983">
        <f>F160</f>
        <v>0</v>
      </c>
      <c r="G159" s="983">
        <f>G160</f>
        <v>0</v>
      </c>
      <c r="H159" s="1186">
        <f>H160:H160</f>
        <v>0</v>
      </c>
      <c r="I159" s="1187"/>
      <c r="J159" s="1095">
        <f>J160</f>
        <v>1095.81</v>
      </c>
      <c r="K159" s="985">
        <v>0</v>
      </c>
      <c r="L159" s="984">
        <f>L160</f>
        <v>0</v>
      </c>
      <c r="M159" s="984">
        <f>M160</f>
        <v>0</v>
      </c>
      <c r="N159" s="986">
        <f t="shared" ref="N159" si="95">N160</f>
        <v>0</v>
      </c>
    </row>
    <row r="160" spans="1:14" s="622" customFormat="1" ht="15" x14ac:dyDescent="0.2">
      <c r="A160" s="631"/>
      <c r="B160" s="1165" t="s">
        <v>736</v>
      </c>
      <c r="C160" s="1165"/>
      <c r="D160" s="987"/>
      <c r="E160" s="988" t="s">
        <v>7</v>
      </c>
      <c r="F160" s="989">
        <f>SUM(F161:F162)</f>
        <v>0</v>
      </c>
      <c r="G160" s="989">
        <f>SUM(G161:G162)</f>
        <v>0</v>
      </c>
      <c r="H160" s="1188">
        <f>SUM(H161:I162)</f>
        <v>0</v>
      </c>
      <c r="I160" s="1189"/>
      <c r="J160" s="1064">
        <f>SUM(J161:K162)</f>
        <v>1095.81</v>
      </c>
      <c r="K160" s="990">
        <v>0</v>
      </c>
      <c r="L160" s="991">
        <f>SUM(L161:L162)</f>
        <v>0</v>
      </c>
      <c r="M160" s="991">
        <f t="shared" ref="M160:N160" si="96">SUM(M161:M162)</f>
        <v>0</v>
      </c>
      <c r="N160" s="992">
        <f t="shared" si="96"/>
        <v>0</v>
      </c>
    </row>
    <row r="161" spans="1:14" s="622" customFormat="1" ht="67.5" x14ac:dyDescent="0.2">
      <c r="A161" s="623"/>
      <c r="B161" s="656"/>
      <c r="C161" s="624"/>
      <c r="D161" s="564" t="s">
        <v>178</v>
      </c>
      <c r="E161" s="565" t="s">
        <v>179</v>
      </c>
      <c r="F161" s="944">
        <v>0</v>
      </c>
      <c r="G161" s="944">
        <f>H161-F161</f>
        <v>0</v>
      </c>
      <c r="H161" s="1182">
        <v>0</v>
      </c>
      <c r="I161" s="1183"/>
      <c r="J161" s="1079">
        <v>20.23</v>
      </c>
      <c r="K161" s="637">
        <v>0</v>
      </c>
      <c r="L161" s="636">
        <v>0</v>
      </c>
      <c r="M161" s="644">
        <v>0</v>
      </c>
      <c r="N161" s="646">
        <v>0</v>
      </c>
    </row>
    <row r="162" spans="1:14" s="622" customFormat="1" ht="67.5" x14ac:dyDescent="0.2">
      <c r="A162" s="623"/>
      <c r="B162" s="623"/>
      <c r="C162" s="623"/>
      <c r="D162" s="562" t="s">
        <v>185</v>
      </c>
      <c r="E162" s="563" t="s">
        <v>186</v>
      </c>
      <c r="F162" s="945">
        <v>0</v>
      </c>
      <c r="G162" s="945">
        <f>H162-F162</f>
        <v>0</v>
      </c>
      <c r="H162" s="1184">
        <v>0</v>
      </c>
      <c r="I162" s="1185"/>
      <c r="J162" s="1094">
        <v>1075.58</v>
      </c>
      <c r="K162" s="662">
        <v>0</v>
      </c>
      <c r="L162" s="666">
        <v>0</v>
      </c>
      <c r="M162" s="667">
        <v>0</v>
      </c>
      <c r="N162" s="668">
        <v>0</v>
      </c>
    </row>
    <row r="163" spans="1:14" ht="24" customHeight="1" x14ac:dyDescent="0.2">
      <c r="A163" s="1172" t="s">
        <v>246</v>
      </c>
      <c r="B163" s="1172"/>
      <c r="C163" s="1172"/>
      <c r="D163" s="1172"/>
      <c r="E163" s="1172"/>
      <c r="F163" s="951">
        <f>F159+F153+F142+F139+F135+F110+F89+F78+F45+F42+F34+F24+F21+F17+F14+F6</f>
        <v>48779359</v>
      </c>
      <c r="G163" s="1075">
        <f>G159+G153+G142+G139+G135+G110+G89+G78+G45+G42+G34+G24+G21+G17+G14+G6</f>
        <v>1438933.15</v>
      </c>
      <c r="H163" s="1173">
        <f>H153+H142+H139+H135+H110+H89+H78+H45+H42+H34+H24+H21+H17+H14+H6+H159</f>
        <v>50218292.149999999</v>
      </c>
      <c r="I163" s="1174"/>
      <c r="J163" s="1096">
        <f>J153+J142+J139+J135+J110+J89+J78+J45+J42+J34+J24+J21+J17+J14+J6+J159</f>
        <v>27808013.819999997</v>
      </c>
      <c r="K163" s="953">
        <f t="shared" si="58"/>
        <v>0.55374272261068913</v>
      </c>
      <c r="L163" s="628">
        <f>L153+L142+L139+L135+L110+L89+L78+L45+L42+L34+L24+L21+L17+L14+L6+L159</f>
        <v>8987199.7599999979</v>
      </c>
      <c r="M163" s="669">
        <f>M153+M142+M139+M135+M110+M89+M78+M45+M42+M34+M24+M21+M17+M14+M6</f>
        <v>3894950.7199999997</v>
      </c>
      <c r="N163" s="670">
        <f>N153+N142+N139+N135+N110+N89+N78+N45+N42+N34+N24+N21+N17+N14+N6</f>
        <v>16073.03</v>
      </c>
    </row>
  </sheetData>
  <mergeCells count="305">
    <mergeCell ref="A2:L2"/>
    <mergeCell ref="B1:M1"/>
    <mergeCell ref="B13:C13"/>
    <mergeCell ref="H13:I13"/>
    <mergeCell ref="B6:C6"/>
    <mergeCell ref="H6:I6"/>
    <mergeCell ref="H3:I5"/>
    <mergeCell ref="E3:E5"/>
    <mergeCell ref="B3:C5"/>
    <mergeCell ref="A3:A5"/>
    <mergeCell ref="D3:D5"/>
    <mergeCell ref="H12:I12"/>
    <mergeCell ref="H7:I7"/>
    <mergeCell ref="H8:I8"/>
    <mergeCell ref="H9:I9"/>
    <mergeCell ref="B10:C10"/>
    <mergeCell ref="H10:I10"/>
    <mergeCell ref="B11:C11"/>
    <mergeCell ref="F3:F5"/>
    <mergeCell ref="G3:G5"/>
    <mergeCell ref="B14:C14"/>
    <mergeCell ref="H14:I14"/>
    <mergeCell ref="B15:C15"/>
    <mergeCell ref="H15:I15"/>
    <mergeCell ref="B16:C16"/>
    <mergeCell ref="H16:I16"/>
    <mergeCell ref="B28:C28"/>
    <mergeCell ref="H28:I28"/>
    <mergeCell ref="B29:C29"/>
    <mergeCell ref="H29:I29"/>
    <mergeCell ref="B21:C21"/>
    <mergeCell ref="H21:I21"/>
    <mergeCell ref="B22:C22"/>
    <mergeCell ref="H22:I22"/>
    <mergeCell ref="B23:C23"/>
    <mergeCell ref="H23:I23"/>
    <mergeCell ref="B17:C17"/>
    <mergeCell ref="H17:I17"/>
    <mergeCell ref="B18:C18"/>
    <mergeCell ref="H18:I18"/>
    <mergeCell ref="B19:C19"/>
    <mergeCell ref="H19:I19"/>
    <mergeCell ref="H20:I20"/>
    <mergeCell ref="B30:C30"/>
    <mergeCell ref="H30:I30"/>
    <mergeCell ref="B24:C24"/>
    <mergeCell ref="H24:I24"/>
    <mergeCell ref="B25:C25"/>
    <mergeCell ref="H25:I25"/>
    <mergeCell ref="B26:C26"/>
    <mergeCell ref="H26:I26"/>
    <mergeCell ref="B35:C35"/>
    <mergeCell ref="H35:I35"/>
    <mergeCell ref="B36:C36"/>
    <mergeCell ref="H36:I36"/>
    <mergeCell ref="B38:C38"/>
    <mergeCell ref="H38:I38"/>
    <mergeCell ref="B32:C32"/>
    <mergeCell ref="H32:I32"/>
    <mergeCell ref="B33:C33"/>
    <mergeCell ref="H33:I33"/>
    <mergeCell ref="B34:C34"/>
    <mergeCell ref="H34:I34"/>
    <mergeCell ref="B42:C42"/>
    <mergeCell ref="H42:I42"/>
    <mergeCell ref="B43:C43"/>
    <mergeCell ref="H43:I43"/>
    <mergeCell ref="B44:C44"/>
    <mergeCell ref="H44:I44"/>
    <mergeCell ref="B39:C39"/>
    <mergeCell ref="H39:I39"/>
    <mergeCell ref="B40:C40"/>
    <mergeCell ref="H40:I40"/>
    <mergeCell ref="B41:C41"/>
    <mergeCell ref="H41:I41"/>
    <mergeCell ref="B49:C49"/>
    <mergeCell ref="H49:I49"/>
    <mergeCell ref="B50:C50"/>
    <mergeCell ref="H50:I50"/>
    <mergeCell ref="B51:C51"/>
    <mergeCell ref="H51:I51"/>
    <mergeCell ref="B45:C45"/>
    <mergeCell ref="H45:I45"/>
    <mergeCell ref="B46:C46"/>
    <mergeCell ref="H46:I46"/>
    <mergeCell ref="B47:C47"/>
    <mergeCell ref="H47:I47"/>
    <mergeCell ref="B55:C55"/>
    <mergeCell ref="H55:I55"/>
    <mergeCell ref="B56:C56"/>
    <mergeCell ref="H56:I56"/>
    <mergeCell ref="B57:C57"/>
    <mergeCell ref="H57:I57"/>
    <mergeCell ref="B52:C52"/>
    <mergeCell ref="H52:I52"/>
    <mergeCell ref="B53:C53"/>
    <mergeCell ref="H53:I53"/>
    <mergeCell ref="B54:C54"/>
    <mergeCell ref="H54:I54"/>
    <mergeCell ref="B61:C61"/>
    <mergeCell ref="H61:I61"/>
    <mergeCell ref="B62:C62"/>
    <mergeCell ref="H62:I62"/>
    <mergeCell ref="B63:C63"/>
    <mergeCell ref="H63:I63"/>
    <mergeCell ref="B58:C58"/>
    <mergeCell ref="H58:I58"/>
    <mergeCell ref="B59:C59"/>
    <mergeCell ref="H59:I59"/>
    <mergeCell ref="B60:C60"/>
    <mergeCell ref="H60:I60"/>
    <mergeCell ref="B68:C68"/>
    <mergeCell ref="H68:I68"/>
    <mergeCell ref="B69:C69"/>
    <mergeCell ref="H69:I69"/>
    <mergeCell ref="B70:C70"/>
    <mergeCell ref="H70:I70"/>
    <mergeCell ref="B64:C64"/>
    <mergeCell ref="H64:I64"/>
    <mergeCell ref="B65:C65"/>
    <mergeCell ref="H65:I65"/>
    <mergeCell ref="B67:C67"/>
    <mergeCell ref="H67:I67"/>
    <mergeCell ref="B71:C71"/>
    <mergeCell ref="H71:I71"/>
    <mergeCell ref="B72:C72"/>
    <mergeCell ref="H72:I72"/>
    <mergeCell ref="B75:C75"/>
    <mergeCell ref="H75:I75"/>
    <mergeCell ref="B73:C73"/>
    <mergeCell ref="H73:I73"/>
    <mergeCell ref="B74:C74"/>
    <mergeCell ref="H74:I74"/>
    <mergeCell ref="B79:C79"/>
    <mergeCell ref="H79:I79"/>
    <mergeCell ref="B80:C80"/>
    <mergeCell ref="H80:I80"/>
    <mergeCell ref="B81:C81"/>
    <mergeCell ref="H81:I81"/>
    <mergeCell ref="B76:C76"/>
    <mergeCell ref="H76:I76"/>
    <mergeCell ref="B77:C77"/>
    <mergeCell ref="H77:I77"/>
    <mergeCell ref="B78:C78"/>
    <mergeCell ref="H78:I78"/>
    <mergeCell ref="B85:C85"/>
    <mergeCell ref="H85:I85"/>
    <mergeCell ref="B86:C86"/>
    <mergeCell ref="H86:I86"/>
    <mergeCell ref="B87:C87"/>
    <mergeCell ref="H87:I87"/>
    <mergeCell ref="B82:C82"/>
    <mergeCell ref="H82:I82"/>
    <mergeCell ref="B83:C83"/>
    <mergeCell ref="H83:I83"/>
    <mergeCell ref="B84:C84"/>
    <mergeCell ref="H84:I84"/>
    <mergeCell ref="B92:C92"/>
    <mergeCell ref="H92:I92"/>
    <mergeCell ref="B94:C94"/>
    <mergeCell ref="H94:I94"/>
    <mergeCell ref="B95:C95"/>
    <mergeCell ref="H95:I95"/>
    <mergeCell ref="B88:C88"/>
    <mergeCell ref="H88:I88"/>
    <mergeCell ref="B89:C89"/>
    <mergeCell ref="H89:I89"/>
    <mergeCell ref="B90:C90"/>
    <mergeCell ref="H90:I90"/>
    <mergeCell ref="H91:I91"/>
    <mergeCell ref="H93:I93"/>
    <mergeCell ref="B99:C99"/>
    <mergeCell ref="H99:I99"/>
    <mergeCell ref="B100:C100"/>
    <mergeCell ref="H100:I100"/>
    <mergeCell ref="B101:C101"/>
    <mergeCell ref="H101:I101"/>
    <mergeCell ref="B96:C96"/>
    <mergeCell ref="H96:I96"/>
    <mergeCell ref="B97:C97"/>
    <mergeCell ref="H97:I97"/>
    <mergeCell ref="B98:C98"/>
    <mergeCell ref="H98:I98"/>
    <mergeCell ref="B107:C107"/>
    <mergeCell ref="H107:I107"/>
    <mergeCell ref="B108:C108"/>
    <mergeCell ref="H108:I108"/>
    <mergeCell ref="B109:C109"/>
    <mergeCell ref="H109:I109"/>
    <mergeCell ref="B103:C103"/>
    <mergeCell ref="H103:I103"/>
    <mergeCell ref="B105:C105"/>
    <mergeCell ref="H105:I105"/>
    <mergeCell ref="B106:C106"/>
    <mergeCell ref="H106:I106"/>
    <mergeCell ref="B114:C114"/>
    <mergeCell ref="H114:I114"/>
    <mergeCell ref="B115:C115"/>
    <mergeCell ref="H115:I115"/>
    <mergeCell ref="B116:C116"/>
    <mergeCell ref="H116:I116"/>
    <mergeCell ref="B110:C110"/>
    <mergeCell ref="H110:I110"/>
    <mergeCell ref="B111:C111"/>
    <mergeCell ref="H111:I111"/>
    <mergeCell ref="B113:C113"/>
    <mergeCell ref="H113:I113"/>
    <mergeCell ref="B120:C120"/>
    <mergeCell ref="H120:I120"/>
    <mergeCell ref="B121:C121"/>
    <mergeCell ref="H121:I121"/>
    <mergeCell ref="B122:C122"/>
    <mergeCell ref="H122:I122"/>
    <mergeCell ref="B117:C117"/>
    <mergeCell ref="H117:I117"/>
    <mergeCell ref="B118:C118"/>
    <mergeCell ref="H118:I118"/>
    <mergeCell ref="B119:C119"/>
    <mergeCell ref="H119:I119"/>
    <mergeCell ref="B127:C127"/>
    <mergeCell ref="H127:I127"/>
    <mergeCell ref="B128:C128"/>
    <mergeCell ref="H128:I128"/>
    <mergeCell ref="B129:C129"/>
    <mergeCell ref="H129:I129"/>
    <mergeCell ref="B123:C123"/>
    <mergeCell ref="H123:I123"/>
    <mergeCell ref="B124:C124"/>
    <mergeCell ref="H124:I124"/>
    <mergeCell ref="B126:C126"/>
    <mergeCell ref="H126:I126"/>
    <mergeCell ref="B155:C155"/>
    <mergeCell ref="H155:I155"/>
    <mergeCell ref="A163:E163"/>
    <mergeCell ref="H163:I163"/>
    <mergeCell ref="B149:C149"/>
    <mergeCell ref="H149:I149"/>
    <mergeCell ref="B153:C153"/>
    <mergeCell ref="H153:I153"/>
    <mergeCell ref="B154:C154"/>
    <mergeCell ref="H154:I154"/>
    <mergeCell ref="H156:I156"/>
    <mergeCell ref="H157:I157"/>
    <mergeCell ref="H158:I158"/>
    <mergeCell ref="B159:C159"/>
    <mergeCell ref="B160:C160"/>
    <mergeCell ref="H161:I161"/>
    <mergeCell ref="H162:I162"/>
    <mergeCell ref="H159:I159"/>
    <mergeCell ref="H160:I160"/>
    <mergeCell ref="H151:I151"/>
    <mergeCell ref="H152:I152"/>
    <mergeCell ref="B139:C139"/>
    <mergeCell ref="H139:I139"/>
    <mergeCell ref="H37:I37"/>
    <mergeCell ref="B140:C140"/>
    <mergeCell ref="H140:I140"/>
    <mergeCell ref="B141:C141"/>
    <mergeCell ref="H141:I141"/>
    <mergeCell ref="B136:C136"/>
    <mergeCell ref="H136:I136"/>
    <mergeCell ref="B137:C137"/>
    <mergeCell ref="H137:I137"/>
    <mergeCell ref="B138:C138"/>
    <mergeCell ref="H138:I138"/>
    <mergeCell ref="B133:C133"/>
    <mergeCell ref="H133:I133"/>
    <mergeCell ref="B134:C134"/>
    <mergeCell ref="H134:I134"/>
    <mergeCell ref="B135:C135"/>
    <mergeCell ref="B130:C130"/>
    <mergeCell ref="H130:I130"/>
    <mergeCell ref="B131:C131"/>
    <mergeCell ref="H131:I131"/>
    <mergeCell ref="B132:C132"/>
    <mergeCell ref="H132:I132"/>
    <mergeCell ref="B146:C146"/>
    <mergeCell ref="H146:I146"/>
    <mergeCell ref="B147:C147"/>
    <mergeCell ref="H147:I147"/>
    <mergeCell ref="B142:C142"/>
    <mergeCell ref="H142:I142"/>
    <mergeCell ref="B143:C143"/>
    <mergeCell ref="H143:I143"/>
    <mergeCell ref="B144:C144"/>
    <mergeCell ref="H144:I144"/>
    <mergeCell ref="B145:C145"/>
    <mergeCell ref="H145:I145"/>
    <mergeCell ref="N3:N5"/>
    <mergeCell ref="H102:I102"/>
    <mergeCell ref="H104:I104"/>
    <mergeCell ref="H112:I112"/>
    <mergeCell ref="H125:I125"/>
    <mergeCell ref="H148:I148"/>
    <mergeCell ref="H150:I150"/>
    <mergeCell ref="J3:J5"/>
    <mergeCell ref="K3:K5"/>
    <mergeCell ref="L3:M3"/>
    <mergeCell ref="L4:L5"/>
    <mergeCell ref="H27:I27"/>
    <mergeCell ref="H31:I31"/>
    <mergeCell ref="H48:I48"/>
    <mergeCell ref="H66:I66"/>
    <mergeCell ref="H135:I135"/>
    <mergeCell ref="H11:I11"/>
  </mergeCells>
  <pageMargins left="0.15748031496062992" right="0" top="0.98425196850393704" bottom="0.39370078740157483" header="0.51181102362204722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G3" sqref="G3"/>
    </sheetView>
  </sheetViews>
  <sheetFormatPr defaultRowHeight="11.25" x14ac:dyDescent="0.2"/>
  <cols>
    <col min="1" max="1" width="5" style="102" customWidth="1"/>
    <col min="2" max="2" width="8.42578125" style="102" customWidth="1"/>
    <col min="3" max="3" width="7.7109375" style="102" customWidth="1"/>
    <col min="4" max="4" width="23.7109375" style="102" customWidth="1"/>
    <col min="5" max="5" width="9.85546875" style="102" customWidth="1"/>
    <col min="6" max="6" width="13" style="102" customWidth="1"/>
    <col min="7" max="7" width="13.42578125" style="102" customWidth="1"/>
    <col min="8" max="8" width="8.5703125" style="102" customWidth="1"/>
    <col min="9" max="16384" width="9.140625" style="102"/>
  </cols>
  <sheetData>
    <row r="1" spans="1:8" ht="12.75" x14ac:dyDescent="0.2">
      <c r="A1" s="100"/>
      <c r="B1" s="100"/>
      <c r="C1" s="100"/>
      <c r="D1" s="101"/>
      <c r="E1" s="1365" t="s">
        <v>1038</v>
      </c>
      <c r="F1" s="1365"/>
      <c r="G1" s="1365"/>
      <c r="H1" s="1365"/>
    </row>
    <row r="2" spans="1:8" ht="12.75" x14ac:dyDescent="0.2">
      <c r="A2" s="100"/>
      <c r="B2" s="100"/>
      <c r="C2" s="100"/>
      <c r="D2" s="101"/>
      <c r="E2" s="938"/>
      <c r="F2" s="938"/>
      <c r="G2" s="938"/>
    </row>
    <row r="3" spans="1:8" ht="12.75" x14ac:dyDescent="0.2">
      <c r="A3" s="100"/>
      <c r="B3" s="100"/>
      <c r="C3" s="100"/>
      <c r="D3" s="103"/>
      <c r="E3" s="103"/>
      <c r="F3" s="103"/>
      <c r="G3" s="104"/>
    </row>
    <row r="4" spans="1:8" ht="15" x14ac:dyDescent="0.2">
      <c r="A4" s="1376" t="s">
        <v>754</v>
      </c>
      <c r="B4" s="1376"/>
      <c r="C4" s="1376"/>
      <c r="D4" s="1376"/>
      <c r="E4" s="1376"/>
      <c r="F4" s="1376"/>
      <c r="G4" s="1376"/>
    </row>
    <row r="5" spans="1:8" ht="15" x14ac:dyDescent="0.2">
      <c r="A5" s="1376" t="s">
        <v>755</v>
      </c>
      <c r="B5" s="1376"/>
      <c r="C5" s="1376"/>
      <c r="D5" s="1376"/>
      <c r="E5" s="1376"/>
      <c r="F5" s="1376"/>
      <c r="G5" s="1376"/>
    </row>
    <row r="6" spans="1:8" ht="15" x14ac:dyDescent="0.2">
      <c r="A6" s="1376" t="s">
        <v>756</v>
      </c>
      <c r="B6" s="1376"/>
      <c r="C6" s="1376"/>
      <c r="D6" s="1376"/>
      <c r="E6" s="1376"/>
      <c r="F6" s="1376"/>
      <c r="G6" s="1376"/>
    </row>
    <row r="7" spans="1:8" ht="15" x14ac:dyDescent="0.2">
      <c r="A7" s="1376" t="s">
        <v>757</v>
      </c>
      <c r="B7" s="1376"/>
      <c r="C7" s="1376"/>
      <c r="D7" s="1376"/>
      <c r="E7" s="1376"/>
      <c r="F7" s="1376"/>
      <c r="G7" s="1376"/>
    </row>
    <row r="8" spans="1:8" ht="15" x14ac:dyDescent="0.2">
      <c r="A8" s="1376" t="s">
        <v>758</v>
      </c>
      <c r="B8" s="1376"/>
      <c r="C8" s="1376"/>
      <c r="D8" s="1376"/>
      <c r="E8" s="1376"/>
      <c r="F8" s="1376"/>
      <c r="G8" s="1376"/>
    </row>
    <row r="9" spans="1:8" ht="21.75" customHeight="1" x14ac:dyDescent="0.2">
      <c r="A9" s="100"/>
      <c r="B9" s="100"/>
      <c r="C9" s="100"/>
      <c r="D9" s="105" t="s">
        <v>759</v>
      </c>
      <c r="E9" s="100"/>
      <c r="F9" s="100"/>
      <c r="G9" s="104"/>
    </row>
    <row r="10" spans="1:8" ht="57.75" customHeight="1" x14ac:dyDescent="0.2">
      <c r="A10" s="106" t="s">
        <v>0</v>
      </c>
      <c r="B10" s="106" t="s">
        <v>1</v>
      </c>
      <c r="C10" s="107" t="s">
        <v>2</v>
      </c>
      <c r="D10" s="1366" t="s">
        <v>3</v>
      </c>
      <c r="E10" s="1367"/>
      <c r="F10" s="891" t="s">
        <v>1040</v>
      </c>
      <c r="G10" s="108" t="s">
        <v>1039</v>
      </c>
      <c r="H10" s="892" t="s">
        <v>995</v>
      </c>
    </row>
    <row r="11" spans="1:8" ht="67.5" customHeight="1" x14ac:dyDescent="0.2">
      <c r="A11" s="109">
        <v>756</v>
      </c>
      <c r="B11" s="110"/>
      <c r="C11" s="111"/>
      <c r="D11" s="1379" t="s">
        <v>760</v>
      </c>
      <c r="E11" s="1380"/>
      <c r="F11" s="112">
        <f>F12</f>
        <v>290000</v>
      </c>
      <c r="G11" s="113">
        <f>G12</f>
        <v>197375.63</v>
      </c>
      <c r="H11" s="894">
        <f>G11/F11</f>
        <v>0.68060562068965513</v>
      </c>
    </row>
    <row r="12" spans="1:8" ht="47.25" customHeight="1" x14ac:dyDescent="0.2">
      <c r="A12" s="114"/>
      <c r="B12" s="115">
        <v>75618</v>
      </c>
      <c r="C12" s="116"/>
      <c r="D12" s="1377" t="s">
        <v>117</v>
      </c>
      <c r="E12" s="1378"/>
      <c r="F12" s="117">
        <f>F13</f>
        <v>290000</v>
      </c>
      <c r="G12" s="118">
        <f>SUM(G13)</f>
        <v>197375.63</v>
      </c>
      <c r="H12" s="895">
        <f>G12/F12</f>
        <v>0.68060562068965513</v>
      </c>
    </row>
    <row r="13" spans="1:8" ht="30" customHeight="1" thickBot="1" x14ac:dyDescent="0.25">
      <c r="A13" s="119"/>
      <c r="B13" s="114"/>
      <c r="C13" s="120" t="s">
        <v>121</v>
      </c>
      <c r="D13" s="1374" t="s">
        <v>761</v>
      </c>
      <c r="E13" s="1375"/>
      <c r="F13" s="121">
        <v>290000</v>
      </c>
      <c r="G13" s="903">
        <v>197375.63</v>
      </c>
      <c r="H13" s="904">
        <f>G13/F13</f>
        <v>0.68060562068965513</v>
      </c>
    </row>
    <row r="14" spans="1:8" ht="13.5" thickBot="1" x14ac:dyDescent="0.25">
      <c r="A14" s="123"/>
      <c r="B14" s="123"/>
      <c r="C14" s="124"/>
      <c r="D14" s="125" t="s">
        <v>762</v>
      </c>
      <c r="E14" s="126"/>
      <c r="F14" s="127">
        <f>F11</f>
        <v>290000</v>
      </c>
      <c r="G14" s="127">
        <f>SUM(G11)</f>
        <v>197375.63</v>
      </c>
      <c r="H14" s="896">
        <f>G14/F14</f>
        <v>0.68060562068965513</v>
      </c>
    </row>
    <row r="15" spans="1:8" ht="9.75" customHeight="1" x14ac:dyDescent="0.2">
      <c r="A15" s="128"/>
      <c r="B15" s="129"/>
      <c r="C15" s="100"/>
      <c r="D15" s="100"/>
      <c r="E15" s="100"/>
      <c r="F15" s="100"/>
      <c r="G15" s="130"/>
    </row>
    <row r="16" spans="1:8" ht="15" customHeight="1" x14ac:dyDescent="0.2">
      <c r="A16" s="100"/>
      <c r="B16" s="100"/>
      <c r="C16" s="100"/>
      <c r="D16" s="105" t="s">
        <v>763</v>
      </c>
      <c r="E16" s="100"/>
      <c r="F16" s="100"/>
      <c r="G16" s="130"/>
    </row>
    <row r="17" spans="1:8" ht="60" customHeight="1" x14ac:dyDescent="0.2">
      <c r="A17" s="106" t="s">
        <v>0</v>
      </c>
      <c r="B17" s="106" t="s">
        <v>1</v>
      </c>
      <c r="C17" s="107" t="s">
        <v>2</v>
      </c>
      <c r="D17" s="1366" t="s">
        <v>3</v>
      </c>
      <c r="E17" s="1367"/>
      <c r="F17" s="893" t="s">
        <v>1040</v>
      </c>
      <c r="G17" s="108" t="s">
        <v>1039</v>
      </c>
      <c r="H17" s="892" t="s">
        <v>995</v>
      </c>
    </row>
    <row r="18" spans="1:8" ht="34.5" customHeight="1" x14ac:dyDescent="0.2">
      <c r="A18" s="131">
        <v>754</v>
      </c>
      <c r="B18" s="132"/>
      <c r="C18" s="133"/>
      <c r="D18" s="1368" t="s">
        <v>409</v>
      </c>
      <c r="E18" s="1369"/>
      <c r="F18" s="134">
        <f t="shared" ref="F18:G19" si="0">F19</f>
        <v>17000</v>
      </c>
      <c r="G18" s="134">
        <f t="shared" si="0"/>
        <v>17000</v>
      </c>
      <c r="H18" s="897">
        <f t="shared" ref="H18:H26" si="1">G18/F18</f>
        <v>1</v>
      </c>
    </row>
    <row r="19" spans="1:8" ht="24" customHeight="1" x14ac:dyDescent="0.2">
      <c r="A19" s="119"/>
      <c r="B19" s="135">
        <v>75404</v>
      </c>
      <c r="C19" s="136"/>
      <c r="D19" s="1370" t="s">
        <v>411</v>
      </c>
      <c r="E19" s="1371"/>
      <c r="F19" s="118">
        <f t="shared" si="0"/>
        <v>17000</v>
      </c>
      <c r="G19" s="118">
        <f t="shared" si="0"/>
        <v>17000</v>
      </c>
      <c r="H19" s="898">
        <f t="shared" si="1"/>
        <v>1</v>
      </c>
    </row>
    <row r="20" spans="1:8" ht="12" x14ac:dyDescent="0.2">
      <c r="A20" s="119"/>
      <c r="B20" s="137"/>
      <c r="C20" s="138">
        <v>3000</v>
      </c>
      <c r="D20" s="1361" t="s">
        <v>764</v>
      </c>
      <c r="E20" s="1362"/>
      <c r="F20" s="122">
        <v>17000</v>
      </c>
      <c r="G20" s="122">
        <v>17000</v>
      </c>
      <c r="H20" s="899">
        <f t="shared" si="1"/>
        <v>1</v>
      </c>
    </row>
    <row r="21" spans="1:8" ht="21.75" customHeight="1" x14ac:dyDescent="0.2">
      <c r="A21" s="139">
        <v>851</v>
      </c>
      <c r="B21" s="140"/>
      <c r="C21" s="141"/>
      <c r="D21" s="142" t="s">
        <v>558</v>
      </c>
      <c r="E21" s="143"/>
      <c r="F21" s="144">
        <f>F22+F25</f>
        <v>309430</v>
      </c>
      <c r="G21" s="144">
        <f>G22+G25</f>
        <v>83627.98</v>
      </c>
      <c r="H21" s="900">
        <f t="shared" si="1"/>
        <v>0.27026461558349224</v>
      </c>
    </row>
    <row r="22" spans="1:8" ht="19.5" customHeight="1" x14ac:dyDescent="0.2">
      <c r="A22" s="119"/>
      <c r="B22" s="135">
        <v>85153</v>
      </c>
      <c r="C22" s="136"/>
      <c r="D22" s="145" t="s">
        <v>560</v>
      </c>
      <c r="E22" s="146"/>
      <c r="F22" s="118">
        <f>SUM(F23:F24)</f>
        <v>5000</v>
      </c>
      <c r="G22" s="118">
        <f>SUM(G23:G24)</f>
        <v>1400</v>
      </c>
      <c r="H22" s="898">
        <f t="shared" si="1"/>
        <v>0.28000000000000003</v>
      </c>
    </row>
    <row r="23" spans="1:8" ht="12" x14ac:dyDescent="0.2">
      <c r="A23" s="119"/>
      <c r="B23" s="137"/>
      <c r="C23" s="147" t="s">
        <v>274</v>
      </c>
      <c r="D23" s="1361" t="s">
        <v>275</v>
      </c>
      <c r="E23" s="1362"/>
      <c r="F23" s="148">
        <v>3800</v>
      </c>
      <c r="G23" s="148">
        <v>1400</v>
      </c>
      <c r="H23" s="901">
        <f t="shared" si="1"/>
        <v>0.36842105263157893</v>
      </c>
    </row>
    <row r="24" spans="1:8" ht="12" x14ac:dyDescent="0.2">
      <c r="A24" s="119"/>
      <c r="B24" s="137"/>
      <c r="C24" s="147" t="s">
        <v>264</v>
      </c>
      <c r="D24" s="1361" t="s">
        <v>265</v>
      </c>
      <c r="E24" s="1362"/>
      <c r="F24" s="148">
        <v>1200</v>
      </c>
      <c r="G24" s="148">
        <v>0</v>
      </c>
      <c r="H24" s="901">
        <f t="shared" si="1"/>
        <v>0</v>
      </c>
    </row>
    <row r="25" spans="1:8" ht="17.25" customHeight="1" x14ac:dyDescent="0.2">
      <c r="A25" s="119"/>
      <c r="B25" s="135">
        <v>85154</v>
      </c>
      <c r="C25" s="136"/>
      <c r="D25" s="1370" t="s">
        <v>563</v>
      </c>
      <c r="E25" s="1371"/>
      <c r="F25" s="118">
        <f>SUM(F26:F36)</f>
        <v>304430</v>
      </c>
      <c r="G25" s="118">
        <f>SUM(G26:G36)</f>
        <v>82227.98</v>
      </c>
      <c r="H25" s="898">
        <f t="shared" si="1"/>
        <v>0.27010472029694838</v>
      </c>
    </row>
    <row r="26" spans="1:8" ht="12" x14ac:dyDescent="0.2">
      <c r="A26" s="119"/>
      <c r="B26" s="119"/>
      <c r="C26" s="138" t="s">
        <v>182</v>
      </c>
      <c r="D26" s="1372" t="s">
        <v>765</v>
      </c>
      <c r="E26" s="1373"/>
      <c r="F26" s="122">
        <v>10000</v>
      </c>
      <c r="G26" s="122">
        <v>10000</v>
      </c>
      <c r="H26" s="901">
        <f t="shared" si="1"/>
        <v>1</v>
      </c>
    </row>
    <row r="27" spans="1:8" ht="12" x14ac:dyDescent="0.2">
      <c r="A27" s="119"/>
      <c r="B27" s="119"/>
      <c r="C27" s="147" t="s">
        <v>258</v>
      </c>
      <c r="D27" s="1361" t="s">
        <v>259</v>
      </c>
      <c r="E27" s="1362"/>
      <c r="F27" s="148">
        <v>5080</v>
      </c>
      <c r="G27" s="148">
        <v>1641.26</v>
      </c>
      <c r="H27" s="901">
        <f t="shared" ref="H27:H36" si="2">G27/F27</f>
        <v>0.32308267716535433</v>
      </c>
    </row>
    <row r="28" spans="1:8" ht="12" x14ac:dyDescent="0.2">
      <c r="A28" s="119"/>
      <c r="B28" s="119"/>
      <c r="C28" s="147" t="s">
        <v>261</v>
      </c>
      <c r="D28" s="1361" t="s">
        <v>262</v>
      </c>
      <c r="E28" s="1362"/>
      <c r="F28" s="148">
        <v>250</v>
      </c>
      <c r="G28" s="148">
        <v>52.7</v>
      </c>
      <c r="H28" s="901">
        <f t="shared" si="2"/>
        <v>0.21080000000000002</v>
      </c>
    </row>
    <row r="29" spans="1:8" ht="12" x14ac:dyDescent="0.2">
      <c r="A29" s="119"/>
      <c r="B29" s="119"/>
      <c r="C29" s="147" t="s">
        <v>274</v>
      </c>
      <c r="D29" s="1361" t="s">
        <v>275</v>
      </c>
      <c r="E29" s="1362"/>
      <c r="F29" s="148">
        <v>105860</v>
      </c>
      <c r="G29" s="148">
        <v>40216.03</v>
      </c>
      <c r="H29" s="901">
        <f t="shared" si="2"/>
        <v>0.37989826185528053</v>
      </c>
    </row>
    <row r="30" spans="1:8" ht="12" x14ac:dyDescent="0.2">
      <c r="A30" s="119"/>
      <c r="B30" s="119"/>
      <c r="C30" s="147" t="s">
        <v>264</v>
      </c>
      <c r="D30" s="1361" t="s">
        <v>265</v>
      </c>
      <c r="E30" s="1362"/>
      <c r="F30" s="148">
        <v>22200</v>
      </c>
      <c r="G30" s="148">
        <v>4747.17</v>
      </c>
      <c r="H30" s="901">
        <f t="shared" si="2"/>
        <v>0.21383648648648648</v>
      </c>
    </row>
    <row r="31" spans="1:8" ht="12" x14ac:dyDescent="0.2">
      <c r="A31" s="119"/>
      <c r="B31" s="119"/>
      <c r="C31" s="147" t="s">
        <v>278</v>
      </c>
      <c r="D31" s="1361" t="s">
        <v>279</v>
      </c>
      <c r="E31" s="1362"/>
      <c r="F31" s="148">
        <v>6070</v>
      </c>
      <c r="G31" s="148">
        <v>4563.8900000000003</v>
      </c>
      <c r="H31" s="901">
        <f t="shared" si="2"/>
        <v>0.75187644151565081</v>
      </c>
    </row>
    <row r="32" spans="1:8" ht="12" x14ac:dyDescent="0.2">
      <c r="A32" s="119"/>
      <c r="B32" s="119"/>
      <c r="C32" s="147" t="s">
        <v>293</v>
      </c>
      <c r="D32" s="1361" t="s">
        <v>294</v>
      </c>
      <c r="E32" s="1362"/>
      <c r="F32" s="148">
        <v>126430</v>
      </c>
      <c r="G32" s="148">
        <v>8011.6</v>
      </c>
      <c r="H32" s="901">
        <f t="shared" si="2"/>
        <v>6.3367871549474014E-2</v>
      </c>
    </row>
    <row r="33" spans="1:8" ht="12" x14ac:dyDescent="0.2">
      <c r="A33" s="119"/>
      <c r="B33" s="119"/>
      <c r="C33" s="147" t="s">
        <v>267</v>
      </c>
      <c r="D33" s="1361" t="s">
        <v>268</v>
      </c>
      <c r="E33" s="1362"/>
      <c r="F33" s="148">
        <v>26070</v>
      </c>
      <c r="G33" s="148">
        <v>11983.65</v>
      </c>
      <c r="H33" s="901">
        <f t="shared" si="2"/>
        <v>0.45967203682393554</v>
      </c>
    </row>
    <row r="34" spans="1:8" ht="12" x14ac:dyDescent="0.2">
      <c r="A34" s="119"/>
      <c r="B34" s="119"/>
      <c r="C34" s="147" t="s">
        <v>377</v>
      </c>
      <c r="D34" s="1361" t="s">
        <v>766</v>
      </c>
      <c r="E34" s="1362"/>
      <c r="F34" s="148">
        <v>1000</v>
      </c>
      <c r="G34" s="148">
        <v>647.88</v>
      </c>
      <c r="H34" s="901">
        <f t="shared" si="2"/>
        <v>0.64788000000000001</v>
      </c>
    </row>
    <row r="35" spans="1:8" ht="30.75" customHeight="1" x14ac:dyDescent="0.2">
      <c r="A35" s="119"/>
      <c r="B35" s="119"/>
      <c r="C35" s="147" t="s">
        <v>382</v>
      </c>
      <c r="D35" s="1361" t="s">
        <v>751</v>
      </c>
      <c r="E35" s="1362"/>
      <c r="F35" s="148">
        <v>1000</v>
      </c>
      <c r="G35" s="148">
        <v>363.8</v>
      </c>
      <c r="H35" s="901">
        <f t="shared" si="2"/>
        <v>0.36380000000000001</v>
      </c>
    </row>
    <row r="36" spans="1:8" ht="12.75" thickBot="1" x14ac:dyDescent="0.25">
      <c r="A36" s="119"/>
      <c r="B36" s="119"/>
      <c r="C36" s="147" t="s">
        <v>342</v>
      </c>
      <c r="D36" s="1363" t="s">
        <v>343</v>
      </c>
      <c r="E36" s="1364"/>
      <c r="F36" s="148">
        <v>470</v>
      </c>
      <c r="G36" s="148">
        <v>0</v>
      </c>
      <c r="H36" s="901">
        <f t="shared" si="2"/>
        <v>0</v>
      </c>
    </row>
    <row r="37" spans="1:8" ht="30" customHeight="1" thickBot="1" x14ac:dyDescent="0.25">
      <c r="A37" s="123"/>
      <c r="B37" s="123"/>
      <c r="C37" s="149"/>
      <c r="D37" s="1359" t="s">
        <v>762</v>
      </c>
      <c r="E37" s="1360"/>
      <c r="F37" s="127">
        <f>F21+F18</f>
        <v>326430</v>
      </c>
      <c r="G37" s="127">
        <f>G21+G18</f>
        <v>100627.98</v>
      </c>
      <c r="H37" s="902">
        <f>G37/F37</f>
        <v>0.30826817388107708</v>
      </c>
    </row>
  </sheetData>
  <mergeCells count="29">
    <mergeCell ref="D12:E12"/>
    <mergeCell ref="A6:G6"/>
    <mergeCell ref="A7:G7"/>
    <mergeCell ref="A8:G8"/>
    <mergeCell ref="D10:E10"/>
    <mergeCell ref="D11:E11"/>
    <mergeCell ref="E1:H1"/>
    <mergeCell ref="D30:E30"/>
    <mergeCell ref="D17:E17"/>
    <mergeCell ref="D18:E18"/>
    <mergeCell ref="D19:E19"/>
    <mergeCell ref="D20:E20"/>
    <mergeCell ref="D23:E23"/>
    <mergeCell ref="D24:E24"/>
    <mergeCell ref="D25:E25"/>
    <mergeCell ref="D26:E26"/>
    <mergeCell ref="D27:E27"/>
    <mergeCell ref="D28:E28"/>
    <mergeCell ref="D29:E29"/>
    <mergeCell ref="D13:E13"/>
    <mergeCell ref="A4:G4"/>
    <mergeCell ref="A5:G5"/>
    <mergeCell ref="D37:E37"/>
    <mergeCell ref="D31:E31"/>
    <mergeCell ref="D32:E32"/>
    <mergeCell ref="D33:E33"/>
    <mergeCell ref="D34:E34"/>
    <mergeCell ref="D35:E35"/>
    <mergeCell ref="D36:E36"/>
  </mergeCells>
  <pageMargins left="0.9055118110236221" right="0" top="0.74803149606299213" bottom="0.55118110236220474" header="0.31496062992125984" footer="0.1181102362204724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135"/>
  <sheetViews>
    <sheetView topLeftCell="A22" workbookViewId="0">
      <selection activeCell="E45" sqref="E45"/>
    </sheetView>
  </sheetViews>
  <sheetFormatPr defaultColWidth="11.42578125" defaultRowHeight="12.75" x14ac:dyDescent="0.2"/>
  <cols>
    <col min="1" max="1" width="4.85546875" style="517" customWidth="1"/>
    <col min="2" max="2" width="7" style="517" customWidth="1"/>
    <col min="3" max="3" width="6.140625" style="517" customWidth="1"/>
    <col min="4" max="4" width="10.85546875" style="517" customWidth="1"/>
    <col min="5" max="5" width="33.28515625" style="517" customWidth="1"/>
    <col min="6" max="6" width="10.7109375" style="518" customWidth="1"/>
    <col min="7" max="7" width="10.140625" style="506" customWidth="1"/>
    <col min="8" max="8" width="8" style="506" customWidth="1"/>
    <col min="9" max="188" width="11.5703125" style="506" customWidth="1"/>
    <col min="189" max="16384" width="11.42578125" style="505"/>
  </cols>
  <sheetData>
    <row r="1" spans="1:8" s="504" customFormat="1" ht="39.75" customHeight="1" x14ac:dyDescent="0.2">
      <c r="E1" s="1385" t="s">
        <v>1041</v>
      </c>
      <c r="F1" s="1385"/>
      <c r="G1" s="1385"/>
      <c r="H1" s="1385"/>
    </row>
    <row r="2" spans="1:8" s="504" customFormat="1" ht="45" customHeight="1" x14ac:dyDescent="0.25">
      <c r="A2" s="1384" t="s">
        <v>875</v>
      </c>
      <c r="B2" s="1384"/>
      <c r="C2" s="1384"/>
      <c r="D2" s="1384"/>
      <c r="E2" s="1384"/>
      <c r="F2" s="1384"/>
      <c r="G2" s="1384"/>
      <c r="H2" s="1384"/>
    </row>
    <row r="3" spans="1:8" s="506" customFormat="1" x14ac:dyDescent="0.2">
      <c r="A3" s="505"/>
      <c r="B3" s="505"/>
      <c r="C3" s="505"/>
      <c r="D3" s="505"/>
      <c r="E3" s="505"/>
      <c r="F3" s="505"/>
    </row>
    <row r="4" spans="1:8" s="506" customFormat="1" ht="42.75" customHeight="1" x14ac:dyDescent="0.2">
      <c r="A4" s="507" t="s">
        <v>0</v>
      </c>
      <c r="B4" s="507" t="s">
        <v>1</v>
      </c>
      <c r="C4" s="936" t="s">
        <v>2</v>
      </c>
      <c r="D4" s="507" t="s">
        <v>876</v>
      </c>
      <c r="E4" s="907" t="s">
        <v>3</v>
      </c>
      <c r="F4" s="911" t="s">
        <v>877</v>
      </c>
      <c r="G4" s="905" t="s">
        <v>1037</v>
      </c>
      <c r="H4" s="906" t="s">
        <v>995</v>
      </c>
    </row>
    <row r="5" spans="1:8" s="506" customFormat="1" ht="11.25" x14ac:dyDescent="0.2">
      <c r="A5" s="508" t="s">
        <v>20</v>
      </c>
      <c r="B5" s="508"/>
      <c r="C5" s="508"/>
      <c r="D5" s="508"/>
      <c r="E5" s="908" t="s">
        <v>878</v>
      </c>
      <c r="F5" s="917">
        <f>F6</f>
        <v>41100</v>
      </c>
      <c r="G5" s="917">
        <f>G6</f>
        <v>18146.669999999998</v>
      </c>
      <c r="H5" s="912">
        <f>G5/F5</f>
        <v>0.44152481751824812</v>
      </c>
    </row>
    <row r="6" spans="1:8" s="506" customFormat="1" ht="15.75" x14ac:dyDescent="0.2">
      <c r="A6" s="510"/>
      <c r="B6" s="1099" t="s">
        <v>23</v>
      </c>
      <c r="C6" s="1100"/>
      <c r="D6" s="1100"/>
      <c r="E6" s="1101" t="s">
        <v>24</v>
      </c>
      <c r="F6" s="1102">
        <f>F7+F16</f>
        <v>41100</v>
      </c>
      <c r="G6" s="1102">
        <f>G7+G16</f>
        <v>18146.669999999998</v>
      </c>
      <c r="H6" s="1103">
        <f>G6/F6</f>
        <v>0.44152481751824812</v>
      </c>
    </row>
    <row r="7" spans="1:8" s="506" customFormat="1" ht="11.25" x14ac:dyDescent="0.2">
      <c r="A7" s="511"/>
      <c r="B7" s="511"/>
      <c r="C7" s="512" t="s">
        <v>264</v>
      </c>
      <c r="D7" s="512"/>
      <c r="E7" s="909" t="s">
        <v>265</v>
      </c>
      <c r="F7" s="918">
        <f>SUM(F8:F15)</f>
        <v>26600</v>
      </c>
      <c r="G7" s="918">
        <f>SUM(G8:G15)</f>
        <v>16146.67</v>
      </c>
      <c r="H7" s="923">
        <f>G7/F7</f>
        <v>0.60701766917293232</v>
      </c>
    </row>
    <row r="8" spans="1:8" s="506" customFormat="1" ht="11.25" x14ac:dyDescent="0.2">
      <c r="A8" s="511"/>
      <c r="B8" s="511"/>
      <c r="C8" s="514"/>
      <c r="D8" s="515" t="s">
        <v>879</v>
      </c>
      <c r="E8" s="910" t="s">
        <v>880</v>
      </c>
      <c r="F8" s="919">
        <v>2404</v>
      </c>
      <c r="G8" s="920">
        <v>0</v>
      </c>
      <c r="H8" s="913">
        <f>G8/F8</f>
        <v>0</v>
      </c>
    </row>
    <row r="9" spans="1:8" s="506" customFormat="1" ht="11.25" x14ac:dyDescent="0.2">
      <c r="A9" s="511"/>
      <c r="B9" s="511"/>
      <c r="C9" s="514"/>
      <c r="D9" s="515" t="s">
        <v>881</v>
      </c>
      <c r="E9" s="910" t="s">
        <v>880</v>
      </c>
      <c r="F9" s="919">
        <v>2000</v>
      </c>
      <c r="G9" s="920">
        <v>130.04</v>
      </c>
      <c r="H9" s="913">
        <f t="shared" ref="H9:H15" si="0">G9/F9</f>
        <v>6.5019999999999994E-2</v>
      </c>
    </row>
    <row r="10" spans="1:8" s="506" customFormat="1" ht="11.25" x14ac:dyDescent="0.2">
      <c r="A10" s="511"/>
      <c r="B10" s="511"/>
      <c r="C10" s="514"/>
      <c r="D10" s="515" t="s">
        <v>882</v>
      </c>
      <c r="E10" s="910" t="s">
        <v>883</v>
      </c>
      <c r="F10" s="919">
        <v>4050</v>
      </c>
      <c r="G10" s="920">
        <v>4043.63</v>
      </c>
      <c r="H10" s="913">
        <f t="shared" si="0"/>
        <v>0.99842716049382718</v>
      </c>
    </row>
    <row r="11" spans="1:8" s="506" customFormat="1" ht="11.25" x14ac:dyDescent="0.2">
      <c r="A11" s="511"/>
      <c r="B11" s="511"/>
      <c r="C11" s="514"/>
      <c r="D11" s="515" t="s">
        <v>884</v>
      </c>
      <c r="E11" s="910" t="s">
        <v>885</v>
      </c>
      <c r="F11" s="919">
        <v>1000</v>
      </c>
      <c r="G11" s="920">
        <v>0</v>
      </c>
      <c r="H11" s="913">
        <f t="shared" si="0"/>
        <v>0</v>
      </c>
    </row>
    <row r="12" spans="1:8" s="506" customFormat="1" ht="11.25" x14ac:dyDescent="0.2">
      <c r="A12" s="511"/>
      <c r="B12" s="511"/>
      <c r="C12" s="514"/>
      <c r="D12" s="515" t="s">
        <v>886</v>
      </c>
      <c r="E12" s="910" t="s">
        <v>887</v>
      </c>
      <c r="F12" s="919">
        <v>2500</v>
      </c>
      <c r="G12" s="920">
        <v>2500</v>
      </c>
      <c r="H12" s="913">
        <f t="shared" si="0"/>
        <v>1</v>
      </c>
    </row>
    <row r="13" spans="1:8" s="506" customFormat="1" ht="22.5" x14ac:dyDescent="0.2">
      <c r="A13" s="511"/>
      <c r="B13" s="511"/>
      <c r="C13" s="514"/>
      <c r="D13" s="515" t="s">
        <v>888</v>
      </c>
      <c r="E13" s="910" t="s">
        <v>889</v>
      </c>
      <c r="F13" s="919">
        <v>4173</v>
      </c>
      <c r="G13" s="922">
        <v>0</v>
      </c>
      <c r="H13" s="924">
        <f t="shared" si="0"/>
        <v>0</v>
      </c>
    </row>
    <row r="14" spans="1:8" s="506" customFormat="1" ht="45" x14ac:dyDescent="0.2">
      <c r="A14" s="511"/>
      <c r="B14" s="511"/>
      <c r="C14" s="514"/>
      <c r="D14" s="515" t="s">
        <v>890</v>
      </c>
      <c r="E14" s="910" t="s">
        <v>1059</v>
      </c>
      <c r="F14" s="919">
        <v>8000</v>
      </c>
      <c r="G14" s="922">
        <v>7000</v>
      </c>
      <c r="H14" s="924">
        <f t="shared" si="0"/>
        <v>0.875</v>
      </c>
    </row>
    <row r="15" spans="1:8" s="506" customFormat="1" ht="11.25" x14ac:dyDescent="0.2">
      <c r="A15" s="511"/>
      <c r="B15" s="511"/>
      <c r="C15" s="514"/>
      <c r="D15" s="515" t="s">
        <v>891</v>
      </c>
      <c r="E15" s="910" t="s">
        <v>892</v>
      </c>
      <c r="F15" s="919">
        <v>2473</v>
      </c>
      <c r="G15" s="920">
        <v>2473</v>
      </c>
      <c r="H15" s="913">
        <f t="shared" si="0"/>
        <v>1</v>
      </c>
    </row>
    <row r="16" spans="1:8" s="506" customFormat="1" ht="11.25" x14ac:dyDescent="0.2">
      <c r="A16" s="511"/>
      <c r="B16" s="511"/>
      <c r="C16" s="512" t="s">
        <v>267</v>
      </c>
      <c r="D16" s="513"/>
      <c r="E16" s="909" t="s">
        <v>268</v>
      </c>
      <c r="F16" s="918">
        <f>SUM(F17:F24)</f>
        <v>14500</v>
      </c>
      <c r="G16" s="918">
        <f>SUM(G17:G24)</f>
        <v>2000</v>
      </c>
      <c r="H16" s="923">
        <f>G16/F16</f>
        <v>0.13793103448275862</v>
      </c>
    </row>
    <row r="17" spans="1:8" s="506" customFormat="1" ht="11.25" x14ac:dyDescent="0.2">
      <c r="A17" s="511"/>
      <c r="B17" s="511"/>
      <c r="C17" s="514"/>
      <c r="D17" s="515" t="s">
        <v>879</v>
      </c>
      <c r="E17" s="910" t="s">
        <v>880</v>
      </c>
      <c r="F17" s="919">
        <v>1000</v>
      </c>
      <c r="G17" s="920">
        <v>0</v>
      </c>
      <c r="H17" s="913">
        <f t="shared" ref="H17:H24" si="1">G17/F17</f>
        <v>0</v>
      </c>
    </row>
    <row r="18" spans="1:8" s="506" customFormat="1" ht="11.25" x14ac:dyDescent="0.2">
      <c r="A18" s="511"/>
      <c r="B18" s="511"/>
      <c r="C18" s="514"/>
      <c r="D18" s="515" t="s">
        <v>893</v>
      </c>
      <c r="E18" s="910" t="s">
        <v>880</v>
      </c>
      <c r="F18" s="919">
        <v>3000</v>
      </c>
      <c r="G18" s="920">
        <v>0</v>
      </c>
      <c r="H18" s="913">
        <f t="shared" si="1"/>
        <v>0</v>
      </c>
    </row>
    <row r="19" spans="1:8" s="506" customFormat="1" ht="11.25" x14ac:dyDescent="0.2">
      <c r="A19" s="511"/>
      <c r="B19" s="511"/>
      <c r="C19" s="514"/>
      <c r="D19" s="515" t="s">
        <v>894</v>
      </c>
      <c r="E19" s="910" t="s">
        <v>880</v>
      </c>
      <c r="F19" s="919">
        <v>2500</v>
      </c>
      <c r="G19" s="920">
        <v>0</v>
      </c>
      <c r="H19" s="913">
        <f t="shared" si="1"/>
        <v>0</v>
      </c>
    </row>
    <row r="20" spans="1:8" s="506" customFormat="1" ht="11.25" x14ac:dyDescent="0.2">
      <c r="A20" s="511"/>
      <c r="B20" s="511"/>
      <c r="C20" s="514"/>
      <c r="D20" s="515" t="s">
        <v>886</v>
      </c>
      <c r="E20" s="910" t="s">
        <v>880</v>
      </c>
      <c r="F20" s="919">
        <v>1000</v>
      </c>
      <c r="G20" s="920">
        <v>0</v>
      </c>
      <c r="H20" s="913">
        <f t="shared" si="1"/>
        <v>0</v>
      </c>
    </row>
    <row r="21" spans="1:8" s="506" customFormat="1" ht="11.25" x14ac:dyDescent="0.2">
      <c r="A21" s="511"/>
      <c r="B21" s="511"/>
      <c r="C21" s="514"/>
      <c r="D21" s="515" t="s">
        <v>890</v>
      </c>
      <c r="E21" s="910" t="s">
        <v>895</v>
      </c>
      <c r="F21" s="919">
        <v>2000</v>
      </c>
      <c r="G21" s="920">
        <v>0</v>
      </c>
      <c r="H21" s="913">
        <f t="shared" si="1"/>
        <v>0</v>
      </c>
    </row>
    <row r="22" spans="1:8" s="506" customFormat="1" ht="11.25" x14ac:dyDescent="0.2">
      <c r="A22" s="511"/>
      <c r="B22" s="511"/>
      <c r="C22" s="514"/>
      <c r="D22" s="515" t="s">
        <v>896</v>
      </c>
      <c r="E22" s="910" t="s">
        <v>895</v>
      </c>
      <c r="F22" s="919">
        <v>1500</v>
      </c>
      <c r="G22" s="920">
        <v>0</v>
      </c>
      <c r="H22" s="913">
        <f t="shared" si="1"/>
        <v>0</v>
      </c>
    </row>
    <row r="23" spans="1:8" s="506" customFormat="1" ht="11.25" x14ac:dyDescent="0.2">
      <c r="A23" s="511"/>
      <c r="B23" s="511"/>
      <c r="C23" s="514"/>
      <c r="D23" s="515" t="s">
        <v>897</v>
      </c>
      <c r="E23" s="910" t="s">
        <v>880</v>
      </c>
      <c r="F23" s="919">
        <v>2000</v>
      </c>
      <c r="G23" s="920">
        <v>2000</v>
      </c>
      <c r="H23" s="913">
        <f t="shared" si="1"/>
        <v>1</v>
      </c>
    </row>
    <row r="24" spans="1:8" s="506" customFormat="1" ht="22.5" x14ac:dyDescent="0.2">
      <c r="A24" s="511"/>
      <c r="B24" s="511"/>
      <c r="C24" s="514"/>
      <c r="D24" s="515" t="s">
        <v>898</v>
      </c>
      <c r="E24" s="910" t="s">
        <v>899</v>
      </c>
      <c r="F24" s="919">
        <v>1500</v>
      </c>
      <c r="G24" s="922">
        <v>0</v>
      </c>
      <c r="H24" s="924">
        <f t="shared" si="1"/>
        <v>0</v>
      </c>
    </row>
    <row r="25" spans="1:8" s="506" customFormat="1" ht="11.25" x14ac:dyDescent="0.2">
      <c r="A25" s="508" t="s">
        <v>27</v>
      </c>
      <c r="B25" s="508"/>
      <c r="C25" s="508"/>
      <c r="D25" s="509"/>
      <c r="E25" s="908" t="s">
        <v>28</v>
      </c>
      <c r="F25" s="917">
        <f>F26</f>
        <v>4500</v>
      </c>
      <c r="G25" s="917">
        <f t="shared" ref="G25" si="2">G26</f>
        <v>1497.65</v>
      </c>
      <c r="H25" s="912">
        <f>G25/F25</f>
        <v>0.33281111111111111</v>
      </c>
    </row>
    <row r="26" spans="1:8" s="506" customFormat="1" ht="15.75" x14ac:dyDescent="0.2">
      <c r="A26" s="510"/>
      <c r="B26" s="1099" t="s">
        <v>30</v>
      </c>
      <c r="C26" s="1100"/>
      <c r="D26" s="1104"/>
      <c r="E26" s="1101" t="s">
        <v>7</v>
      </c>
      <c r="F26" s="1102">
        <f>F30+F27</f>
        <v>4500</v>
      </c>
      <c r="G26" s="1102">
        <f t="shared" ref="G26" si="3">G30+G27</f>
        <v>1497.65</v>
      </c>
      <c r="H26" s="1103">
        <f>G26/F26</f>
        <v>0.33281111111111111</v>
      </c>
    </row>
    <row r="27" spans="1:8" s="506" customFormat="1" ht="11.25" x14ac:dyDescent="0.2">
      <c r="A27" s="511"/>
      <c r="B27" s="511"/>
      <c r="C27" s="512" t="s">
        <v>264</v>
      </c>
      <c r="D27" s="513"/>
      <c r="E27" s="909" t="s">
        <v>265</v>
      </c>
      <c r="F27" s="918">
        <f>SUM(F28:F29)</f>
        <v>4000</v>
      </c>
      <c r="G27" s="918">
        <f>SUM(G28:G29)</f>
        <v>999.5</v>
      </c>
      <c r="H27" s="923">
        <f>G27/F27</f>
        <v>0.24987500000000001</v>
      </c>
    </row>
    <row r="28" spans="1:8" s="506" customFormat="1" ht="11.25" x14ac:dyDescent="0.2">
      <c r="A28" s="511"/>
      <c r="B28" s="511"/>
      <c r="C28" s="514"/>
      <c r="D28" s="515" t="s">
        <v>884</v>
      </c>
      <c r="E28" s="910" t="s">
        <v>900</v>
      </c>
      <c r="F28" s="919">
        <v>3000</v>
      </c>
      <c r="G28" s="920">
        <v>0</v>
      </c>
      <c r="H28" s="913">
        <f t="shared" ref="H28:H31" si="4">G28/F28</f>
        <v>0</v>
      </c>
    </row>
    <row r="29" spans="1:8" s="506" customFormat="1" ht="11.25" x14ac:dyDescent="0.2">
      <c r="A29" s="511"/>
      <c r="B29" s="511"/>
      <c r="C29" s="514"/>
      <c r="D29" s="515" t="s">
        <v>897</v>
      </c>
      <c r="E29" s="910" t="s">
        <v>901</v>
      </c>
      <c r="F29" s="919">
        <v>1000</v>
      </c>
      <c r="G29" s="920">
        <v>999.5</v>
      </c>
      <c r="H29" s="913">
        <f t="shared" si="4"/>
        <v>0.99950000000000006</v>
      </c>
    </row>
    <row r="30" spans="1:8" s="506" customFormat="1" ht="11.25" x14ac:dyDescent="0.2">
      <c r="A30" s="511"/>
      <c r="B30" s="511"/>
      <c r="C30" s="512" t="s">
        <v>267</v>
      </c>
      <c r="D30" s="513"/>
      <c r="E30" s="909" t="s">
        <v>268</v>
      </c>
      <c r="F30" s="918">
        <f>F31</f>
        <v>500</v>
      </c>
      <c r="G30" s="925">
        <f>G31</f>
        <v>498.15</v>
      </c>
      <c r="H30" s="923">
        <f t="shared" si="4"/>
        <v>0.99629999999999996</v>
      </c>
    </row>
    <row r="31" spans="1:8" s="506" customFormat="1" ht="11.25" x14ac:dyDescent="0.2">
      <c r="A31" s="511"/>
      <c r="B31" s="511"/>
      <c r="C31" s="507"/>
      <c r="D31" s="515" t="s">
        <v>888</v>
      </c>
      <c r="E31" s="910" t="s">
        <v>902</v>
      </c>
      <c r="F31" s="919">
        <v>500</v>
      </c>
      <c r="G31" s="920">
        <v>498.15</v>
      </c>
      <c r="H31" s="913">
        <f t="shared" si="4"/>
        <v>0.99629999999999996</v>
      </c>
    </row>
    <row r="32" spans="1:8" s="506" customFormat="1" ht="22.5" x14ac:dyDescent="0.2">
      <c r="A32" s="508" t="s">
        <v>408</v>
      </c>
      <c r="B32" s="508"/>
      <c r="C32" s="508"/>
      <c r="D32" s="509"/>
      <c r="E32" s="908" t="s">
        <v>903</v>
      </c>
      <c r="F32" s="917">
        <f>F33</f>
        <v>19334</v>
      </c>
      <c r="G32" s="917">
        <f t="shared" ref="G32" si="5">G33</f>
        <v>14927.1</v>
      </c>
      <c r="H32" s="912">
        <f>G32/F32</f>
        <v>0.77206475638771077</v>
      </c>
    </row>
    <row r="33" spans="1:8" s="506" customFormat="1" ht="15.75" x14ac:dyDescent="0.2">
      <c r="A33" s="510"/>
      <c r="B33" s="1099" t="s">
        <v>419</v>
      </c>
      <c r="C33" s="1100"/>
      <c r="D33" s="1104"/>
      <c r="E33" s="1101" t="s">
        <v>420</v>
      </c>
      <c r="F33" s="1102">
        <f>F34+F39</f>
        <v>19334</v>
      </c>
      <c r="G33" s="1102">
        <f t="shared" ref="G33" si="6">G34+G39</f>
        <v>14927.1</v>
      </c>
      <c r="H33" s="1103">
        <f>G33/F33</f>
        <v>0.77206475638771077</v>
      </c>
    </row>
    <row r="34" spans="1:8" s="506" customFormat="1" ht="11.25" x14ac:dyDescent="0.2">
      <c r="A34" s="511"/>
      <c r="B34" s="511"/>
      <c r="C34" s="512" t="s">
        <v>264</v>
      </c>
      <c r="D34" s="513"/>
      <c r="E34" s="909" t="s">
        <v>265</v>
      </c>
      <c r="F34" s="918">
        <f>SUM(F35:F38)</f>
        <v>12700</v>
      </c>
      <c r="G34" s="918">
        <f>SUM(G35:G38)</f>
        <v>8293.1</v>
      </c>
      <c r="H34" s="923">
        <f>G34/F34</f>
        <v>0.65300000000000002</v>
      </c>
    </row>
    <row r="35" spans="1:8" s="506" customFormat="1" ht="11.25" x14ac:dyDescent="0.2">
      <c r="A35" s="511"/>
      <c r="B35" s="511"/>
      <c r="C35" s="516"/>
      <c r="D35" s="515" t="s">
        <v>879</v>
      </c>
      <c r="E35" s="910" t="s">
        <v>904</v>
      </c>
      <c r="F35" s="919">
        <v>3000</v>
      </c>
      <c r="G35" s="920">
        <v>2940.6</v>
      </c>
      <c r="H35" s="913">
        <f t="shared" ref="H35:H40" si="7">G35/F35</f>
        <v>0.98019999999999996</v>
      </c>
    </row>
    <row r="36" spans="1:8" s="506" customFormat="1" ht="11.25" x14ac:dyDescent="0.2">
      <c r="A36" s="511"/>
      <c r="B36" s="511"/>
      <c r="C36" s="514"/>
      <c r="D36" s="515" t="s">
        <v>890</v>
      </c>
      <c r="E36" s="910" t="s">
        <v>904</v>
      </c>
      <c r="F36" s="919">
        <v>4000</v>
      </c>
      <c r="G36" s="920">
        <v>0</v>
      </c>
      <c r="H36" s="913">
        <f t="shared" si="7"/>
        <v>0</v>
      </c>
    </row>
    <row r="37" spans="1:8" s="506" customFormat="1" ht="11.25" x14ac:dyDescent="0.2">
      <c r="A37" s="511"/>
      <c r="B37" s="511"/>
      <c r="C37" s="514"/>
      <c r="D37" s="515" t="s">
        <v>896</v>
      </c>
      <c r="E37" s="910" t="s">
        <v>905</v>
      </c>
      <c r="F37" s="919">
        <v>5000</v>
      </c>
      <c r="G37" s="920">
        <v>4998.7299999999996</v>
      </c>
      <c r="H37" s="913">
        <f t="shared" si="7"/>
        <v>0.99974599999999991</v>
      </c>
    </row>
    <row r="38" spans="1:8" s="506" customFormat="1" ht="11.25" x14ac:dyDescent="0.2">
      <c r="A38" s="511"/>
      <c r="B38" s="511"/>
      <c r="C38" s="514"/>
      <c r="D38" s="515" t="s">
        <v>891</v>
      </c>
      <c r="E38" s="910" t="s">
        <v>904</v>
      </c>
      <c r="F38" s="919">
        <v>700</v>
      </c>
      <c r="G38" s="920">
        <v>353.77</v>
      </c>
      <c r="H38" s="913">
        <f t="shared" si="7"/>
        <v>0.50538571428571422</v>
      </c>
    </row>
    <row r="39" spans="1:8" s="506" customFormat="1" ht="11.25" x14ac:dyDescent="0.2">
      <c r="A39" s="511"/>
      <c r="B39" s="511"/>
      <c r="C39" s="512" t="s">
        <v>267</v>
      </c>
      <c r="D39" s="513"/>
      <c r="E39" s="909" t="s">
        <v>268</v>
      </c>
      <c r="F39" s="918">
        <f>F40</f>
        <v>6634</v>
      </c>
      <c r="G39" s="918">
        <f>G40</f>
        <v>6634</v>
      </c>
      <c r="H39" s="923">
        <f t="shared" si="7"/>
        <v>1</v>
      </c>
    </row>
    <row r="40" spans="1:8" s="506" customFormat="1" ht="11.25" x14ac:dyDescent="0.2">
      <c r="A40" s="511"/>
      <c r="B40" s="511"/>
      <c r="C40" s="507"/>
      <c r="D40" s="515" t="s">
        <v>896</v>
      </c>
      <c r="E40" s="910" t="s">
        <v>905</v>
      </c>
      <c r="F40" s="919">
        <v>6634</v>
      </c>
      <c r="G40" s="920">
        <v>6634</v>
      </c>
      <c r="H40" s="913">
        <f t="shared" si="7"/>
        <v>1</v>
      </c>
    </row>
    <row r="41" spans="1:8" s="506" customFormat="1" ht="11.25" x14ac:dyDescent="0.2">
      <c r="A41" s="508" t="s">
        <v>152</v>
      </c>
      <c r="B41" s="508"/>
      <c r="C41" s="508"/>
      <c r="D41" s="509"/>
      <c r="E41" s="908" t="s">
        <v>153</v>
      </c>
      <c r="F41" s="917">
        <f>F42</f>
        <v>650</v>
      </c>
      <c r="G41" s="917">
        <f t="shared" ref="G41:H42" si="8">G42</f>
        <v>0</v>
      </c>
      <c r="H41" s="912">
        <f t="shared" si="8"/>
        <v>0</v>
      </c>
    </row>
    <row r="42" spans="1:8" s="506" customFormat="1" ht="15.75" x14ac:dyDescent="0.2">
      <c r="A42" s="510"/>
      <c r="B42" s="1099" t="s">
        <v>554</v>
      </c>
      <c r="C42" s="1100"/>
      <c r="D42" s="1104"/>
      <c r="E42" s="1101" t="s">
        <v>7</v>
      </c>
      <c r="F42" s="1102">
        <f>F43</f>
        <v>650</v>
      </c>
      <c r="G42" s="1102">
        <f t="shared" si="8"/>
        <v>0</v>
      </c>
      <c r="H42" s="1103">
        <f>G42/F42</f>
        <v>0</v>
      </c>
    </row>
    <row r="43" spans="1:8" s="506" customFormat="1" ht="11.25" x14ac:dyDescent="0.2">
      <c r="A43" s="511"/>
      <c r="B43" s="511"/>
      <c r="C43" s="512" t="s">
        <v>264</v>
      </c>
      <c r="D43" s="513"/>
      <c r="E43" s="909" t="s">
        <v>265</v>
      </c>
      <c r="F43" s="918">
        <f>SUM(F44:F45)</f>
        <v>650</v>
      </c>
      <c r="G43" s="918">
        <f t="shared" ref="G43" si="9">SUM(G44:G45)</f>
        <v>0</v>
      </c>
      <c r="H43" s="926">
        <f>G43/F43</f>
        <v>0</v>
      </c>
    </row>
    <row r="44" spans="1:8" s="506" customFormat="1" ht="22.5" x14ac:dyDescent="0.2">
      <c r="A44" s="511"/>
      <c r="B44" s="511"/>
      <c r="C44" s="514"/>
      <c r="D44" s="515" t="s">
        <v>882</v>
      </c>
      <c r="E44" s="1136" t="s">
        <v>1069</v>
      </c>
      <c r="F44" s="919">
        <v>150</v>
      </c>
      <c r="G44" s="922">
        <v>0</v>
      </c>
      <c r="H44" s="924">
        <f>G44/F44</f>
        <v>0</v>
      </c>
    </row>
    <row r="45" spans="1:8" s="506" customFormat="1" ht="22.5" x14ac:dyDescent="0.2">
      <c r="A45" s="511"/>
      <c r="B45" s="511"/>
      <c r="C45" s="514"/>
      <c r="D45" s="515" t="s">
        <v>888</v>
      </c>
      <c r="E45" s="910" t="s">
        <v>906</v>
      </c>
      <c r="F45" s="919">
        <v>500</v>
      </c>
      <c r="G45" s="922">
        <v>0</v>
      </c>
      <c r="H45" s="924">
        <f>G45/F45</f>
        <v>0</v>
      </c>
    </row>
    <row r="46" spans="1:8" s="506" customFormat="1" ht="22.5" x14ac:dyDescent="0.2">
      <c r="A46" s="508" t="s">
        <v>226</v>
      </c>
      <c r="B46" s="508"/>
      <c r="C46" s="508"/>
      <c r="D46" s="509"/>
      <c r="E46" s="908" t="s">
        <v>227</v>
      </c>
      <c r="F46" s="917">
        <f>F47</f>
        <v>5933</v>
      </c>
      <c r="G46" s="917">
        <f t="shared" ref="G46" si="10">G47</f>
        <v>3287.85</v>
      </c>
      <c r="H46" s="912">
        <f>G46/F46</f>
        <v>0.55416315523344006</v>
      </c>
    </row>
    <row r="47" spans="1:8" s="506" customFormat="1" ht="22.5" x14ac:dyDescent="0.2">
      <c r="A47" s="510"/>
      <c r="B47" s="1099" t="s">
        <v>687</v>
      </c>
      <c r="C47" s="1100"/>
      <c r="D47" s="1104"/>
      <c r="E47" s="1101" t="s">
        <v>688</v>
      </c>
      <c r="F47" s="1102">
        <f>F48+F53</f>
        <v>5933</v>
      </c>
      <c r="G47" s="1102">
        <f t="shared" ref="G47" si="11">G48+G53</f>
        <v>3287.85</v>
      </c>
      <c r="H47" s="1103">
        <f>G48/F47</f>
        <v>0.39151693915388502</v>
      </c>
    </row>
    <row r="48" spans="1:8" s="506" customFormat="1" ht="11.25" x14ac:dyDescent="0.2">
      <c r="A48" s="511"/>
      <c r="B48" s="511"/>
      <c r="C48" s="512" t="s">
        <v>264</v>
      </c>
      <c r="D48" s="513"/>
      <c r="E48" s="909" t="s">
        <v>265</v>
      </c>
      <c r="F48" s="918">
        <f>SUM(F49:F52)</f>
        <v>4505</v>
      </c>
      <c r="G48" s="918">
        <f t="shared" ref="G48:H48" si="12">SUM(G49:G52)</f>
        <v>2322.87</v>
      </c>
      <c r="H48" s="914">
        <f t="shared" si="12"/>
        <v>2.1368823506902244</v>
      </c>
    </row>
    <row r="49" spans="1:8" s="506" customFormat="1" ht="11.25" x14ac:dyDescent="0.2">
      <c r="A49" s="511"/>
      <c r="B49" s="511"/>
      <c r="C49" s="514"/>
      <c r="D49" s="515" t="s">
        <v>879</v>
      </c>
      <c r="E49" s="910" t="s">
        <v>907</v>
      </c>
      <c r="F49" s="919">
        <v>500</v>
      </c>
      <c r="G49" s="920">
        <v>500</v>
      </c>
      <c r="H49" s="913">
        <f>G49/F49</f>
        <v>1</v>
      </c>
    </row>
    <row r="50" spans="1:8" s="506" customFormat="1" ht="22.5" x14ac:dyDescent="0.2">
      <c r="A50" s="511"/>
      <c r="B50" s="511"/>
      <c r="C50" s="514"/>
      <c r="D50" s="515" t="s">
        <v>890</v>
      </c>
      <c r="E50" s="910" t="s">
        <v>908</v>
      </c>
      <c r="F50" s="919">
        <v>1500</v>
      </c>
      <c r="G50" s="922">
        <v>475.52</v>
      </c>
      <c r="H50" s="924">
        <f t="shared" ref="H50:H54" si="13">G50/F50</f>
        <v>0.31701333333333331</v>
      </c>
    </row>
    <row r="51" spans="1:8" s="506" customFormat="1" ht="11.25" x14ac:dyDescent="0.2">
      <c r="A51" s="511"/>
      <c r="B51" s="511"/>
      <c r="C51" s="514"/>
      <c r="D51" s="515" t="s">
        <v>898</v>
      </c>
      <c r="E51" s="910" t="s">
        <v>909</v>
      </c>
      <c r="F51" s="919">
        <v>553</v>
      </c>
      <c r="G51" s="920">
        <v>100.02</v>
      </c>
      <c r="H51" s="913">
        <f t="shared" si="13"/>
        <v>0.18086799276672694</v>
      </c>
    </row>
    <row r="52" spans="1:8" s="506" customFormat="1" ht="11.25" x14ac:dyDescent="0.2">
      <c r="A52" s="511"/>
      <c r="B52" s="511"/>
      <c r="C52" s="514"/>
      <c r="D52" s="515" t="s">
        <v>910</v>
      </c>
      <c r="E52" s="910" t="s">
        <v>907</v>
      </c>
      <c r="F52" s="919">
        <v>1952</v>
      </c>
      <c r="G52" s="920">
        <v>1247.33</v>
      </c>
      <c r="H52" s="913">
        <f t="shared" si="13"/>
        <v>0.63900102459016395</v>
      </c>
    </row>
    <row r="53" spans="1:8" s="506" customFormat="1" ht="11.25" x14ac:dyDescent="0.2">
      <c r="A53" s="511"/>
      <c r="B53" s="511"/>
      <c r="C53" s="512" t="s">
        <v>267</v>
      </c>
      <c r="D53" s="513"/>
      <c r="E53" s="909" t="s">
        <v>268</v>
      </c>
      <c r="F53" s="918">
        <f>F54</f>
        <v>1428</v>
      </c>
      <c r="G53" s="918">
        <f>G54</f>
        <v>964.98</v>
      </c>
      <c r="H53" s="923">
        <f t="shared" si="13"/>
        <v>0.67575630252100838</v>
      </c>
    </row>
    <row r="54" spans="1:8" s="506" customFormat="1" ht="11.25" x14ac:dyDescent="0.2">
      <c r="A54" s="511"/>
      <c r="B54" s="511"/>
      <c r="C54" s="507"/>
      <c r="D54" s="515" t="s">
        <v>898</v>
      </c>
      <c r="E54" s="910" t="s">
        <v>909</v>
      </c>
      <c r="F54" s="919">
        <v>1428</v>
      </c>
      <c r="G54" s="920">
        <v>964.98</v>
      </c>
      <c r="H54" s="913">
        <f t="shared" si="13"/>
        <v>0.67575630252100838</v>
      </c>
    </row>
    <row r="55" spans="1:8" s="506" customFormat="1" ht="22.5" x14ac:dyDescent="0.2">
      <c r="A55" s="508" t="s">
        <v>239</v>
      </c>
      <c r="B55" s="508"/>
      <c r="C55" s="508"/>
      <c r="D55" s="509"/>
      <c r="E55" s="908" t="s">
        <v>240</v>
      </c>
      <c r="F55" s="917">
        <f>F56+F83+F80</f>
        <v>98840</v>
      </c>
      <c r="G55" s="917">
        <f t="shared" ref="G55" si="14">G56+G83+G80</f>
        <v>34862.99</v>
      </c>
      <c r="H55" s="912">
        <f>G55/F55</f>
        <v>0.35272146904087415</v>
      </c>
    </row>
    <row r="56" spans="1:8" s="506" customFormat="1" ht="15.75" x14ac:dyDescent="0.2">
      <c r="A56" s="510"/>
      <c r="B56" s="1099" t="s">
        <v>701</v>
      </c>
      <c r="C56" s="1100"/>
      <c r="D56" s="1104"/>
      <c r="E56" s="1101" t="s">
        <v>702</v>
      </c>
      <c r="F56" s="1102">
        <f>F57+F67+F69+F76+F78</f>
        <v>46573</v>
      </c>
      <c r="G56" s="1102">
        <f t="shared" ref="G56" si="15">G57+G67+G69+G76+G78</f>
        <v>14385.56</v>
      </c>
      <c r="H56" s="1103">
        <f>G56/F56</f>
        <v>0.30888197024026798</v>
      </c>
    </row>
    <row r="57" spans="1:8" s="506" customFormat="1" ht="11.25" x14ac:dyDescent="0.2">
      <c r="A57" s="511"/>
      <c r="B57" s="511"/>
      <c r="C57" s="512" t="s">
        <v>264</v>
      </c>
      <c r="D57" s="513"/>
      <c r="E57" s="909" t="s">
        <v>265</v>
      </c>
      <c r="F57" s="918">
        <f>SUM(F58:F66)</f>
        <v>23400</v>
      </c>
      <c r="G57" s="918">
        <f>SUM(G58:G66)</f>
        <v>8068.06</v>
      </c>
      <c r="H57" s="923">
        <f>G57/F57</f>
        <v>0.34478888888888892</v>
      </c>
    </row>
    <row r="58" spans="1:8" s="506" customFormat="1" ht="11.25" x14ac:dyDescent="0.2">
      <c r="A58" s="511"/>
      <c r="B58" s="511"/>
      <c r="C58" s="514"/>
      <c r="D58" s="515" t="s">
        <v>893</v>
      </c>
      <c r="E58" s="910" t="s">
        <v>911</v>
      </c>
      <c r="F58" s="919">
        <v>5000</v>
      </c>
      <c r="G58" s="920">
        <v>950</v>
      </c>
      <c r="H58" s="924">
        <f t="shared" ref="H58:H79" si="16">G58/F58</f>
        <v>0.19</v>
      </c>
    </row>
    <row r="59" spans="1:8" s="506" customFormat="1" ht="56.25" x14ac:dyDescent="0.2">
      <c r="A59" s="511"/>
      <c r="B59" s="511"/>
      <c r="C59" s="514"/>
      <c r="D59" s="515" t="s">
        <v>882</v>
      </c>
      <c r="E59" s="910" t="s">
        <v>912</v>
      </c>
      <c r="F59" s="919">
        <v>3100</v>
      </c>
      <c r="G59" s="922">
        <v>2900.75</v>
      </c>
      <c r="H59" s="924">
        <f t="shared" si="16"/>
        <v>0.93572580645161285</v>
      </c>
    </row>
    <row r="60" spans="1:8" s="506" customFormat="1" ht="11.25" x14ac:dyDescent="0.2">
      <c r="A60" s="511"/>
      <c r="B60" s="511"/>
      <c r="C60" s="514"/>
      <c r="D60" s="515" t="s">
        <v>884</v>
      </c>
      <c r="E60" s="910" t="s">
        <v>913</v>
      </c>
      <c r="F60" s="919">
        <v>1500</v>
      </c>
      <c r="G60" s="922">
        <v>0</v>
      </c>
      <c r="H60" s="924">
        <f t="shared" si="16"/>
        <v>0</v>
      </c>
    </row>
    <row r="61" spans="1:8" s="506" customFormat="1" ht="11.25" x14ac:dyDescent="0.2">
      <c r="A61" s="511"/>
      <c r="B61" s="511"/>
      <c r="C61" s="514"/>
      <c r="D61" s="515" t="s">
        <v>894</v>
      </c>
      <c r="E61" s="910" t="s">
        <v>914</v>
      </c>
      <c r="F61" s="919">
        <v>3600</v>
      </c>
      <c r="G61" s="922">
        <v>0</v>
      </c>
      <c r="H61" s="924">
        <f t="shared" si="16"/>
        <v>0</v>
      </c>
    </row>
    <row r="62" spans="1:8" s="506" customFormat="1" ht="11.25" x14ac:dyDescent="0.2">
      <c r="A62" s="511"/>
      <c r="B62" s="511"/>
      <c r="C62" s="514"/>
      <c r="D62" s="515" t="s">
        <v>915</v>
      </c>
      <c r="E62" s="910" t="s">
        <v>916</v>
      </c>
      <c r="F62" s="919">
        <v>2000</v>
      </c>
      <c r="G62" s="922">
        <v>1994.88</v>
      </c>
      <c r="H62" s="924">
        <f t="shared" si="16"/>
        <v>0.9974400000000001</v>
      </c>
    </row>
    <row r="63" spans="1:8" s="506" customFormat="1" ht="11.25" x14ac:dyDescent="0.2">
      <c r="A63" s="511"/>
      <c r="B63" s="511"/>
      <c r="C63" s="514"/>
      <c r="D63" s="515" t="s">
        <v>886</v>
      </c>
      <c r="E63" s="910" t="s">
        <v>917</v>
      </c>
      <c r="F63" s="919">
        <v>2000</v>
      </c>
      <c r="G63" s="922">
        <v>1079.67</v>
      </c>
      <c r="H63" s="924">
        <f t="shared" si="16"/>
        <v>0.53983500000000006</v>
      </c>
    </row>
    <row r="64" spans="1:8" s="506" customFormat="1" ht="22.5" x14ac:dyDescent="0.2">
      <c r="A64" s="511"/>
      <c r="B64" s="511"/>
      <c r="C64" s="514"/>
      <c r="D64" s="515" t="s">
        <v>888</v>
      </c>
      <c r="E64" s="910" t="s">
        <v>918</v>
      </c>
      <c r="F64" s="919">
        <v>2200</v>
      </c>
      <c r="G64" s="922">
        <v>998.6</v>
      </c>
      <c r="H64" s="924">
        <f t="shared" si="16"/>
        <v>0.45390909090909093</v>
      </c>
    </row>
    <row r="65" spans="1:8" s="506" customFormat="1" ht="11.25" x14ac:dyDescent="0.2">
      <c r="A65" s="511"/>
      <c r="B65" s="511"/>
      <c r="C65" s="514"/>
      <c r="D65" s="515" t="s">
        <v>891</v>
      </c>
      <c r="E65" s="910" t="s">
        <v>919</v>
      </c>
      <c r="F65" s="919">
        <v>2000</v>
      </c>
      <c r="G65" s="922">
        <v>0</v>
      </c>
      <c r="H65" s="924">
        <f t="shared" si="16"/>
        <v>0</v>
      </c>
    </row>
    <row r="66" spans="1:8" s="506" customFormat="1" ht="11.25" x14ac:dyDescent="0.2">
      <c r="A66" s="511"/>
      <c r="B66" s="511"/>
      <c r="C66" s="514"/>
      <c r="D66" s="515" t="s">
        <v>898</v>
      </c>
      <c r="E66" s="910" t="s">
        <v>920</v>
      </c>
      <c r="F66" s="919">
        <v>2000</v>
      </c>
      <c r="G66" s="922">
        <v>144.16</v>
      </c>
      <c r="H66" s="924">
        <f t="shared" si="16"/>
        <v>7.2080000000000005E-2</v>
      </c>
    </row>
    <row r="67" spans="1:8" s="506" customFormat="1" ht="11.25" x14ac:dyDescent="0.2">
      <c r="A67" s="511"/>
      <c r="B67" s="511"/>
      <c r="C67" s="512" t="s">
        <v>278</v>
      </c>
      <c r="D67" s="513"/>
      <c r="E67" s="909" t="s">
        <v>279</v>
      </c>
      <c r="F67" s="918">
        <f>F68</f>
        <v>4000</v>
      </c>
      <c r="G67" s="918">
        <f>G68</f>
        <v>3249.36</v>
      </c>
      <c r="H67" s="927">
        <f t="shared" si="16"/>
        <v>0.81234000000000006</v>
      </c>
    </row>
    <row r="68" spans="1:8" s="506" customFormat="1" ht="11.25" x14ac:dyDescent="0.2">
      <c r="A68" s="511"/>
      <c r="B68" s="511"/>
      <c r="C68" s="507"/>
      <c r="D68" s="515" t="s">
        <v>893</v>
      </c>
      <c r="E68" s="910" t="s">
        <v>921</v>
      </c>
      <c r="F68" s="919">
        <v>4000</v>
      </c>
      <c r="G68" s="920">
        <v>3249.36</v>
      </c>
      <c r="H68" s="924">
        <f t="shared" si="16"/>
        <v>0.81234000000000006</v>
      </c>
    </row>
    <row r="69" spans="1:8" s="506" customFormat="1" ht="11.25" x14ac:dyDescent="0.2">
      <c r="A69" s="511"/>
      <c r="B69" s="511"/>
      <c r="C69" s="512" t="s">
        <v>267</v>
      </c>
      <c r="D69" s="513"/>
      <c r="E69" s="909" t="s">
        <v>268</v>
      </c>
      <c r="F69" s="918">
        <f>SUM(F70:F75)</f>
        <v>16848</v>
      </c>
      <c r="G69" s="918">
        <f>SUM(G70:G75)</f>
        <v>1423.32</v>
      </c>
      <c r="H69" s="927">
        <f t="shared" si="16"/>
        <v>8.4480056980056978E-2</v>
      </c>
    </row>
    <row r="70" spans="1:8" s="506" customFormat="1" ht="11.25" x14ac:dyDescent="0.2">
      <c r="A70" s="511"/>
      <c r="B70" s="511"/>
      <c r="C70" s="514"/>
      <c r="D70" s="515" t="s">
        <v>922</v>
      </c>
      <c r="E70" s="910" t="s">
        <v>923</v>
      </c>
      <c r="F70" s="919">
        <v>4571</v>
      </c>
      <c r="G70" s="922">
        <v>0</v>
      </c>
      <c r="H70" s="924">
        <f t="shared" si="16"/>
        <v>0</v>
      </c>
    </row>
    <row r="71" spans="1:8" s="506" customFormat="1" ht="11.25" x14ac:dyDescent="0.2">
      <c r="A71" s="511"/>
      <c r="B71" s="511"/>
      <c r="C71" s="514"/>
      <c r="D71" s="515" t="s">
        <v>924</v>
      </c>
      <c r="E71" s="910" t="s">
        <v>925</v>
      </c>
      <c r="F71" s="919">
        <v>1000</v>
      </c>
      <c r="G71" s="922">
        <v>170</v>
      </c>
      <c r="H71" s="924">
        <f t="shared" si="16"/>
        <v>0.17</v>
      </c>
    </row>
    <row r="72" spans="1:8" s="506" customFormat="1" ht="11.25" x14ac:dyDescent="0.2">
      <c r="A72" s="511"/>
      <c r="B72" s="511"/>
      <c r="C72" s="514"/>
      <c r="D72" s="515" t="s">
        <v>894</v>
      </c>
      <c r="E72" s="910" t="s">
        <v>914</v>
      </c>
      <c r="F72" s="919">
        <v>1000</v>
      </c>
      <c r="G72" s="922">
        <v>1000</v>
      </c>
      <c r="H72" s="924">
        <f t="shared" si="16"/>
        <v>1</v>
      </c>
    </row>
    <row r="73" spans="1:8" s="506" customFormat="1" ht="22.5" x14ac:dyDescent="0.2">
      <c r="A73" s="511"/>
      <c r="B73" s="511"/>
      <c r="C73" s="514"/>
      <c r="D73" s="515" t="s">
        <v>926</v>
      </c>
      <c r="E73" s="910" t="s">
        <v>927</v>
      </c>
      <c r="F73" s="919">
        <v>5777</v>
      </c>
      <c r="G73" s="922">
        <v>0</v>
      </c>
      <c r="H73" s="924">
        <f t="shared" si="16"/>
        <v>0</v>
      </c>
    </row>
    <row r="74" spans="1:8" s="506" customFormat="1" ht="11.25" x14ac:dyDescent="0.2">
      <c r="A74" s="511"/>
      <c r="B74" s="511"/>
      <c r="C74" s="514"/>
      <c r="D74" s="515" t="s">
        <v>886</v>
      </c>
      <c r="E74" s="910" t="s">
        <v>917</v>
      </c>
      <c r="F74" s="919">
        <v>500</v>
      </c>
      <c r="G74" s="922">
        <v>253.32</v>
      </c>
      <c r="H74" s="924">
        <f t="shared" si="16"/>
        <v>0.50663999999999998</v>
      </c>
    </row>
    <row r="75" spans="1:8" s="506" customFormat="1" ht="11.25" x14ac:dyDescent="0.2">
      <c r="A75" s="511"/>
      <c r="B75" s="511"/>
      <c r="C75" s="514"/>
      <c r="D75" s="515" t="s">
        <v>898</v>
      </c>
      <c r="E75" s="910" t="s">
        <v>920</v>
      </c>
      <c r="F75" s="919">
        <v>4000</v>
      </c>
      <c r="G75" s="922">
        <v>0</v>
      </c>
      <c r="H75" s="924">
        <f t="shared" si="16"/>
        <v>0</v>
      </c>
    </row>
    <row r="76" spans="1:8" s="506" customFormat="1" ht="11.25" x14ac:dyDescent="0.2">
      <c r="A76" s="511"/>
      <c r="B76" s="511"/>
      <c r="C76" s="512" t="s">
        <v>377</v>
      </c>
      <c r="D76" s="513"/>
      <c r="E76" s="909" t="s">
        <v>378</v>
      </c>
      <c r="F76" s="918">
        <f>F77</f>
        <v>1325</v>
      </c>
      <c r="G76" s="918">
        <f>G77</f>
        <v>656.82</v>
      </c>
      <c r="H76" s="927">
        <f t="shared" si="16"/>
        <v>0.49571320754716985</v>
      </c>
    </row>
    <row r="77" spans="1:8" s="506" customFormat="1" ht="11.25" x14ac:dyDescent="0.2">
      <c r="A77" s="511"/>
      <c r="B77" s="511"/>
      <c r="C77" s="507"/>
      <c r="D77" s="515" t="s">
        <v>886</v>
      </c>
      <c r="E77" s="910" t="s">
        <v>917</v>
      </c>
      <c r="F77" s="919">
        <v>1325</v>
      </c>
      <c r="G77" s="920">
        <v>656.82</v>
      </c>
      <c r="H77" s="924">
        <f t="shared" si="16"/>
        <v>0.49571320754716985</v>
      </c>
    </row>
    <row r="78" spans="1:8" s="506" customFormat="1" ht="11.25" x14ac:dyDescent="0.2">
      <c r="A78" s="511"/>
      <c r="B78" s="511"/>
      <c r="C78" s="512" t="s">
        <v>270</v>
      </c>
      <c r="D78" s="513"/>
      <c r="E78" s="909" t="s">
        <v>271</v>
      </c>
      <c r="F78" s="918">
        <f>F79</f>
        <v>1000</v>
      </c>
      <c r="G78" s="918">
        <f>G79</f>
        <v>988</v>
      </c>
      <c r="H78" s="927">
        <f t="shared" si="16"/>
        <v>0.98799999999999999</v>
      </c>
    </row>
    <row r="79" spans="1:8" s="506" customFormat="1" ht="11.25" x14ac:dyDescent="0.2">
      <c r="A79" s="511"/>
      <c r="B79" s="511"/>
      <c r="C79" s="507"/>
      <c r="D79" s="515" t="s">
        <v>893</v>
      </c>
      <c r="E79" s="910" t="s">
        <v>928</v>
      </c>
      <c r="F79" s="919">
        <v>1000</v>
      </c>
      <c r="G79" s="920">
        <v>988</v>
      </c>
      <c r="H79" s="924">
        <f t="shared" si="16"/>
        <v>0.98799999999999999</v>
      </c>
    </row>
    <row r="80" spans="1:8" s="506" customFormat="1" ht="15.75" x14ac:dyDescent="0.2">
      <c r="A80" s="510"/>
      <c r="B80" s="1099" t="s">
        <v>713</v>
      </c>
      <c r="C80" s="1100"/>
      <c r="D80" s="1104"/>
      <c r="E80" s="1101" t="s">
        <v>929</v>
      </c>
      <c r="F80" s="1102">
        <f>F81</f>
        <v>334</v>
      </c>
      <c r="G80" s="1102">
        <f t="shared" ref="G80:G81" si="17">G81</f>
        <v>0</v>
      </c>
      <c r="H80" s="1103">
        <f t="shared" ref="H80:H86" si="18">G80/F80</f>
        <v>0</v>
      </c>
    </row>
    <row r="81" spans="1:8" s="506" customFormat="1" ht="11.25" x14ac:dyDescent="0.2">
      <c r="A81" s="511"/>
      <c r="B81" s="511"/>
      <c r="C81" s="512" t="s">
        <v>264</v>
      </c>
      <c r="D81" s="513"/>
      <c r="E81" s="909" t="s">
        <v>265</v>
      </c>
      <c r="F81" s="918">
        <f>F82</f>
        <v>334</v>
      </c>
      <c r="G81" s="918">
        <f t="shared" si="17"/>
        <v>0</v>
      </c>
      <c r="H81" s="914">
        <f t="shared" si="18"/>
        <v>0</v>
      </c>
    </row>
    <row r="82" spans="1:8" s="506" customFormat="1" ht="22.5" x14ac:dyDescent="0.2">
      <c r="A82" s="511"/>
      <c r="B82" s="511"/>
      <c r="C82" s="514"/>
      <c r="D82" s="515" t="s">
        <v>890</v>
      </c>
      <c r="E82" s="910" t="s">
        <v>930</v>
      </c>
      <c r="F82" s="919">
        <v>334</v>
      </c>
      <c r="G82" s="922">
        <v>0</v>
      </c>
      <c r="H82" s="924">
        <f t="shared" si="18"/>
        <v>0</v>
      </c>
    </row>
    <row r="83" spans="1:8" s="506" customFormat="1" ht="15.75" x14ac:dyDescent="0.2">
      <c r="A83" s="510"/>
      <c r="B83" s="1099" t="s">
        <v>725</v>
      </c>
      <c r="C83" s="1100"/>
      <c r="D83" s="1104"/>
      <c r="E83" s="1101" t="s">
        <v>7</v>
      </c>
      <c r="F83" s="1102">
        <f>F87+F104+F84</f>
        <v>51933</v>
      </c>
      <c r="G83" s="1102">
        <f t="shared" ref="G83" si="19">G87+G104+G84</f>
        <v>20477.43</v>
      </c>
      <c r="H83" s="1103">
        <f t="shared" si="18"/>
        <v>0.39430477730922536</v>
      </c>
    </row>
    <row r="84" spans="1:8" s="506" customFormat="1" ht="11.25" x14ac:dyDescent="0.2">
      <c r="A84" s="511"/>
      <c r="B84" s="511"/>
      <c r="C84" s="512" t="s">
        <v>274</v>
      </c>
      <c r="D84" s="513"/>
      <c r="E84" s="909" t="s">
        <v>275</v>
      </c>
      <c r="F84" s="918">
        <f>SUM(F85:F86)</f>
        <v>1869</v>
      </c>
      <c r="G84" s="918">
        <f>SUM(G85:G86)</f>
        <v>0</v>
      </c>
      <c r="H84" s="913">
        <f t="shared" si="18"/>
        <v>0</v>
      </c>
    </row>
    <row r="85" spans="1:8" s="506" customFormat="1" ht="11.25" x14ac:dyDescent="0.2">
      <c r="A85" s="511"/>
      <c r="B85" s="511"/>
      <c r="C85" s="514"/>
      <c r="D85" s="515" t="s">
        <v>882</v>
      </c>
      <c r="E85" s="910" t="s">
        <v>931</v>
      </c>
      <c r="F85" s="919">
        <v>769</v>
      </c>
      <c r="G85" s="920">
        <v>0</v>
      </c>
      <c r="H85" s="913">
        <f t="shared" si="18"/>
        <v>0</v>
      </c>
    </row>
    <row r="86" spans="1:8" s="506" customFormat="1" ht="11.25" x14ac:dyDescent="0.2">
      <c r="A86" s="511"/>
      <c r="B86" s="511"/>
      <c r="C86" s="514"/>
      <c r="D86" s="515" t="s">
        <v>890</v>
      </c>
      <c r="E86" s="910" t="s">
        <v>932</v>
      </c>
      <c r="F86" s="919">
        <v>1100</v>
      </c>
      <c r="G86" s="920">
        <v>0</v>
      </c>
      <c r="H86" s="913">
        <f t="shared" si="18"/>
        <v>0</v>
      </c>
    </row>
    <row r="87" spans="1:8" s="506" customFormat="1" ht="11.25" x14ac:dyDescent="0.2">
      <c r="A87" s="511"/>
      <c r="B87" s="511"/>
      <c r="C87" s="512" t="s">
        <v>264</v>
      </c>
      <c r="D87" s="513"/>
      <c r="E87" s="909" t="s">
        <v>265</v>
      </c>
      <c r="F87" s="918">
        <f>SUM(F88:F103)</f>
        <v>34314</v>
      </c>
      <c r="G87" s="918">
        <f t="shared" ref="G87:H87" si="20">SUM(G88:G103)</f>
        <v>13213.43</v>
      </c>
      <c r="H87" s="914">
        <f t="shared" si="20"/>
        <v>5.4951660191969278</v>
      </c>
    </row>
    <row r="88" spans="1:8" s="506" customFormat="1" ht="11.25" x14ac:dyDescent="0.2">
      <c r="A88" s="511"/>
      <c r="B88" s="511"/>
      <c r="C88" s="514"/>
      <c r="D88" s="515" t="s">
        <v>922</v>
      </c>
      <c r="E88" s="910" t="s">
        <v>931</v>
      </c>
      <c r="F88" s="919">
        <v>1500</v>
      </c>
      <c r="G88" s="928">
        <v>87.33</v>
      </c>
      <c r="H88" s="924">
        <f>G88/F88</f>
        <v>5.8220000000000001E-2</v>
      </c>
    </row>
    <row r="89" spans="1:8" s="506" customFormat="1" ht="11.25" x14ac:dyDescent="0.2">
      <c r="A89" s="511"/>
      <c r="B89" s="511"/>
      <c r="C89" s="514"/>
      <c r="D89" s="515" t="s">
        <v>879</v>
      </c>
      <c r="E89" s="910" t="s">
        <v>931</v>
      </c>
      <c r="F89" s="919">
        <v>1000</v>
      </c>
      <c r="G89" s="928">
        <v>0</v>
      </c>
      <c r="H89" s="924">
        <f t="shared" ref="H89:H103" si="21">G89/F89</f>
        <v>0</v>
      </c>
    </row>
    <row r="90" spans="1:8" s="506" customFormat="1" ht="22.5" x14ac:dyDescent="0.2">
      <c r="A90" s="511"/>
      <c r="B90" s="511"/>
      <c r="C90" s="514"/>
      <c r="D90" s="515" t="s">
        <v>881</v>
      </c>
      <c r="E90" s="910" t="s">
        <v>933</v>
      </c>
      <c r="F90" s="919">
        <v>4000</v>
      </c>
      <c r="G90" s="928">
        <v>0</v>
      </c>
      <c r="H90" s="924">
        <f t="shared" si="21"/>
        <v>0</v>
      </c>
    </row>
    <row r="91" spans="1:8" s="506" customFormat="1" ht="11.25" x14ac:dyDescent="0.2">
      <c r="A91" s="511"/>
      <c r="B91" s="511"/>
      <c r="C91" s="514"/>
      <c r="D91" s="515" t="s">
        <v>893</v>
      </c>
      <c r="E91" s="910" t="s">
        <v>931</v>
      </c>
      <c r="F91" s="919">
        <v>1000</v>
      </c>
      <c r="G91" s="928">
        <v>0</v>
      </c>
      <c r="H91" s="924">
        <f t="shared" si="21"/>
        <v>0</v>
      </c>
    </row>
    <row r="92" spans="1:8" s="506" customFormat="1" ht="22.5" x14ac:dyDescent="0.2">
      <c r="A92" s="511"/>
      <c r="B92" s="511"/>
      <c r="C92" s="514"/>
      <c r="D92" s="515" t="s">
        <v>882</v>
      </c>
      <c r="E92" s="910" t="s">
        <v>934</v>
      </c>
      <c r="F92" s="919">
        <v>2000</v>
      </c>
      <c r="G92" s="928">
        <v>700.56</v>
      </c>
      <c r="H92" s="924">
        <f t="shared" si="21"/>
        <v>0.35027999999999998</v>
      </c>
    </row>
    <row r="93" spans="1:8" s="506" customFormat="1" ht="11.25" x14ac:dyDescent="0.2">
      <c r="A93" s="511"/>
      <c r="B93" s="511"/>
      <c r="C93" s="514"/>
      <c r="D93" s="515" t="s">
        <v>884</v>
      </c>
      <c r="E93" s="910" t="s">
        <v>932</v>
      </c>
      <c r="F93" s="919">
        <v>1123</v>
      </c>
      <c r="G93" s="928">
        <v>175.8</v>
      </c>
      <c r="H93" s="924">
        <f t="shared" si="21"/>
        <v>0.15654496883348176</v>
      </c>
    </row>
    <row r="94" spans="1:8" s="506" customFormat="1" ht="11.25" x14ac:dyDescent="0.2">
      <c r="A94" s="511"/>
      <c r="B94" s="511"/>
      <c r="C94" s="514"/>
      <c r="D94" s="515" t="s">
        <v>894</v>
      </c>
      <c r="E94" s="910" t="s">
        <v>932</v>
      </c>
      <c r="F94" s="919">
        <v>2000</v>
      </c>
      <c r="G94" s="928">
        <v>1246.27</v>
      </c>
      <c r="H94" s="924">
        <f t="shared" si="21"/>
        <v>0.62313499999999999</v>
      </c>
    </row>
    <row r="95" spans="1:8" s="506" customFormat="1" ht="33.75" x14ac:dyDescent="0.2">
      <c r="A95" s="511"/>
      <c r="B95" s="511"/>
      <c r="C95" s="514"/>
      <c r="D95" s="515" t="s">
        <v>915</v>
      </c>
      <c r="E95" s="910" t="s">
        <v>935</v>
      </c>
      <c r="F95" s="919">
        <v>4286</v>
      </c>
      <c r="G95" s="928">
        <v>2880.33</v>
      </c>
      <c r="H95" s="924">
        <f t="shared" si="21"/>
        <v>0.67203219785347645</v>
      </c>
    </row>
    <row r="96" spans="1:8" s="506" customFormat="1" ht="11.25" x14ac:dyDescent="0.2">
      <c r="A96" s="511"/>
      <c r="B96" s="511"/>
      <c r="C96" s="514"/>
      <c r="D96" s="515" t="s">
        <v>886</v>
      </c>
      <c r="E96" s="910" t="s">
        <v>932</v>
      </c>
      <c r="F96" s="919">
        <v>1643</v>
      </c>
      <c r="G96" s="928">
        <v>1299.28</v>
      </c>
      <c r="H96" s="924">
        <f t="shared" si="21"/>
        <v>0.79079732197200236</v>
      </c>
    </row>
    <row r="97" spans="1:8" s="506" customFormat="1" ht="22.5" x14ac:dyDescent="0.2">
      <c r="A97" s="511"/>
      <c r="B97" s="511"/>
      <c r="C97" s="514"/>
      <c r="D97" s="515" t="s">
        <v>888</v>
      </c>
      <c r="E97" s="910" t="s">
        <v>936</v>
      </c>
      <c r="F97" s="919">
        <v>1746</v>
      </c>
      <c r="G97" s="928">
        <v>925.14</v>
      </c>
      <c r="H97" s="924">
        <f t="shared" si="21"/>
        <v>0.52986254295532642</v>
      </c>
    </row>
    <row r="98" spans="1:8" s="506" customFormat="1" ht="22.5" x14ac:dyDescent="0.2">
      <c r="A98" s="511"/>
      <c r="B98" s="511"/>
      <c r="C98" s="514"/>
      <c r="D98" s="515" t="s">
        <v>890</v>
      </c>
      <c r="E98" s="910" t="s">
        <v>937</v>
      </c>
      <c r="F98" s="919">
        <v>2700</v>
      </c>
      <c r="G98" s="928">
        <v>704.51</v>
      </c>
      <c r="H98" s="924">
        <f t="shared" si="21"/>
        <v>0.26092962962962962</v>
      </c>
    </row>
    <row r="99" spans="1:8" s="506" customFormat="1" ht="11.25" x14ac:dyDescent="0.2">
      <c r="A99" s="511"/>
      <c r="B99" s="511"/>
      <c r="C99" s="514"/>
      <c r="D99" s="515" t="s">
        <v>896</v>
      </c>
      <c r="E99" s="910" t="s">
        <v>931</v>
      </c>
      <c r="F99" s="919">
        <v>4000</v>
      </c>
      <c r="G99" s="928">
        <v>1119.21</v>
      </c>
      <c r="H99" s="924">
        <f t="shared" si="21"/>
        <v>0.27980250000000001</v>
      </c>
    </row>
    <row r="100" spans="1:8" s="506" customFormat="1" ht="22.5" x14ac:dyDescent="0.2">
      <c r="A100" s="511"/>
      <c r="B100" s="511"/>
      <c r="C100" s="514"/>
      <c r="D100" s="515" t="s">
        <v>897</v>
      </c>
      <c r="E100" s="910" t="s">
        <v>938</v>
      </c>
      <c r="F100" s="919">
        <v>2116</v>
      </c>
      <c r="G100" s="928">
        <v>800.39</v>
      </c>
      <c r="H100" s="924">
        <f t="shared" si="21"/>
        <v>0.37825614366729676</v>
      </c>
    </row>
    <row r="101" spans="1:8" s="506" customFormat="1" ht="11.25" x14ac:dyDescent="0.2">
      <c r="A101" s="511"/>
      <c r="B101" s="511"/>
      <c r="C101" s="514"/>
      <c r="D101" s="515" t="s">
        <v>891</v>
      </c>
      <c r="E101" s="910" t="s">
        <v>932</v>
      </c>
      <c r="F101" s="919">
        <v>500</v>
      </c>
      <c r="G101" s="928">
        <v>268.16000000000003</v>
      </c>
      <c r="H101" s="924">
        <f t="shared" si="21"/>
        <v>0.53632000000000002</v>
      </c>
    </row>
    <row r="102" spans="1:8" s="506" customFormat="1" ht="11.25" x14ac:dyDescent="0.2">
      <c r="A102" s="511"/>
      <c r="B102" s="511"/>
      <c r="C102" s="514"/>
      <c r="D102" s="515" t="s">
        <v>898</v>
      </c>
      <c r="E102" s="910" t="s">
        <v>932</v>
      </c>
      <c r="F102" s="919">
        <v>3500</v>
      </c>
      <c r="G102" s="928">
        <v>3006.45</v>
      </c>
      <c r="H102" s="924">
        <f t="shared" si="21"/>
        <v>0.85898571428571424</v>
      </c>
    </row>
    <row r="103" spans="1:8" s="506" customFormat="1" ht="22.5" x14ac:dyDescent="0.2">
      <c r="A103" s="511"/>
      <c r="B103" s="511"/>
      <c r="C103" s="514"/>
      <c r="D103" s="515" t="s">
        <v>910</v>
      </c>
      <c r="E103" s="910" t="s">
        <v>939</v>
      </c>
      <c r="F103" s="919">
        <v>1200</v>
      </c>
      <c r="G103" s="928">
        <v>0</v>
      </c>
      <c r="H103" s="924">
        <f t="shared" si="21"/>
        <v>0</v>
      </c>
    </row>
    <row r="104" spans="1:8" s="506" customFormat="1" ht="11.25" x14ac:dyDescent="0.2">
      <c r="A104" s="511"/>
      <c r="B104" s="511"/>
      <c r="C104" s="512" t="s">
        <v>267</v>
      </c>
      <c r="D104" s="513"/>
      <c r="E104" s="909" t="s">
        <v>268</v>
      </c>
      <c r="F104" s="918">
        <f>SUM(F105:F111)</f>
        <v>15750</v>
      </c>
      <c r="G104" s="918">
        <f t="shared" ref="G104" si="22">SUM(G105:G111)</f>
        <v>7264</v>
      </c>
      <c r="H104" s="914">
        <f>G104/F104</f>
        <v>0.46120634920634923</v>
      </c>
    </row>
    <row r="105" spans="1:8" s="506" customFormat="1" ht="22.5" x14ac:dyDescent="0.2">
      <c r="A105" s="511"/>
      <c r="B105" s="511"/>
      <c r="C105" s="514"/>
      <c r="D105" s="515" t="s">
        <v>922</v>
      </c>
      <c r="E105" s="910" t="s">
        <v>940</v>
      </c>
      <c r="F105" s="919">
        <v>1500</v>
      </c>
      <c r="G105" s="922">
        <v>0</v>
      </c>
      <c r="H105" s="924">
        <f>G105/F105</f>
        <v>0</v>
      </c>
    </row>
    <row r="106" spans="1:8" s="506" customFormat="1" ht="11.25" x14ac:dyDescent="0.2">
      <c r="A106" s="511"/>
      <c r="B106" s="511"/>
      <c r="C106" s="514"/>
      <c r="D106" s="515" t="s">
        <v>879</v>
      </c>
      <c r="E106" s="910" t="s">
        <v>941</v>
      </c>
      <c r="F106" s="919">
        <v>4000</v>
      </c>
      <c r="G106" s="922">
        <v>3283.2</v>
      </c>
      <c r="H106" s="924">
        <f>G106/F106</f>
        <v>0.82079999999999997</v>
      </c>
    </row>
    <row r="107" spans="1:8" s="506" customFormat="1" ht="22.5" x14ac:dyDescent="0.2">
      <c r="A107" s="511"/>
      <c r="B107" s="511"/>
      <c r="C107" s="514"/>
      <c r="D107" s="515" t="s">
        <v>881</v>
      </c>
      <c r="E107" s="910" t="s">
        <v>933</v>
      </c>
      <c r="F107" s="919">
        <v>1500</v>
      </c>
      <c r="G107" s="922">
        <v>0</v>
      </c>
      <c r="H107" s="924">
        <f t="shared" ref="H107:H111" si="23">G107/F107</f>
        <v>0</v>
      </c>
    </row>
    <row r="108" spans="1:8" s="506" customFormat="1" ht="11.25" x14ac:dyDescent="0.2">
      <c r="A108" s="511"/>
      <c r="B108" s="511"/>
      <c r="C108" s="514"/>
      <c r="D108" s="515" t="s">
        <v>894</v>
      </c>
      <c r="E108" s="910" t="s">
        <v>932</v>
      </c>
      <c r="F108" s="919">
        <v>2300</v>
      </c>
      <c r="G108" s="922">
        <v>2292.4</v>
      </c>
      <c r="H108" s="924">
        <f t="shared" si="23"/>
        <v>0.99669565217391309</v>
      </c>
    </row>
    <row r="109" spans="1:8" s="506" customFormat="1" ht="11.25" x14ac:dyDescent="0.2">
      <c r="A109" s="511"/>
      <c r="B109" s="511"/>
      <c r="C109" s="514"/>
      <c r="D109" s="515" t="s">
        <v>886</v>
      </c>
      <c r="E109" s="910" t="s">
        <v>932</v>
      </c>
      <c r="F109" s="919">
        <v>1600</v>
      </c>
      <c r="G109" s="922">
        <v>865</v>
      </c>
      <c r="H109" s="924">
        <f t="shared" si="23"/>
        <v>0.54062500000000002</v>
      </c>
    </row>
    <row r="110" spans="1:8" s="506" customFormat="1" ht="22.5" x14ac:dyDescent="0.2">
      <c r="A110" s="511"/>
      <c r="B110" s="511"/>
      <c r="C110" s="514"/>
      <c r="D110" s="515" t="s">
        <v>897</v>
      </c>
      <c r="E110" s="910" t="s">
        <v>938</v>
      </c>
      <c r="F110" s="919">
        <v>3850</v>
      </c>
      <c r="G110" s="922">
        <v>823.4</v>
      </c>
      <c r="H110" s="924">
        <f t="shared" si="23"/>
        <v>0.21387012987012988</v>
      </c>
    </row>
    <row r="111" spans="1:8" s="506" customFormat="1" ht="22.5" x14ac:dyDescent="0.2">
      <c r="A111" s="511"/>
      <c r="B111" s="511"/>
      <c r="C111" s="514"/>
      <c r="D111" s="515" t="s">
        <v>910</v>
      </c>
      <c r="E111" s="910" t="s">
        <v>939</v>
      </c>
      <c r="F111" s="919">
        <v>1000</v>
      </c>
      <c r="G111" s="922">
        <v>0</v>
      </c>
      <c r="H111" s="924">
        <f t="shared" si="23"/>
        <v>0</v>
      </c>
    </row>
    <row r="112" spans="1:8" s="506" customFormat="1" ht="11.25" x14ac:dyDescent="0.2">
      <c r="A112" s="508" t="s">
        <v>729</v>
      </c>
      <c r="B112" s="508"/>
      <c r="C112" s="508"/>
      <c r="D112" s="509"/>
      <c r="E112" s="908" t="s">
        <v>730</v>
      </c>
      <c r="F112" s="917">
        <f>F113</f>
        <v>42329</v>
      </c>
      <c r="G112" s="917">
        <f t="shared" ref="G112" si="24">G113</f>
        <v>19598.850000000002</v>
      </c>
      <c r="H112" s="912">
        <f>G112/F112</f>
        <v>0.46301235559545473</v>
      </c>
    </row>
    <row r="113" spans="1:8" s="506" customFormat="1" ht="15.75" x14ac:dyDescent="0.2">
      <c r="A113" s="510"/>
      <c r="B113" s="1099" t="s">
        <v>736</v>
      </c>
      <c r="C113" s="1100"/>
      <c r="D113" s="1104"/>
      <c r="E113" s="1101" t="s">
        <v>7</v>
      </c>
      <c r="F113" s="1102">
        <f>F129+F114</f>
        <v>42329</v>
      </c>
      <c r="G113" s="1102">
        <f t="shared" ref="G113" si="25">G129+G114</f>
        <v>19598.850000000002</v>
      </c>
      <c r="H113" s="1103">
        <f>G113/F113</f>
        <v>0.46301235559545473</v>
      </c>
    </row>
    <row r="114" spans="1:8" s="506" customFormat="1" ht="11.25" x14ac:dyDescent="0.2">
      <c r="A114" s="511"/>
      <c r="B114" s="511"/>
      <c r="C114" s="512" t="s">
        <v>264</v>
      </c>
      <c r="D114" s="513"/>
      <c r="E114" s="909" t="s">
        <v>265</v>
      </c>
      <c r="F114" s="918">
        <f>SUM(F115:F128)</f>
        <v>32529</v>
      </c>
      <c r="G114" s="918">
        <f t="shared" ref="G114" si="26">SUM(G115:G128)</f>
        <v>18243.38</v>
      </c>
      <c r="H114" s="914">
        <f>G114/F114</f>
        <v>0.56083433244182113</v>
      </c>
    </row>
    <row r="115" spans="1:8" s="506" customFormat="1" ht="22.5" x14ac:dyDescent="0.2">
      <c r="A115" s="511"/>
      <c r="B115" s="511"/>
      <c r="C115" s="514"/>
      <c r="D115" s="515" t="s">
        <v>922</v>
      </c>
      <c r="E115" s="910" t="s">
        <v>942</v>
      </c>
      <c r="F115" s="919">
        <v>2000</v>
      </c>
      <c r="G115" s="922">
        <v>1937.68</v>
      </c>
      <c r="H115" s="924">
        <f>G115/F115</f>
        <v>0.96884000000000003</v>
      </c>
    </row>
    <row r="116" spans="1:8" s="506" customFormat="1" ht="11.25" x14ac:dyDescent="0.2">
      <c r="A116" s="511"/>
      <c r="B116" s="511"/>
      <c r="C116" s="514"/>
      <c r="D116" s="515" t="s">
        <v>879</v>
      </c>
      <c r="E116" s="910" t="s">
        <v>943</v>
      </c>
      <c r="F116" s="919">
        <v>1000</v>
      </c>
      <c r="G116" s="922">
        <v>0</v>
      </c>
      <c r="H116" s="924">
        <f t="shared" ref="H116:H128" si="27">G116/F116</f>
        <v>0</v>
      </c>
    </row>
    <row r="117" spans="1:8" s="506" customFormat="1" ht="11.25" x14ac:dyDescent="0.2">
      <c r="A117" s="511"/>
      <c r="B117" s="511"/>
      <c r="C117" s="514"/>
      <c r="D117" s="515" t="s">
        <v>881</v>
      </c>
      <c r="E117" s="910" t="s">
        <v>944</v>
      </c>
      <c r="F117" s="919">
        <v>3191</v>
      </c>
      <c r="G117" s="922">
        <v>2240.17</v>
      </c>
      <c r="H117" s="924">
        <f t="shared" si="27"/>
        <v>0.70202757756189282</v>
      </c>
    </row>
    <row r="118" spans="1:8" s="506" customFormat="1" ht="22.5" x14ac:dyDescent="0.2">
      <c r="A118" s="511"/>
      <c r="B118" s="511"/>
      <c r="C118" s="514"/>
      <c r="D118" s="515" t="s">
        <v>893</v>
      </c>
      <c r="E118" s="910" t="s">
        <v>945</v>
      </c>
      <c r="F118" s="919">
        <v>2880</v>
      </c>
      <c r="G118" s="922">
        <v>2708.91</v>
      </c>
      <c r="H118" s="924">
        <f t="shared" si="27"/>
        <v>0.9405937499999999</v>
      </c>
    </row>
    <row r="119" spans="1:8" s="506" customFormat="1" ht="11.25" x14ac:dyDescent="0.2">
      <c r="A119" s="511"/>
      <c r="B119" s="511"/>
      <c r="C119" s="514"/>
      <c r="D119" s="515" t="s">
        <v>882</v>
      </c>
      <c r="E119" s="910" t="s">
        <v>946</v>
      </c>
      <c r="F119" s="919">
        <v>600</v>
      </c>
      <c r="G119" s="922">
        <v>145</v>
      </c>
      <c r="H119" s="924">
        <f t="shared" si="27"/>
        <v>0.24166666666666667</v>
      </c>
    </row>
    <row r="120" spans="1:8" s="506" customFormat="1" ht="11.25" x14ac:dyDescent="0.2">
      <c r="A120" s="511"/>
      <c r="B120" s="511"/>
      <c r="C120" s="514"/>
      <c r="D120" s="515" t="s">
        <v>884</v>
      </c>
      <c r="E120" s="910" t="s">
        <v>944</v>
      </c>
      <c r="F120" s="919">
        <v>1500</v>
      </c>
      <c r="G120" s="922">
        <v>276.60000000000002</v>
      </c>
      <c r="H120" s="924">
        <f t="shared" si="27"/>
        <v>0.18440000000000001</v>
      </c>
    </row>
    <row r="121" spans="1:8" s="506" customFormat="1" ht="22.5" x14ac:dyDescent="0.2">
      <c r="A121" s="511"/>
      <c r="B121" s="511"/>
      <c r="C121" s="514"/>
      <c r="D121" s="515" t="s">
        <v>894</v>
      </c>
      <c r="E121" s="910" t="s">
        <v>947</v>
      </c>
      <c r="F121" s="919">
        <v>2058</v>
      </c>
      <c r="G121" s="922">
        <v>1284.31</v>
      </c>
      <c r="H121" s="924">
        <f t="shared" si="27"/>
        <v>0.62405733722060253</v>
      </c>
    </row>
    <row r="122" spans="1:8" s="506" customFormat="1" ht="22.5" x14ac:dyDescent="0.2">
      <c r="A122" s="511"/>
      <c r="B122" s="511"/>
      <c r="C122" s="514"/>
      <c r="D122" s="515" t="s">
        <v>886</v>
      </c>
      <c r="E122" s="910" t="s">
        <v>948</v>
      </c>
      <c r="F122" s="919">
        <v>2500</v>
      </c>
      <c r="G122" s="922">
        <v>2497.64</v>
      </c>
      <c r="H122" s="924">
        <f t="shared" si="27"/>
        <v>0.99905599999999994</v>
      </c>
    </row>
    <row r="123" spans="1:8" s="506" customFormat="1" ht="22.5" x14ac:dyDescent="0.2">
      <c r="A123" s="511"/>
      <c r="B123" s="511"/>
      <c r="C123" s="514"/>
      <c r="D123" s="515" t="s">
        <v>890</v>
      </c>
      <c r="E123" s="910" t="s">
        <v>949</v>
      </c>
      <c r="F123" s="919">
        <v>2500</v>
      </c>
      <c r="G123" s="922">
        <v>1340</v>
      </c>
      <c r="H123" s="924">
        <f t="shared" si="27"/>
        <v>0.53600000000000003</v>
      </c>
    </row>
    <row r="124" spans="1:8" s="506" customFormat="1" ht="11.25" x14ac:dyDescent="0.2">
      <c r="A124" s="511"/>
      <c r="B124" s="511"/>
      <c r="C124" s="514"/>
      <c r="D124" s="515" t="s">
        <v>896</v>
      </c>
      <c r="E124" s="910" t="s">
        <v>950</v>
      </c>
      <c r="F124" s="919">
        <v>5000</v>
      </c>
      <c r="G124" s="922">
        <v>1870.11</v>
      </c>
      <c r="H124" s="924">
        <f t="shared" si="27"/>
        <v>0.37402199999999997</v>
      </c>
    </row>
    <row r="125" spans="1:8" s="506" customFormat="1" ht="11.25" x14ac:dyDescent="0.2">
      <c r="A125" s="511"/>
      <c r="B125" s="511"/>
      <c r="C125" s="514"/>
      <c r="D125" s="515" t="s">
        <v>897</v>
      </c>
      <c r="E125" s="910" t="s">
        <v>951</v>
      </c>
      <c r="F125" s="919">
        <v>500</v>
      </c>
      <c r="G125" s="922">
        <v>222.04</v>
      </c>
      <c r="H125" s="924">
        <f t="shared" si="27"/>
        <v>0.44407999999999997</v>
      </c>
    </row>
    <row r="126" spans="1:8" s="506" customFormat="1" ht="45" x14ac:dyDescent="0.2">
      <c r="A126" s="511"/>
      <c r="B126" s="511"/>
      <c r="C126" s="514"/>
      <c r="D126" s="515" t="s">
        <v>891</v>
      </c>
      <c r="E126" s="910" t="s">
        <v>952</v>
      </c>
      <c r="F126" s="919">
        <f>1000+2800</f>
        <v>3800</v>
      </c>
      <c r="G126" s="922">
        <v>2455.69</v>
      </c>
      <c r="H126" s="924">
        <f t="shared" si="27"/>
        <v>0.6462342105263158</v>
      </c>
    </row>
    <row r="127" spans="1:8" s="506" customFormat="1" ht="22.5" x14ac:dyDescent="0.2">
      <c r="A127" s="511"/>
      <c r="B127" s="511"/>
      <c r="C127" s="514"/>
      <c r="D127" s="515" t="s">
        <v>898</v>
      </c>
      <c r="E127" s="916" t="s">
        <v>953</v>
      </c>
      <c r="F127" s="919">
        <v>3000</v>
      </c>
      <c r="G127" s="922">
        <v>0</v>
      </c>
      <c r="H127" s="924">
        <f t="shared" si="27"/>
        <v>0</v>
      </c>
    </row>
    <row r="128" spans="1:8" s="506" customFormat="1" ht="22.5" x14ac:dyDescent="0.2">
      <c r="A128" s="511"/>
      <c r="B128" s="511"/>
      <c r="C128" s="514"/>
      <c r="D128" s="515" t="s">
        <v>910</v>
      </c>
      <c r="E128" s="910" t="s">
        <v>954</v>
      </c>
      <c r="F128" s="919">
        <v>2000</v>
      </c>
      <c r="G128" s="922">
        <v>1265.23</v>
      </c>
      <c r="H128" s="924">
        <f t="shared" si="27"/>
        <v>0.63261500000000004</v>
      </c>
    </row>
    <row r="129" spans="1:8" s="506" customFormat="1" ht="11.25" x14ac:dyDescent="0.2">
      <c r="A129" s="511"/>
      <c r="B129" s="511"/>
      <c r="C129" s="512" t="s">
        <v>267</v>
      </c>
      <c r="D129" s="513"/>
      <c r="E129" s="909" t="s">
        <v>268</v>
      </c>
      <c r="F129" s="918">
        <f>SUM(F130:F134)</f>
        <v>9800</v>
      </c>
      <c r="G129" s="918">
        <f t="shared" ref="G129" si="28">SUM(G130:G134)</f>
        <v>1355.47</v>
      </c>
      <c r="H129" s="914">
        <f>G129/F129</f>
        <v>0.13831326530612245</v>
      </c>
    </row>
    <row r="130" spans="1:8" s="506" customFormat="1" ht="22.5" x14ac:dyDescent="0.2">
      <c r="A130" s="511"/>
      <c r="B130" s="511"/>
      <c r="C130" s="514"/>
      <c r="D130" s="515" t="s">
        <v>922</v>
      </c>
      <c r="E130" s="910" t="s">
        <v>942</v>
      </c>
      <c r="F130" s="919">
        <v>500</v>
      </c>
      <c r="G130" s="922">
        <v>500</v>
      </c>
      <c r="H130" s="924">
        <f>G130/F130</f>
        <v>1</v>
      </c>
    </row>
    <row r="131" spans="1:8" s="506" customFormat="1" ht="22.5" x14ac:dyDescent="0.2">
      <c r="A131" s="511"/>
      <c r="B131" s="511"/>
      <c r="C131" s="514"/>
      <c r="D131" s="515" t="s">
        <v>893</v>
      </c>
      <c r="E131" s="910" t="s">
        <v>945</v>
      </c>
      <c r="F131" s="919">
        <v>1000</v>
      </c>
      <c r="G131" s="922">
        <v>92.25</v>
      </c>
      <c r="H131" s="913">
        <f t="shared" ref="H131:H134" si="29">G131/F131</f>
        <v>9.2249999999999999E-2</v>
      </c>
    </row>
    <row r="132" spans="1:8" s="506" customFormat="1" ht="22.5" x14ac:dyDescent="0.2">
      <c r="A132" s="511"/>
      <c r="B132" s="511"/>
      <c r="C132" s="514"/>
      <c r="D132" s="515" t="s">
        <v>886</v>
      </c>
      <c r="E132" s="910" t="s">
        <v>948</v>
      </c>
      <c r="F132" s="919">
        <v>500</v>
      </c>
      <c r="G132" s="922">
        <v>0</v>
      </c>
      <c r="H132" s="924">
        <f t="shared" si="29"/>
        <v>0</v>
      </c>
    </row>
    <row r="133" spans="1:8" s="506" customFormat="1" ht="11.25" x14ac:dyDescent="0.2">
      <c r="A133" s="511"/>
      <c r="B133" s="511"/>
      <c r="C133" s="514"/>
      <c r="D133" s="515" t="s">
        <v>897</v>
      </c>
      <c r="E133" s="910" t="s">
        <v>951</v>
      </c>
      <c r="F133" s="919">
        <v>2000</v>
      </c>
      <c r="G133" s="922">
        <v>563.22</v>
      </c>
      <c r="H133" s="913">
        <f t="shared" si="29"/>
        <v>0.28161000000000003</v>
      </c>
    </row>
    <row r="134" spans="1:8" s="506" customFormat="1" ht="22.5" x14ac:dyDescent="0.2">
      <c r="A134" s="511"/>
      <c r="B134" s="511"/>
      <c r="C134" s="514"/>
      <c r="D134" s="929" t="s">
        <v>910</v>
      </c>
      <c r="E134" s="930" t="s">
        <v>954</v>
      </c>
      <c r="F134" s="931">
        <v>5800</v>
      </c>
      <c r="G134" s="932">
        <v>200</v>
      </c>
      <c r="H134" s="1109">
        <f t="shared" si="29"/>
        <v>3.4482758620689655E-2</v>
      </c>
    </row>
    <row r="135" spans="1:8" s="506" customFormat="1" ht="20.25" customHeight="1" x14ac:dyDescent="0.2">
      <c r="A135" s="1381" t="s">
        <v>246</v>
      </c>
      <c r="B135" s="1382"/>
      <c r="C135" s="1382"/>
      <c r="D135" s="1382"/>
      <c r="E135" s="1383"/>
      <c r="F135" s="921">
        <f>F112+F55+F46+F41+F32+F25+F5</f>
        <v>212686</v>
      </c>
      <c r="G135" s="921">
        <f t="shared" ref="G135" si="30">G112+G55+G46+G41+G32+G25+G5</f>
        <v>92321.109999999986</v>
      </c>
      <c r="H135" s="915">
        <f>G135/F135</f>
        <v>0.43407234138589273</v>
      </c>
    </row>
  </sheetData>
  <sheetProtection selectLockedCells="1" selectUnlockedCells="1"/>
  <mergeCells count="3">
    <mergeCell ref="A135:E135"/>
    <mergeCell ref="A2:H2"/>
    <mergeCell ref="E1:H1"/>
  </mergeCells>
  <pageMargins left="0.86614173228346458" right="0" top="0.51181102362204722" bottom="0.6692913385826772" header="0.31496062992125984" footer="0.51181102362204722"/>
  <pageSetup paperSize="9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opLeftCell="A54" zoomScaleNormal="100" workbookViewId="0">
      <selection activeCell="I71" sqref="I71"/>
    </sheetView>
  </sheetViews>
  <sheetFormatPr defaultRowHeight="12.75" x14ac:dyDescent="0.2"/>
  <cols>
    <col min="1" max="1" width="3.7109375" style="519" customWidth="1"/>
    <col min="2" max="2" width="41.42578125" style="519" customWidth="1"/>
    <col min="3" max="3" width="12.28515625" style="519" customWidth="1"/>
    <col min="4" max="4" width="12.7109375" style="519" customWidth="1"/>
    <col min="5" max="5" width="12.28515625" style="519" customWidth="1"/>
    <col min="6" max="6" width="8.140625" style="519" customWidth="1"/>
    <col min="7" max="256" width="9.140625" style="519"/>
    <col min="257" max="257" width="6" style="519" customWidth="1"/>
    <col min="258" max="258" width="51.85546875" style="519" customWidth="1"/>
    <col min="259" max="259" width="13.7109375" style="519" customWidth="1"/>
    <col min="260" max="260" width="20.42578125" style="519" customWidth="1"/>
    <col min="261" max="512" width="9.140625" style="519"/>
    <col min="513" max="513" width="6" style="519" customWidth="1"/>
    <col min="514" max="514" width="51.85546875" style="519" customWidth="1"/>
    <col min="515" max="515" width="13.7109375" style="519" customWidth="1"/>
    <col min="516" max="516" width="20.42578125" style="519" customWidth="1"/>
    <col min="517" max="768" width="9.140625" style="519"/>
    <col min="769" max="769" width="6" style="519" customWidth="1"/>
    <col min="770" max="770" width="51.85546875" style="519" customWidth="1"/>
    <col min="771" max="771" width="13.7109375" style="519" customWidth="1"/>
    <col min="772" max="772" width="20.42578125" style="519" customWidth="1"/>
    <col min="773" max="1024" width="9.140625" style="519"/>
    <col min="1025" max="1025" width="6" style="519" customWidth="1"/>
    <col min="1026" max="1026" width="51.85546875" style="519" customWidth="1"/>
    <col min="1027" max="1027" width="13.7109375" style="519" customWidth="1"/>
    <col min="1028" max="1028" width="20.42578125" style="519" customWidth="1"/>
    <col min="1029" max="1280" width="9.140625" style="519"/>
    <col min="1281" max="1281" width="6" style="519" customWidth="1"/>
    <col min="1282" max="1282" width="51.85546875" style="519" customWidth="1"/>
    <col min="1283" max="1283" width="13.7109375" style="519" customWidth="1"/>
    <col min="1284" max="1284" width="20.42578125" style="519" customWidth="1"/>
    <col min="1285" max="1536" width="9.140625" style="519"/>
    <col min="1537" max="1537" width="6" style="519" customWidth="1"/>
    <col min="1538" max="1538" width="51.85546875" style="519" customWidth="1"/>
    <col min="1539" max="1539" width="13.7109375" style="519" customWidth="1"/>
    <col min="1540" max="1540" width="20.42578125" style="519" customWidth="1"/>
    <col min="1541" max="1792" width="9.140625" style="519"/>
    <col min="1793" max="1793" width="6" style="519" customWidth="1"/>
    <col min="1794" max="1794" width="51.85546875" style="519" customWidth="1"/>
    <col min="1795" max="1795" width="13.7109375" style="519" customWidth="1"/>
    <col min="1796" max="1796" width="20.42578125" style="519" customWidth="1"/>
    <col min="1797" max="2048" width="9.140625" style="519"/>
    <col min="2049" max="2049" width="6" style="519" customWidth="1"/>
    <col min="2050" max="2050" width="51.85546875" style="519" customWidth="1"/>
    <col min="2051" max="2051" width="13.7109375" style="519" customWidth="1"/>
    <col min="2052" max="2052" width="20.42578125" style="519" customWidth="1"/>
    <col min="2053" max="2304" width="9.140625" style="519"/>
    <col min="2305" max="2305" width="6" style="519" customWidth="1"/>
    <col min="2306" max="2306" width="51.85546875" style="519" customWidth="1"/>
    <col min="2307" max="2307" width="13.7109375" style="519" customWidth="1"/>
    <col min="2308" max="2308" width="20.42578125" style="519" customWidth="1"/>
    <col min="2309" max="2560" width="9.140625" style="519"/>
    <col min="2561" max="2561" width="6" style="519" customWidth="1"/>
    <col min="2562" max="2562" width="51.85546875" style="519" customWidth="1"/>
    <col min="2563" max="2563" width="13.7109375" style="519" customWidth="1"/>
    <col min="2564" max="2564" width="20.42578125" style="519" customWidth="1"/>
    <col min="2565" max="2816" width="9.140625" style="519"/>
    <col min="2817" max="2817" width="6" style="519" customWidth="1"/>
    <col min="2818" max="2818" width="51.85546875" style="519" customWidth="1"/>
    <col min="2819" max="2819" width="13.7109375" style="519" customWidth="1"/>
    <col min="2820" max="2820" width="20.42578125" style="519" customWidth="1"/>
    <col min="2821" max="3072" width="9.140625" style="519"/>
    <col min="3073" max="3073" width="6" style="519" customWidth="1"/>
    <col min="3074" max="3074" width="51.85546875" style="519" customWidth="1"/>
    <col min="3075" max="3075" width="13.7109375" style="519" customWidth="1"/>
    <col min="3076" max="3076" width="20.42578125" style="519" customWidth="1"/>
    <col min="3077" max="3328" width="9.140625" style="519"/>
    <col min="3329" max="3329" width="6" style="519" customWidth="1"/>
    <col min="3330" max="3330" width="51.85546875" style="519" customWidth="1"/>
    <col min="3331" max="3331" width="13.7109375" style="519" customWidth="1"/>
    <col min="3332" max="3332" width="20.42578125" style="519" customWidth="1"/>
    <col min="3333" max="3584" width="9.140625" style="519"/>
    <col min="3585" max="3585" width="6" style="519" customWidth="1"/>
    <col min="3586" max="3586" width="51.85546875" style="519" customWidth="1"/>
    <col min="3587" max="3587" width="13.7109375" style="519" customWidth="1"/>
    <col min="3588" max="3588" width="20.42578125" style="519" customWidth="1"/>
    <col min="3589" max="3840" width="9.140625" style="519"/>
    <col min="3841" max="3841" width="6" style="519" customWidth="1"/>
    <col min="3842" max="3842" width="51.85546875" style="519" customWidth="1"/>
    <col min="3843" max="3843" width="13.7109375" style="519" customWidth="1"/>
    <col min="3844" max="3844" width="20.42578125" style="519" customWidth="1"/>
    <col min="3845" max="4096" width="9.140625" style="519"/>
    <col min="4097" max="4097" width="6" style="519" customWidth="1"/>
    <col min="4098" max="4098" width="51.85546875" style="519" customWidth="1"/>
    <col min="4099" max="4099" width="13.7109375" style="519" customWidth="1"/>
    <col min="4100" max="4100" width="20.42578125" style="519" customWidth="1"/>
    <col min="4101" max="4352" width="9.140625" style="519"/>
    <col min="4353" max="4353" width="6" style="519" customWidth="1"/>
    <col min="4354" max="4354" width="51.85546875" style="519" customWidth="1"/>
    <col min="4355" max="4355" width="13.7109375" style="519" customWidth="1"/>
    <col min="4356" max="4356" width="20.42578125" style="519" customWidth="1"/>
    <col min="4357" max="4608" width="9.140625" style="519"/>
    <col min="4609" max="4609" width="6" style="519" customWidth="1"/>
    <col min="4610" max="4610" width="51.85546875" style="519" customWidth="1"/>
    <col min="4611" max="4611" width="13.7109375" style="519" customWidth="1"/>
    <col min="4612" max="4612" width="20.42578125" style="519" customWidth="1"/>
    <col min="4613" max="4864" width="9.140625" style="519"/>
    <col min="4865" max="4865" width="6" style="519" customWidth="1"/>
    <col min="4866" max="4866" width="51.85546875" style="519" customWidth="1"/>
    <col min="4867" max="4867" width="13.7109375" style="519" customWidth="1"/>
    <col min="4868" max="4868" width="20.42578125" style="519" customWidth="1"/>
    <col min="4869" max="5120" width="9.140625" style="519"/>
    <col min="5121" max="5121" width="6" style="519" customWidth="1"/>
    <col min="5122" max="5122" width="51.85546875" style="519" customWidth="1"/>
    <col min="5123" max="5123" width="13.7109375" style="519" customWidth="1"/>
    <col min="5124" max="5124" width="20.42578125" style="519" customWidth="1"/>
    <col min="5125" max="5376" width="9.140625" style="519"/>
    <col min="5377" max="5377" width="6" style="519" customWidth="1"/>
    <col min="5378" max="5378" width="51.85546875" style="519" customWidth="1"/>
    <col min="5379" max="5379" width="13.7109375" style="519" customWidth="1"/>
    <col min="5380" max="5380" width="20.42578125" style="519" customWidth="1"/>
    <col min="5381" max="5632" width="9.140625" style="519"/>
    <col min="5633" max="5633" width="6" style="519" customWidth="1"/>
    <col min="5634" max="5634" width="51.85546875" style="519" customWidth="1"/>
    <col min="5635" max="5635" width="13.7109375" style="519" customWidth="1"/>
    <col min="5636" max="5636" width="20.42578125" style="519" customWidth="1"/>
    <col min="5637" max="5888" width="9.140625" style="519"/>
    <col min="5889" max="5889" width="6" style="519" customWidth="1"/>
    <col min="5890" max="5890" width="51.85546875" style="519" customWidth="1"/>
    <col min="5891" max="5891" width="13.7109375" style="519" customWidth="1"/>
    <col min="5892" max="5892" width="20.42578125" style="519" customWidth="1"/>
    <col min="5893" max="6144" width="9.140625" style="519"/>
    <col min="6145" max="6145" width="6" style="519" customWidth="1"/>
    <col min="6146" max="6146" width="51.85546875" style="519" customWidth="1"/>
    <col min="6147" max="6147" width="13.7109375" style="519" customWidth="1"/>
    <col min="6148" max="6148" width="20.42578125" style="519" customWidth="1"/>
    <col min="6149" max="6400" width="9.140625" style="519"/>
    <col min="6401" max="6401" width="6" style="519" customWidth="1"/>
    <col min="6402" max="6402" width="51.85546875" style="519" customWidth="1"/>
    <col min="6403" max="6403" width="13.7109375" style="519" customWidth="1"/>
    <col min="6404" max="6404" width="20.42578125" style="519" customWidth="1"/>
    <col min="6405" max="6656" width="9.140625" style="519"/>
    <col min="6657" max="6657" width="6" style="519" customWidth="1"/>
    <col min="6658" max="6658" width="51.85546875" style="519" customWidth="1"/>
    <col min="6659" max="6659" width="13.7109375" style="519" customWidth="1"/>
    <col min="6660" max="6660" width="20.42578125" style="519" customWidth="1"/>
    <col min="6661" max="6912" width="9.140625" style="519"/>
    <col min="6913" max="6913" width="6" style="519" customWidth="1"/>
    <col min="6914" max="6914" width="51.85546875" style="519" customWidth="1"/>
    <col min="6915" max="6915" width="13.7109375" style="519" customWidth="1"/>
    <col min="6916" max="6916" width="20.42578125" style="519" customWidth="1"/>
    <col min="6917" max="7168" width="9.140625" style="519"/>
    <col min="7169" max="7169" width="6" style="519" customWidth="1"/>
    <col min="7170" max="7170" width="51.85546875" style="519" customWidth="1"/>
    <col min="7171" max="7171" width="13.7109375" style="519" customWidth="1"/>
    <col min="7172" max="7172" width="20.42578125" style="519" customWidth="1"/>
    <col min="7173" max="7424" width="9.140625" style="519"/>
    <col min="7425" max="7425" width="6" style="519" customWidth="1"/>
    <col min="7426" max="7426" width="51.85546875" style="519" customWidth="1"/>
    <col min="7427" max="7427" width="13.7109375" style="519" customWidth="1"/>
    <col min="7428" max="7428" width="20.42578125" style="519" customWidth="1"/>
    <col min="7429" max="7680" width="9.140625" style="519"/>
    <col min="7681" max="7681" width="6" style="519" customWidth="1"/>
    <col min="7682" max="7682" width="51.85546875" style="519" customWidth="1"/>
    <col min="7683" max="7683" width="13.7109375" style="519" customWidth="1"/>
    <col min="7684" max="7684" width="20.42578125" style="519" customWidth="1"/>
    <col min="7685" max="7936" width="9.140625" style="519"/>
    <col min="7937" max="7937" width="6" style="519" customWidth="1"/>
    <col min="7938" max="7938" width="51.85546875" style="519" customWidth="1"/>
    <col min="7939" max="7939" width="13.7109375" style="519" customWidth="1"/>
    <col min="7940" max="7940" width="20.42578125" style="519" customWidth="1"/>
    <col min="7941" max="8192" width="9.140625" style="519"/>
    <col min="8193" max="8193" width="6" style="519" customWidth="1"/>
    <col min="8194" max="8194" width="51.85546875" style="519" customWidth="1"/>
    <col min="8195" max="8195" width="13.7109375" style="519" customWidth="1"/>
    <col min="8196" max="8196" width="20.42578125" style="519" customWidth="1"/>
    <col min="8197" max="8448" width="9.140625" style="519"/>
    <col min="8449" max="8449" width="6" style="519" customWidth="1"/>
    <col min="8450" max="8450" width="51.85546875" style="519" customWidth="1"/>
    <col min="8451" max="8451" width="13.7109375" style="519" customWidth="1"/>
    <col min="8452" max="8452" width="20.42578125" style="519" customWidth="1"/>
    <col min="8453" max="8704" width="9.140625" style="519"/>
    <col min="8705" max="8705" width="6" style="519" customWidth="1"/>
    <col min="8706" max="8706" width="51.85546875" style="519" customWidth="1"/>
    <col min="8707" max="8707" width="13.7109375" style="519" customWidth="1"/>
    <col min="8708" max="8708" width="20.42578125" style="519" customWidth="1"/>
    <col min="8709" max="8960" width="9.140625" style="519"/>
    <col min="8961" max="8961" width="6" style="519" customWidth="1"/>
    <col min="8962" max="8962" width="51.85546875" style="519" customWidth="1"/>
    <col min="8963" max="8963" width="13.7109375" style="519" customWidth="1"/>
    <col min="8964" max="8964" width="20.42578125" style="519" customWidth="1"/>
    <col min="8965" max="9216" width="9.140625" style="519"/>
    <col min="9217" max="9217" width="6" style="519" customWidth="1"/>
    <col min="9218" max="9218" width="51.85546875" style="519" customWidth="1"/>
    <col min="9219" max="9219" width="13.7109375" style="519" customWidth="1"/>
    <col min="9220" max="9220" width="20.42578125" style="519" customWidth="1"/>
    <col min="9221" max="9472" width="9.140625" style="519"/>
    <col min="9473" max="9473" width="6" style="519" customWidth="1"/>
    <col min="9474" max="9474" width="51.85546875" style="519" customWidth="1"/>
    <col min="9475" max="9475" width="13.7109375" style="519" customWidth="1"/>
    <col min="9476" max="9476" width="20.42578125" style="519" customWidth="1"/>
    <col min="9477" max="9728" width="9.140625" style="519"/>
    <col min="9729" max="9729" width="6" style="519" customWidth="1"/>
    <col min="9730" max="9730" width="51.85546875" style="519" customWidth="1"/>
    <col min="9731" max="9731" width="13.7109375" style="519" customWidth="1"/>
    <col min="9732" max="9732" width="20.42578125" style="519" customWidth="1"/>
    <col min="9733" max="9984" width="9.140625" style="519"/>
    <col min="9985" max="9985" width="6" style="519" customWidth="1"/>
    <col min="9986" max="9986" width="51.85546875" style="519" customWidth="1"/>
    <col min="9987" max="9987" width="13.7109375" style="519" customWidth="1"/>
    <col min="9988" max="9988" width="20.42578125" style="519" customWidth="1"/>
    <col min="9989" max="10240" width="9.140625" style="519"/>
    <col min="10241" max="10241" width="6" style="519" customWidth="1"/>
    <col min="10242" max="10242" width="51.85546875" style="519" customWidth="1"/>
    <col min="10243" max="10243" width="13.7109375" style="519" customWidth="1"/>
    <col min="10244" max="10244" width="20.42578125" style="519" customWidth="1"/>
    <col min="10245" max="10496" width="9.140625" style="519"/>
    <col min="10497" max="10497" width="6" style="519" customWidth="1"/>
    <col min="10498" max="10498" width="51.85546875" style="519" customWidth="1"/>
    <col min="10499" max="10499" width="13.7109375" style="519" customWidth="1"/>
    <col min="10500" max="10500" width="20.42578125" style="519" customWidth="1"/>
    <col min="10501" max="10752" width="9.140625" style="519"/>
    <col min="10753" max="10753" width="6" style="519" customWidth="1"/>
    <col min="10754" max="10754" width="51.85546875" style="519" customWidth="1"/>
    <col min="10755" max="10755" width="13.7109375" style="519" customWidth="1"/>
    <col min="10756" max="10756" width="20.42578125" style="519" customWidth="1"/>
    <col min="10757" max="11008" width="9.140625" style="519"/>
    <col min="11009" max="11009" width="6" style="519" customWidth="1"/>
    <col min="11010" max="11010" width="51.85546875" style="519" customWidth="1"/>
    <col min="11011" max="11011" width="13.7109375" style="519" customWidth="1"/>
    <col min="11012" max="11012" width="20.42578125" style="519" customWidth="1"/>
    <col min="11013" max="11264" width="9.140625" style="519"/>
    <col min="11265" max="11265" width="6" style="519" customWidth="1"/>
    <col min="11266" max="11266" width="51.85546875" style="519" customWidth="1"/>
    <col min="11267" max="11267" width="13.7109375" style="519" customWidth="1"/>
    <col min="11268" max="11268" width="20.42578125" style="519" customWidth="1"/>
    <col min="11269" max="11520" width="9.140625" style="519"/>
    <col min="11521" max="11521" width="6" style="519" customWidth="1"/>
    <col min="11522" max="11522" width="51.85546875" style="519" customWidth="1"/>
    <col min="11523" max="11523" width="13.7109375" style="519" customWidth="1"/>
    <col min="11524" max="11524" width="20.42578125" style="519" customWidth="1"/>
    <col min="11525" max="11776" width="9.140625" style="519"/>
    <col min="11777" max="11777" width="6" style="519" customWidth="1"/>
    <col min="11778" max="11778" width="51.85546875" style="519" customWidth="1"/>
    <col min="11779" max="11779" width="13.7109375" style="519" customWidth="1"/>
    <col min="11780" max="11780" width="20.42578125" style="519" customWidth="1"/>
    <col min="11781" max="12032" width="9.140625" style="519"/>
    <col min="12033" max="12033" width="6" style="519" customWidth="1"/>
    <col min="12034" max="12034" width="51.85546875" style="519" customWidth="1"/>
    <col min="12035" max="12035" width="13.7109375" style="519" customWidth="1"/>
    <col min="12036" max="12036" width="20.42578125" style="519" customWidth="1"/>
    <col min="12037" max="12288" width="9.140625" style="519"/>
    <col min="12289" max="12289" width="6" style="519" customWidth="1"/>
    <col min="12290" max="12290" width="51.85546875" style="519" customWidth="1"/>
    <col min="12291" max="12291" width="13.7109375" style="519" customWidth="1"/>
    <col min="12292" max="12292" width="20.42578125" style="519" customWidth="1"/>
    <col min="12293" max="12544" width="9.140625" style="519"/>
    <col min="12545" max="12545" width="6" style="519" customWidth="1"/>
    <col min="12546" max="12546" width="51.85546875" style="519" customWidth="1"/>
    <col min="12547" max="12547" width="13.7109375" style="519" customWidth="1"/>
    <col min="12548" max="12548" width="20.42578125" style="519" customWidth="1"/>
    <col min="12549" max="12800" width="9.140625" style="519"/>
    <col min="12801" max="12801" width="6" style="519" customWidth="1"/>
    <col min="12802" max="12802" width="51.85546875" style="519" customWidth="1"/>
    <col min="12803" max="12803" width="13.7109375" style="519" customWidth="1"/>
    <col min="12804" max="12804" width="20.42578125" style="519" customWidth="1"/>
    <col min="12805" max="13056" width="9.140625" style="519"/>
    <col min="13057" max="13057" width="6" style="519" customWidth="1"/>
    <col min="13058" max="13058" width="51.85546875" style="519" customWidth="1"/>
    <col min="13059" max="13059" width="13.7109375" style="519" customWidth="1"/>
    <col min="13060" max="13060" width="20.42578125" style="519" customWidth="1"/>
    <col min="13061" max="13312" width="9.140625" style="519"/>
    <col min="13313" max="13313" width="6" style="519" customWidth="1"/>
    <col min="13314" max="13314" width="51.85546875" style="519" customWidth="1"/>
    <col min="13315" max="13315" width="13.7109375" style="519" customWidth="1"/>
    <col min="13316" max="13316" width="20.42578125" style="519" customWidth="1"/>
    <col min="13317" max="13568" width="9.140625" style="519"/>
    <col min="13569" max="13569" width="6" style="519" customWidth="1"/>
    <col min="13570" max="13570" width="51.85546875" style="519" customWidth="1"/>
    <col min="13571" max="13571" width="13.7109375" style="519" customWidth="1"/>
    <col min="13572" max="13572" width="20.42578125" style="519" customWidth="1"/>
    <col min="13573" max="13824" width="9.140625" style="519"/>
    <col min="13825" max="13825" width="6" style="519" customWidth="1"/>
    <col min="13826" max="13826" width="51.85546875" style="519" customWidth="1"/>
    <col min="13827" max="13827" width="13.7109375" style="519" customWidth="1"/>
    <col min="13828" max="13828" width="20.42578125" style="519" customWidth="1"/>
    <col min="13829" max="14080" width="9.140625" style="519"/>
    <col min="14081" max="14081" width="6" style="519" customWidth="1"/>
    <col min="14082" max="14082" width="51.85546875" style="519" customWidth="1"/>
    <col min="14083" max="14083" width="13.7109375" style="519" customWidth="1"/>
    <col min="14084" max="14084" width="20.42578125" style="519" customWidth="1"/>
    <col min="14085" max="14336" width="9.140625" style="519"/>
    <col min="14337" max="14337" width="6" style="519" customWidth="1"/>
    <col min="14338" max="14338" width="51.85546875" style="519" customWidth="1"/>
    <col min="14339" max="14339" width="13.7109375" style="519" customWidth="1"/>
    <col min="14340" max="14340" width="20.42578125" style="519" customWidth="1"/>
    <col min="14341" max="14592" width="9.140625" style="519"/>
    <col min="14593" max="14593" width="6" style="519" customWidth="1"/>
    <col min="14594" max="14594" width="51.85546875" style="519" customWidth="1"/>
    <col min="14595" max="14595" width="13.7109375" style="519" customWidth="1"/>
    <col min="14596" max="14596" width="20.42578125" style="519" customWidth="1"/>
    <col min="14597" max="14848" width="9.140625" style="519"/>
    <col min="14849" max="14849" width="6" style="519" customWidth="1"/>
    <col min="14850" max="14850" width="51.85546875" style="519" customWidth="1"/>
    <col min="14851" max="14851" width="13.7109375" style="519" customWidth="1"/>
    <col min="14852" max="14852" width="20.42578125" style="519" customWidth="1"/>
    <col min="14853" max="15104" width="9.140625" style="519"/>
    <col min="15105" max="15105" width="6" style="519" customWidth="1"/>
    <col min="15106" max="15106" width="51.85546875" style="519" customWidth="1"/>
    <col min="15107" max="15107" width="13.7109375" style="519" customWidth="1"/>
    <col min="15108" max="15108" width="20.42578125" style="519" customWidth="1"/>
    <col min="15109" max="15360" width="9.140625" style="519"/>
    <col min="15361" max="15361" width="6" style="519" customWidth="1"/>
    <col min="15362" max="15362" width="51.85546875" style="519" customWidth="1"/>
    <col min="15363" max="15363" width="13.7109375" style="519" customWidth="1"/>
    <col min="15364" max="15364" width="20.42578125" style="519" customWidth="1"/>
    <col min="15365" max="15616" width="9.140625" style="519"/>
    <col min="15617" max="15617" width="6" style="519" customWidth="1"/>
    <col min="15618" max="15618" width="51.85546875" style="519" customWidth="1"/>
    <col min="15619" max="15619" width="13.7109375" style="519" customWidth="1"/>
    <col min="15620" max="15620" width="20.42578125" style="519" customWidth="1"/>
    <col min="15621" max="15872" width="9.140625" style="519"/>
    <col min="15873" max="15873" width="6" style="519" customWidth="1"/>
    <col min="15874" max="15874" width="51.85546875" style="519" customWidth="1"/>
    <col min="15875" max="15875" width="13.7109375" style="519" customWidth="1"/>
    <col min="15876" max="15876" width="20.42578125" style="519" customWidth="1"/>
    <col min="15877" max="16128" width="9.140625" style="519"/>
    <col min="16129" max="16129" width="6" style="519" customWidth="1"/>
    <col min="16130" max="16130" width="51.85546875" style="519" customWidth="1"/>
    <col min="16131" max="16131" width="13.7109375" style="519" customWidth="1"/>
    <col min="16132" max="16132" width="20.42578125" style="519" customWidth="1"/>
    <col min="16133" max="16384" width="9.140625" style="519"/>
  </cols>
  <sheetData>
    <row r="1" spans="1:6" x14ac:dyDescent="0.2">
      <c r="C1" s="1387" t="s">
        <v>1042</v>
      </c>
      <c r="D1" s="1387"/>
      <c r="E1" s="1387"/>
      <c r="F1" s="1387"/>
    </row>
    <row r="2" spans="1:6" x14ac:dyDescent="0.2">
      <c r="C2" s="520"/>
      <c r="D2" s="520"/>
    </row>
    <row r="3" spans="1:6" ht="15" x14ac:dyDescent="0.25">
      <c r="A3" s="1386" t="s">
        <v>955</v>
      </c>
      <c r="B3" s="1386"/>
      <c r="C3" s="1386"/>
      <c r="D3" s="1386"/>
      <c r="E3" s="1386"/>
      <c r="F3" s="1386"/>
    </row>
    <row r="4" spans="1:6" s="522" customFormat="1" ht="15" x14ac:dyDescent="0.25">
      <c r="A4" s="521"/>
      <c r="B4" s="521"/>
      <c r="C4" s="521"/>
      <c r="D4" s="521"/>
    </row>
    <row r="5" spans="1:6" s="522" customFormat="1" ht="15" x14ac:dyDescent="0.25">
      <c r="A5" s="521"/>
      <c r="B5" s="521"/>
      <c r="C5" s="521"/>
      <c r="D5" s="521"/>
    </row>
    <row r="6" spans="1:6" s="522" customFormat="1" ht="45" x14ac:dyDescent="0.2">
      <c r="A6" s="523" t="s">
        <v>768</v>
      </c>
      <c r="B6" s="524" t="s">
        <v>956</v>
      </c>
      <c r="C6" s="937" t="s">
        <v>957</v>
      </c>
      <c r="D6" s="525" t="s">
        <v>958</v>
      </c>
      <c r="E6" s="525" t="s">
        <v>1039</v>
      </c>
      <c r="F6" s="1129" t="s">
        <v>995</v>
      </c>
    </row>
    <row r="7" spans="1:6" x14ac:dyDescent="0.2">
      <c r="A7" s="526" t="s">
        <v>773</v>
      </c>
      <c r="B7" s="527" t="s">
        <v>922</v>
      </c>
      <c r="C7" s="526">
        <v>255</v>
      </c>
      <c r="D7" s="1111">
        <f>SUM(D8:D10)</f>
        <v>10071</v>
      </c>
      <c r="E7" s="1111">
        <f t="shared" ref="E7:F7" si="0">SUM(E8:E10)</f>
        <v>2525.0100000000002</v>
      </c>
      <c r="F7" s="1112">
        <f t="shared" si="0"/>
        <v>0.92752333333333337</v>
      </c>
    </row>
    <row r="8" spans="1:6" x14ac:dyDescent="0.2">
      <c r="A8" s="528"/>
      <c r="B8" s="529" t="s">
        <v>923</v>
      </c>
      <c r="C8" s="530"/>
      <c r="D8" s="531">
        <v>4571</v>
      </c>
      <c r="E8" s="531">
        <v>0</v>
      </c>
      <c r="F8" s="1110">
        <f>E8/D8</f>
        <v>0</v>
      </c>
    </row>
    <row r="9" spans="1:6" x14ac:dyDescent="0.2">
      <c r="A9" s="528"/>
      <c r="B9" s="529" t="s">
        <v>959</v>
      </c>
      <c r="C9" s="530"/>
      <c r="D9" s="531">
        <v>3000</v>
      </c>
      <c r="E9" s="531">
        <v>1237.21</v>
      </c>
      <c r="F9" s="1110">
        <f t="shared" ref="F9:F10" si="1">E9/D9</f>
        <v>0.41240333333333334</v>
      </c>
    </row>
    <row r="10" spans="1:6" ht="22.5" x14ac:dyDescent="0.2">
      <c r="A10" s="532"/>
      <c r="B10" s="533" t="s">
        <v>942</v>
      </c>
      <c r="C10" s="534"/>
      <c r="D10" s="535">
        <v>2500</v>
      </c>
      <c r="E10" s="535">
        <v>1287.8</v>
      </c>
      <c r="F10" s="1110">
        <f t="shared" si="1"/>
        <v>0.51512000000000002</v>
      </c>
    </row>
    <row r="11" spans="1:6" x14ac:dyDescent="0.2">
      <c r="A11" s="526" t="s">
        <v>775</v>
      </c>
      <c r="B11" s="933" t="s">
        <v>879</v>
      </c>
      <c r="C11" s="526">
        <v>383</v>
      </c>
      <c r="D11" s="1111">
        <f>SUM(D12:D17)</f>
        <v>12904</v>
      </c>
      <c r="E11" s="1111">
        <f t="shared" ref="E11" si="2">SUM(E12:E17)</f>
        <v>6723.7999999999993</v>
      </c>
      <c r="F11" s="1112">
        <f>E11/D11</f>
        <v>0.52106323620582762</v>
      </c>
    </row>
    <row r="12" spans="1:6" x14ac:dyDescent="0.2">
      <c r="A12" s="528"/>
      <c r="B12" s="541" t="s">
        <v>880</v>
      </c>
      <c r="C12" s="536"/>
      <c r="D12" s="531">
        <v>3404</v>
      </c>
      <c r="E12" s="531">
        <v>0</v>
      </c>
      <c r="F12" s="1110">
        <f>E12/D12</f>
        <v>0</v>
      </c>
    </row>
    <row r="13" spans="1:6" x14ac:dyDescent="0.2">
      <c r="A13" s="528"/>
      <c r="B13" s="541" t="s">
        <v>960</v>
      </c>
      <c r="C13" s="536"/>
      <c r="D13" s="531">
        <v>500</v>
      </c>
      <c r="E13" s="531">
        <v>500</v>
      </c>
      <c r="F13" s="1110">
        <f t="shared" ref="F13:F17" si="3">E13/D13</f>
        <v>1</v>
      </c>
    </row>
    <row r="14" spans="1:6" x14ac:dyDescent="0.2">
      <c r="A14" s="528"/>
      <c r="B14" s="529" t="s">
        <v>959</v>
      </c>
      <c r="C14" s="536"/>
      <c r="D14" s="531">
        <v>1000</v>
      </c>
      <c r="E14" s="531">
        <v>0</v>
      </c>
      <c r="F14" s="1110">
        <f t="shared" si="3"/>
        <v>0</v>
      </c>
    </row>
    <row r="15" spans="1:6" x14ac:dyDescent="0.2">
      <c r="A15" s="528"/>
      <c r="B15" s="541" t="s">
        <v>941</v>
      </c>
      <c r="C15" s="536"/>
      <c r="D15" s="531">
        <v>4000</v>
      </c>
      <c r="E15" s="531">
        <v>3283.2</v>
      </c>
      <c r="F15" s="1110">
        <f t="shared" si="3"/>
        <v>0.82079999999999997</v>
      </c>
    </row>
    <row r="16" spans="1:6" x14ac:dyDescent="0.2">
      <c r="A16" s="528"/>
      <c r="B16" s="541" t="s">
        <v>943</v>
      </c>
      <c r="C16" s="536"/>
      <c r="D16" s="531">
        <v>1000</v>
      </c>
      <c r="E16" s="531">
        <v>0</v>
      </c>
      <c r="F16" s="1110">
        <f t="shared" si="3"/>
        <v>0</v>
      </c>
    </row>
    <row r="17" spans="1:6" x14ac:dyDescent="0.2">
      <c r="A17" s="532"/>
      <c r="B17" s="537" t="s">
        <v>904</v>
      </c>
      <c r="C17" s="538"/>
      <c r="D17" s="535">
        <v>3000</v>
      </c>
      <c r="E17" s="535">
        <v>2940.6</v>
      </c>
      <c r="F17" s="1113">
        <f t="shared" si="3"/>
        <v>0.98019999999999996</v>
      </c>
    </row>
    <row r="18" spans="1:6" x14ac:dyDescent="0.2">
      <c r="A18" s="539" t="s">
        <v>777</v>
      </c>
      <c r="B18" s="540" t="s">
        <v>881</v>
      </c>
      <c r="C18" s="539">
        <v>283</v>
      </c>
      <c r="D18" s="1114">
        <f>SUM(D19:D21)</f>
        <v>10691</v>
      </c>
      <c r="E18" s="1114">
        <f t="shared" ref="E18" si="4">SUM(E19:E21)</f>
        <v>2370.21</v>
      </c>
      <c r="F18" s="1115">
        <f>E18/D18</f>
        <v>0.22170143111027968</v>
      </c>
    </row>
    <row r="19" spans="1:6" x14ac:dyDescent="0.2">
      <c r="A19" s="528"/>
      <c r="B19" s="541" t="s">
        <v>933</v>
      </c>
      <c r="C19" s="536"/>
      <c r="D19" s="531">
        <v>5500</v>
      </c>
      <c r="E19" s="531">
        <v>0</v>
      </c>
      <c r="F19" s="1110">
        <f>E19/D19</f>
        <v>0</v>
      </c>
    </row>
    <row r="20" spans="1:6" x14ac:dyDescent="0.2">
      <c r="A20" s="528"/>
      <c r="B20" s="541" t="s">
        <v>961</v>
      </c>
      <c r="C20" s="536"/>
      <c r="D20" s="531">
        <v>3191</v>
      </c>
      <c r="E20" s="531">
        <v>2240.17</v>
      </c>
      <c r="F20" s="1110">
        <f t="shared" ref="F20:F21" si="5">E20/D20</f>
        <v>0.70202757756189282</v>
      </c>
    </row>
    <row r="21" spans="1:6" x14ac:dyDescent="0.2">
      <c r="A21" s="528"/>
      <c r="B21" s="541" t="s">
        <v>880</v>
      </c>
      <c r="C21" s="536"/>
      <c r="D21" s="531">
        <v>2000</v>
      </c>
      <c r="E21" s="535">
        <v>130.04</v>
      </c>
      <c r="F21" s="1110">
        <f t="shared" si="5"/>
        <v>6.5019999999999994E-2</v>
      </c>
    </row>
    <row r="22" spans="1:6" x14ac:dyDescent="0.2">
      <c r="A22" s="526" t="s">
        <v>779</v>
      </c>
      <c r="B22" s="933" t="s">
        <v>893</v>
      </c>
      <c r="C22" s="526">
        <v>653</v>
      </c>
      <c r="D22" s="1111">
        <f>SUM(D23:D28)</f>
        <v>18880</v>
      </c>
      <c r="E22" s="1111">
        <f t="shared" ref="E22" si="6">SUM(E23:E28)</f>
        <v>8158.52</v>
      </c>
      <c r="F22" s="1112">
        <f>E22/D22</f>
        <v>0.43212500000000004</v>
      </c>
    </row>
    <row r="23" spans="1:6" x14ac:dyDescent="0.2">
      <c r="A23" s="528"/>
      <c r="B23" s="529" t="s">
        <v>880</v>
      </c>
      <c r="C23" s="542"/>
      <c r="D23" s="531">
        <v>3000</v>
      </c>
      <c r="E23" s="531">
        <v>0</v>
      </c>
      <c r="F23" s="1110">
        <f>E23/D23</f>
        <v>0</v>
      </c>
    </row>
    <row r="24" spans="1:6" ht="22.5" x14ac:dyDescent="0.2">
      <c r="A24" s="528"/>
      <c r="B24" s="529" t="s">
        <v>962</v>
      </c>
      <c r="C24" s="542"/>
      <c r="D24" s="531">
        <v>5000</v>
      </c>
      <c r="E24" s="531">
        <v>3419.36</v>
      </c>
      <c r="F24" s="1110">
        <f t="shared" ref="F24:F28" si="7">E24/D24</f>
        <v>0.68387200000000004</v>
      </c>
    </row>
    <row r="25" spans="1:6" x14ac:dyDescent="0.2">
      <c r="A25" s="528"/>
      <c r="B25" s="529" t="s">
        <v>963</v>
      </c>
      <c r="C25" s="542"/>
      <c r="D25" s="531">
        <v>5000</v>
      </c>
      <c r="E25" s="531">
        <v>950</v>
      </c>
      <c r="F25" s="1110">
        <f t="shared" si="7"/>
        <v>0.19</v>
      </c>
    </row>
    <row r="26" spans="1:6" x14ac:dyDescent="0.2">
      <c r="A26" s="528"/>
      <c r="B26" s="529" t="s">
        <v>964</v>
      </c>
      <c r="C26" s="542"/>
      <c r="D26" s="531">
        <v>1000</v>
      </c>
      <c r="E26" s="531">
        <v>988</v>
      </c>
      <c r="F26" s="1110">
        <f t="shared" si="7"/>
        <v>0.98799999999999999</v>
      </c>
    </row>
    <row r="27" spans="1:6" x14ac:dyDescent="0.2">
      <c r="A27" s="528"/>
      <c r="B27" s="529" t="s">
        <v>965</v>
      </c>
      <c r="C27" s="542"/>
      <c r="D27" s="531">
        <v>1000</v>
      </c>
      <c r="E27" s="531">
        <v>0</v>
      </c>
      <c r="F27" s="1110">
        <f t="shared" si="7"/>
        <v>0</v>
      </c>
    </row>
    <row r="28" spans="1:6" ht="22.5" x14ac:dyDescent="0.2">
      <c r="A28" s="528"/>
      <c r="B28" s="529" t="s">
        <v>966</v>
      </c>
      <c r="C28" s="542"/>
      <c r="D28" s="531">
        <v>3880</v>
      </c>
      <c r="E28" s="535">
        <v>2801.16</v>
      </c>
      <c r="F28" s="1110">
        <f t="shared" si="7"/>
        <v>0.72194845360824733</v>
      </c>
    </row>
    <row r="29" spans="1:6" x14ac:dyDescent="0.2">
      <c r="A29" s="526" t="s">
        <v>781</v>
      </c>
      <c r="B29" s="933" t="s">
        <v>882</v>
      </c>
      <c r="C29" s="526">
        <v>282</v>
      </c>
      <c r="D29" s="1111">
        <f>SUM(D30:D35)</f>
        <v>10669</v>
      </c>
      <c r="E29" s="1111">
        <f t="shared" ref="E29" si="8">SUM(E30:E35)</f>
        <v>7789.9400000000005</v>
      </c>
      <c r="F29" s="1112">
        <f>E29/D29</f>
        <v>0.73014715530977603</v>
      </c>
    </row>
    <row r="30" spans="1:6" ht="22.5" x14ac:dyDescent="0.2">
      <c r="A30" s="528"/>
      <c r="B30" s="541" t="s">
        <v>967</v>
      </c>
      <c r="C30" s="536"/>
      <c r="D30" s="531">
        <v>150</v>
      </c>
      <c r="E30" s="531">
        <v>0</v>
      </c>
      <c r="F30" s="1110">
        <f>E30/D30</f>
        <v>0</v>
      </c>
    </row>
    <row r="31" spans="1:6" x14ac:dyDescent="0.2">
      <c r="A31" s="528"/>
      <c r="B31" s="541" t="s">
        <v>883</v>
      </c>
      <c r="C31" s="536"/>
      <c r="D31" s="531">
        <v>4050</v>
      </c>
      <c r="E31" s="531">
        <v>4043.63</v>
      </c>
      <c r="F31" s="1110">
        <f t="shared" ref="F31:F35" si="9">E31/D31</f>
        <v>0.99842716049382718</v>
      </c>
    </row>
    <row r="32" spans="1:6" ht="22.5" x14ac:dyDescent="0.2">
      <c r="A32" s="528"/>
      <c r="B32" s="541" t="s">
        <v>968</v>
      </c>
      <c r="C32" s="536"/>
      <c r="D32" s="531">
        <v>100</v>
      </c>
      <c r="E32" s="531">
        <v>0</v>
      </c>
      <c r="F32" s="1110">
        <f t="shared" si="9"/>
        <v>0</v>
      </c>
    </row>
    <row r="33" spans="1:6" x14ac:dyDescent="0.2">
      <c r="A33" s="528"/>
      <c r="B33" s="529" t="s">
        <v>969</v>
      </c>
      <c r="C33" s="536"/>
      <c r="D33" s="531">
        <v>3000</v>
      </c>
      <c r="E33" s="531">
        <v>2900.75</v>
      </c>
      <c r="F33" s="1110">
        <f t="shared" si="9"/>
        <v>0.96691666666666665</v>
      </c>
    </row>
    <row r="34" spans="1:6" x14ac:dyDescent="0.2">
      <c r="A34" s="528"/>
      <c r="B34" s="541" t="s">
        <v>970</v>
      </c>
      <c r="C34" s="536"/>
      <c r="D34" s="531">
        <v>2769</v>
      </c>
      <c r="E34" s="531">
        <v>700.56</v>
      </c>
      <c r="F34" s="1110">
        <f t="shared" si="9"/>
        <v>0.2530010834236186</v>
      </c>
    </row>
    <row r="35" spans="1:6" x14ac:dyDescent="0.2">
      <c r="A35" s="528"/>
      <c r="B35" s="541" t="s">
        <v>971</v>
      </c>
      <c r="C35" s="536"/>
      <c r="D35" s="531">
        <v>600</v>
      </c>
      <c r="E35" s="535">
        <v>145</v>
      </c>
      <c r="F35" s="1110">
        <f t="shared" si="9"/>
        <v>0.24166666666666667</v>
      </c>
    </row>
    <row r="36" spans="1:6" x14ac:dyDescent="0.2">
      <c r="A36" s="526" t="s">
        <v>783</v>
      </c>
      <c r="B36" s="933" t="s">
        <v>884</v>
      </c>
      <c r="C36" s="526">
        <v>167</v>
      </c>
      <c r="D36" s="1111">
        <f>SUM(D37:D41)</f>
        <v>8123</v>
      </c>
      <c r="E36" s="1111">
        <f t="shared" ref="E36" si="10">SUM(E37:E41)</f>
        <v>452.40000000000003</v>
      </c>
      <c r="F36" s="1112">
        <f>E36/D36</f>
        <v>5.5693709220731261E-2</v>
      </c>
    </row>
    <row r="37" spans="1:6" x14ac:dyDescent="0.2">
      <c r="A37" s="528"/>
      <c r="B37" s="529" t="s">
        <v>885</v>
      </c>
      <c r="C37" s="542"/>
      <c r="D37" s="531">
        <v>1000</v>
      </c>
      <c r="E37" s="531">
        <v>0</v>
      </c>
      <c r="F37" s="1110">
        <f>E37/D37</f>
        <v>0</v>
      </c>
    </row>
    <row r="38" spans="1:6" x14ac:dyDescent="0.2">
      <c r="A38" s="528"/>
      <c r="B38" s="529" t="s">
        <v>900</v>
      </c>
      <c r="C38" s="542"/>
      <c r="D38" s="531">
        <v>3000</v>
      </c>
      <c r="E38" s="531">
        <v>0</v>
      </c>
      <c r="F38" s="1110">
        <f>E38/D38</f>
        <v>0</v>
      </c>
    </row>
    <row r="39" spans="1:6" x14ac:dyDescent="0.2">
      <c r="A39" s="528"/>
      <c r="B39" s="529" t="s">
        <v>972</v>
      </c>
      <c r="C39" s="542"/>
      <c r="D39" s="531">
        <v>1500</v>
      </c>
      <c r="E39" s="531">
        <v>0</v>
      </c>
      <c r="F39" s="1110">
        <f t="shared" ref="F39:F41" si="11">E39/D39</f>
        <v>0</v>
      </c>
    </row>
    <row r="40" spans="1:6" x14ac:dyDescent="0.2">
      <c r="A40" s="528"/>
      <c r="B40" s="529" t="s">
        <v>933</v>
      </c>
      <c r="C40" s="542"/>
      <c r="D40" s="531">
        <v>1123</v>
      </c>
      <c r="E40" s="531">
        <v>175.8</v>
      </c>
      <c r="F40" s="1110">
        <f t="shared" si="11"/>
        <v>0.15654496883348176</v>
      </c>
    </row>
    <row r="41" spans="1:6" x14ac:dyDescent="0.2">
      <c r="A41" s="528"/>
      <c r="B41" s="529" t="s">
        <v>973</v>
      </c>
      <c r="C41" s="542"/>
      <c r="D41" s="531">
        <v>1500</v>
      </c>
      <c r="E41" s="535">
        <v>276.60000000000002</v>
      </c>
      <c r="F41" s="1110">
        <f t="shared" si="11"/>
        <v>0.18440000000000001</v>
      </c>
    </row>
    <row r="42" spans="1:6" x14ac:dyDescent="0.2">
      <c r="A42" s="526" t="s">
        <v>784</v>
      </c>
      <c r="B42" s="933" t="s">
        <v>894</v>
      </c>
      <c r="C42" s="526">
        <v>408</v>
      </c>
      <c r="D42" s="1111">
        <f>SUM(D43:D46)</f>
        <v>13458</v>
      </c>
      <c r="E42" s="1111">
        <f t="shared" ref="E42" si="12">SUM(E43:E46)</f>
        <v>5822.98</v>
      </c>
      <c r="F42" s="1112">
        <f>E42/D42</f>
        <v>0.4326779610640511</v>
      </c>
    </row>
    <row r="43" spans="1:6" x14ac:dyDescent="0.2">
      <c r="A43" s="528"/>
      <c r="B43" s="541" t="s">
        <v>880</v>
      </c>
      <c r="C43" s="543"/>
      <c r="D43" s="531">
        <v>2500</v>
      </c>
      <c r="E43" s="531">
        <v>0</v>
      </c>
      <c r="F43" s="1110">
        <f>E43/D43</f>
        <v>0</v>
      </c>
    </row>
    <row r="44" spans="1:6" x14ac:dyDescent="0.2">
      <c r="A44" s="528"/>
      <c r="B44" s="541" t="s">
        <v>914</v>
      </c>
      <c r="C44" s="543"/>
      <c r="D44" s="531">
        <v>4600</v>
      </c>
      <c r="E44" s="531">
        <v>1000</v>
      </c>
      <c r="F44" s="1110">
        <f t="shared" ref="F44:F46" si="13">E44/D44</f>
        <v>0.21739130434782608</v>
      </c>
    </row>
    <row r="45" spans="1:6" x14ac:dyDescent="0.2">
      <c r="A45" s="528"/>
      <c r="B45" s="541" t="s">
        <v>974</v>
      </c>
      <c r="C45" s="543"/>
      <c r="D45" s="531">
        <v>4300</v>
      </c>
      <c r="E45" s="531">
        <v>3538.67</v>
      </c>
      <c r="F45" s="1110">
        <f t="shared" si="13"/>
        <v>0.822946511627907</v>
      </c>
    </row>
    <row r="46" spans="1:6" ht="22.5" x14ac:dyDescent="0.2">
      <c r="A46" s="528"/>
      <c r="B46" s="541" t="s">
        <v>947</v>
      </c>
      <c r="C46" s="543"/>
      <c r="D46" s="531">
        <v>2058</v>
      </c>
      <c r="E46" s="535">
        <v>1284.31</v>
      </c>
      <c r="F46" s="1110">
        <f t="shared" si="13"/>
        <v>0.62405733722060253</v>
      </c>
    </row>
    <row r="47" spans="1:6" x14ac:dyDescent="0.2">
      <c r="A47" s="526" t="s">
        <v>786</v>
      </c>
      <c r="B47" s="933" t="s">
        <v>926</v>
      </c>
      <c r="C47" s="526">
        <v>61</v>
      </c>
      <c r="D47" s="1111">
        <f>SUM(D48:D48)</f>
        <v>5777</v>
      </c>
      <c r="E47" s="1111">
        <f t="shared" ref="E47" si="14">SUM(E48:E48)</f>
        <v>0</v>
      </c>
      <c r="F47" s="1112">
        <f>E47/D47</f>
        <v>0</v>
      </c>
    </row>
    <row r="48" spans="1:6" x14ac:dyDescent="0.2">
      <c r="A48" s="528"/>
      <c r="B48" s="541" t="s">
        <v>975</v>
      </c>
      <c r="C48" s="544"/>
      <c r="D48" s="531">
        <v>5777</v>
      </c>
      <c r="E48" s="535">
        <v>0</v>
      </c>
      <c r="F48" s="1110">
        <f>E48/D48</f>
        <v>0</v>
      </c>
    </row>
    <row r="49" spans="1:6" x14ac:dyDescent="0.2">
      <c r="A49" s="526" t="s">
        <v>788</v>
      </c>
      <c r="B49" s="933" t="s">
        <v>915</v>
      </c>
      <c r="C49" s="526">
        <v>84</v>
      </c>
      <c r="D49" s="1111">
        <f>SUM(D50:D52)</f>
        <v>6286</v>
      </c>
      <c r="E49" s="1111">
        <f t="shared" ref="E49" si="15">SUM(E50:E52)</f>
        <v>4875.21</v>
      </c>
      <c r="F49" s="1112">
        <f>E49/D49</f>
        <v>0.77556633789373208</v>
      </c>
    </row>
    <row r="50" spans="1:6" x14ac:dyDescent="0.2">
      <c r="A50" s="528"/>
      <c r="B50" s="541" t="s">
        <v>916</v>
      </c>
      <c r="C50" s="543"/>
      <c r="D50" s="531">
        <v>2000</v>
      </c>
      <c r="E50" s="542">
        <v>1994.88</v>
      </c>
      <c r="F50" s="1110">
        <f>E50/D50</f>
        <v>0.9974400000000001</v>
      </c>
    </row>
    <row r="51" spans="1:6" x14ac:dyDescent="0.2">
      <c r="A51" s="528"/>
      <c r="B51" s="541" t="s">
        <v>974</v>
      </c>
      <c r="C51" s="543"/>
      <c r="D51" s="531">
        <v>2286</v>
      </c>
      <c r="E51" s="542">
        <v>882.52</v>
      </c>
      <c r="F51" s="1110">
        <f t="shared" ref="F51:F52" si="16">E51/D51</f>
        <v>0.38605424321959753</v>
      </c>
    </row>
    <row r="52" spans="1:6" ht="22.5" x14ac:dyDescent="0.2">
      <c r="A52" s="532"/>
      <c r="B52" s="537" t="s">
        <v>976</v>
      </c>
      <c r="C52" s="545"/>
      <c r="D52" s="535">
        <v>2000</v>
      </c>
      <c r="E52" s="1116">
        <v>1997.81</v>
      </c>
      <c r="F52" s="1110">
        <f t="shared" si="16"/>
        <v>0.99890499999999993</v>
      </c>
    </row>
    <row r="53" spans="1:6" x14ac:dyDescent="0.2">
      <c r="A53" s="526" t="s">
        <v>790</v>
      </c>
      <c r="B53" s="933" t="s">
        <v>886</v>
      </c>
      <c r="C53" s="526">
        <v>413</v>
      </c>
      <c r="D53" s="1111">
        <f>SUM(D54:D58)</f>
        <v>13568</v>
      </c>
      <c r="E53" s="1111">
        <f t="shared" ref="E53" si="17">SUM(E54:E58)</f>
        <v>9151.73</v>
      </c>
      <c r="F53" s="1112">
        <f>E53/D53</f>
        <v>0.67450840212264151</v>
      </c>
    </row>
    <row r="54" spans="1:6" x14ac:dyDescent="0.2">
      <c r="A54" s="539"/>
      <c r="B54" s="541" t="s">
        <v>887</v>
      </c>
      <c r="C54" s="539"/>
      <c r="D54" s="1117">
        <v>2500</v>
      </c>
      <c r="E54" s="531">
        <v>2500</v>
      </c>
      <c r="F54" s="1110">
        <f>E54/D54</f>
        <v>1</v>
      </c>
    </row>
    <row r="55" spans="1:6" x14ac:dyDescent="0.2">
      <c r="A55" s="528"/>
      <c r="B55" s="541" t="s">
        <v>880</v>
      </c>
      <c r="C55" s="543"/>
      <c r="D55" s="531">
        <v>1000</v>
      </c>
      <c r="E55" s="531">
        <v>0</v>
      </c>
      <c r="F55" s="1110">
        <f t="shared" ref="F55:F58" si="18">E55/D55</f>
        <v>0</v>
      </c>
    </row>
    <row r="56" spans="1:6" x14ac:dyDescent="0.2">
      <c r="A56" s="528"/>
      <c r="B56" s="541" t="s">
        <v>917</v>
      </c>
      <c r="C56" s="543"/>
      <c r="D56" s="531">
        <v>3825</v>
      </c>
      <c r="E56" s="531">
        <v>1989.81</v>
      </c>
      <c r="F56" s="1110">
        <f t="shared" si="18"/>
        <v>0.52021176470588237</v>
      </c>
    </row>
    <row r="57" spans="1:6" x14ac:dyDescent="0.2">
      <c r="A57" s="528"/>
      <c r="B57" s="541" t="s">
        <v>974</v>
      </c>
      <c r="C57" s="543"/>
      <c r="D57" s="531">
        <v>3243</v>
      </c>
      <c r="E57" s="531">
        <v>2164.2800000000002</v>
      </c>
      <c r="F57" s="1110">
        <f t="shared" si="18"/>
        <v>0.6673697193956214</v>
      </c>
    </row>
    <row r="58" spans="1:6" x14ac:dyDescent="0.2">
      <c r="A58" s="532"/>
      <c r="B58" s="537" t="s">
        <v>977</v>
      </c>
      <c r="C58" s="545"/>
      <c r="D58" s="535">
        <v>3000</v>
      </c>
      <c r="E58" s="535">
        <v>2497.64</v>
      </c>
      <c r="F58" s="1113">
        <f t="shared" si="18"/>
        <v>0.83254666666666666</v>
      </c>
    </row>
    <row r="59" spans="1:6" x14ac:dyDescent="0.2">
      <c r="A59" s="526" t="s">
        <v>792</v>
      </c>
      <c r="B59" s="933" t="s">
        <v>888</v>
      </c>
      <c r="C59" s="526">
        <v>212</v>
      </c>
      <c r="D59" s="1111">
        <f>SUM(D60:D65)</f>
        <v>9119</v>
      </c>
      <c r="E59" s="1111">
        <f t="shared" ref="E59" si="19">SUM(E60:E65)</f>
        <v>2421.89</v>
      </c>
      <c r="F59" s="1112">
        <f>E59/D59</f>
        <v>0.26558723544248269</v>
      </c>
    </row>
    <row r="60" spans="1:6" x14ac:dyDescent="0.2">
      <c r="A60" s="528"/>
      <c r="B60" s="541" t="s">
        <v>978</v>
      </c>
      <c r="C60" s="543"/>
      <c r="D60" s="531">
        <v>4173</v>
      </c>
      <c r="E60" s="531">
        <v>0</v>
      </c>
      <c r="F60" s="1110">
        <f>E60/D60</f>
        <v>0</v>
      </c>
    </row>
    <row r="61" spans="1:6" x14ac:dyDescent="0.2">
      <c r="A61" s="528"/>
      <c r="B61" s="541" t="s">
        <v>902</v>
      </c>
      <c r="C61" s="543"/>
      <c r="D61" s="531">
        <v>500</v>
      </c>
      <c r="E61" s="531">
        <v>498.15</v>
      </c>
      <c r="F61" s="1110">
        <f t="shared" ref="F61:F65" si="20">E61/D61</f>
        <v>0.99629999999999996</v>
      </c>
    </row>
    <row r="62" spans="1:6" x14ac:dyDescent="0.2">
      <c r="A62" s="528"/>
      <c r="B62" s="541" t="s">
        <v>979</v>
      </c>
      <c r="C62" s="543"/>
      <c r="D62" s="531">
        <v>500</v>
      </c>
      <c r="E62" s="531">
        <v>0</v>
      </c>
      <c r="F62" s="1110">
        <f t="shared" si="20"/>
        <v>0</v>
      </c>
    </row>
    <row r="63" spans="1:6" x14ac:dyDescent="0.2">
      <c r="A63" s="528"/>
      <c r="B63" s="541" t="s">
        <v>980</v>
      </c>
      <c r="C63" s="543"/>
      <c r="D63" s="531">
        <v>1000</v>
      </c>
      <c r="E63" s="531">
        <v>998.6</v>
      </c>
      <c r="F63" s="1110">
        <f t="shared" si="20"/>
        <v>0.99860000000000004</v>
      </c>
    </row>
    <row r="64" spans="1:6" x14ac:dyDescent="0.2">
      <c r="A64" s="546"/>
      <c r="B64" s="547" t="s">
        <v>981</v>
      </c>
      <c r="C64" s="548"/>
      <c r="D64" s="531">
        <v>1200</v>
      </c>
      <c r="E64" s="531">
        <v>0</v>
      </c>
      <c r="F64" s="1110">
        <f t="shared" si="20"/>
        <v>0</v>
      </c>
    </row>
    <row r="65" spans="1:6" x14ac:dyDescent="0.2">
      <c r="A65" s="528"/>
      <c r="B65" s="541" t="s">
        <v>936</v>
      </c>
      <c r="C65" s="543"/>
      <c r="D65" s="531">
        <v>1746</v>
      </c>
      <c r="E65" s="535">
        <v>925.14</v>
      </c>
      <c r="F65" s="1110">
        <f t="shared" si="20"/>
        <v>0.52986254295532642</v>
      </c>
    </row>
    <row r="66" spans="1:6" x14ac:dyDescent="0.2">
      <c r="A66" s="526" t="s">
        <v>795</v>
      </c>
      <c r="B66" s="933" t="s">
        <v>890</v>
      </c>
      <c r="C66" s="526">
        <v>1159</v>
      </c>
      <c r="D66" s="1111">
        <f>SUM(D67:D74)</f>
        <v>22134</v>
      </c>
      <c r="E66" s="1111">
        <f>SUM(E67:E74)</f>
        <v>9520.0300000000007</v>
      </c>
      <c r="F66" s="1112">
        <f>E66/D66</f>
        <v>0.43010888226258248</v>
      </c>
    </row>
    <row r="67" spans="1:6" x14ac:dyDescent="0.2">
      <c r="A67" s="549"/>
      <c r="B67" s="529" t="s">
        <v>982</v>
      </c>
      <c r="C67" s="550"/>
      <c r="D67" s="531">
        <v>7000</v>
      </c>
      <c r="E67" s="531">
        <v>7000</v>
      </c>
      <c r="F67" s="1110">
        <f>E67/D67</f>
        <v>1</v>
      </c>
    </row>
    <row r="68" spans="1:6" x14ac:dyDescent="0.2">
      <c r="A68" s="549"/>
      <c r="B68" s="529" t="s">
        <v>983</v>
      </c>
      <c r="C68" s="550"/>
      <c r="D68" s="531">
        <v>1000</v>
      </c>
      <c r="E68" s="531">
        <v>0</v>
      </c>
      <c r="F68" s="1110">
        <f t="shared" ref="F68:F74" si="21">E68/D68</f>
        <v>0</v>
      </c>
    </row>
    <row r="69" spans="1:6" x14ac:dyDescent="0.2">
      <c r="A69" s="551"/>
      <c r="B69" s="529" t="s">
        <v>880</v>
      </c>
      <c r="C69" s="550"/>
      <c r="D69" s="531">
        <v>2000</v>
      </c>
      <c r="E69" s="531">
        <v>0</v>
      </c>
      <c r="F69" s="1110">
        <f t="shared" si="21"/>
        <v>0</v>
      </c>
    </row>
    <row r="70" spans="1:6" x14ac:dyDescent="0.2">
      <c r="A70" s="549"/>
      <c r="B70" s="529" t="s">
        <v>904</v>
      </c>
      <c r="C70" s="550"/>
      <c r="D70" s="531">
        <v>4000</v>
      </c>
      <c r="E70" s="531">
        <v>0</v>
      </c>
      <c r="F70" s="1110">
        <f t="shared" si="21"/>
        <v>0</v>
      </c>
    </row>
    <row r="71" spans="1:6" x14ac:dyDescent="0.2">
      <c r="A71" s="549"/>
      <c r="B71" s="529" t="s">
        <v>960</v>
      </c>
      <c r="C71" s="550"/>
      <c r="D71" s="531">
        <v>1500</v>
      </c>
      <c r="E71" s="531">
        <v>475.52</v>
      </c>
      <c r="F71" s="1110">
        <f t="shared" si="21"/>
        <v>0.31701333333333331</v>
      </c>
    </row>
    <row r="72" spans="1:6" ht="22.5" x14ac:dyDescent="0.2">
      <c r="A72" s="549"/>
      <c r="B72" s="529" t="s">
        <v>984</v>
      </c>
      <c r="C72" s="550"/>
      <c r="D72" s="531">
        <v>334</v>
      </c>
      <c r="E72" s="531">
        <v>0</v>
      </c>
      <c r="F72" s="1110">
        <f t="shared" si="21"/>
        <v>0</v>
      </c>
    </row>
    <row r="73" spans="1:6" x14ac:dyDescent="0.2">
      <c r="A73" s="549"/>
      <c r="B73" s="529" t="s">
        <v>937</v>
      </c>
      <c r="C73" s="550"/>
      <c r="D73" s="531">
        <v>3800</v>
      </c>
      <c r="E73" s="531">
        <v>704.51</v>
      </c>
      <c r="F73" s="1110">
        <f t="shared" si="21"/>
        <v>0.18539736842105262</v>
      </c>
    </row>
    <row r="74" spans="1:6" ht="22.5" x14ac:dyDescent="0.2">
      <c r="A74" s="552"/>
      <c r="B74" s="533" t="s">
        <v>949</v>
      </c>
      <c r="C74" s="553"/>
      <c r="D74" s="535">
        <v>2500</v>
      </c>
      <c r="E74" s="535">
        <v>1340</v>
      </c>
      <c r="F74" s="1110">
        <f t="shared" si="21"/>
        <v>0.53600000000000003</v>
      </c>
    </row>
    <row r="75" spans="1:6" x14ac:dyDescent="0.2">
      <c r="A75" s="526" t="s">
        <v>796</v>
      </c>
      <c r="B75" s="933" t="s">
        <v>896</v>
      </c>
      <c r="C75" s="526">
        <v>841</v>
      </c>
      <c r="D75" s="1111">
        <f>SUM(D76:D79)</f>
        <v>22134</v>
      </c>
      <c r="E75" s="1111">
        <f t="shared" ref="E75" si="22">SUM(E76:E79)</f>
        <v>14622.05</v>
      </c>
      <c r="F75" s="1112">
        <f>E75/D75</f>
        <v>0.66061489111773741</v>
      </c>
    </row>
    <row r="76" spans="1:6" x14ac:dyDescent="0.2">
      <c r="A76" s="550"/>
      <c r="B76" s="934" t="s">
        <v>985</v>
      </c>
      <c r="C76" s="550"/>
      <c r="D76" s="531">
        <v>1500</v>
      </c>
      <c r="E76" s="531">
        <v>0</v>
      </c>
      <c r="F76" s="1110">
        <f>E76/D76</f>
        <v>0</v>
      </c>
    </row>
    <row r="77" spans="1:6" x14ac:dyDescent="0.2">
      <c r="A77" s="550"/>
      <c r="B77" s="529" t="s">
        <v>905</v>
      </c>
      <c r="C77" s="550"/>
      <c r="D77" s="531">
        <v>11634</v>
      </c>
      <c r="E77" s="531">
        <v>11632.73</v>
      </c>
      <c r="F77" s="1110">
        <f t="shared" ref="F77:F79" si="23">E77/D77</f>
        <v>0.99989083720130645</v>
      </c>
    </row>
    <row r="78" spans="1:6" x14ac:dyDescent="0.2">
      <c r="A78" s="550"/>
      <c r="B78" s="529" t="s">
        <v>970</v>
      </c>
      <c r="C78" s="550"/>
      <c r="D78" s="531">
        <v>4000</v>
      </c>
      <c r="E78" s="531">
        <v>1119.21</v>
      </c>
      <c r="F78" s="1110">
        <f t="shared" si="23"/>
        <v>0.27980250000000001</v>
      </c>
    </row>
    <row r="79" spans="1:6" x14ac:dyDescent="0.2">
      <c r="A79" s="550"/>
      <c r="B79" s="529" t="s">
        <v>986</v>
      </c>
      <c r="C79" s="542"/>
      <c r="D79" s="531">
        <v>5000</v>
      </c>
      <c r="E79" s="535">
        <v>1870.11</v>
      </c>
      <c r="F79" s="1110">
        <f t="shared" si="23"/>
        <v>0.37402199999999997</v>
      </c>
    </row>
    <row r="80" spans="1:6" x14ac:dyDescent="0.2">
      <c r="A80" s="526" t="s">
        <v>798</v>
      </c>
      <c r="B80" s="933" t="s">
        <v>897</v>
      </c>
      <c r="C80" s="526">
        <v>318</v>
      </c>
      <c r="D80" s="1111">
        <f>SUM(D81:D84)</f>
        <v>11466</v>
      </c>
      <c r="E80" s="1111">
        <f t="shared" ref="E80" si="24">SUM(E81:E84)</f>
        <v>5408.55</v>
      </c>
      <c r="F80" s="1112">
        <f t="shared" ref="F80:F86" si="25">E80/D80</f>
        <v>0.47170329670329669</v>
      </c>
    </row>
    <row r="81" spans="1:6" x14ac:dyDescent="0.2">
      <c r="A81" s="543"/>
      <c r="B81" s="541" t="s">
        <v>880</v>
      </c>
      <c r="C81" s="543"/>
      <c r="D81" s="531">
        <v>2000</v>
      </c>
      <c r="E81" s="531">
        <v>2000</v>
      </c>
      <c r="F81" s="1110">
        <f t="shared" si="25"/>
        <v>1</v>
      </c>
    </row>
    <row r="82" spans="1:6" x14ac:dyDescent="0.2">
      <c r="A82" s="543"/>
      <c r="B82" s="529" t="s">
        <v>987</v>
      </c>
      <c r="C82" s="543"/>
      <c r="D82" s="531">
        <v>1000</v>
      </c>
      <c r="E82" s="531">
        <v>999.5</v>
      </c>
      <c r="F82" s="1110">
        <f t="shared" si="25"/>
        <v>0.99950000000000006</v>
      </c>
    </row>
    <row r="83" spans="1:6" x14ac:dyDescent="0.2">
      <c r="A83" s="543"/>
      <c r="B83" s="541" t="s">
        <v>988</v>
      </c>
      <c r="C83" s="543"/>
      <c r="D83" s="531">
        <v>5966</v>
      </c>
      <c r="E83" s="531">
        <v>1623.79</v>
      </c>
      <c r="F83" s="1110">
        <f t="shared" si="25"/>
        <v>0.27217398592021452</v>
      </c>
    </row>
    <row r="84" spans="1:6" x14ac:dyDescent="0.2">
      <c r="A84" s="543"/>
      <c r="B84" s="529" t="s">
        <v>989</v>
      </c>
      <c r="C84" s="543"/>
      <c r="D84" s="531">
        <v>2500</v>
      </c>
      <c r="E84" s="535">
        <v>785.26</v>
      </c>
      <c r="F84" s="1110">
        <f t="shared" si="25"/>
        <v>0.31410399999999999</v>
      </c>
    </row>
    <row r="85" spans="1:6" x14ac:dyDescent="0.2">
      <c r="A85" s="526" t="s">
        <v>799</v>
      </c>
      <c r="B85" s="933" t="s">
        <v>891</v>
      </c>
      <c r="C85" s="526">
        <v>228</v>
      </c>
      <c r="D85" s="1111">
        <f>SUM(D86:D91)</f>
        <v>9473</v>
      </c>
      <c r="E85" s="1111">
        <f t="shared" ref="E85" si="26">SUM(E86:E91)</f>
        <v>5550.62</v>
      </c>
      <c r="F85" s="1112">
        <f t="shared" si="25"/>
        <v>0.58594109574580389</v>
      </c>
    </row>
    <row r="86" spans="1:6" x14ac:dyDescent="0.2">
      <c r="A86" s="550"/>
      <c r="B86" s="529" t="s">
        <v>887</v>
      </c>
      <c r="C86" s="550"/>
      <c r="D86" s="531">
        <v>2473</v>
      </c>
      <c r="E86" s="531">
        <v>2473</v>
      </c>
      <c r="F86" s="1110">
        <f t="shared" si="25"/>
        <v>1</v>
      </c>
    </row>
    <row r="87" spans="1:6" x14ac:dyDescent="0.2">
      <c r="A87" s="550"/>
      <c r="B87" s="529" t="s">
        <v>904</v>
      </c>
      <c r="C87" s="550"/>
      <c r="D87" s="531">
        <v>700</v>
      </c>
      <c r="E87" s="531">
        <v>353.77</v>
      </c>
      <c r="F87" s="1110">
        <f t="shared" ref="F87:F91" si="27">E87/D87</f>
        <v>0.50538571428571422</v>
      </c>
    </row>
    <row r="88" spans="1:6" x14ac:dyDescent="0.2">
      <c r="A88" s="549"/>
      <c r="B88" s="529" t="s">
        <v>919</v>
      </c>
      <c r="C88" s="554"/>
      <c r="D88" s="531">
        <v>2000</v>
      </c>
      <c r="E88" s="531">
        <v>0</v>
      </c>
      <c r="F88" s="1110">
        <f t="shared" si="27"/>
        <v>0</v>
      </c>
    </row>
    <row r="89" spans="1:6" x14ac:dyDescent="0.2">
      <c r="A89" s="549"/>
      <c r="B89" s="529" t="s">
        <v>974</v>
      </c>
      <c r="C89" s="550"/>
      <c r="D89" s="531">
        <v>500</v>
      </c>
      <c r="E89" s="531">
        <v>268.16000000000003</v>
      </c>
      <c r="F89" s="1110">
        <f t="shared" si="27"/>
        <v>0.53632000000000002</v>
      </c>
    </row>
    <row r="90" spans="1:6" x14ac:dyDescent="0.2">
      <c r="A90" s="549"/>
      <c r="B90" s="529" t="s">
        <v>943</v>
      </c>
      <c r="C90" s="550"/>
      <c r="D90" s="531">
        <v>2800</v>
      </c>
      <c r="E90" s="531">
        <v>1455.69</v>
      </c>
      <c r="F90" s="1110">
        <f t="shared" si="27"/>
        <v>0.51988928571428572</v>
      </c>
    </row>
    <row r="91" spans="1:6" x14ac:dyDescent="0.2">
      <c r="A91" s="552"/>
      <c r="B91" s="533" t="s">
        <v>990</v>
      </c>
      <c r="C91" s="555"/>
      <c r="D91" s="556">
        <v>1000</v>
      </c>
      <c r="E91" s="535">
        <v>1000</v>
      </c>
      <c r="F91" s="1110">
        <f t="shared" si="27"/>
        <v>1</v>
      </c>
    </row>
    <row r="92" spans="1:6" x14ac:dyDescent="0.2">
      <c r="A92" s="526" t="s">
        <v>801</v>
      </c>
      <c r="B92" s="933" t="s">
        <v>898</v>
      </c>
      <c r="C92" s="526">
        <v>522</v>
      </c>
      <c r="D92" s="1111">
        <f>SUM(D93:D97)</f>
        <v>15981</v>
      </c>
      <c r="E92" s="1111">
        <f t="shared" ref="E92" si="28">SUM(E93:E97)</f>
        <v>4215.6099999999997</v>
      </c>
      <c r="F92" s="1112">
        <f>E92/D92</f>
        <v>0.26378887428821723</v>
      </c>
    </row>
    <row r="93" spans="1:6" ht="22.5" x14ac:dyDescent="0.2">
      <c r="A93" s="539"/>
      <c r="B93" s="541" t="s">
        <v>899</v>
      </c>
      <c r="C93" s="539"/>
      <c r="D93" s="531">
        <v>1500</v>
      </c>
      <c r="E93" s="531">
        <v>0</v>
      </c>
      <c r="F93" s="1110">
        <f>E93/D93</f>
        <v>0</v>
      </c>
    </row>
    <row r="94" spans="1:6" x14ac:dyDescent="0.2">
      <c r="A94" s="543"/>
      <c r="B94" s="541" t="s">
        <v>943</v>
      </c>
      <c r="C94" s="543"/>
      <c r="D94" s="531">
        <v>1981</v>
      </c>
      <c r="E94" s="531">
        <v>1065</v>
      </c>
      <c r="F94" s="1110">
        <f t="shared" ref="F94:F97" si="29">E94/D94</f>
        <v>0.53760726905603229</v>
      </c>
    </row>
    <row r="95" spans="1:6" x14ac:dyDescent="0.2">
      <c r="A95" s="543"/>
      <c r="B95" s="541" t="s">
        <v>920</v>
      </c>
      <c r="C95" s="543"/>
      <c r="D95" s="531">
        <v>6000</v>
      </c>
      <c r="E95" s="531">
        <v>144.16</v>
      </c>
      <c r="F95" s="1110">
        <f t="shared" si="29"/>
        <v>2.4026666666666665E-2</v>
      </c>
    </row>
    <row r="96" spans="1:6" x14ac:dyDescent="0.2">
      <c r="A96" s="543"/>
      <c r="B96" s="541" t="s">
        <v>974</v>
      </c>
      <c r="C96" s="543"/>
      <c r="D96" s="531">
        <v>3500</v>
      </c>
      <c r="E96" s="531">
        <v>3006.45</v>
      </c>
      <c r="F96" s="1110">
        <f t="shared" si="29"/>
        <v>0.85898571428571424</v>
      </c>
    </row>
    <row r="97" spans="1:6" x14ac:dyDescent="0.2">
      <c r="A97" s="543"/>
      <c r="B97" s="935" t="s">
        <v>953</v>
      </c>
      <c r="C97" s="543"/>
      <c r="D97" s="531">
        <v>3000</v>
      </c>
      <c r="E97" s="535">
        <v>0</v>
      </c>
      <c r="F97" s="1110">
        <f t="shared" si="29"/>
        <v>0</v>
      </c>
    </row>
    <row r="98" spans="1:6" x14ac:dyDescent="0.2">
      <c r="A98" s="526" t="s">
        <v>803</v>
      </c>
      <c r="B98" s="933" t="s">
        <v>910</v>
      </c>
      <c r="C98" s="526">
        <v>340</v>
      </c>
      <c r="D98" s="1111">
        <f>SUM(D99:D101)</f>
        <v>11952</v>
      </c>
      <c r="E98" s="1111">
        <f t="shared" ref="E98" si="30">SUM(E99:E101)</f>
        <v>2712.56</v>
      </c>
      <c r="F98" s="1112">
        <f>E98/D98</f>
        <v>0.22695448460508702</v>
      </c>
    </row>
    <row r="99" spans="1:6" x14ac:dyDescent="0.2">
      <c r="A99" s="539"/>
      <c r="B99" s="541" t="s">
        <v>991</v>
      </c>
      <c r="C99" s="539"/>
      <c r="D99" s="531">
        <v>1952</v>
      </c>
      <c r="E99" s="531">
        <v>1247.33</v>
      </c>
      <c r="F99" s="1110">
        <f>E99/D99</f>
        <v>0.63900102459016395</v>
      </c>
    </row>
    <row r="100" spans="1:6" ht="22.5" x14ac:dyDescent="0.2">
      <c r="A100" s="528"/>
      <c r="B100" s="541" t="s">
        <v>992</v>
      </c>
      <c r="C100" s="543"/>
      <c r="D100" s="531">
        <v>2200</v>
      </c>
      <c r="E100" s="531">
        <v>0</v>
      </c>
      <c r="F100" s="1110">
        <f t="shared" ref="F100:F101" si="31">E100/D100</f>
        <v>0</v>
      </c>
    </row>
    <row r="101" spans="1:6" ht="13.5" thickBot="1" x14ac:dyDescent="0.25">
      <c r="A101" s="528"/>
      <c r="B101" s="541" t="s">
        <v>993</v>
      </c>
      <c r="C101" s="543"/>
      <c r="D101" s="531">
        <v>7800</v>
      </c>
      <c r="E101" s="531">
        <v>1465.23</v>
      </c>
      <c r="F101" s="1110">
        <f t="shared" si="31"/>
        <v>0.18784999999999999</v>
      </c>
    </row>
    <row r="102" spans="1:6" ht="27" customHeight="1" thickBot="1" x14ac:dyDescent="0.25">
      <c r="A102" s="557"/>
      <c r="B102" s="1132" t="s">
        <v>753</v>
      </c>
      <c r="C102" s="1133">
        <f>C98+C92+C85+C80+C66+C59+C53+C49+C47+C42+C36+C29+C22+C18+C11+C7+C75</f>
        <v>6609</v>
      </c>
      <c r="D102" s="1130">
        <f>D98+D92+D85+D80+D75+D66+D59+D53+D49+D47+D42+D36+D29+D22+D18+D11+D7</f>
        <v>212686</v>
      </c>
      <c r="E102" s="1130">
        <f>E98+E92+E85+E80+E75+E66+E59+E53+E49+E47+E42+E36+E29+E22+E18+E11+E7</f>
        <v>92321.11</v>
      </c>
      <c r="F102" s="1131">
        <f>E102/D102</f>
        <v>0.43407234138589285</v>
      </c>
    </row>
  </sheetData>
  <mergeCells count="2">
    <mergeCell ref="A3:F3"/>
    <mergeCell ref="C1:F1"/>
  </mergeCells>
  <pageMargins left="0.98425196850393704" right="0" top="0.59055118110236227" bottom="0.39370078740157483" header="0.31496062992125984" footer="0.11811023622047245"/>
  <pageSetup paperSize="9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showGridLines="0" topLeftCell="A88" workbookViewId="0">
      <selection activeCell="E102" sqref="E102"/>
    </sheetView>
  </sheetViews>
  <sheetFormatPr defaultRowHeight="12.75" x14ac:dyDescent="0.2"/>
  <cols>
    <col min="1" max="1" width="4.5703125" style="622" bestFit="1" customWidth="1"/>
    <col min="2" max="2" width="8.5703125" style="622" customWidth="1"/>
    <col min="3" max="3" width="1" style="622" hidden="1" customWidth="1"/>
    <col min="4" max="4" width="7.42578125" style="622" customWidth="1"/>
    <col min="5" max="5" width="37.85546875" style="622" customWidth="1"/>
    <col min="6" max="6" width="14.140625" style="622" customWidth="1"/>
    <col min="7" max="7" width="13.42578125" style="622" customWidth="1"/>
    <col min="8" max="8" width="9.42578125" style="622" customWidth="1"/>
    <col min="9" max="9" width="5" style="622" customWidth="1"/>
    <col min="10" max="10" width="15.28515625" style="622" customWidth="1"/>
    <col min="11" max="11" width="9.140625" style="558" customWidth="1"/>
    <col min="12" max="12" width="11.85546875" style="622" customWidth="1"/>
    <col min="13" max="235" width="9.140625" style="622"/>
    <col min="236" max="236" width="8.7109375" style="622" customWidth="1"/>
    <col min="237" max="237" width="9.85546875" style="622" customWidth="1"/>
    <col min="238" max="238" width="1" style="622" customWidth="1"/>
    <col min="239" max="239" width="10.85546875" style="622" customWidth="1"/>
    <col min="240" max="240" width="54.5703125" style="622" customWidth="1"/>
    <col min="241" max="242" width="22.85546875" style="622" customWidth="1"/>
    <col min="243" max="243" width="8.7109375" style="622" customWidth="1"/>
    <col min="244" max="244" width="14.140625" style="622" customWidth="1"/>
    <col min="245" max="491" width="9.140625" style="622"/>
    <col min="492" max="492" width="8.7109375" style="622" customWidth="1"/>
    <col min="493" max="493" width="9.85546875" style="622" customWidth="1"/>
    <col min="494" max="494" width="1" style="622" customWidth="1"/>
    <col min="495" max="495" width="10.85546875" style="622" customWidth="1"/>
    <col min="496" max="496" width="54.5703125" style="622" customWidth="1"/>
    <col min="497" max="498" width="22.85546875" style="622" customWidth="1"/>
    <col min="499" max="499" width="8.7109375" style="622" customWidth="1"/>
    <col min="500" max="500" width="14.140625" style="622" customWidth="1"/>
    <col min="501" max="747" width="9.140625" style="622"/>
    <col min="748" max="748" width="8.7109375" style="622" customWidth="1"/>
    <col min="749" max="749" width="9.85546875" style="622" customWidth="1"/>
    <col min="750" max="750" width="1" style="622" customWidth="1"/>
    <col min="751" max="751" width="10.85546875" style="622" customWidth="1"/>
    <col min="752" max="752" width="54.5703125" style="622" customWidth="1"/>
    <col min="753" max="754" width="22.85546875" style="622" customWidth="1"/>
    <col min="755" max="755" width="8.7109375" style="622" customWidth="1"/>
    <col min="756" max="756" width="14.140625" style="622" customWidth="1"/>
    <col min="757" max="1003" width="9.140625" style="622"/>
    <col min="1004" max="1004" width="8.7109375" style="622" customWidth="1"/>
    <col min="1005" max="1005" width="9.85546875" style="622" customWidth="1"/>
    <col min="1006" max="1006" width="1" style="622" customWidth="1"/>
    <col min="1007" max="1007" width="10.85546875" style="622" customWidth="1"/>
    <col min="1008" max="1008" width="54.5703125" style="622" customWidth="1"/>
    <col min="1009" max="1010" width="22.85546875" style="622" customWidth="1"/>
    <col min="1011" max="1011" width="8.7109375" style="622" customWidth="1"/>
    <col min="1012" max="1012" width="14.140625" style="622" customWidth="1"/>
    <col min="1013" max="1259" width="9.140625" style="622"/>
    <col min="1260" max="1260" width="8.7109375" style="622" customWidth="1"/>
    <col min="1261" max="1261" width="9.85546875" style="622" customWidth="1"/>
    <col min="1262" max="1262" width="1" style="622" customWidth="1"/>
    <col min="1263" max="1263" width="10.85546875" style="622" customWidth="1"/>
    <col min="1264" max="1264" width="54.5703125" style="622" customWidth="1"/>
    <col min="1265" max="1266" width="22.85546875" style="622" customWidth="1"/>
    <col min="1267" max="1267" width="8.7109375" style="622" customWidth="1"/>
    <col min="1268" max="1268" width="14.140625" style="622" customWidth="1"/>
    <col min="1269" max="1515" width="9.140625" style="622"/>
    <col min="1516" max="1516" width="8.7109375" style="622" customWidth="1"/>
    <col min="1517" max="1517" width="9.85546875" style="622" customWidth="1"/>
    <col min="1518" max="1518" width="1" style="622" customWidth="1"/>
    <col min="1519" max="1519" width="10.85546875" style="622" customWidth="1"/>
    <col min="1520" max="1520" width="54.5703125" style="622" customWidth="1"/>
    <col min="1521" max="1522" width="22.85546875" style="622" customWidth="1"/>
    <col min="1523" max="1523" width="8.7109375" style="622" customWidth="1"/>
    <col min="1524" max="1524" width="14.140625" style="622" customWidth="1"/>
    <col min="1525" max="1771" width="9.140625" style="622"/>
    <col min="1772" max="1772" width="8.7109375" style="622" customWidth="1"/>
    <col min="1773" max="1773" width="9.85546875" style="622" customWidth="1"/>
    <col min="1774" max="1774" width="1" style="622" customWidth="1"/>
    <col min="1775" max="1775" width="10.85546875" style="622" customWidth="1"/>
    <col min="1776" max="1776" width="54.5703125" style="622" customWidth="1"/>
    <col min="1777" max="1778" width="22.85546875" style="622" customWidth="1"/>
    <col min="1779" max="1779" width="8.7109375" style="622" customWidth="1"/>
    <col min="1780" max="1780" width="14.140625" style="622" customWidth="1"/>
    <col min="1781" max="2027" width="9.140625" style="622"/>
    <col min="2028" max="2028" width="8.7109375" style="622" customWidth="1"/>
    <col min="2029" max="2029" width="9.85546875" style="622" customWidth="1"/>
    <col min="2030" max="2030" width="1" style="622" customWidth="1"/>
    <col min="2031" max="2031" width="10.85546875" style="622" customWidth="1"/>
    <col min="2032" max="2032" width="54.5703125" style="622" customWidth="1"/>
    <col min="2033" max="2034" width="22.85546875" style="622" customWidth="1"/>
    <col min="2035" max="2035" width="8.7109375" style="622" customWidth="1"/>
    <col min="2036" max="2036" width="14.140625" style="622" customWidth="1"/>
    <col min="2037" max="2283" width="9.140625" style="622"/>
    <col min="2284" max="2284" width="8.7109375" style="622" customWidth="1"/>
    <col min="2285" max="2285" width="9.85546875" style="622" customWidth="1"/>
    <col min="2286" max="2286" width="1" style="622" customWidth="1"/>
    <col min="2287" max="2287" width="10.85546875" style="622" customWidth="1"/>
    <col min="2288" max="2288" width="54.5703125" style="622" customWidth="1"/>
    <col min="2289" max="2290" width="22.85546875" style="622" customWidth="1"/>
    <col min="2291" max="2291" width="8.7109375" style="622" customWidth="1"/>
    <col min="2292" max="2292" width="14.140625" style="622" customWidth="1"/>
    <col min="2293" max="2539" width="9.140625" style="622"/>
    <col min="2540" max="2540" width="8.7109375" style="622" customWidth="1"/>
    <col min="2541" max="2541" width="9.85546875" style="622" customWidth="1"/>
    <col min="2542" max="2542" width="1" style="622" customWidth="1"/>
    <col min="2543" max="2543" width="10.85546875" style="622" customWidth="1"/>
    <col min="2544" max="2544" width="54.5703125" style="622" customWidth="1"/>
    <col min="2545" max="2546" width="22.85546875" style="622" customWidth="1"/>
    <col min="2547" max="2547" width="8.7109375" style="622" customWidth="1"/>
    <col min="2548" max="2548" width="14.140625" style="622" customWidth="1"/>
    <col min="2549" max="2795" width="9.140625" style="622"/>
    <col min="2796" max="2796" width="8.7109375" style="622" customWidth="1"/>
    <col min="2797" max="2797" width="9.85546875" style="622" customWidth="1"/>
    <col min="2798" max="2798" width="1" style="622" customWidth="1"/>
    <col min="2799" max="2799" width="10.85546875" style="622" customWidth="1"/>
    <col min="2800" max="2800" width="54.5703125" style="622" customWidth="1"/>
    <col min="2801" max="2802" width="22.85546875" style="622" customWidth="1"/>
    <col min="2803" max="2803" width="8.7109375" style="622" customWidth="1"/>
    <col min="2804" max="2804" width="14.140625" style="622" customWidth="1"/>
    <col min="2805" max="3051" width="9.140625" style="622"/>
    <col min="3052" max="3052" width="8.7109375" style="622" customWidth="1"/>
    <col min="3053" max="3053" width="9.85546875" style="622" customWidth="1"/>
    <col min="3054" max="3054" width="1" style="622" customWidth="1"/>
    <col min="3055" max="3055" width="10.85546875" style="622" customWidth="1"/>
    <col min="3056" max="3056" width="54.5703125" style="622" customWidth="1"/>
    <col min="3057" max="3058" width="22.85546875" style="622" customWidth="1"/>
    <col min="3059" max="3059" width="8.7109375" style="622" customWidth="1"/>
    <col min="3060" max="3060" width="14.140625" style="622" customWidth="1"/>
    <col min="3061" max="3307" width="9.140625" style="622"/>
    <col min="3308" max="3308" width="8.7109375" style="622" customWidth="1"/>
    <col min="3309" max="3309" width="9.85546875" style="622" customWidth="1"/>
    <col min="3310" max="3310" width="1" style="622" customWidth="1"/>
    <col min="3311" max="3311" width="10.85546875" style="622" customWidth="1"/>
    <col min="3312" max="3312" width="54.5703125" style="622" customWidth="1"/>
    <col min="3313" max="3314" width="22.85546875" style="622" customWidth="1"/>
    <col min="3315" max="3315" width="8.7109375" style="622" customWidth="1"/>
    <col min="3316" max="3316" width="14.140625" style="622" customWidth="1"/>
    <col min="3317" max="3563" width="9.140625" style="622"/>
    <col min="3564" max="3564" width="8.7109375" style="622" customWidth="1"/>
    <col min="3565" max="3565" width="9.85546875" style="622" customWidth="1"/>
    <col min="3566" max="3566" width="1" style="622" customWidth="1"/>
    <col min="3567" max="3567" width="10.85546875" style="622" customWidth="1"/>
    <col min="3568" max="3568" width="54.5703125" style="622" customWidth="1"/>
    <col min="3569" max="3570" width="22.85546875" style="622" customWidth="1"/>
    <col min="3571" max="3571" width="8.7109375" style="622" customWidth="1"/>
    <col min="3572" max="3572" width="14.140625" style="622" customWidth="1"/>
    <col min="3573" max="3819" width="9.140625" style="622"/>
    <col min="3820" max="3820" width="8.7109375" style="622" customWidth="1"/>
    <col min="3821" max="3821" width="9.85546875" style="622" customWidth="1"/>
    <col min="3822" max="3822" width="1" style="622" customWidth="1"/>
    <col min="3823" max="3823" width="10.85546875" style="622" customWidth="1"/>
    <col min="3824" max="3824" width="54.5703125" style="622" customWidth="1"/>
    <col min="3825" max="3826" width="22.85546875" style="622" customWidth="1"/>
    <col min="3827" max="3827" width="8.7109375" style="622" customWidth="1"/>
    <col min="3828" max="3828" width="14.140625" style="622" customWidth="1"/>
    <col min="3829" max="4075" width="9.140625" style="622"/>
    <col min="4076" max="4076" width="8.7109375" style="622" customWidth="1"/>
    <col min="4077" max="4077" width="9.85546875" style="622" customWidth="1"/>
    <col min="4078" max="4078" width="1" style="622" customWidth="1"/>
    <col min="4079" max="4079" width="10.85546875" style="622" customWidth="1"/>
    <col min="4080" max="4080" width="54.5703125" style="622" customWidth="1"/>
    <col min="4081" max="4082" width="22.85546875" style="622" customWidth="1"/>
    <col min="4083" max="4083" width="8.7109375" style="622" customWidth="1"/>
    <col min="4084" max="4084" width="14.140625" style="622" customWidth="1"/>
    <col min="4085" max="4331" width="9.140625" style="622"/>
    <col min="4332" max="4332" width="8.7109375" style="622" customWidth="1"/>
    <col min="4333" max="4333" width="9.85546875" style="622" customWidth="1"/>
    <col min="4334" max="4334" width="1" style="622" customWidth="1"/>
    <col min="4335" max="4335" width="10.85546875" style="622" customWidth="1"/>
    <col min="4336" max="4336" width="54.5703125" style="622" customWidth="1"/>
    <col min="4337" max="4338" width="22.85546875" style="622" customWidth="1"/>
    <col min="4339" max="4339" width="8.7109375" style="622" customWidth="1"/>
    <col min="4340" max="4340" width="14.140625" style="622" customWidth="1"/>
    <col min="4341" max="4587" width="9.140625" style="622"/>
    <col min="4588" max="4588" width="8.7109375" style="622" customWidth="1"/>
    <col min="4589" max="4589" width="9.85546875" style="622" customWidth="1"/>
    <col min="4590" max="4590" width="1" style="622" customWidth="1"/>
    <col min="4591" max="4591" width="10.85546875" style="622" customWidth="1"/>
    <col min="4592" max="4592" width="54.5703125" style="622" customWidth="1"/>
    <col min="4593" max="4594" width="22.85546875" style="622" customWidth="1"/>
    <col min="4595" max="4595" width="8.7109375" style="622" customWidth="1"/>
    <col min="4596" max="4596" width="14.140625" style="622" customWidth="1"/>
    <col min="4597" max="4843" width="9.140625" style="622"/>
    <col min="4844" max="4844" width="8.7109375" style="622" customWidth="1"/>
    <col min="4845" max="4845" width="9.85546875" style="622" customWidth="1"/>
    <col min="4846" max="4846" width="1" style="622" customWidth="1"/>
    <col min="4847" max="4847" width="10.85546875" style="622" customWidth="1"/>
    <col min="4848" max="4848" width="54.5703125" style="622" customWidth="1"/>
    <col min="4849" max="4850" width="22.85546875" style="622" customWidth="1"/>
    <col min="4851" max="4851" width="8.7109375" style="622" customWidth="1"/>
    <col min="4852" max="4852" width="14.140625" style="622" customWidth="1"/>
    <col min="4853" max="5099" width="9.140625" style="622"/>
    <col min="5100" max="5100" width="8.7109375" style="622" customWidth="1"/>
    <col min="5101" max="5101" width="9.85546875" style="622" customWidth="1"/>
    <col min="5102" max="5102" width="1" style="622" customWidth="1"/>
    <col min="5103" max="5103" width="10.85546875" style="622" customWidth="1"/>
    <col min="5104" max="5104" width="54.5703125" style="622" customWidth="1"/>
    <col min="5105" max="5106" width="22.85546875" style="622" customWidth="1"/>
    <col min="5107" max="5107" width="8.7109375" style="622" customWidth="1"/>
    <col min="5108" max="5108" width="14.140625" style="622" customWidth="1"/>
    <col min="5109" max="5355" width="9.140625" style="622"/>
    <col min="5356" max="5356" width="8.7109375" style="622" customWidth="1"/>
    <col min="5357" max="5357" width="9.85546875" style="622" customWidth="1"/>
    <col min="5358" max="5358" width="1" style="622" customWidth="1"/>
    <col min="5359" max="5359" width="10.85546875" style="622" customWidth="1"/>
    <col min="5360" max="5360" width="54.5703125" style="622" customWidth="1"/>
    <col min="5361" max="5362" width="22.85546875" style="622" customWidth="1"/>
    <col min="5363" max="5363" width="8.7109375" style="622" customWidth="1"/>
    <col min="5364" max="5364" width="14.140625" style="622" customWidth="1"/>
    <col min="5365" max="5611" width="9.140625" style="622"/>
    <col min="5612" max="5612" width="8.7109375" style="622" customWidth="1"/>
    <col min="5613" max="5613" width="9.85546875" style="622" customWidth="1"/>
    <col min="5614" max="5614" width="1" style="622" customWidth="1"/>
    <col min="5615" max="5615" width="10.85546875" style="622" customWidth="1"/>
    <col min="5616" max="5616" width="54.5703125" style="622" customWidth="1"/>
    <col min="5617" max="5618" width="22.85546875" style="622" customWidth="1"/>
    <col min="5619" max="5619" width="8.7109375" style="622" customWidth="1"/>
    <col min="5620" max="5620" width="14.140625" style="622" customWidth="1"/>
    <col min="5621" max="5867" width="9.140625" style="622"/>
    <col min="5868" max="5868" width="8.7109375" style="622" customWidth="1"/>
    <col min="5869" max="5869" width="9.85546875" style="622" customWidth="1"/>
    <col min="5870" max="5870" width="1" style="622" customWidth="1"/>
    <col min="5871" max="5871" width="10.85546875" style="622" customWidth="1"/>
    <col min="5872" max="5872" width="54.5703125" style="622" customWidth="1"/>
    <col min="5873" max="5874" width="22.85546875" style="622" customWidth="1"/>
    <col min="5875" max="5875" width="8.7109375" style="622" customWidth="1"/>
    <col min="5876" max="5876" width="14.140625" style="622" customWidth="1"/>
    <col min="5877" max="6123" width="9.140625" style="622"/>
    <col min="6124" max="6124" width="8.7109375" style="622" customWidth="1"/>
    <col min="6125" max="6125" width="9.85546875" style="622" customWidth="1"/>
    <col min="6126" max="6126" width="1" style="622" customWidth="1"/>
    <col min="6127" max="6127" width="10.85546875" style="622" customWidth="1"/>
    <col min="6128" max="6128" width="54.5703125" style="622" customWidth="1"/>
    <col min="6129" max="6130" width="22.85546875" style="622" customWidth="1"/>
    <col min="6131" max="6131" width="8.7109375" style="622" customWidth="1"/>
    <col min="6132" max="6132" width="14.140625" style="622" customWidth="1"/>
    <col min="6133" max="6379" width="9.140625" style="622"/>
    <col min="6380" max="6380" width="8.7109375" style="622" customWidth="1"/>
    <col min="6381" max="6381" width="9.85546875" style="622" customWidth="1"/>
    <col min="6382" max="6382" width="1" style="622" customWidth="1"/>
    <col min="6383" max="6383" width="10.85546875" style="622" customWidth="1"/>
    <col min="6384" max="6384" width="54.5703125" style="622" customWidth="1"/>
    <col min="6385" max="6386" width="22.85546875" style="622" customWidth="1"/>
    <col min="6387" max="6387" width="8.7109375" style="622" customWidth="1"/>
    <col min="6388" max="6388" width="14.140625" style="622" customWidth="1"/>
    <col min="6389" max="6635" width="9.140625" style="622"/>
    <col min="6636" max="6636" width="8.7109375" style="622" customWidth="1"/>
    <col min="6637" max="6637" width="9.85546875" style="622" customWidth="1"/>
    <col min="6638" max="6638" width="1" style="622" customWidth="1"/>
    <col min="6639" max="6639" width="10.85546875" style="622" customWidth="1"/>
    <col min="6640" max="6640" width="54.5703125" style="622" customWidth="1"/>
    <col min="6641" max="6642" width="22.85546875" style="622" customWidth="1"/>
    <col min="6643" max="6643" width="8.7109375" style="622" customWidth="1"/>
    <col min="6644" max="6644" width="14.140625" style="622" customWidth="1"/>
    <col min="6645" max="6891" width="9.140625" style="622"/>
    <col min="6892" max="6892" width="8.7109375" style="622" customWidth="1"/>
    <col min="6893" max="6893" width="9.85546875" style="622" customWidth="1"/>
    <col min="6894" max="6894" width="1" style="622" customWidth="1"/>
    <col min="6895" max="6895" width="10.85546875" style="622" customWidth="1"/>
    <col min="6896" max="6896" width="54.5703125" style="622" customWidth="1"/>
    <col min="6897" max="6898" width="22.85546875" style="622" customWidth="1"/>
    <col min="6899" max="6899" width="8.7109375" style="622" customWidth="1"/>
    <col min="6900" max="6900" width="14.140625" style="622" customWidth="1"/>
    <col min="6901" max="7147" width="9.140625" style="622"/>
    <col min="7148" max="7148" width="8.7109375" style="622" customWidth="1"/>
    <col min="7149" max="7149" width="9.85546875" style="622" customWidth="1"/>
    <col min="7150" max="7150" width="1" style="622" customWidth="1"/>
    <col min="7151" max="7151" width="10.85546875" style="622" customWidth="1"/>
    <col min="7152" max="7152" width="54.5703125" style="622" customWidth="1"/>
    <col min="7153" max="7154" width="22.85546875" style="622" customWidth="1"/>
    <col min="7155" max="7155" width="8.7109375" style="622" customWidth="1"/>
    <col min="7156" max="7156" width="14.140625" style="622" customWidth="1"/>
    <col min="7157" max="7403" width="9.140625" style="622"/>
    <col min="7404" max="7404" width="8.7109375" style="622" customWidth="1"/>
    <col min="7405" max="7405" width="9.85546875" style="622" customWidth="1"/>
    <col min="7406" max="7406" width="1" style="622" customWidth="1"/>
    <col min="7407" max="7407" width="10.85546875" style="622" customWidth="1"/>
    <col min="7408" max="7408" width="54.5703125" style="622" customWidth="1"/>
    <col min="7409" max="7410" width="22.85546875" style="622" customWidth="1"/>
    <col min="7411" max="7411" width="8.7109375" style="622" customWidth="1"/>
    <col min="7412" max="7412" width="14.140625" style="622" customWidth="1"/>
    <col min="7413" max="7659" width="9.140625" style="622"/>
    <col min="7660" max="7660" width="8.7109375" style="622" customWidth="1"/>
    <col min="7661" max="7661" width="9.85546875" style="622" customWidth="1"/>
    <col min="7662" max="7662" width="1" style="622" customWidth="1"/>
    <col min="7663" max="7663" width="10.85546875" style="622" customWidth="1"/>
    <col min="7664" max="7664" width="54.5703125" style="622" customWidth="1"/>
    <col min="7665" max="7666" width="22.85546875" style="622" customWidth="1"/>
    <col min="7667" max="7667" width="8.7109375" style="622" customWidth="1"/>
    <col min="7668" max="7668" width="14.140625" style="622" customWidth="1"/>
    <col min="7669" max="7915" width="9.140625" style="622"/>
    <col min="7916" max="7916" width="8.7109375" style="622" customWidth="1"/>
    <col min="7917" max="7917" width="9.85546875" style="622" customWidth="1"/>
    <col min="7918" max="7918" width="1" style="622" customWidth="1"/>
    <col min="7919" max="7919" width="10.85546875" style="622" customWidth="1"/>
    <col min="7920" max="7920" width="54.5703125" style="622" customWidth="1"/>
    <col min="7921" max="7922" width="22.85546875" style="622" customWidth="1"/>
    <col min="7923" max="7923" width="8.7109375" style="622" customWidth="1"/>
    <col min="7924" max="7924" width="14.140625" style="622" customWidth="1"/>
    <col min="7925" max="8171" width="9.140625" style="622"/>
    <col min="8172" max="8172" width="8.7109375" style="622" customWidth="1"/>
    <col min="8173" max="8173" width="9.85546875" style="622" customWidth="1"/>
    <col min="8174" max="8174" width="1" style="622" customWidth="1"/>
    <col min="8175" max="8175" width="10.85546875" style="622" customWidth="1"/>
    <col min="8176" max="8176" width="54.5703125" style="622" customWidth="1"/>
    <col min="8177" max="8178" width="22.85546875" style="622" customWidth="1"/>
    <col min="8179" max="8179" width="8.7109375" style="622" customWidth="1"/>
    <col min="8180" max="8180" width="14.140625" style="622" customWidth="1"/>
    <col min="8181" max="8427" width="9.140625" style="622"/>
    <col min="8428" max="8428" width="8.7109375" style="622" customWidth="1"/>
    <col min="8429" max="8429" width="9.85546875" style="622" customWidth="1"/>
    <col min="8430" max="8430" width="1" style="622" customWidth="1"/>
    <col min="8431" max="8431" width="10.85546875" style="622" customWidth="1"/>
    <col min="8432" max="8432" width="54.5703125" style="622" customWidth="1"/>
    <col min="8433" max="8434" width="22.85546875" style="622" customWidth="1"/>
    <col min="8435" max="8435" width="8.7109375" style="622" customWidth="1"/>
    <col min="8436" max="8436" width="14.140625" style="622" customWidth="1"/>
    <col min="8437" max="8683" width="9.140625" style="622"/>
    <col min="8684" max="8684" width="8.7109375" style="622" customWidth="1"/>
    <col min="8685" max="8685" width="9.85546875" style="622" customWidth="1"/>
    <col min="8686" max="8686" width="1" style="622" customWidth="1"/>
    <col min="8687" max="8687" width="10.85546875" style="622" customWidth="1"/>
    <col min="8688" max="8688" width="54.5703125" style="622" customWidth="1"/>
    <col min="8689" max="8690" width="22.85546875" style="622" customWidth="1"/>
    <col min="8691" max="8691" width="8.7109375" style="622" customWidth="1"/>
    <col min="8692" max="8692" width="14.140625" style="622" customWidth="1"/>
    <col min="8693" max="8939" width="9.140625" style="622"/>
    <col min="8940" max="8940" width="8.7109375" style="622" customWidth="1"/>
    <col min="8941" max="8941" width="9.85546875" style="622" customWidth="1"/>
    <col min="8942" max="8942" width="1" style="622" customWidth="1"/>
    <col min="8943" max="8943" width="10.85546875" style="622" customWidth="1"/>
    <col min="8944" max="8944" width="54.5703125" style="622" customWidth="1"/>
    <col min="8945" max="8946" width="22.85546875" style="622" customWidth="1"/>
    <col min="8947" max="8947" width="8.7109375" style="622" customWidth="1"/>
    <col min="8948" max="8948" width="14.140625" style="622" customWidth="1"/>
    <col min="8949" max="9195" width="9.140625" style="622"/>
    <col min="9196" max="9196" width="8.7109375" style="622" customWidth="1"/>
    <col min="9197" max="9197" width="9.85546875" style="622" customWidth="1"/>
    <col min="9198" max="9198" width="1" style="622" customWidth="1"/>
    <col min="9199" max="9199" width="10.85546875" style="622" customWidth="1"/>
    <col min="9200" max="9200" width="54.5703125" style="622" customWidth="1"/>
    <col min="9201" max="9202" width="22.85546875" style="622" customWidth="1"/>
    <col min="9203" max="9203" width="8.7109375" style="622" customWidth="1"/>
    <col min="9204" max="9204" width="14.140625" style="622" customWidth="1"/>
    <col min="9205" max="9451" width="9.140625" style="622"/>
    <col min="9452" max="9452" width="8.7109375" style="622" customWidth="1"/>
    <col min="9453" max="9453" width="9.85546875" style="622" customWidth="1"/>
    <col min="9454" max="9454" width="1" style="622" customWidth="1"/>
    <col min="9455" max="9455" width="10.85546875" style="622" customWidth="1"/>
    <col min="9456" max="9456" width="54.5703125" style="622" customWidth="1"/>
    <col min="9457" max="9458" width="22.85546875" style="622" customWidth="1"/>
    <col min="9459" max="9459" width="8.7109375" style="622" customWidth="1"/>
    <col min="9460" max="9460" width="14.140625" style="622" customWidth="1"/>
    <col min="9461" max="9707" width="9.140625" style="622"/>
    <col min="9708" max="9708" width="8.7109375" style="622" customWidth="1"/>
    <col min="9709" max="9709" width="9.85546875" style="622" customWidth="1"/>
    <col min="9710" max="9710" width="1" style="622" customWidth="1"/>
    <col min="9711" max="9711" width="10.85546875" style="622" customWidth="1"/>
    <col min="9712" max="9712" width="54.5703125" style="622" customWidth="1"/>
    <col min="9713" max="9714" width="22.85546875" style="622" customWidth="1"/>
    <col min="9715" max="9715" width="8.7109375" style="622" customWidth="1"/>
    <col min="9716" max="9716" width="14.140625" style="622" customWidth="1"/>
    <col min="9717" max="9963" width="9.140625" style="622"/>
    <col min="9964" max="9964" width="8.7109375" style="622" customWidth="1"/>
    <col min="9965" max="9965" width="9.85546875" style="622" customWidth="1"/>
    <col min="9966" max="9966" width="1" style="622" customWidth="1"/>
    <col min="9967" max="9967" width="10.85546875" style="622" customWidth="1"/>
    <col min="9968" max="9968" width="54.5703125" style="622" customWidth="1"/>
    <col min="9969" max="9970" width="22.85546875" style="622" customWidth="1"/>
    <col min="9971" max="9971" width="8.7109375" style="622" customWidth="1"/>
    <col min="9972" max="9972" width="14.140625" style="622" customWidth="1"/>
    <col min="9973" max="10219" width="9.140625" style="622"/>
    <col min="10220" max="10220" width="8.7109375" style="622" customWidth="1"/>
    <col min="10221" max="10221" width="9.85546875" style="622" customWidth="1"/>
    <col min="10222" max="10222" width="1" style="622" customWidth="1"/>
    <col min="10223" max="10223" width="10.85546875" style="622" customWidth="1"/>
    <col min="10224" max="10224" width="54.5703125" style="622" customWidth="1"/>
    <col min="10225" max="10226" width="22.85546875" style="622" customWidth="1"/>
    <col min="10227" max="10227" width="8.7109375" style="622" customWidth="1"/>
    <col min="10228" max="10228" width="14.140625" style="622" customWidth="1"/>
    <col min="10229" max="10475" width="9.140625" style="622"/>
    <col min="10476" max="10476" width="8.7109375" style="622" customWidth="1"/>
    <col min="10477" max="10477" width="9.85546875" style="622" customWidth="1"/>
    <col min="10478" max="10478" width="1" style="622" customWidth="1"/>
    <col min="10479" max="10479" width="10.85546875" style="622" customWidth="1"/>
    <col min="10480" max="10480" width="54.5703125" style="622" customWidth="1"/>
    <col min="10481" max="10482" width="22.85546875" style="622" customWidth="1"/>
    <col min="10483" max="10483" width="8.7109375" style="622" customWidth="1"/>
    <col min="10484" max="10484" width="14.140625" style="622" customWidth="1"/>
    <col min="10485" max="10731" width="9.140625" style="622"/>
    <col min="10732" max="10732" width="8.7109375" style="622" customWidth="1"/>
    <col min="10733" max="10733" width="9.85546875" style="622" customWidth="1"/>
    <col min="10734" max="10734" width="1" style="622" customWidth="1"/>
    <col min="10735" max="10735" width="10.85546875" style="622" customWidth="1"/>
    <col min="10736" max="10736" width="54.5703125" style="622" customWidth="1"/>
    <col min="10737" max="10738" width="22.85546875" style="622" customWidth="1"/>
    <col min="10739" max="10739" width="8.7109375" style="622" customWidth="1"/>
    <col min="10740" max="10740" width="14.140625" style="622" customWidth="1"/>
    <col min="10741" max="10987" width="9.140625" style="622"/>
    <col min="10988" max="10988" width="8.7109375" style="622" customWidth="1"/>
    <col min="10989" max="10989" width="9.85546875" style="622" customWidth="1"/>
    <col min="10990" max="10990" width="1" style="622" customWidth="1"/>
    <col min="10991" max="10991" width="10.85546875" style="622" customWidth="1"/>
    <col min="10992" max="10992" width="54.5703125" style="622" customWidth="1"/>
    <col min="10993" max="10994" width="22.85546875" style="622" customWidth="1"/>
    <col min="10995" max="10995" width="8.7109375" style="622" customWidth="1"/>
    <col min="10996" max="10996" width="14.140625" style="622" customWidth="1"/>
    <col min="10997" max="11243" width="9.140625" style="622"/>
    <col min="11244" max="11244" width="8.7109375" style="622" customWidth="1"/>
    <col min="11245" max="11245" width="9.85546875" style="622" customWidth="1"/>
    <col min="11246" max="11246" width="1" style="622" customWidth="1"/>
    <col min="11247" max="11247" width="10.85546875" style="622" customWidth="1"/>
    <col min="11248" max="11248" width="54.5703125" style="622" customWidth="1"/>
    <col min="11249" max="11250" width="22.85546875" style="622" customWidth="1"/>
    <col min="11251" max="11251" width="8.7109375" style="622" customWidth="1"/>
    <col min="11252" max="11252" width="14.140625" style="622" customWidth="1"/>
    <col min="11253" max="11499" width="9.140625" style="622"/>
    <col min="11500" max="11500" width="8.7109375" style="622" customWidth="1"/>
    <col min="11501" max="11501" width="9.85546875" style="622" customWidth="1"/>
    <col min="11502" max="11502" width="1" style="622" customWidth="1"/>
    <col min="11503" max="11503" width="10.85546875" style="622" customWidth="1"/>
    <col min="11504" max="11504" width="54.5703125" style="622" customWidth="1"/>
    <col min="11505" max="11506" width="22.85546875" style="622" customWidth="1"/>
    <col min="11507" max="11507" width="8.7109375" style="622" customWidth="1"/>
    <col min="11508" max="11508" width="14.140625" style="622" customWidth="1"/>
    <col min="11509" max="11755" width="9.140625" style="622"/>
    <col min="11756" max="11756" width="8.7109375" style="622" customWidth="1"/>
    <col min="11757" max="11757" width="9.85546875" style="622" customWidth="1"/>
    <col min="11758" max="11758" width="1" style="622" customWidth="1"/>
    <col min="11759" max="11759" width="10.85546875" style="622" customWidth="1"/>
    <col min="11760" max="11760" width="54.5703125" style="622" customWidth="1"/>
    <col min="11761" max="11762" width="22.85546875" style="622" customWidth="1"/>
    <col min="11763" max="11763" width="8.7109375" style="622" customWidth="1"/>
    <col min="11764" max="11764" width="14.140625" style="622" customWidth="1"/>
    <col min="11765" max="12011" width="9.140625" style="622"/>
    <col min="12012" max="12012" width="8.7109375" style="622" customWidth="1"/>
    <col min="12013" max="12013" width="9.85546875" style="622" customWidth="1"/>
    <col min="12014" max="12014" width="1" style="622" customWidth="1"/>
    <col min="12015" max="12015" width="10.85546875" style="622" customWidth="1"/>
    <col min="12016" max="12016" width="54.5703125" style="622" customWidth="1"/>
    <col min="12017" max="12018" width="22.85546875" style="622" customWidth="1"/>
    <col min="12019" max="12019" width="8.7109375" style="622" customWidth="1"/>
    <col min="12020" max="12020" width="14.140625" style="622" customWidth="1"/>
    <col min="12021" max="12267" width="9.140625" style="622"/>
    <col min="12268" max="12268" width="8.7109375" style="622" customWidth="1"/>
    <col min="12269" max="12269" width="9.85546875" style="622" customWidth="1"/>
    <col min="12270" max="12270" width="1" style="622" customWidth="1"/>
    <col min="12271" max="12271" width="10.85546875" style="622" customWidth="1"/>
    <col min="12272" max="12272" width="54.5703125" style="622" customWidth="1"/>
    <col min="12273" max="12274" width="22.85546875" style="622" customWidth="1"/>
    <col min="12275" max="12275" width="8.7109375" style="622" customWidth="1"/>
    <col min="12276" max="12276" width="14.140625" style="622" customWidth="1"/>
    <col min="12277" max="12523" width="9.140625" style="622"/>
    <col min="12524" max="12524" width="8.7109375" style="622" customWidth="1"/>
    <col min="12525" max="12525" width="9.85546875" style="622" customWidth="1"/>
    <col min="12526" max="12526" width="1" style="622" customWidth="1"/>
    <col min="12527" max="12527" width="10.85546875" style="622" customWidth="1"/>
    <col min="12528" max="12528" width="54.5703125" style="622" customWidth="1"/>
    <col min="12529" max="12530" width="22.85546875" style="622" customWidth="1"/>
    <col min="12531" max="12531" width="8.7109375" style="622" customWidth="1"/>
    <col min="12532" max="12532" width="14.140625" style="622" customWidth="1"/>
    <col min="12533" max="12779" width="9.140625" style="622"/>
    <col min="12780" max="12780" width="8.7109375" style="622" customWidth="1"/>
    <col min="12781" max="12781" width="9.85546875" style="622" customWidth="1"/>
    <col min="12782" max="12782" width="1" style="622" customWidth="1"/>
    <col min="12783" max="12783" width="10.85546875" style="622" customWidth="1"/>
    <col min="12784" max="12784" width="54.5703125" style="622" customWidth="1"/>
    <col min="12785" max="12786" width="22.85546875" style="622" customWidth="1"/>
    <col min="12787" max="12787" width="8.7109375" style="622" customWidth="1"/>
    <col min="12788" max="12788" width="14.140625" style="622" customWidth="1"/>
    <col min="12789" max="13035" width="9.140625" style="622"/>
    <col min="13036" max="13036" width="8.7109375" style="622" customWidth="1"/>
    <col min="13037" max="13037" width="9.85546875" style="622" customWidth="1"/>
    <col min="13038" max="13038" width="1" style="622" customWidth="1"/>
    <col min="13039" max="13039" width="10.85546875" style="622" customWidth="1"/>
    <col min="13040" max="13040" width="54.5703125" style="622" customWidth="1"/>
    <col min="13041" max="13042" width="22.85546875" style="622" customWidth="1"/>
    <col min="13043" max="13043" width="8.7109375" style="622" customWidth="1"/>
    <col min="13044" max="13044" width="14.140625" style="622" customWidth="1"/>
    <col min="13045" max="13291" width="9.140625" style="622"/>
    <col min="13292" max="13292" width="8.7109375" style="622" customWidth="1"/>
    <col min="13293" max="13293" width="9.85546875" style="622" customWidth="1"/>
    <col min="13294" max="13294" width="1" style="622" customWidth="1"/>
    <col min="13295" max="13295" width="10.85546875" style="622" customWidth="1"/>
    <col min="13296" max="13296" width="54.5703125" style="622" customWidth="1"/>
    <col min="13297" max="13298" width="22.85546875" style="622" customWidth="1"/>
    <col min="13299" max="13299" width="8.7109375" style="622" customWidth="1"/>
    <col min="13300" max="13300" width="14.140625" style="622" customWidth="1"/>
    <col min="13301" max="13547" width="9.140625" style="622"/>
    <col min="13548" max="13548" width="8.7109375" style="622" customWidth="1"/>
    <col min="13549" max="13549" width="9.85546875" style="622" customWidth="1"/>
    <col min="13550" max="13550" width="1" style="622" customWidth="1"/>
    <col min="13551" max="13551" width="10.85546875" style="622" customWidth="1"/>
    <col min="13552" max="13552" width="54.5703125" style="622" customWidth="1"/>
    <col min="13553" max="13554" width="22.85546875" style="622" customWidth="1"/>
    <col min="13555" max="13555" width="8.7109375" style="622" customWidth="1"/>
    <col min="13556" max="13556" width="14.140625" style="622" customWidth="1"/>
    <col min="13557" max="13803" width="9.140625" style="622"/>
    <col min="13804" max="13804" width="8.7109375" style="622" customWidth="1"/>
    <col min="13805" max="13805" width="9.85546875" style="622" customWidth="1"/>
    <col min="13806" max="13806" width="1" style="622" customWidth="1"/>
    <col min="13807" max="13807" width="10.85546875" style="622" customWidth="1"/>
    <col min="13808" max="13808" width="54.5703125" style="622" customWidth="1"/>
    <col min="13809" max="13810" width="22.85546875" style="622" customWidth="1"/>
    <col min="13811" max="13811" width="8.7109375" style="622" customWidth="1"/>
    <col min="13812" max="13812" width="14.140625" style="622" customWidth="1"/>
    <col min="13813" max="14059" width="9.140625" style="622"/>
    <col min="14060" max="14060" width="8.7109375" style="622" customWidth="1"/>
    <col min="14061" max="14061" width="9.85546875" style="622" customWidth="1"/>
    <col min="14062" max="14062" width="1" style="622" customWidth="1"/>
    <col min="14063" max="14063" width="10.85546875" style="622" customWidth="1"/>
    <col min="14064" max="14064" width="54.5703125" style="622" customWidth="1"/>
    <col min="14065" max="14066" width="22.85546875" style="622" customWidth="1"/>
    <col min="14067" max="14067" width="8.7109375" style="622" customWidth="1"/>
    <col min="14068" max="14068" width="14.140625" style="622" customWidth="1"/>
    <col min="14069" max="14315" width="9.140625" style="622"/>
    <col min="14316" max="14316" width="8.7109375" style="622" customWidth="1"/>
    <col min="14317" max="14317" width="9.85546875" style="622" customWidth="1"/>
    <col min="14318" max="14318" width="1" style="622" customWidth="1"/>
    <col min="14319" max="14319" width="10.85546875" style="622" customWidth="1"/>
    <col min="14320" max="14320" width="54.5703125" style="622" customWidth="1"/>
    <col min="14321" max="14322" width="22.85546875" style="622" customWidth="1"/>
    <col min="14323" max="14323" width="8.7109375" style="622" customWidth="1"/>
    <col min="14324" max="14324" width="14.140625" style="622" customWidth="1"/>
    <col min="14325" max="14571" width="9.140625" style="622"/>
    <col min="14572" max="14572" width="8.7109375" style="622" customWidth="1"/>
    <col min="14573" max="14573" width="9.85546875" style="622" customWidth="1"/>
    <col min="14574" max="14574" width="1" style="622" customWidth="1"/>
    <col min="14575" max="14575" width="10.85546875" style="622" customWidth="1"/>
    <col min="14576" max="14576" width="54.5703125" style="622" customWidth="1"/>
    <col min="14577" max="14578" width="22.85546875" style="622" customWidth="1"/>
    <col min="14579" max="14579" width="8.7109375" style="622" customWidth="1"/>
    <col min="14580" max="14580" width="14.140625" style="622" customWidth="1"/>
    <col min="14581" max="14827" width="9.140625" style="622"/>
    <col min="14828" max="14828" width="8.7109375" style="622" customWidth="1"/>
    <col min="14829" max="14829" width="9.85546875" style="622" customWidth="1"/>
    <col min="14830" max="14830" width="1" style="622" customWidth="1"/>
    <col min="14831" max="14831" width="10.85546875" style="622" customWidth="1"/>
    <col min="14832" max="14832" width="54.5703125" style="622" customWidth="1"/>
    <col min="14833" max="14834" width="22.85546875" style="622" customWidth="1"/>
    <col min="14835" max="14835" width="8.7109375" style="622" customWidth="1"/>
    <col min="14836" max="14836" width="14.140625" style="622" customWidth="1"/>
    <col min="14837" max="15083" width="9.140625" style="622"/>
    <col min="15084" max="15084" width="8.7109375" style="622" customWidth="1"/>
    <col min="15085" max="15085" width="9.85546875" style="622" customWidth="1"/>
    <col min="15086" max="15086" width="1" style="622" customWidth="1"/>
    <col min="15087" max="15087" width="10.85546875" style="622" customWidth="1"/>
    <col min="15088" max="15088" width="54.5703125" style="622" customWidth="1"/>
    <col min="15089" max="15090" width="22.85546875" style="622" customWidth="1"/>
    <col min="15091" max="15091" width="8.7109375" style="622" customWidth="1"/>
    <col min="15092" max="15092" width="14.140625" style="622" customWidth="1"/>
    <col min="15093" max="15339" width="9.140625" style="622"/>
    <col min="15340" max="15340" width="8.7109375" style="622" customWidth="1"/>
    <col min="15341" max="15341" width="9.85546875" style="622" customWidth="1"/>
    <col min="15342" max="15342" width="1" style="622" customWidth="1"/>
    <col min="15343" max="15343" width="10.85546875" style="622" customWidth="1"/>
    <col min="15344" max="15344" width="54.5703125" style="622" customWidth="1"/>
    <col min="15345" max="15346" width="22.85546875" style="622" customWidth="1"/>
    <col min="15347" max="15347" width="8.7109375" style="622" customWidth="1"/>
    <col min="15348" max="15348" width="14.140625" style="622" customWidth="1"/>
    <col min="15349" max="15595" width="9.140625" style="622"/>
    <col min="15596" max="15596" width="8.7109375" style="622" customWidth="1"/>
    <col min="15597" max="15597" width="9.85546875" style="622" customWidth="1"/>
    <col min="15598" max="15598" width="1" style="622" customWidth="1"/>
    <col min="15599" max="15599" width="10.85546875" style="622" customWidth="1"/>
    <col min="15600" max="15600" width="54.5703125" style="622" customWidth="1"/>
    <col min="15601" max="15602" width="22.85546875" style="622" customWidth="1"/>
    <col min="15603" max="15603" width="8.7109375" style="622" customWidth="1"/>
    <col min="15604" max="15604" width="14.140625" style="622" customWidth="1"/>
    <col min="15605" max="15851" width="9.140625" style="622"/>
    <col min="15852" max="15852" width="8.7109375" style="622" customWidth="1"/>
    <col min="15853" max="15853" width="9.85546875" style="622" customWidth="1"/>
    <col min="15854" max="15854" width="1" style="622" customWidth="1"/>
    <col min="15855" max="15855" width="10.85546875" style="622" customWidth="1"/>
    <col min="15856" max="15856" width="54.5703125" style="622" customWidth="1"/>
    <col min="15857" max="15858" width="22.85546875" style="622" customWidth="1"/>
    <col min="15859" max="15859" width="8.7109375" style="622" customWidth="1"/>
    <col min="15860" max="15860" width="14.140625" style="622" customWidth="1"/>
    <col min="15861" max="16107" width="9.140625" style="622"/>
    <col min="16108" max="16108" width="8.7109375" style="622" customWidth="1"/>
    <col min="16109" max="16109" width="9.85546875" style="622" customWidth="1"/>
    <col min="16110" max="16110" width="1" style="622" customWidth="1"/>
    <col min="16111" max="16111" width="10.85546875" style="622" customWidth="1"/>
    <col min="16112" max="16112" width="54.5703125" style="622" customWidth="1"/>
    <col min="16113" max="16114" width="22.85546875" style="622" customWidth="1"/>
    <col min="16115" max="16115" width="8.7109375" style="622" customWidth="1"/>
    <col min="16116" max="16116" width="14.140625" style="622" customWidth="1"/>
    <col min="16117" max="16384" width="9.140625" style="622"/>
  </cols>
  <sheetData>
    <row r="1" spans="1:12" x14ac:dyDescent="0.2">
      <c r="A1" s="1239"/>
      <c r="B1" s="1240"/>
      <c r="C1" s="1240"/>
      <c r="D1" s="1240"/>
      <c r="E1" s="1240"/>
      <c r="F1" s="1240"/>
      <c r="G1" s="1240"/>
      <c r="H1" s="1240"/>
      <c r="I1" s="1240"/>
      <c r="J1" s="560" t="s">
        <v>1060</v>
      </c>
      <c r="K1" s="561"/>
      <c r="L1" s="560"/>
    </row>
    <row r="2" spans="1:12" ht="49.5" customHeight="1" x14ac:dyDescent="0.2">
      <c r="A2" s="1198" t="s">
        <v>1066</v>
      </c>
      <c r="B2" s="1198"/>
      <c r="C2" s="1198"/>
      <c r="D2" s="1198"/>
      <c r="E2" s="1198"/>
      <c r="F2" s="1198"/>
      <c r="G2" s="1198"/>
      <c r="H2" s="1198"/>
      <c r="I2" s="1198"/>
      <c r="J2" s="1198"/>
      <c r="K2" s="1198"/>
      <c r="L2" s="1198"/>
    </row>
    <row r="3" spans="1:12" ht="45" x14ac:dyDescent="0.2">
      <c r="A3" s="1108" t="s">
        <v>0</v>
      </c>
      <c r="B3" s="1241" t="s">
        <v>1</v>
      </c>
      <c r="C3" s="1241"/>
      <c r="D3" s="1108" t="s">
        <v>2</v>
      </c>
      <c r="E3" s="3" t="s">
        <v>3</v>
      </c>
      <c r="F3" s="947" t="s">
        <v>1057</v>
      </c>
      <c r="G3" s="947" t="s">
        <v>1045</v>
      </c>
      <c r="H3" s="1242" t="s">
        <v>1056</v>
      </c>
      <c r="I3" s="1243"/>
      <c r="J3" s="1105" t="s">
        <v>994</v>
      </c>
      <c r="K3" s="569" t="s">
        <v>996</v>
      </c>
      <c r="L3" s="559" t="s">
        <v>997</v>
      </c>
    </row>
    <row r="4" spans="1:12" x14ac:dyDescent="0.2">
      <c r="A4" s="1107" t="s">
        <v>4</v>
      </c>
      <c r="B4" s="1164"/>
      <c r="C4" s="1164"/>
      <c r="D4" s="1107"/>
      <c r="E4" s="964" t="s">
        <v>5</v>
      </c>
      <c r="F4" s="983">
        <f>F5</f>
        <v>0</v>
      </c>
      <c r="G4" s="983">
        <f>G5</f>
        <v>5721.66</v>
      </c>
      <c r="H4" s="1244">
        <f>H5</f>
        <v>5721.66</v>
      </c>
      <c r="I4" s="1245"/>
      <c r="J4" s="1060">
        <f>J5</f>
        <v>5721.66</v>
      </c>
      <c r="K4" s="1055">
        <f t="shared" ref="K4:K8" si="0">J4/H4</f>
        <v>1</v>
      </c>
      <c r="L4" s="1056">
        <f>L5</f>
        <v>0</v>
      </c>
    </row>
    <row r="5" spans="1:12" ht="15" x14ac:dyDescent="0.2">
      <c r="A5" s="4"/>
      <c r="B5" s="1161" t="s">
        <v>6</v>
      </c>
      <c r="C5" s="1161"/>
      <c r="D5" s="999"/>
      <c r="E5" s="1000" t="s">
        <v>7</v>
      </c>
      <c r="F5" s="1038">
        <f>SUM(F6:F8)</f>
        <v>0</v>
      </c>
      <c r="G5" s="1038">
        <f>SUM(G6:G8)</f>
        <v>5721.66</v>
      </c>
      <c r="H5" s="1246">
        <f>H6+H7+H8</f>
        <v>5721.66</v>
      </c>
      <c r="I5" s="1247"/>
      <c r="J5" s="1063">
        <f>J6+J7+J8</f>
        <v>5721.66</v>
      </c>
      <c r="K5" s="1036">
        <f t="shared" si="0"/>
        <v>1</v>
      </c>
      <c r="L5" s="1052">
        <f>L6+L7+L8</f>
        <v>0</v>
      </c>
    </row>
    <row r="6" spans="1:12" x14ac:dyDescent="0.2">
      <c r="A6" s="1106"/>
      <c r="B6" s="1160"/>
      <c r="C6" s="1160"/>
      <c r="D6" s="6" t="s">
        <v>255</v>
      </c>
      <c r="E6" s="7" t="s">
        <v>256</v>
      </c>
      <c r="F6" s="940">
        <v>0</v>
      </c>
      <c r="G6" s="940">
        <f>H6-F6</f>
        <v>4782.3999999999996</v>
      </c>
      <c r="H6" s="1231" t="s">
        <v>257</v>
      </c>
      <c r="I6" s="1232"/>
      <c r="J6" s="1062">
        <v>4782.3999999999996</v>
      </c>
      <c r="K6" s="570">
        <f t="shared" si="0"/>
        <v>1</v>
      </c>
      <c r="L6" s="567">
        <v>0</v>
      </c>
    </row>
    <row r="7" spans="1:12" x14ac:dyDescent="0.2">
      <c r="A7" s="1106"/>
      <c r="B7" s="1160"/>
      <c r="C7" s="1160"/>
      <c r="D7" s="6" t="s">
        <v>258</v>
      </c>
      <c r="E7" s="7" t="s">
        <v>259</v>
      </c>
      <c r="F7" s="940">
        <v>0</v>
      </c>
      <c r="G7" s="940">
        <f t="shared" ref="G7:G8" si="1">H7-F7</f>
        <v>822.09</v>
      </c>
      <c r="H7" s="1231" t="s">
        <v>260</v>
      </c>
      <c r="I7" s="1232"/>
      <c r="J7" s="1062">
        <v>822.09</v>
      </c>
      <c r="K7" s="570">
        <f t="shared" si="0"/>
        <v>1</v>
      </c>
      <c r="L7" s="567">
        <v>0</v>
      </c>
    </row>
    <row r="8" spans="1:12" x14ac:dyDescent="0.2">
      <c r="A8" s="1106"/>
      <c r="B8" s="1160"/>
      <c r="C8" s="1160"/>
      <c r="D8" s="6" t="s">
        <v>261</v>
      </c>
      <c r="E8" s="7" t="s">
        <v>262</v>
      </c>
      <c r="F8" s="940">
        <v>0</v>
      </c>
      <c r="G8" s="940">
        <f t="shared" si="1"/>
        <v>117.17</v>
      </c>
      <c r="H8" s="1231" t="s">
        <v>263</v>
      </c>
      <c r="I8" s="1232"/>
      <c r="J8" s="1062">
        <v>117.17</v>
      </c>
      <c r="K8" s="570">
        <f t="shared" si="0"/>
        <v>1</v>
      </c>
      <c r="L8" s="567">
        <v>0</v>
      </c>
    </row>
    <row r="9" spans="1:12" x14ac:dyDescent="0.2">
      <c r="A9" s="1107" t="s">
        <v>14</v>
      </c>
      <c r="B9" s="1164"/>
      <c r="C9" s="1164"/>
      <c r="D9" s="1107"/>
      <c r="E9" s="964" t="s">
        <v>15</v>
      </c>
      <c r="F9" s="983">
        <f>F10</f>
        <v>3900</v>
      </c>
      <c r="G9" s="983">
        <f>G10</f>
        <v>0</v>
      </c>
      <c r="H9" s="1244">
        <f>H10</f>
        <v>3900</v>
      </c>
      <c r="I9" s="1245"/>
      <c r="J9" s="1060">
        <f t="shared" ref="J9" si="2">J10</f>
        <v>1095.29</v>
      </c>
      <c r="K9" s="1055">
        <f>J9/H9</f>
        <v>0.28084358974358975</v>
      </c>
      <c r="L9" s="1057">
        <f t="shared" ref="L9" si="3">L10</f>
        <v>158.65</v>
      </c>
    </row>
    <row r="10" spans="1:12" ht="15" x14ac:dyDescent="0.2">
      <c r="A10" s="4"/>
      <c r="B10" s="1161" t="s">
        <v>17</v>
      </c>
      <c r="C10" s="1161"/>
      <c r="D10" s="999"/>
      <c r="E10" s="1000" t="s">
        <v>7</v>
      </c>
      <c r="F10" s="1038">
        <f>SUM(F11:F12)</f>
        <v>3900</v>
      </c>
      <c r="G10" s="1038">
        <f>SUM(G11:G12)</f>
        <v>0</v>
      </c>
      <c r="H10" s="1246">
        <f>H11+H12</f>
        <v>3900</v>
      </c>
      <c r="I10" s="1247"/>
      <c r="J10" s="1061">
        <f>J11+J12</f>
        <v>1095.29</v>
      </c>
      <c r="K10" s="1042">
        <f>J10/H10</f>
        <v>0.28084358974358975</v>
      </c>
      <c r="L10" s="1039">
        <f>L11+L12</f>
        <v>158.65</v>
      </c>
    </row>
    <row r="11" spans="1:12" x14ac:dyDescent="0.2">
      <c r="A11" s="1106"/>
      <c r="B11" s="1160"/>
      <c r="C11" s="1160"/>
      <c r="D11" s="6" t="s">
        <v>258</v>
      </c>
      <c r="E11" s="7" t="s">
        <v>259</v>
      </c>
      <c r="F11" s="940">
        <v>0</v>
      </c>
      <c r="G11" s="940">
        <f>H11-F11</f>
        <v>520</v>
      </c>
      <c r="H11" s="1231" t="s">
        <v>273</v>
      </c>
      <c r="I11" s="1232"/>
      <c r="J11" s="1062">
        <v>64.47</v>
      </c>
      <c r="K11" s="570">
        <f>J11/H11</f>
        <v>0.12398076923076923</v>
      </c>
      <c r="L11" s="567">
        <v>64.47</v>
      </c>
    </row>
    <row r="12" spans="1:12" x14ac:dyDescent="0.2">
      <c r="A12" s="1106"/>
      <c r="B12" s="1160"/>
      <c r="C12" s="1160"/>
      <c r="D12" s="6" t="s">
        <v>274</v>
      </c>
      <c r="E12" s="7" t="s">
        <v>275</v>
      </c>
      <c r="F12" s="940">
        <v>3900</v>
      </c>
      <c r="G12" s="940">
        <f t="shared" ref="G12" si="4">H12-F12</f>
        <v>-520</v>
      </c>
      <c r="H12" s="1231" t="s">
        <v>276</v>
      </c>
      <c r="I12" s="1232"/>
      <c r="J12" s="1062">
        <v>1030.82</v>
      </c>
      <c r="K12" s="570">
        <f t="shared" ref="K12:K24" si="5">J12/H12</f>
        <v>0.30497633136094671</v>
      </c>
      <c r="L12" s="567">
        <v>94.18</v>
      </c>
    </row>
    <row r="13" spans="1:12" x14ac:dyDescent="0.2">
      <c r="A13" s="1107" t="s">
        <v>20</v>
      </c>
      <c r="B13" s="1164"/>
      <c r="C13" s="1164"/>
      <c r="D13" s="1107"/>
      <c r="E13" s="964" t="s">
        <v>21</v>
      </c>
      <c r="F13" s="983">
        <f>F14</f>
        <v>0</v>
      </c>
      <c r="G13" s="983">
        <f>G14</f>
        <v>20000</v>
      </c>
      <c r="H13" s="1244" t="str">
        <f>H14</f>
        <v>20 000,00</v>
      </c>
      <c r="I13" s="1245"/>
      <c r="J13" s="1060">
        <f>J14</f>
        <v>20000</v>
      </c>
      <c r="K13" s="1055">
        <f t="shared" si="5"/>
        <v>1</v>
      </c>
      <c r="L13" s="1057">
        <f>L14</f>
        <v>0</v>
      </c>
    </row>
    <row r="14" spans="1:12" ht="15" x14ac:dyDescent="0.2">
      <c r="A14" s="4"/>
      <c r="B14" s="1161" t="s">
        <v>23</v>
      </c>
      <c r="C14" s="1161"/>
      <c r="D14" s="999"/>
      <c r="E14" s="1000" t="s">
        <v>24</v>
      </c>
      <c r="F14" s="1038">
        <f>SUM(F15:F15)</f>
        <v>0</v>
      </c>
      <c r="G14" s="1038">
        <f>SUM(G15:G15)</f>
        <v>20000</v>
      </c>
      <c r="H14" s="1246" t="str">
        <f>H15</f>
        <v>20 000,00</v>
      </c>
      <c r="I14" s="1247"/>
      <c r="J14" s="1063">
        <f>J15</f>
        <v>20000</v>
      </c>
      <c r="K14" s="1036">
        <f t="shared" si="5"/>
        <v>1</v>
      </c>
      <c r="L14" s="1040">
        <f>L15</f>
        <v>0</v>
      </c>
    </row>
    <row r="15" spans="1:12" x14ac:dyDescent="0.2">
      <c r="A15" s="1106"/>
      <c r="B15" s="1160"/>
      <c r="C15" s="1160"/>
      <c r="D15" s="6" t="s">
        <v>274</v>
      </c>
      <c r="E15" s="7" t="s">
        <v>275</v>
      </c>
      <c r="F15" s="940">
        <v>0</v>
      </c>
      <c r="G15" s="940">
        <f>H15-F15</f>
        <v>20000</v>
      </c>
      <c r="H15" s="1231" t="s">
        <v>16</v>
      </c>
      <c r="I15" s="1232"/>
      <c r="J15" s="1062">
        <v>20000</v>
      </c>
      <c r="K15" s="570">
        <f t="shared" si="5"/>
        <v>1</v>
      </c>
      <c r="L15" s="567">
        <v>0</v>
      </c>
    </row>
    <row r="16" spans="1:12" x14ac:dyDescent="0.2">
      <c r="A16" s="1107" t="s">
        <v>328</v>
      </c>
      <c r="B16" s="1164"/>
      <c r="C16" s="1164"/>
      <c r="D16" s="1107"/>
      <c r="E16" s="964" t="s">
        <v>329</v>
      </c>
      <c r="F16" s="983">
        <f>F17</f>
        <v>3500</v>
      </c>
      <c r="G16" s="983">
        <f>G17</f>
        <v>0</v>
      </c>
      <c r="H16" s="1244" t="str">
        <f>H17</f>
        <v>3 500,00</v>
      </c>
      <c r="I16" s="1245"/>
      <c r="J16" s="1060">
        <f>J17</f>
        <v>0</v>
      </c>
      <c r="K16" s="1055">
        <f t="shared" si="5"/>
        <v>0</v>
      </c>
      <c r="L16" s="1057">
        <f>L17</f>
        <v>0</v>
      </c>
    </row>
    <row r="17" spans="1:12" ht="15" x14ac:dyDescent="0.2">
      <c r="A17" s="4"/>
      <c r="B17" s="1161" t="s">
        <v>330</v>
      </c>
      <c r="C17" s="1161"/>
      <c r="D17" s="999"/>
      <c r="E17" s="1000" t="s">
        <v>331</v>
      </c>
      <c r="F17" s="1038">
        <f>SUM(F18:F18)</f>
        <v>3500</v>
      </c>
      <c r="G17" s="1038">
        <f>SUM(G18:G18)</f>
        <v>0</v>
      </c>
      <c r="H17" s="1246" t="str">
        <f>H18</f>
        <v>3 500,00</v>
      </c>
      <c r="I17" s="1247"/>
      <c r="J17" s="1061">
        <f>J18</f>
        <v>0</v>
      </c>
      <c r="K17" s="1042">
        <f t="shared" si="5"/>
        <v>0</v>
      </c>
      <c r="L17" s="1039">
        <f>L18</f>
        <v>0</v>
      </c>
    </row>
    <row r="18" spans="1:12" x14ac:dyDescent="0.2">
      <c r="A18" s="1106"/>
      <c r="B18" s="1160"/>
      <c r="C18" s="1160"/>
      <c r="D18" s="6" t="s">
        <v>274</v>
      </c>
      <c r="E18" s="7" t="s">
        <v>275</v>
      </c>
      <c r="F18" s="940">
        <v>3500</v>
      </c>
      <c r="G18" s="940">
        <f>H18-F18</f>
        <v>0</v>
      </c>
      <c r="H18" s="1231" t="s">
        <v>332</v>
      </c>
      <c r="I18" s="1232"/>
      <c r="J18" s="1062">
        <v>0</v>
      </c>
      <c r="K18" s="570">
        <f t="shared" si="5"/>
        <v>0</v>
      </c>
      <c r="L18" s="567">
        <v>0</v>
      </c>
    </row>
    <row r="19" spans="1:12" x14ac:dyDescent="0.2">
      <c r="A19" s="1107" t="s">
        <v>53</v>
      </c>
      <c r="B19" s="1164"/>
      <c r="C19" s="1164"/>
      <c r="D19" s="1107"/>
      <c r="E19" s="964" t="s">
        <v>54</v>
      </c>
      <c r="F19" s="983">
        <f>F20+F25+F31+F33</f>
        <v>2747463</v>
      </c>
      <c r="G19" s="983">
        <f>G20+G25+G31+G33</f>
        <v>3080</v>
      </c>
      <c r="H19" s="1244">
        <f>H20+H25+H31+H33</f>
        <v>2750543</v>
      </c>
      <c r="I19" s="1245"/>
      <c r="J19" s="1060">
        <f>J20+J25+J31+J33</f>
        <v>1336036.6000000001</v>
      </c>
      <c r="K19" s="1055">
        <f t="shared" si="5"/>
        <v>0.48573558021088931</v>
      </c>
      <c r="L19" s="1057">
        <f>L20+L25+L31+L33</f>
        <v>81060.649999999994</v>
      </c>
    </row>
    <row r="20" spans="1:12" ht="15" x14ac:dyDescent="0.2">
      <c r="A20" s="4"/>
      <c r="B20" s="1161" t="s">
        <v>55</v>
      </c>
      <c r="C20" s="1161"/>
      <c r="D20" s="999"/>
      <c r="E20" s="1000" t="s">
        <v>56</v>
      </c>
      <c r="F20" s="1038">
        <f>SUM(F21:F24)</f>
        <v>114068</v>
      </c>
      <c r="G20" s="1038">
        <f>SUM(G21:G24)</f>
        <v>0</v>
      </c>
      <c r="H20" s="1246">
        <f>H21+H22+H23+H24</f>
        <v>114068</v>
      </c>
      <c r="I20" s="1247"/>
      <c r="J20" s="1061">
        <f>J21+J22+J23+J24</f>
        <v>59193.829999999994</v>
      </c>
      <c r="K20" s="1042">
        <f t="shared" si="5"/>
        <v>0.51893458288038707</v>
      </c>
      <c r="L20" s="1039">
        <f>L21+L22+L23+L24</f>
        <v>0</v>
      </c>
    </row>
    <row r="21" spans="1:12" x14ac:dyDescent="0.2">
      <c r="A21" s="1106"/>
      <c r="B21" s="1160"/>
      <c r="C21" s="1160"/>
      <c r="D21" s="6" t="s">
        <v>255</v>
      </c>
      <c r="E21" s="7" t="s">
        <v>256</v>
      </c>
      <c r="F21" s="940">
        <v>88765</v>
      </c>
      <c r="G21" s="940">
        <f>H21-F21</f>
        <v>0</v>
      </c>
      <c r="H21" s="1231" t="s">
        <v>335</v>
      </c>
      <c r="I21" s="1232"/>
      <c r="J21" s="1062">
        <v>42420.22</v>
      </c>
      <c r="K21" s="570">
        <f t="shared" si="5"/>
        <v>0.4778935391201487</v>
      </c>
      <c r="L21" s="567">
        <v>0</v>
      </c>
    </row>
    <row r="22" spans="1:12" x14ac:dyDescent="0.2">
      <c r="A22" s="1106"/>
      <c r="B22" s="1160"/>
      <c r="C22" s="1160"/>
      <c r="D22" s="6" t="s">
        <v>336</v>
      </c>
      <c r="E22" s="7" t="s">
        <v>337</v>
      </c>
      <c r="F22" s="940">
        <v>7075</v>
      </c>
      <c r="G22" s="940">
        <f t="shared" ref="G22:G24" si="6">H22-F22</f>
        <v>0</v>
      </c>
      <c r="H22" s="1231" t="s">
        <v>338</v>
      </c>
      <c r="I22" s="1232"/>
      <c r="J22" s="1062">
        <v>7075</v>
      </c>
      <c r="K22" s="570">
        <f t="shared" si="5"/>
        <v>1</v>
      </c>
      <c r="L22" s="567">
        <v>0</v>
      </c>
    </row>
    <row r="23" spans="1:12" x14ac:dyDescent="0.2">
      <c r="A23" s="1106"/>
      <c r="B23" s="1160"/>
      <c r="C23" s="1160"/>
      <c r="D23" s="6" t="s">
        <v>258</v>
      </c>
      <c r="E23" s="7" t="s">
        <v>259</v>
      </c>
      <c r="F23" s="940">
        <v>15954</v>
      </c>
      <c r="G23" s="940">
        <f t="shared" si="6"/>
        <v>0</v>
      </c>
      <c r="H23" s="1231" t="s">
        <v>339</v>
      </c>
      <c r="I23" s="1232"/>
      <c r="J23" s="1062">
        <v>8485.98</v>
      </c>
      <c r="K23" s="570">
        <f t="shared" si="5"/>
        <v>0.531902971041745</v>
      </c>
      <c r="L23" s="567">
        <v>0</v>
      </c>
    </row>
    <row r="24" spans="1:12" x14ac:dyDescent="0.2">
      <c r="A24" s="1106"/>
      <c r="B24" s="1160"/>
      <c r="C24" s="1160"/>
      <c r="D24" s="6" t="s">
        <v>261</v>
      </c>
      <c r="E24" s="7" t="s">
        <v>262</v>
      </c>
      <c r="F24" s="940">
        <v>2274</v>
      </c>
      <c r="G24" s="940">
        <f t="shared" si="6"/>
        <v>0</v>
      </c>
      <c r="H24" s="1231" t="s">
        <v>340</v>
      </c>
      <c r="I24" s="1232"/>
      <c r="J24" s="1062">
        <v>1212.6300000000001</v>
      </c>
      <c r="K24" s="570">
        <f t="shared" si="5"/>
        <v>0.53325857519788922</v>
      </c>
      <c r="L24" s="567">
        <v>0</v>
      </c>
    </row>
    <row r="25" spans="1:12" ht="15" x14ac:dyDescent="0.2">
      <c r="A25" s="4"/>
      <c r="B25" s="1161" t="s">
        <v>58</v>
      </c>
      <c r="C25" s="1161"/>
      <c r="D25" s="999"/>
      <c r="E25" s="1000" t="s">
        <v>59</v>
      </c>
      <c r="F25" s="1038">
        <f>SUM(F26:F30)</f>
        <v>2531395</v>
      </c>
      <c r="G25" s="1038">
        <f>SUM(G26:G30)</f>
        <v>3080</v>
      </c>
      <c r="H25" s="1246">
        <f>H26+H27+H28+H29+H30</f>
        <v>2534475</v>
      </c>
      <c r="I25" s="1247"/>
      <c r="J25" s="1063">
        <f>J26+J27+J28+J29+J30</f>
        <v>1251925.81</v>
      </c>
      <c r="K25" s="1036">
        <f>J25/H25</f>
        <v>0.49395863443119387</v>
      </c>
      <c r="L25" s="1040">
        <f>L26+L27+L28+L29+L30</f>
        <v>81060.649999999994</v>
      </c>
    </row>
    <row r="26" spans="1:12" x14ac:dyDescent="0.2">
      <c r="A26" s="1106"/>
      <c r="B26" s="1160"/>
      <c r="C26" s="1160"/>
      <c r="D26" s="6" t="s">
        <v>255</v>
      </c>
      <c r="E26" s="7" t="s">
        <v>256</v>
      </c>
      <c r="F26" s="940">
        <v>1966476</v>
      </c>
      <c r="G26" s="940">
        <f t="shared" ref="G26:G30" si="7">H26-F26</f>
        <v>0</v>
      </c>
      <c r="H26" s="1231" t="s">
        <v>358</v>
      </c>
      <c r="I26" s="1232"/>
      <c r="J26" s="1062">
        <v>924170.72</v>
      </c>
      <c r="K26" s="570">
        <f t="shared" ref="K26:K30" si="8">J26/H26</f>
        <v>0.46996287775696216</v>
      </c>
      <c r="L26" s="567">
        <v>50831</v>
      </c>
    </row>
    <row r="27" spans="1:12" x14ac:dyDescent="0.2">
      <c r="A27" s="1106"/>
      <c r="B27" s="1160"/>
      <c r="C27" s="1160"/>
      <c r="D27" s="6" t="s">
        <v>336</v>
      </c>
      <c r="E27" s="7" t="s">
        <v>337</v>
      </c>
      <c r="F27" s="940">
        <v>152032</v>
      </c>
      <c r="G27" s="940">
        <f t="shared" si="7"/>
        <v>0</v>
      </c>
      <c r="H27" s="1231" t="s">
        <v>359</v>
      </c>
      <c r="I27" s="1232"/>
      <c r="J27" s="1062">
        <v>148884.51999999999</v>
      </c>
      <c r="K27" s="570">
        <f t="shared" si="8"/>
        <v>0.9792972532098505</v>
      </c>
      <c r="L27" s="567">
        <v>0</v>
      </c>
    </row>
    <row r="28" spans="1:12" x14ac:dyDescent="0.2">
      <c r="A28" s="1106"/>
      <c r="B28" s="1160"/>
      <c r="C28" s="1160"/>
      <c r="D28" s="6" t="s">
        <v>258</v>
      </c>
      <c r="E28" s="7" t="s">
        <v>259</v>
      </c>
      <c r="F28" s="940">
        <v>356023</v>
      </c>
      <c r="G28" s="940">
        <f t="shared" si="7"/>
        <v>0</v>
      </c>
      <c r="H28" s="1231" t="s">
        <v>360</v>
      </c>
      <c r="I28" s="1232"/>
      <c r="J28" s="1062">
        <v>157313.59</v>
      </c>
      <c r="K28" s="570">
        <f t="shared" si="8"/>
        <v>0.44186355937678184</v>
      </c>
      <c r="L28" s="567">
        <v>26853.56</v>
      </c>
    </row>
    <row r="29" spans="1:12" x14ac:dyDescent="0.2">
      <c r="A29" s="1106"/>
      <c r="B29" s="1160"/>
      <c r="C29" s="1160"/>
      <c r="D29" s="6" t="s">
        <v>261</v>
      </c>
      <c r="E29" s="7" t="s">
        <v>262</v>
      </c>
      <c r="F29" s="940">
        <v>47864</v>
      </c>
      <c r="G29" s="940">
        <f t="shared" si="7"/>
        <v>0</v>
      </c>
      <c r="H29" s="1231" t="s">
        <v>361</v>
      </c>
      <c r="I29" s="1232"/>
      <c r="J29" s="1062">
        <v>18677.89</v>
      </c>
      <c r="K29" s="570">
        <f t="shared" si="8"/>
        <v>0.39022835534013034</v>
      </c>
      <c r="L29" s="567">
        <v>3179.18</v>
      </c>
    </row>
    <row r="30" spans="1:12" x14ac:dyDescent="0.2">
      <c r="A30" s="1106"/>
      <c r="B30" s="1160"/>
      <c r="C30" s="1160"/>
      <c r="D30" s="6" t="s">
        <v>274</v>
      </c>
      <c r="E30" s="7" t="s">
        <v>275</v>
      </c>
      <c r="F30" s="940">
        <v>9000</v>
      </c>
      <c r="G30" s="940">
        <f t="shared" si="7"/>
        <v>3080</v>
      </c>
      <c r="H30" s="1231" t="s">
        <v>365</v>
      </c>
      <c r="I30" s="1232"/>
      <c r="J30" s="1062">
        <v>2879.09</v>
      </c>
      <c r="K30" s="570">
        <f t="shared" si="8"/>
        <v>0.23833526490066226</v>
      </c>
      <c r="L30" s="567">
        <v>196.91</v>
      </c>
    </row>
    <row r="31" spans="1:12" ht="15" x14ac:dyDescent="0.2">
      <c r="A31" s="4"/>
      <c r="B31" s="1161" t="s">
        <v>397</v>
      </c>
      <c r="C31" s="1161"/>
      <c r="D31" s="999"/>
      <c r="E31" s="1000" t="s">
        <v>398</v>
      </c>
      <c r="F31" s="1038">
        <f>SUM(F32:F32)</f>
        <v>2000</v>
      </c>
      <c r="G31" s="1038">
        <f>SUM(G32:G32)</f>
        <v>0</v>
      </c>
      <c r="H31" s="1246" t="str">
        <f>H32</f>
        <v>2 000,00</v>
      </c>
      <c r="I31" s="1247"/>
      <c r="J31" s="1064">
        <f>J32</f>
        <v>0</v>
      </c>
      <c r="K31" s="1054">
        <f>J31/H31</f>
        <v>0</v>
      </c>
      <c r="L31" s="1040">
        <f>L32</f>
        <v>0</v>
      </c>
    </row>
    <row r="32" spans="1:12" x14ac:dyDescent="0.2">
      <c r="A32" s="1106"/>
      <c r="B32" s="1160"/>
      <c r="C32" s="1160"/>
      <c r="D32" s="6" t="s">
        <v>274</v>
      </c>
      <c r="E32" s="7" t="s">
        <v>275</v>
      </c>
      <c r="F32" s="940">
        <v>2000</v>
      </c>
      <c r="G32" s="940">
        <f>H32-F32</f>
        <v>0</v>
      </c>
      <c r="H32" s="1231" t="s">
        <v>22</v>
      </c>
      <c r="I32" s="1232"/>
      <c r="J32" s="1062">
        <v>0</v>
      </c>
      <c r="K32" s="570">
        <f>J32/H32</f>
        <v>0</v>
      </c>
      <c r="L32" s="567">
        <v>0</v>
      </c>
    </row>
    <row r="33" spans="1:12" ht="15" x14ac:dyDescent="0.2">
      <c r="A33" s="4"/>
      <c r="B33" s="1161" t="s">
        <v>401</v>
      </c>
      <c r="C33" s="1161"/>
      <c r="D33" s="999"/>
      <c r="E33" s="1000" t="s">
        <v>7</v>
      </c>
      <c r="F33" s="1038">
        <f>SUM(F34:F34)</f>
        <v>100000</v>
      </c>
      <c r="G33" s="1038">
        <f>SUM(G34:G34)</f>
        <v>0</v>
      </c>
      <c r="H33" s="1246" t="str">
        <f>H34</f>
        <v>100 000,00</v>
      </c>
      <c r="I33" s="1247"/>
      <c r="J33" s="1064">
        <f>J34</f>
        <v>24916.959999999999</v>
      </c>
      <c r="K33" s="1054">
        <f>J33/H33</f>
        <v>0.24916959999999999</v>
      </c>
      <c r="L33" s="1040">
        <f>L34</f>
        <v>0</v>
      </c>
    </row>
    <row r="34" spans="1:12" x14ac:dyDescent="0.2">
      <c r="A34" s="1106"/>
      <c r="B34" s="1160"/>
      <c r="C34" s="1160"/>
      <c r="D34" s="6" t="s">
        <v>403</v>
      </c>
      <c r="E34" s="7" t="s">
        <v>404</v>
      </c>
      <c r="F34" s="940">
        <v>100000</v>
      </c>
      <c r="G34" s="940">
        <f t="shared" ref="G34" si="9">H34-F34</f>
        <v>0</v>
      </c>
      <c r="H34" s="1231" t="s">
        <v>144</v>
      </c>
      <c r="I34" s="1232"/>
      <c r="J34" s="1062">
        <v>24916.959999999999</v>
      </c>
      <c r="K34" s="570">
        <f t="shared" ref="K34" si="10">J34/H34</f>
        <v>0.24916959999999999</v>
      </c>
      <c r="L34" s="567">
        <v>0</v>
      </c>
    </row>
    <row r="35" spans="1:12" ht="33.75" x14ac:dyDescent="0.2">
      <c r="A35" s="1107" t="s">
        <v>65</v>
      </c>
      <c r="B35" s="1164"/>
      <c r="C35" s="1164"/>
      <c r="D35" s="1107"/>
      <c r="E35" s="964" t="s">
        <v>66</v>
      </c>
      <c r="F35" s="983">
        <f>F36</f>
        <v>2930</v>
      </c>
      <c r="G35" s="983">
        <f>G36</f>
        <v>0</v>
      </c>
      <c r="H35" s="1244">
        <f>H36</f>
        <v>2930</v>
      </c>
      <c r="I35" s="1245"/>
      <c r="J35" s="1060">
        <f t="shared" ref="J35" si="11">J36</f>
        <v>1464</v>
      </c>
      <c r="K35" s="1055">
        <f>J35/H35</f>
        <v>0.49965870307167237</v>
      </c>
      <c r="L35" s="1057">
        <f t="shared" ref="L35" si="12">L36</f>
        <v>0</v>
      </c>
    </row>
    <row r="36" spans="1:12" ht="22.5" x14ac:dyDescent="0.2">
      <c r="A36" s="4"/>
      <c r="B36" s="1161" t="s">
        <v>68</v>
      </c>
      <c r="C36" s="1161"/>
      <c r="D36" s="999"/>
      <c r="E36" s="1000" t="s">
        <v>69</v>
      </c>
      <c r="F36" s="1038">
        <f>SUM(F37:F39)</f>
        <v>2930</v>
      </c>
      <c r="G36" s="1038">
        <f>SUM(G37:G39)</f>
        <v>0</v>
      </c>
      <c r="H36" s="1246">
        <f>H37+H38+H39</f>
        <v>2930</v>
      </c>
      <c r="I36" s="1247"/>
      <c r="J36" s="1061">
        <f t="shared" ref="J36" si="13">J37+J38+J39</f>
        <v>1464</v>
      </c>
      <c r="K36" s="1042">
        <f>J36/H36</f>
        <v>0.49965870307167237</v>
      </c>
      <c r="L36" s="1039">
        <f t="shared" ref="L36" si="14">L37+L38+L39</f>
        <v>0</v>
      </c>
    </row>
    <row r="37" spans="1:12" x14ac:dyDescent="0.2">
      <c r="A37" s="1106"/>
      <c r="B37" s="1160"/>
      <c r="C37" s="1160"/>
      <c r="D37" s="6" t="s">
        <v>255</v>
      </c>
      <c r="E37" s="7" t="s">
        <v>256</v>
      </c>
      <c r="F37" s="940">
        <v>2449</v>
      </c>
      <c r="G37" s="940">
        <f>H37-F37</f>
        <v>0</v>
      </c>
      <c r="H37" s="1231" t="s">
        <v>405</v>
      </c>
      <c r="I37" s="1232"/>
      <c r="J37" s="1062">
        <v>1223.82</v>
      </c>
      <c r="K37" s="570">
        <f>J37/H37</f>
        <v>0.49972233564720292</v>
      </c>
      <c r="L37" s="567">
        <v>0</v>
      </c>
    </row>
    <row r="38" spans="1:12" x14ac:dyDescent="0.2">
      <c r="A38" s="1106"/>
      <c r="B38" s="1160"/>
      <c r="C38" s="1160"/>
      <c r="D38" s="6" t="s">
        <v>258</v>
      </c>
      <c r="E38" s="7" t="s">
        <v>259</v>
      </c>
      <c r="F38" s="940">
        <v>421</v>
      </c>
      <c r="G38" s="940">
        <f t="shared" ref="G38:G39" si="15">H38-F38</f>
        <v>0</v>
      </c>
      <c r="H38" s="1231" t="s">
        <v>406</v>
      </c>
      <c r="I38" s="1232"/>
      <c r="J38" s="1062">
        <v>210.18</v>
      </c>
      <c r="K38" s="570">
        <f t="shared" ref="K38:K45" si="16">J38/H38</f>
        <v>0.49923990498812354</v>
      </c>
      <c r="L38" s="567">
        <v>0</v>
      </c>
    </row>
    <row r="39" spans="1:12" x14ac:dyDescent="0.2">
      <c r="A39" s="1106"/>
      <c r="B39" s="1160"/>
      <c r="C39" s="1160"/>
      <c r="D39" s="6" t="s">
        <v>261</v>
      </c>
      <c r="E39" s="7" t="s">
        <v>262</v>
      </c>
      <c r="F39" s="940">
        <v>60</v>
      </c>
      <c r="G39" s="940">
        <f t="shared" si="15"/>
        <v>0</v>
      </c>
      <c r="H39" s="1231" t="s">
        <v>407</v>
      </c>
      <c r="I39" s="1232"/>
      <c r="J39" s="1062">
        <v>30</v>
      </c>
      <c r="K39" s="570">
        <f t="shared" si="16"/>
        <v>0.5</v>
      </c>
      <c r="L39" s="567">
        <v>0</v>
      </c>
    </row>
    <row r="40" spans="1:12" ht="22.5" x14ac:dyDescent="0.2">
      <c r="A40" s="1107" t="s">
        <v>408</v>
      </c>
      <c r="B40" s="1164"/>
      <c r="C40" s="1164"/>
      <c r="D40" s="1107"/>
      <c r="E40" s="964" t="s">
        <v>409</v>
      </c>
      <c r="F40" s="983">
        <f>F41+F46</f>
        <v>246484</v>
      </c>
      <c r="G40" s="983">
        <f>G41+G46</f>
        <v>0</v>
      </c>
      <c r="H40" s="1244">
        <f>H41+H46</f>
        <v>246484</v>
      </c>
      <c r="I40" s="1245"/>
      <c r="J40" s="1060">
        <f>J41+J46</f>
        <v>113644.38</v>
      </c>
      <c r="K40" s="1055">
        <f t="shared" si="16"/>
        <v>0.46106189448402335</v>
      </c>
      <c r="L40" s="1057">
        <f>L41+L46</f>
        <v>6868.28</v>
      </c>
    </row>
    <row r="41" spans="1:12" ht="15" x14ac:dyDescent="0.2">
      <c r="A41" s="4"/>
      <c r="B41" s="1161" t="s">
        <v>419</v>
      </c>
      <c r="C41" s="1161"/>
      <c r="D41" s="999"/>
      <c r="E41" s="1000" t="s">
        <v>420</v>
      </c>
      <c r="F41" s="1038">
        <f>SUM(F42:F45)</f>
        <v>30964</v>
      </c>
      <c r="G41" s="1038">
        <f>SUM(G42:G45)</f>
        <v>0</v>
      </c>
      <c r="H41" s="1246">
        <f>H42+H43+H44+H45</f>
        <v>30964</v>
      </c>
      <c r="I41" s="1247"/>
      <c r="J41" s="1063">
        <f>J42+J43+J44+J45</f>
        <v>15498.77</v>
      </c>
      <c r="K41" s="1036">
        <f t="shared" si="16"/>
        <v>0.50054159669293374</v>
      </c>
      <c r="L41" s="1040">
        <f>L42+L43+L44+L45</f>
        <v>997.4</v>
      </c>
    </row>
    <row r="42" spans="1:12" x14ac:dyDescent="0.2">
      <c r="A42" s="1106"/>
      <c r="B42" s="1160"/>
      <c r="C42" s="1160"/>
      <c r="D42" s="6" t="s">
        <v>255</v>
      </c>
      <c r="E42" s="7" t="s">
        <v>256</v>
      </c>
      <c r="F42" s="940">
        <v>24000</v>
      </c>
      <c r="G42" s="940">
        <f t="shared" ref="G42:G45" si="17">H42-F42</f>
        <v>0</v>
      </c>
      <c r="H42" s="1231" t="s">
        <v>421</v>
      </c>
      <c r="I42" s="1232"/>
      <c r="J42" s="1062">
        <v>11374.61</v>
      </c>
      <c r="K42" s="570">
        <f t="shared" si="16"/>
        <v>0.47394208333333337</v>
      </c>
      <c r="L42" s="567">
        <v>609.5</v>
      </c>
    </row>
    <row r="43" spans="1:12" x14ac:dyDescent="0.2">
      <c r="A43" s="1106"/>
      <c r="B43" s="1160"/>
      <c r="C43" s="1160"/>
      <c r="D43" s="6" t="s">
        <v>336</v>
      </c>
      <c r="E43" s="7" t="s">
        <v>337</v>
      </c>
      <c r="F43" s="940">
        <v>1881</v>
      </c>
      <c r="G43" s="940">
        <f t="shared" si="17"/>
        <v>0</v>
      </c>
      <c r="H43" s="1231" t="s">
        <v>422</v>
      </c>
      <c r="I43" s="1232"/>
      <c r="J43" s="1062">
        <v>1844.51</v>
      </c>
      <c r="K43" s="570">
        <f t="shared" si="16"/>
        <v>0.98060074428495481</v>
      </c>
      <c r="L43" s="567">
        <v>0</v>
      </c>
    </row>
    <row r="44" spans="1:12" x14ac:dyDescent="0.2">
      <c r="A44" s="1106"/>
      <c r="B44" s="1160"/>
      <c r="C44" s="1160"/>
      <c r="D44" s="6" t="s">
        <v>258</v>
      </c>
      <c r="E44" s="7" t="s">
        <v>259</v>
      </c>
      <c r="F44" s="940">
        <v>4449</v>
      </c>
      <c r="G44" s="940">
        <f t="shared" si="17"/>
        <v>0</v>
      </c>
      <c r="H44" s="1231" t="s">
        <v>423</v>
      </c>
      <c r="I44" s="1232"/>
      <c r="J44" s="1062">
        <v>2019.93</v>
      </c>
      <c r="K44" s="570">
        <f t="shared" si="16"/>
        <v>0.45401888064733648</v>
      </c>
      <c r="L44" s="567">
        <v>343.8</v>
      </c>
    </row>
    <row r="45" spans="1:12" x14ac:dyDescent="0.2">
      <c r="A45" s="1106"/>
      <c r="B45" s="1160"/>
      <c r="C45" s="1160"/>
      <c r="D45" s="6" t="s">
        <v>261</v>
      </c>
      <c r="E45" s="7" t="s">
        <v>262</v>
      </c>
      <c r="F45" s="940">
        <v>634</v>
      </c>
      <c r="G45" s="940">
        <f t="shared" si="17"/>
        <v>0</v>
      </c>
      <c r="H45" s="1231" t="s">
        <v>424</v>
      </c>
      <c r="I45" s="1232"/>
      <c r="J45" s="1062">
        <v>259.72000000000003</v>
      </c>
      <c r="K45" s="570">
        <f t="shared" si="16"/>
        <v>0.40965299684542589</v>
      </c>
      <c r="L45" s="567">
        <v>44.1</v>
      </c>
    </row>
    <row r="46" spans="1:12" ht="15" x14ac:dyDescent="0.2">
      <c r="A46" s="4"/>
      <c r="B46" s="1161" t="s">
        <v>436</v>
      </c>
      <c r="C46" s="1161"/>
      <c r="D46" s="999"/>
      <c r="E46" s="1000" t="s">
        <v>437</v>
      </c>
      <c r="F46" s="1038">
        <f>SUM(F47:F50)</f>
        <v>215520</v>
      </c>
      <c r="G46" s="1038">
        <f>SUM(G47:G50)</f>
        <v>0</v>
      </c>
      <c r="H46" s="1246">
        <f>H47+H48+H49+H50</f>
        <v>215520</v>
      </c>
      <c r="I46" s="1247"/>
      <c r="J46" s="1063">
        <f>J47+J48+J49+J50</f>
        <v>98145.61</v>
      </c>
      <c r="K46" s="1053">
        <f>J46/H46</f>
        <v>0.45538980141054197</v>
      </c>
      <c r="L46" s="1052">
        <f>L47+L48+L49+L50</f>
        <v>5870.88</v>
      </c>
    </row>
    <row r="47" spans="1:12" x14ac:dyDescent="0.2">
      <c r="A47" s="1106"/>
      <c r="B47" s="1160"/>
      <c r="C47" s="1160"/>
      <c r="D47" s="6" t="s">
        <v>255</v>
      </c>
      <c r="E47" s="7" t="s">
        <v>256</v>
      </c>
      <c r="F47" s="940">
        <v>169477</v>
      </c>
      <c r="G47" s="940">
        <f t="shared" ref="G47:G50" si="18">H47-F47</f>
        <v>0</v>
      </c>
      <c r="H47" s="1231" t="s">
        <v>439</v>
      </c>
      <c r="I47" s="1232"/>
      <c r="J47" s="1062">
        <v>71946.22</v>
      </c>
      <c r="K47" s="570">
        <f t="shared" ref="K47:K57" si="19">J47/H47</f>
        <v>0.42451907928509475</v>
      </c>
      <c r="L47" s="567">
        <v>3508.21</v>
      </c>
    </row>
    <row r="48" spans="1:12" x14ac:dyDescent="0.2">
      <c r="A48" s="1106"/>
      <c r="B48" s="1160"/>
      <c r="C48" s="1160"/>
      <c r="D48" s="6" t="s">
        <v>336</v>
      </c>
      <c r="E48" s="7" t="s">
        <v>337</v>
      </c>
      <c r="F48" s="940">
        <v>12598</v>
      </c>
      <c r="G48" s="940">
        <f t="shared" si="18"/>
        <v>0</v>
      </c>
      <c r="H48" s="1231" t="s">
        <v>440</v>
      </c>
      <c r="I48" s="1232"/>
      <c r="J48" s="1062">
        <v>12227.82</v>
      </c>
      <c r="K48" s="570">
        <f t="shared" si="19"/>
        <v>0.97061597078901407</v>
      </c>
      <c r="L48" s="567">
        <v>0</v>
      </c>
    </row>
    <row r="49" spans="1:12" x14ac:dyDescent="0.2">
      <c r="A49" s="1106"/>
      <c r="B49" s="1160"/>
      <c r="C49" s="1160"/>
      <c r="D49" s="6" t="s">
        <v>258</v>
      </c>
      <c r="E49" s="7" t="s">
        <v>259</v>
      </c>
      <c r="F49" s="940">
        <v>29273</v>
      </c>
      <c r="G49" s="940">
        <f t="shared" si="18"/>
        <v>0</v>
      </c>
      <c r="H49" s="1231" t="s">
        <v>441</v>
      </c>
      <c r="I49" s="1232"/>
      <c r="J49" s="1062">
        <v>12594.98</v>
      </c>
      <c r="K49" s="570">
        <f t="shared" si="19"/>
        <v>0.4302592832986028</v>
      </c>
      <c r="L49" s="567">
        <v>2135.63</v>
      </c>
    </row>
    <row r="50" spans="1:12" x14ac:dyDescent="0.2">
      <c r="A50" s="1106"/>
      <c r="B50" s="1160"/>
      <c r="C50" s="1160"/>
      <c r="D50" s="6" t="s">
        <v>261</v>
      </c>
      <c r="E50" s="7" t="s">
        <v>262</v>
      </c>
      <c r="F50" s="940">
        <v>4172</v>
      </c>
      <c r="G50" s="940">
        <f t="shared" si="18"/>
        <v>0</v>
      </c>
      <c r="H50" s="1231" t="s">
        <v>442</v>
      </c>
      <c r="I50" s="1232"/>
      <c r="J50" s="1062">
        <v>1376.59</v>
      </c>
      <c r="K50" s="570">
        <f t="shared" si="19"/>
        <v>0.3299592521572387</v>
      </c>
      <c r="L50" s="567">
        <v>227.04</v>
      </c>
    </row>
    <row r="51" spans="1:12" x14ac:dyDescent="0.2">
      <c r="A51" s="1107" t="s">
        <v>152</v>
      </c>
      <c r="B51" s="1164"/>
      <c r="C51" s="1164"/>
      <c r="D51" s="1107"/>
      <c r="E51" s="964" t="s">
        <v>153</v>
      </c>
      <c r="F51" s="983">
        <f>F52+F58+F63+F69+F75+F81</f>
        <v>14296432</v>
      </c>
      <c r="G51" s="983">
        <f>G52+G58+G63+G69+G75+G81</f>
        <v>-39922</v>
      </c>
      <c r="H51" s="1244">
        <f>H52+H58+H63+H69+H75+H81</f>
        <v>14256510</v>
      </c>
      <c r="I51" s="1245"/>
      <c r="J51" s="1060">
        <f>J52+J58+J63+J69+J75+J81</f>
        <v>7349979.4099999992</v>
      </c>
      <c r="K51" s="1055">
        <f t="shared" si="19"/>
        <v>0.51555250268123121</v>
      </c>
      <c r="L51" s="1056">
        <f>L52+L58+L63+L69+L75+L81</f>
        <v>446692.45999999996</v>
      </c>
    </row>
    <row r="52" spans="1:12" ht="15" x14ac:dyDescent="0.2">
      <c r="A52" s="4"/>
      <c r="B52" s="1161" t="s">
        <v>154</v>
      </c>
      <c r="C52" s="1161"/>
      <c r="D52" s="999"/>
      <c r="E52" s="1000" t="s">
        <v>155</v>
      </c>
      <c r="F52" s="1038">
        <f>SUM(F53:F57)</f>
        <v>7141378</v>
      </c>
      <c r="G52" s="1038">
        <f>SUM(G53:G57)</f>
        <v>-16316</v>
      </c>
      <c r="H52" s="1246">
        <f>H53+H54+H55+H56+H57</f>
        <v>7125062</v>
      </c>
      <c r="I52" s="1247"/>
      <c r="J52" s="1061">
        <f>J53+J54+J55+J56+J57</f>
        <v>3776498.37</v>
      </c>
      <c r="K52" s="1042">
        <f t="shared" si="19"/>
        <v>0.53003024675434407</v>
      </c>
      <c r="L52" s="1052">
        <f>L53+L54+L55+L56+L57</f>
        <v>233528.97999999998</v>
      </c>
    </row>
    <row r="53" spans="1:12" x14ac:dyDescent="0.2">
      <c r="A53" s="1106"/>
      <c r="B53" s="1160"/>
      <c r="C53" s="1160"/>
      <c r="D53" s="6" t="s">
        <v>255</v>
      </c>
      <c r="E53" s="7" t="s">
        <v>256</v>
      </c>
      <c r="F53" s="940">
        <v>5421162</v>
      </c>
      <c r="G53" s="940">
        <f t="shared" ref="G53:G57" si="20">H53-F53</f>
        <v>0</v>
      </c>
      <c r="H53" s="1231" t="s">
        <v>461</v>
      </c>
      <c r="I53" s="1232"/>
      <c r="J53" s="1062">
        <v>2719871.9</v>
      </c>
      <c r="K53" s="570">
        <f t="shared" si="19"/>
        <v>0.50171382076388782</v>
      </c>
      <c r="L53" s="567">
        <v>134676.07999999999</v>
      </c>
    </row>
    <row r="54" spans="1:12" x14ac:dyDescent="0.2">
      <c r="A54" s="1106"/>
      <c r="B54" s="1160"/>
      <c r="C54" s="1160"/>
      <c r="D54" s="6" t="s">
        <v>336</v>
      </c>
      <c r="E54" s="7" t="s">
        <v>337</v>
      </c>
      <c r="F54" s="940">
        <v>459500</v>
      </c>
      <c r="G54" s="940">
        <f t="shared" si="20"/>
        <v>-16316</v>
      </c>
      <c r="H54" s="1231" t="s">
        <v>462</v>
      </c>
      <c r="I54" s="1232"/>
      <c r="J54" s="1062">
        <v>440291.21</v>
      </c>
      <c r="K54" s="570">
        <f t="shared" si="19"/>
        <v>0.99347271110870439</v>
      </c>
      <c r="L54" s="567">
        <v>0</v>
      </c>
    </row>
    <row r="55" spans="1:12" x14ac:dyDescent="0.2">
      <c r="A55" s="1106"/>
      <c r="B55" s="1160"/>
      <c r="C55" s="1160"/>
      <c r="D55" s="6" t="s">
        <v>258</v>
      </c>
      <c r="E55" s="7" t="s">
        <v>259</v>
      </c>
      <c r="F55" s="940">
        <v>1064729</v>
      </c>
      <c r="G55" s="940">
        <f t="shared" si="20"/>
        <v>0</v>
      </c>
      <c r="H55" s="1231" t="s">
        <v>463</v>
      </c>
      <c r="I55" s="1232"/>
      <c r="J55" s="1062">
        <v>540658.81000000006</v>
      </c>
      <c r="K55" s="570">
        <f t="shared" si="19"/>
        <v>0.50779006676816363</v>
      </c>
      <c r="L55" s="567">
        <v>77169.13</v>
      </c>
    </row>
    <row r="56" spans="1:12" x14ac:dyDescent="0.2">
      <c r="A56" s="1106"/>
      <c r="B56" s="1160"/>
      <c r="C56" s="1160"/>
      <c r="D56" s="6" t="s">
        <v>261</v>
      </c>
      <c r="E56" s="7" t="s">
        <v>262</v>
      </c>
      <c r="F56" s="940">
        <v>151961</v>
      </c>
      <c r="G56" s="940">
        <f t="shared" si="20"/>
        <v>0</v>
      </c>
      <c r="H56" s="1231" t="s">
        <v>464</v>
      </c>
      <c r="I56" s="1232"/>
      <c r="J56" s="1062">
        <v>68431.47</v>
      </c>
      <c r="K56" s="570">
        <f t="shared" si="19"/>
        <v>0.45032258276794707</v>
      </c>
      <c r="L56" s="567">
        <v>11252.75</v>
      </c>
    </row>
    <row r="57" spans="1:12" x14ac:dyDescent="0.2">
      <c r="A57" s="1106"/>
      <c r="B57" s="1160"/>
      <c r="C57" s="1160"/>
      <c r="D57" s="6" t="s">
        <v>274</v>
      </c>
      <c r="E57" s="7" t="s">
        <v>275</v>
      </c>
      <c r="F57" s="940">
        <v>44026</v>
      </c>
      <c r="G57" s="940">
        <f t="shared" si="20"/>
        <v>0</v>
      </c>
      <c r="H57" s="1231" t="s">
        <v>465</v>
      </c>
      <c r="I57" s="1232"/>
      <c r="J57" s="1062">
        <v>7244.98</v>
      </c>
      <c r="K57" s="570">
        <f t="shared" si="19"/>
        <v>0.16456139553899968</v>
      </c>
      <c r="L57" s="567">
        <v>10431.02</v>
      </c>
    </row>
    <row r="58" spans="1:12" ht="15" x14ac:dyDescent="0.2">
      <c r="A58" s="4"/>
      <c r="B58" s="1161" t="s">
        <v>159</v>
      </c>
      <c r="C58" s="1161"/>
      <c r="D58" s="999"/>
      <c r="E58" s="1000" t="s">
        <v>160</v>
      </c>
      <c r="F58" s="1038">
        <f>SUM(F59:F62)</f>
        <v>926520</v>
      </c>
      <c r="G58" s="1038">
        <f>SUM(G59:G62)</f>
        <v>-3171</v>
      </c>
      <c r="H58" s="1246">
        <f>H59+H60+H61+H62</f>
        <v>923349</v>
      </c>
      <c r="I58" s="1247"/>
      <c r="J58" s="1063">
        <f>J59+J60+J61+J62</f>
        <v>453709.56</v>
      </c>
      <c r="K58" s="1036">
        <f>J58/H58</f>
        <v>0.49137385755548552</v>
      </c>
      <c r="L58" s="1040">
        <f>L59+L60+L61+L62</f>
        <v>28450.570000000003</v>
      </c>
    </row>
    <row r="59" spans="1:12" x14ac:dyDescent="0.2">
      <c r="A59" s="1106"/>
      <c r="B59" s="1160"/>
      <c r="C59" s="1160"/>
      <c r="D59" s="6" t="s">
        <v>255</v>
      </c>
      <c r="E59" s="7" t="s">
        <v>256</v>
      </c>
      <c r="F59" s="940">
        <v>711836</v>
      </c>
      <c r="G59" s="940">
        <f t="shared" ref="G59:G62" si="21">H59-F59</f>
        <v>0</v>
      </c>
      <c r="H59" s="1231" t="s">
        <v>479</v>
      </c>
      <c r="I59" s="1232"/>
      <c r="J59" s="1062">
        <v>330440.78999999998</v>
      </c>
      <c r="K59" s="570">
        <f t="shared" ref="K59:K62" si="22">J59/H59</f>
        <v>0.46420915772734167</v>
      </c>
      <c r="L59" s="567">
        <v>16855.400000000001</v>
      </c>
    </row>
    <row r="60" spans="1:12" x14ac:dyDescent="0.2">
      <c r="A60" s="1106"/>
      <c r="B60" s="1160"/>
      <c r="C60" s="1160"/>
      <c r="D60" s="6" t="s">
        <v>336</v>
      </c>
      <c r="E60" s="7" t="s">
        <v>337</v>
      </c>
      <c r="F60" s="940">
        <v>59400</v>
      </c>
      <c r="G60" s="940">
        <f t="shared" si="21"/>
        <v>-3171</v>
      </c>
      <c r="H60" s="1231" t="s">
        <v>480</v>
      </c>
      <c r="I60" s="1232"/>
      <c r="J60" s="1062">
        <v>55804.08</v>
      </c>
      <c r="K60" s="570">
        <f t="shared" si="22"/>
        <v>0.99244304540361739</v>
      </c>
      <c r="L60" s="567">
        <v>0</v>
      </c>
    </row>
    <row r="61" spans="1:12" x14ac:dyDescent="0.2">
      <c r="A61" s="1106"/>
      <c r="B61" s="1160"/>
      <c r="C61" s="1160"/>
      <c r="D61" s="6" t="s">
        <v>258</v>
      </c>
      <c r="E61" s="7" t="s">
        <v>259</v>
      </c>
      <c r="F61" s="940">
        <v>135867</v>
      </c>
      <c r="G61" s="940">
        <f t="shared" si="21"/>
        <v>0</v>
      </c>
      <c r="H61" s="1231" t="s">
        <v>481</v>
      </c>
      <c r="I61" s="1232"/>
      <c r="J61" s="1062">
        <v>59161.23</v>
      </c>
      <c r="K61" s="570">
        <f t="shared" si="22"/>
        <v>0.43543487381041757</v>
      </c>
      <c r="L61" s="567">
        <v>10146.790000000001</v>
      </c>
    </row>
    <row r="62" spans="1:12" x14ac:dyDescent="0.2">
      <c r="A62" s="1106"/>
      <c r="B62" s="1160"/>
      <c r="C62" s="1160"/>
      <c r="D62" s="6" t="s">
        <v>261</v>
      </c>
      <c r="E62" s="7" t="s">
        <v>262</v>
      </c>
      <c r="F62" s="940">
        <v>19417</v>
      </c>
      <c r="G62" s="940">
        <f t="shared" si="21"/>
        <v>0</v>
      </c>
      <c r="H62" s="1231" t="s">
        <v>482</v>
      </c>
      <c r="I62" s="1232"/>
      <c r="J62" s="1062">
        <v>8303.4599999999991</v>
      </c>
      <c r="K62" s="570">
        <f t="shared" si="22"/>
        <v>0.42763866714734505</v>
      </c>
      <c r="L62" s="567">
        <v>1448.38</v>
      </c>
    </row>
    <row r="63" spans="1:12" ht="15" x14ac:dyDescent="0.2">
      <c r="A63" s="4"/>
      <c r="B63" s="1165" t="s">
        <v>162</v>
      </c>
      <c r="C63" s="1165"/>
      <c r="D63" s="987"/>
      <c r="E63" s="988" t="s">
        <v>163</v>
      </c>
      <c r="F63" s="1034">
        <f>SUM(F64:F68)</f>
        <v>2301615</v>
      </c>
      <c r="G63" s="1034">
        <f>SUM(G64:G68)</f>
        <v>-10860</v>
      </c>
      <c r="H63" s="1235">
        <f>H64+H65+H66+H67+H68</f>
        <v>2290755</v>
      </c>
      <c r="I63" s="1236"/>
      <c r="J63" s="1063">
        <f>SUM(J64:J68)</f>
        <v>1185490.3499999999</v>
      </c>
      <c r="K63" s="1036">
        <f>J63/H63</f>
        <v>0.51751075518770007</v>
      </c>
      <c r="L63" s="1037">
        <f>SUM(L64:L68)</f>
        <v>69493.390000000014</v>
      </c>
    </row>
    <row r="64" spans="1:12" x14ac:dyDescent="0.2">
      <c r="A64" s="1106"/>
      <c r="B64" s="1160"/>
      <c r="C64" s="1160"/>
      <c r="D64" s="6" t="s">
        <v>255</v>
      </c>
      <c r="E64" s="7" t="s">
        <v>256</v>
      </c>
      <c r="F64" s="940">
        <v>1763995</v>
      </c>
      <c r="G64" s="945">
        <f t="shared" ref="G64:G68" si="23">H64-F64</f>
        <v>0</v>
      </c>
      <c r="H64" s="1231" t="s">
        <v>494</v>
      </c>
      <c r="I64" s="1232"/>
      <c r="J64" s="1062">
        <v>871301.51</v>
      </c>
      <c r="K64" s="571">
        <f t="shared" ref="K64:K68" si="24">J64/H64</f>
        <v>0.49393649641864062</v>
      </c>
      <c r="L64" s="567">
        <v>40817.26</v>
      </c>
    </row>
    <row r="65" spans="1:12" x14ac:dyDescent="0.2">
      <c r="A65" s="1106"/>
      <c r="B65" s="1160"/>
      <c r="C65" s="1160"/>
      <c r="D65" s="6" t="s">
        <v>336</v>
      </c>
      <c r="E65" s="7" t="s">
        <v>337</v>
      </c>
      <c r="F65" s="940">
        <v>146000</v>
      </c>
      <c r="G65" s="945">
        <f t="shared" si="23"/>
        <v>-10860</v>
      </c>
      <c r="H65" s="1231" t="s">
        <v>495</v>
      </c>
      <c r="I65" s="1232"/>
      <c r="J65" s="1062">
        <v>132466.94</v>
      </c>
      <c r="K65" s="571">
        <f t="shared" si="24"/>
        <v>0.98022006807754924</v>
      </c>
      <c r="L65" s="567">
        <v>0</v>
      </c>
    </row>
    <row r="66" spans="1:12" x14ac:dyDescent="0.2">
      <c r="A66" s="1106"/>
      <c r="B66" s="1160"/>
      <c r="C66" s="1160"/>
      <c r="D66" s="6" t="s">
        <v>258</v>
      </c>
      <c r="E66" s="7" t="s">
        <v>259</v>
      </c>
      <c r="F66" s="940">
        <v>337731</v>
      </c>
      <c r="G66" s="945">
        <f t="shared" si="23"/>
        <v>0</v>
      </c>
      <c r="H66" s="1231" t="s">
        <v>496</v>
      </c>
      <c r="I66" s="1232"/>
      <c r="J66" s="1062">
        <v>160283.01999999999</v>
      </c>
      <c r="K66" s="571">
        <f t="shared" si="24"/>
        <v>0.47458782285309903</v>
      </c>
      <c r="L66" s="567">
        <v>25316.25</v>
      </c>
    </row>
    <row r="67" spans="1:12" x14ac:dyDescent="0.2">
      <c r="A67" s="1106"/>
      <c r="B67" s="1160"/>
      <c r="C67" s="1160"/>
      <c r="D67" s="6" t="s">
        <v>261</v>
      </c>
      <c r="E67" s="7" t="s">
        <v>262</v>
      </c>
      <c r="F67" s="940">
        <v>48389</v>
      </c>
      <c r="G67" s="945">
        <f t="shared" si="23"/>
        <v>0</v>
      </c>
      <c r="H67" s="1231" t="s">
        <v>497</v>
      </c>
      <c r="I67" s="1232"/>
      <c r="J67" s="1062">
        <v>21438.880000000001</v>
      </c>
      <c r="K67" s="571">
        <f t="shared" si="24"/>
        <v>0.44305275992477633</v>
      </c>
      <c r="L67" s="567">
        <v>3359.88</v>
      </c>
    </row>
    <row r="68" spans="1:12" x14ac:dyDescent="0.2">
      <c r="A68" s="1106"/>
      <c r="B68" s="1160"/>
      <c r="C68" s="1160"/>
      <c r="D68" s="6" t="s">
        <v>274</v>
      </c>
      <c r="E68" s="7" t="s">
        <v>275</v>
      </c>
      <c r="F68" s="940">
        <v>5500</v>
      </c>
      <c r="G68" s="945">
        <f t="shared" si="23"/>
        <v>0</v>
      </c>
      <c r="H68" s="1231" t="s">
        <v>498</v>
      </c>
      <c r="I68" s="1232"/>
      <c r="J68" s="1062">
        <v>0</v>
      </c>
      <c r="K68" s="571">
        <f t="shared" si="24"/>
        <v>0</v>
      </c>
      <c r="L68" s="567">
        <v>0</v>
      </c>
    </row>
    <row r="69" spans="1:12" ht="15" x14ac:dyDescent="0.2">
      <c r="A69" s="4"/>
      <c r="B69" s="1161" t="s">
        <v>169</v>
      </c>
      <c r="C69" s="1161"/>
      <c r="D69" s="999"/>
      <c r="E69" s="1000" t="s">
        <v>170</v>
      </c>
      <c r="F69" s="1038">
        <f>SUM(F70:F74)</f>
        <v>3104180</v>
      </c>
      <c r="G69" s="1038">
        <f>SUM(G70:G74)</f>
        <v>-8012</v>
      </c>
      <c r="H69" s="1246">
        <f>H70+H71+H72+H73+H74</f>
        <v>3096168</v>
      </c>
      <c r="I69" s="1247"/>
      <c r="J69" s="1064">
        <f>SUM(J70:J74)</f>
        <v>1529420.2699999998</v>
      </c>
      <c r="K69" s="1049">
        <f>J69/H69</f>
        <v>0.49397199053798108</v>
      </c>
      <c r="L69" s="1134">
        <f>SUM(L70:L74)</f>
        <v>94113.669999999984</v>
      </c>
    </row>
    <row r="70" spans="1:12" x14ac:dyDescent="0.2">
      <c r="A70" s="1106"/>
      <c r="B70" s="1160"/>
      <c r="C70" s="1160"/>
      <c r="D70" s="6" t="s">
        <v>255</v>
      </c>
      <c r="E70" s="7" t="s">
        <v>256</v>
      </c>
      <c r="F70" s="940">
        <v>2379227</v>
      </c>
      <c r="G70" s="940">
        <f t="shared" ref="G70:G74" si="25">H70-F70</f>
        <v>0</v>
      </c>
      <c r="H70" s="1231" t="s">
        <v>517</v>
      </c>
      <c r="I70" s="1232"/>
      <c r="J70" s="1062">
        <v>1110689</v>
      </c>
      <c r="K70" s="570">
        <f t="shared" ref="K70:K74" si="26">J70/H70</f>
        <v>0.4668276713403135</v>
      </c>
      <c r="L70" s="567">
        <v>56493.71</v>
      </c>
    </row>
    <row r="71" spans="1:12" x14ac:dyDescent="0.2">
      <c r="A71" s="1106"/>
      <c r="B71" s="1160"/>
      <c r="C71" s="1160"/>
      <c r="D71" s="6" t="s">
        <v>336</v>
      </c>
      <c r="E71" s="7" t="s">
        <v>337</v>
      </c>
      <c r="F71" s="940">
        <v>185500</v>
      </c>
      <c r="G71" s="940">
        <f t="shared" si="25"/>
        <v>-8012</v>
      </c>
      <c r="H71" s="1231" t="s">
        <v>518</v>
      </c>
      <c r="I71" s="1232"/>
      <c r="J71" s="1062">
        <v>177486.4</v>
      </c>
      <c r="K71" s="570">
        <f t="shared" si="26"/>
        <v>0.9999909853060488</v>
      </c>
      <c r="L71" s="567">
        <v>0</v>
      </c>
    </row>
    <row r="72" spans="1:12" x14ac:dyDescent="0.2">
      <c r="A72" s="1106"/>
      <c r="B72" s="1160"/>
      <c r="C72" s="1160"/>
      <c r="D72" s="6" t="s">
        <v>258</v>
      </c>
      <c r="E72" s="7" t="s">
        <v>259</v>
      </c>
      <c r="F72" s="940">
        <v>467159</v>
      </c>
      <c r="G72" s="940">
        <f t="shared" si="25"/>
        <v>0</v>
      </c>
      <c r="H72" s="1231" t="s">
        <v>519</v>
      </c>
      <c r="I72" s="1232"/>
      <c r="J72" s="1062">
        <v>212091.15</v>
      </c>
      <c r="K72" s="570">
        <f t="shared" si="26"/>
        <v>0.45400206353725392</v>
      </c>
      <c r="L72" s="567">
        <v>32366.75</v>
      </c>
    </row>
    <row r="73" spans="1:12" x14ac:dyDescent="0.2">
      <c r="A73" s="1106"/>
      <c r="B73" s="1160"/>
      <c r="C73" s="1160"/>
      <c r="D73" s="6" t="s">
        <v>261</v>
      </c>
      <c r="E73" s="7" t="s">
        <v>262</v>
      </c>
      <c r="F73" s="940">
        <v>66420</v>
      </c>
      <c r="G73" s="940">
        <f t="shared" si="25"/>
        <v>0</v>
      </c>
      <c r="H73" s="1231" t="s">
        <v>520</v>
      </c>
      <c r="I73" s="1232"/>
      <c r="J73" s="1062">
        <v>27562.400000000001</v>
      </c>
      <c r="K73" s="570">
        <f t="shared" si="26"/>
        <v>0.41497139415838608</v>
      </c>
      <c r="L73" s="567">
        <v>4657.53</v>
      </c>
    </row>
    <row r="74" spans="1:12" x14ac:dyDescent="0.2">
      <c r="A74" s="1106"/>
      <c r="B74" s="1160"/>
      <c r="C74" s="1160"/>
      <c r="D74" s="6" t="s">
        <v>274</v>
      </c>
      <c r="E74" s="7" t="s">
        <v>275</v>
      </c>
      <c r="F74" s="940">
        <v>5874</v>
      </c>
      <c r="G74" s="940">
        <f t="shared" si="25"/>
        <v>0</v>
      </c>
      <c r="H74" s="1231" t="s">
        <v>521</v>
      </c>
      <c r="I74" s="1232"/>
      <c r="J74" s="1062">
        <v>1591.32</v>
      </c>
      <c r="K74" s="570">
        <f t="shared" si="26"/>
        <v>0.27090909090909088</v>
      </c>
      <c r="L74" s="567">
        <v>595.67999999999995</v>
      </c>
    </row>
    <row r="75" spans="1:12" ht="15" x14ac:dyDescent="0.2">
      <c r="A75" s="4"/>
      <c r="B75" s="1161" t="s">
        <v>532</v>
      </c>
      <c r="C75" s="1161"/>
      <c r="D75" s="999"/>
      <c r="E75" s="1000" t="s">
        <v>533</v>
      </c>
      <c r="F75" s="1038">
        <f>SUM(F76:F80)</f>
        <v>518432</v>
      </c>
      <c r="G75" s="1038">
        <f>SUM(G76:G80)</f>
        <v>0</v>
      </c>
      <c r="H75" s="1246">
        <f>H76+H77+H78+H79+H80</f>
        <v>518432</v>
      </c>
      <c r="I75" s="1247"/>
      <c r="J75" s="1063">
        <f>SUM(J76:J80)</f>
        <v>252855.15</v>
      </c>
      <c r="K75" s="1036">
        <f>J75/H75</f>
        <v>0.48773059919140793</v>
      </c>
      <c r="L75" s="1040">
        <f>SUM(L76:L80)</f>
        <v>14020.44</v>
      </c>
    </row>
    <row r="76" spans="1:12" x14ac:dyDescent="0.2">
      <c r="A76" s="1106"/>
      <c r="B76" s="1160"/>
      <c r="C76" s="1160"/>
      <c r="D76" s="6" t="s">
        <v>255</v>
      </c>
      <c r="E76" s="7" t="s">
        <v>256</v>
      </c>
      <c r="F76" s="940">
        <v>391453</v>
      </c>
      <c r="G76" s="940">
        <f t="shared" ref="G76:G80" si="27">H76-F76</f>
        <v>0</v>
      </c>
      <c r="H76" s="1231" t="s">
        <v>534</v>
      </c>
      <c r="I76" s="1232"/>
      <c r="J76" s="1062">
        <v>181105.15</v>
      </c>
      <c r="K76" s="570">
        <f t="shared" ref="K76:K80" si="28">J76/H76</f>
        <v>0.46264851719108041</v>
      </c>
      <c r="L76" s="567">
        <v>8346.51</v>
      </c>
    </row>
    <row r="77" spans="1:12" x14ac:dyDescent="0.2">
      <c r="A77" s="1106"/>
      <c r="B77" s="1160"/>
      <c r="C77" s="1160"/>
      <c r="D77" s="6" t="s">
        <v>336</v>
      </c>
      <c r="E77" s="7" t="s">
        <v>337</v>
      </c>
      <c r="F77" s="940">
        <v>33200</v>
      </c>
      <c r="G77" s="940">
        <f t="shared" si="27"/>
        <v>0</v>
      </c>
      <c r="H77" s="1231" t="s">
        <v>535</v>
      </c>
      <c r="I77" s="1232"/>
      <c r="J77" s="1062">
        <v>30912.25</v>
      </c>
      <c r="K77" s="570">
        <f t="shared" si="28"/>
        <v>0.93109186746987949</v>
      </c>
      <c r="L77" s="567">
        <v>0</v>
      </c>
    </row>
    <row r="78" spans="1:12" x14ac:dyDescent="0.2">
      <c r="A78" s="1106"/>
      <c r="B78" s="1160"/>
      <c r="C78" s="1160"/>
      <c r="D78" s="6" t="s">
        <v>258</v>
      </c>
      <c r="E78" s="7" t="s">
        <v>259</v>
      </c>
      <c r="F78" s="940">
        <v>74155</v>
      </c>
      <c r="G78" s="940">
        <f t="shared" si="27"/>
        <v>0</v>
      </c>
      <c r="H78" s="1231" t="s">
        <v>536</v>
      </c>
      <c r="I78" s="1232"/>
      <c r="J78" s="1062">
        <v>34767.93</v>
      </c>
      <c r="K78" s="570">
        <f t="shared" si="28"/>
        <v>0.46885483109702653</v>
      </c>
      <c r="L78" s="567">
        <v>4911.16</v>
      </c>
    </row>
    <row r="79" spans="1:12" x14ac:dyDescent="0.2">
      <c r="A79" s="1106"/>
      <c r="B79" s="1160"/>
      <c r="C79" s="1160"/>
      <c r="D79" s="6" t="s">
        <v>261</v>
      </c>
      <c r="E79" s="7" t="s">
        <v>262</v>
      </c>
      <c r="F79" s="940">
        <v>10624</v>
      </c>
      <c r="G79" s="940">
        <f t="shared" si="27"/>
        <v>0</v>
      </c>
      <c r="H79" s="1231" t="s">
        <v>537</v>
      </c>
      <c r="I79" s="1232"/>
      <c r="J79" s="1062">
        <v>3854.82</v>
      </c>
      <c r="K79" s="570">
        <f t="shared" si="28"/>
        <v>0.36284073795180727</v>
      </c>
      <c r="L79" s="567">
        <v>513.77</v>
      </c>
    </row>
    <row r="80" spans="1:12" x14ac:dyDescent="0.2">
      <c r="A80" s="1106"/>
      <c r="B80" s="1160"/>
      <c r="C80" s="1160"/>
      <c r="D80" s="6" t="s">
        <v>274</v>
      </c>
      <c r="E80" s="7" t="s">
        <v>275</v>
      </c>
      <c r="F80" s="940">
        <v>9000</v>
      </c>
      <c r="G80" s="940">
        <f t="shared" si="27"/>
        <v>0</v>
      </c>
      <c r="H80" s="1231" t="s">
        <v>157</v>
      </c>
      <c r="I80" s="1232"/>
      <c r="J80" s="1062">
        <v>2215</v>
      </c>
      <c r="K80" s="570">
        <f t="shared" si="28"/>
        <v>0.24611111111111111</v>
      </c>
      <c r="L80" s="567">
        <v>249</v>
      </c>
    </row>
    <row r="81" spans="1:12" ht="15" x14ac:dyDescent="0.2">
      <c r="A81" s="4"/>
      <c r="B81" s="1161" t="s">
        <v>171</v>
      </c>
      <c r="C81" s="1161"/>
      <c r="D81" s="999"/>
      <c r="E81" s="1000" t="s">
        <v>172</v>
      </c>
      <c r="F81" s="1038">
        <f>SUM(F82:F85)</f>
        <v>304307</v>
      </c>
      <c r="G81" s="1038">
        <f>SUM(G82:G85)</f>
        <v>-1563</v>
      </c>
      <c r="H81" s="1246">
        <f>H82+H83+H84+H85</f>
        <v>302744</v>
      </c>
      <c r="I81" s="1247"/>
      <c r="J81" s="1063">
        <f>SUM(J82:J85)</f>
        <v>152005.71</v>
      </c>
      <c r="K81" s="1036">
        <f>J81/H81</f>
        <v>0.50209322067489359</v>
      </c>
      <c r="L81" s="1040">
        <f>SUM(L82:L85)</f>
        <v>7085.41</v>
      </c>
    </row>
    <row r="82" spans="1:12" x14ac:dyDescent="0.2">
      <c r="A82" s="1106"/>
      <c r="B82" s="1160"/>
      <c r="C82" s="1160"/>
      <c r="D82" s="6" t="s">
        <v>255</v>
      </c>
      <c r="E82" s="7" t="s">
        <v>256</v>
      </c>
      <c r="F82" s="940">
        <v>235907</v>
      </c>
      <c r="G82" s="940">
        <f>H82-F82</f>
        <v>0</v>
      </c>
      <c r="H82" s="1231" t="s">
        <v>545</v>
      </c>
      <c r="I82" s="1232"/>
      <c r="J82" s="1062">
        <v>108569.96</v>
      </c>
      <c r="K82" s="570">
        <f>J82/H82</f>
        <v>0.46022356267512199</v>
      </c>
      <c r="L82" s="567">
        <v>5178.3999999999996</v>
      </c>
    </row>
    <row r="83" spans="1:12" x14ac:dyDescent="0.2">
      <c r="A83" s="1106"/>
      <c r="B83" s="1160"/>
      <c r="C83" s="1160"/>
      <c r="D83" s="6" t="s">
        <v>336</v>
      </c>
      <c r="E83" s="7" t="s">
        <v>337</v>
      </c>
      <c r="F83" s="940">
        <v>18500</v>
      </c>
      <c r="G83" s="940">
        <f t="shared" ref="G83:G85" si="29">H83-F83</f>
        <v>-1563</v>
      </c>
      <c r="H83" s="1231" t="s">
        <v>546</v>
      </c>
      <c r="I83" s="1232"/>
      <c r="J83" s="1062">
        <v>16932.349999999999</v>
      </c>
      <c r="K83" s="570">
        <f t="shared" ref="K83:K100" si="30">J83/H83</f>
        <v>0.99972545314990835</v>
      </c>
      <c r="L83" s="567">
        <v>0</v>
      </c>
    </row>
    <row r="84" spans="1:12" x14ac:dyDescent="0.2">
      <c r="A84" s="1106"/>
      <c r="B84" s="1160"/>
      <c r="C84" s="1160"/>
      <c r="D84" s="6" t="s">
        <v>258</v>
      </c>
      <c r="E84" s="7" t="s">
        <v>259</v>
      </c>
      <c r="F84" s="940">
        <v>43667</v>
      </c>
      <c r="G84" s="940">
        <f t="shared" si="29"/>
        <v>0</v>
      </c>
      <c r="H84" s="1231" t="s">
        <v>547</v>
      </c>
      <c r="I84" s="1232"/>
      <c r="J84" s="1062">
        <v>23791.86</v>
      </c>
      <c r="K84" s="570">
        <f t="shared" si="30"/>
        <v>0.54484759658323223</v>
      </c>
      <c r="L84" s="567">
        <v>1521.02</v>
      </c>
    </row>
    <row r="85" spans="1:12" x14ac:dyDescent="0.2">
      <c r="A85" s="1106"/>
      <c r="B85" s="1160"/>
      <c r="C85" s="1160"/>
      <c r="D85" s="6" t="s">
        <v>261</v>
      </c>
      <c r="E85" s="7" t="s">
        <v>262</v>
      </c>
      <c r="F85" s="940">
        <v>6233</v>
      </c>
      <c r="G85" s="940">
        <f t="shared" si="29"/>
        <v>0</v>
      </c>
      <c r="H85" s="1231" t="s">
        <v>548</v>
      </c>
      <c r="I85" s="1232"/>
      <c r="J85" s="1062">
        <v>2711.54</v>
      </c>
      <c r="K85" s="570">
        <f t="shared" si="30"/>
        <v>0.43502968073158993</v>
      </c>
      <c r="L85" s="567">
        <v>385.99</v>
      </c>
    </row>
    <row r="86" spans="1:12" x14ac:dyDescent="0.2">
      <c r="A86" s="1107" t="s">
        <v>557</v>
      </c>
      <c r="B86" s="1164"/>
      <c r="C86" s="1164"/>
      <c r="D86" s="1107"/>
      <c r="E86" s="964" t="s">
        <v>558</v>
      </c>
      <c r="F86" s="983">
        <f>F87+F89</f>
        <v>107840</v>
      </c>
      <c r="G86" s="983">
        <f>G87+G89</f>
        <v>7150</v>
      </c>
      <c r="H86" s="1244">
        <f>H87+H89</f>
        <v>114990</v>
      </c>
      <c r="I86" s="1245"/>
      <c r="J86" s="1066">
        <f>J87+J89</f>
        <v>43309.99</v>
      </c>
      <c r="K86" s="1058">
        <f t="shared" si="30"/>
        <v>0.37664136011827115</v>
      </c>
      <c r="L86" s="1059">
        <f>L87+L89</f>
        <v>3099.22</v>
      </c>
    </row>
    <row r="87" spans="1:12" ht="15" x14ac:dyDescent="0.2">
      <c r="A87" s="4"/>
      <c r="B87" s="1161" t="s">
        <v>559</v>
      </c>
      <c r="C87" s="1161"/>
      <c r="D87" s="999"/>
      <c r="E87" s="1000" t="s">
        <v>560</v>
      </c>
      <c r="F87" s="1038">
        <f>SUM(F88:F88)</f>
        <v>3800</v>
      </c>
      <c r="G87" s="1038">
        <f>SUM(G88:G88)</f>
        <v>0</v>
      </c>
      <c r="H87" s="1246" t="str">
        <f>H88</f>
        <v>3 800,00</v>
      </c>
      <c r="I87" s="1247"/>
      <c r="J87" s="1063">
        <f>J88</f>
        <v>1400</v>
      </c>
      <c r="K87" s="1036">
        <f t="shared" si="30"/>
        <v>0.36842105263157893</v>
      </c>
      <c r="L87" s="1039">
        <f>L88</f>
        <v>0</v>
      </c>
    </row>
    <row r="88" spans="1:12" x14ac:dyDescent="0.2">
      <c r="A88" s="1106"/>
      <c r="B88" s="1160"/>
      <c r="C88" s="1160"/>
      <c r="D88" s="6" t="s">
        <v>274</v>
      </c>
      <c r="E88" s="7" t="s">
        <v>275</v>
      </c>
      <c r="F88" s="940">
        <v>3800</v>
      </c>
      <c r="G88" s="940">
        <f>H88-F88</f>
        <v>0</v>
      </c>
      <c r="H88" s="1231" t="s">
        <v>561</v>
      </c>
      <c r="I88" s="1232"/>
      <c r="J88" s="1062">
        <v>1400</v>
      </c>
      <c r="K88" s="570">
        <f t="shared" si="30"/>
        <v>0.36842105263157893</v>
      </c>
      <c r="L88" s="567">
        <v>0</v>
      </c>
    </row>
    <row r="89" spans="1:12" ht="15" x14ac:dyDescent="0.2">
      <c r="A89" s="4"/>
      <c r="B89" s="1237" t="s">
        <v>562</v>
      </c>
      <c r="C89" s="1237"/>
      <c r="D89" s="1045"/>
      <c r="E89" s="1046" t="s">
        <v>563</v>
      </c>
      <c r="F89" s="1047">
        <f>SUM(F90:F92)</f>
        <v>104040</v>
      </c>
      <c r="G89" s="1047">
        <f>SUM(G90:G92)</f>
        <v>7150</v>
      </c>
      <c r="H89" s="1253">
        <f>H90+H91+H92</f>
        <v>111190</v>
      </c>
      <c r="I89" s="1254"/>
      <c r="J89" s="1067">
        <f>J90+J91+J92</f>
        <v>41909.99</v>
      </c>
      <c r="K89" s="1048">
        <f t="shared" si="30"/>
        <v>0.37692229517042897</v>
      </c>
      <c r="L89" s="1040">
        <f>SUM(L90:L92)</f>
        <v>3099.22</v>
      </c>
    </row>
    <row r="90" spans="1:12" x14ac:dyDescent="0.2">
      <c r="A90" s="1106"/>
      <c r="B90" s="1160"/>
      <c r="C90" s="1160"/>
      <c r="D90" s="6" t="s">
        <v>258</v>
      </c>
      <c r="E90" s="7" t="s">
        <v>259</v>
      </c>
      <c r="F90" s="940">
        <v>3200</v>
      </c>
      <c r="G90" s="940">
        <f t="shared" ref="G90:G92" si="31">H90-F90</f>
        <v>1880</v>
      </c>
      <c r="H90" s="1231" t="s">
        <v>565</v>
      </c>
      <c r="I90" s="1232"/>
      <c r="J90" s="1062">
        <v>1641.26</v>
      </c>
      <c r="K90" s="570">
        <f t="shared" si="30"/>
        <v>0.32308267716535433</v>
      </c>
      <c r="L90" s="567">
        <v>619.71</v>
      </c>
    </row>
    <row r="91" spans="1:12" x14ac:dyDescent="0.2">
      <c r="A91" s="1106"/>
      <c r="B91" s="1160"/>
      <c r="C91" s="1160"/>
      <c r="D91" s="6" t="s">
        <v>261</v>
      </c>
      <c r="E91" s="7" t="s">
        <v>262</v>
      </c>
      <c r="F91" s="940">
        <v>150</v>
      </c>
      <c r="G91" s="940">
        <f t="shared" si="31"/>
        <v>100</v>
      </c>
      <c r="H91" s="1231" t="s">
        <v>566</v>
      </c>
      <c r="I91" s="1232"/>
      <c r="J91" s="1062">
        <v>52.7</v>
      </c>
      <c r="K91" s="570">
        <f t="shared" si="30"/>
        <v>0.21080000000000002</v>
      </c>
      <c r="L91" s="567">
        <v>10.54</v>
      </c>
    </row>
    <row r="92" spans="1:12" x14ac:dyDescent="0.2">
      <c r="A92" s="1106"/>
      <c r="B92" s="1160"/>
      <c r="C92" s="1160"/>
      <c r="D92" s="6" t="s">
        <v>274</v>
      </c>
      <c r="E92" s="7" t="s">
        <v>275</v>
      </c>
      <c r="F92" s="940">
        <v>100690</v>
      </c>
      <c r="G92" s="940">
        <f t="shared" si="31"/>
        <v>5170</v>
      </c>
      <c r="H92" s="1231" t="s">
        <v>567</v>
      </c>
      <c r="I92" s="1232"/>
      <c r="J92" s="1062">
        <v>40216.03</v>
      </c>
      <c r="K92" s="570">
        <f t="shared" si="30"/>
        <v>0.37989826185528053</v>
      </c>
      <c r="L92" s="567">
        <v>2468.9699999999998</v>
      </c>
    </row>
    <row r="93" spans="1:12" x14ac:dyDescent="0.2">
      <c r="A93" s="1107" t="s">
        <v>175</v>
      </c>
      <c r="B93" s="1164"/>
      <c r="C93" s="1164"/>
      <c r="D93" s="1107"/>
      <c r="E93" s="964" t="s">
        <v>176</v>
      </c>
      <c r="F93" s="983">
        <f>F94+F96+F101+F106+F112+F118</f>
        <v>1178563</v>
      </c>
      <c r="G93" s="983">
        <f>G94+G96+G101+G106+G112+G118</f>
        <v>-6000</v>
      </c>
      <c r="H93" s="1244">
        <f>H94+H96+H101+H106+H112+H118</f>
        <v>1172563</v>
      </c>
      <c r="I93" s="1245"/>
      <c r="J93" s="1060">
        <f>J94+J96+J101+J106+J112+J118</f>
        <v>543126.86</v>
      </c>
      <c r="K93" s="1055">
        <f t="shared" si="30"/>
        <v>0.46319631439845876</v>
      </c>
      <c r="L93" s="1057">
        <f>L94+L96+L101+L106+L112+L118</f>
        <v>23765.139999999996</v>
      </c>
    </row>
    <row r="94" spans="1:12" ht="22.5" x14ac:dyDescent="0.2">
      <c r="A94" s="4"/>
      <c r="B94" s="1161" t="s">
        <v>574</v>
      </c>
      <c r="C94" s="1161"/>
      <c r="D94" s="999"/>
      <c r="E94" s="1000" t="s">
        <v>575</v>
      </c>
      <c r="F94" s="1038">
        <f>SUM(F95:F95)</f>
        <v>1500</v>
      </c>
      <c r="G94" s="1038">
        <f>SUM(G95:G95)</f>
        <v>0</v>
      </c>
      <c r="H94" s="1246" t="str">
        <f>H95</f>
        <v>1 500,00</v>
      </c>
      <c r="I94" s="1247"/>
      <c r="J94" s="1061">
        <f>J95</f>
        <v>1300</v>
      </c>
      <c r="K94" s="1042">
        <f t="shared" si="30"/>
        <v>0.8666666666666667</v>
      </c>
      <c r="L94" s="1039">
        <f>L95</f>
        <v>0</v>
      </c>
    </row>
    <row r="95" spans="1:12" x14ac:dyDescent="0.2">
      <c r="A95" s="1106"/>
      <c r="B95" s="1160"/>
      <c r="C95" s="1160"/>
      <c r="D95" s="6" t="s">
        <v>274</v>
      </c>
      <c r="E95" s="7" t="s">
        <v>275</v>
      </c>
      <c r="F95" s="940">
        <v>1500</v>
      </c>
      <c r="G95" s="940">
        <f>H95-F95</f>
        <v>0</v>
      </c>
      <c r="H95" s="1231" t="s">
        <v>344</v>
      </c>
      <c r="I95" s="1232"/>
      <c r="J95" s="1062">
        <v>1300</v>
      </c>
      <c r="K95" s="570">
        <f t="shared" si="30"/>
        <v>0.8666666666666667</v>
      </c>
      <c r="L95" s="567">
        <v>0</v>
      </c>
    </row>
    <row r="96" spans="1:12" ht="15" x14ac:dyDescent="0.2">
      <c r="A96" s="4"/>
      <c r="B96" s="1161" t="s">
        <v>576</v>
      </c>
      <c r="C96" s="1161"/>
      <c r="D96" s="999"/>
      <c r="E96" s="1000" t="s">
        <v>577</v>
      </c>
      <c r="F96" s="1038">
        <f>SUM(F97:F100)</f>
        <v>28577</v>
      </c>
      <c r="G96" s="1038">
        <f>SUM(G97:G100)</f>
        <v>0</v>
      </c>
      <c r="H96" s="1246">
        <f>H97+H98+H99+H100</f>
        <v>28577</v>
      </c>
      <c r="I96" s="1247"/>
      <c r="J96" s="1063">
        <f>SUM(J97:J100)</f>
        <v>14828.27</v>
      </c>
      <c r="K96" s="1036">
        <f t="shared" si="30"/>
        <v>0.51888826678797639</v>
      </c>
      <c r="L96" s="1035">
        <f>SUM(L97:L100)</f>
        <v>1662.26</v>
      </c>
    </row>
    <row r="97" spans="1:12" x14ac:dyDescent="0.2">
      <c r="A97" s="1106"/>
      <c r="B97" s="1160"/>
      <c r="C97" s="1160"/>
      <c r="D97" s="6" t="s">
        <v>255</v>
      </c>
      <c r="E97" s="7" t="s">
        <v>256</v>
      </c>
      <c r="F97" s="940">
        <v>22500</v>
      </c>
      <c r="G97" s="940">
        <f>H97-F97</f>
        <v>0</v>
      </c>
      <c r="H97" s="1231" t="s">
        <v>578</v>
      </c>
      <c r="I97" s="1232"/>
      <c r="J97" s="1062">
        <v>11445.86</v>
      </c>
      <c r="K97" s="570">
        <f t="shared" si="30"/>
        <v>0.50870488888888887</v>
      </c>
      <c r="L97" s="567">
        <v>954.14</v>
      </c>
    </row>
    <row r="98" spans="1:12" x14ac:dyDescent="0.2">
      <c r="A98" s="1106"/>
      <c r="B98" s="1160"/>
      <c r="C98" s="1160"/>
      <c r="D98" s="6" t="s">
        <v>336</v>
      </c>
      <c r="E98" s="7" t="s">
        <v>337</v>
      </c>
      <c r="F98" s="940">
        <v>1380</v>
      </c>
      <c r="G98" s="940">
        <f t="shared" ref="G98:G100" si="32">H98-F98</f>
        <v>0</v>
      </c>
      <c r="H98" s="1231" t="s">
        <v>579</v>
      </c>
      <c r="I98" s="1232"/>
      <c r="J98" s="1062">
        <v>1380</v>
      </c>
      <c r="K98" s="570">
        <f t="shared" si="30"/>
        <v>1</v>
      </c>
      <c r="L98" s="567">
        <v>0</v>
      </c>
    </row>
    <row r="99" spans="1:12" x14ac:dyDescent="0.2">
      <c r="A99" s="1106"/>
      <c r="B99" s="1160"/>
      <c r="C99" s="1160"/>
      <c r="D99" s="6" t="s">
        <v>258</v>
      </c>
      <c r="E99" s="7" t="s">
        <v>259</v>
      </c>
      <c r="F99" s="940">
        <v>4112</v>
      </c>
      <c r="G99" s="940">
        <f t="shared" si="32"/>
        <v>0</v>
      </c>
      <c r="H99" s="1231" t="s">
        <v>580</v>
      </c>
      <c r="I99" s="1232"/>
      <c r="J99" s="1062">
        <v>1753</v>
      </c>
      <c r="K99" s="570">
        <f t="shared" si="30"/>
        <v>0.42631322957198442</v>
      </c>
      <c r="L99" s="567">
        <v>619.91999999999996</v>
      </c>
    </row>
    <row r="100" spans="1:12" x14ac:dyDescent="0.2">
      <c r="A100" s="1106"/>
      <c r="B100" s="1160"/>
      <c r="C100" s="1160"/>
      <c r="D100" s="6" t="s">
        <v>261</v>
      </c>
      <c r="E100" s="7" t="s">
        <v>262</v>
      </c>
      <c r="F100" s="940">
        <v>585</v>
      </c>
      <c r="G100" s="940">
        <f t="shared" si="32"/>
        <v>0</v>
      </c>
      <c r="H100" s="1231" t="s">
        <v>581</v>
      </c>
      <c r="I100" s="1232"/>
      <c r="J100" s="1062">
        <v>249.41</v>
      </c>
      <c r="K100" s="570">
        <f t="shared" si="30"/>
        <v>0.42634188034188036</v>
      </c>
      <c r="L100" s="567">
        <v>88.2</v>
      </c>
    </row>
    <row r="101" spans="1:12" ht="33.75" x14ac:dyDescent="0.2">
      <c r="A101" s="4"/>
      <c r="B101" s="1161" t="s">
        <v>177</v>
      </c>
      <c r="C101" s="1161"/>
      <c r="D101" s="999"/>
      <c r="E101" s="1000" t="s">
        <v>1070</v>
      </c>
      <c r="F101" s="1038">
        <f>SUM(F102:F105)</f>
        <v>265173</v>
      </c>
      <c r="G101" s="1038">
        <f>SUM(G102:G105)</f>
        <v>0</v>
      </c>
      <c r="H101" s="1246">
        <f>H102+H103+H104+H105</f>
        <v>265173</v>
      </c>
      <c r="I101" s="1247"/>
      <c r="J101" s="1063">
        <f>J102+J103+J104+J105</f>
        <v>137332.31000000003</v>
      </c>
      <c r="K101" s="1036">
        <f>J101/H101</f>
        <v>0.51789703325753389</v>
      </c>
      <c r="L101" s="1040">
        <f>L102+L103+L104+L105</f>
        <v>3029.81</v>
      </c>
    </row>
    <row r="102" spans="1:12" x14ac:dyDescent="0.2">
      <c r="A102" s="1106"/>
      <c r="B102" s="1160"/>
      <c r="C102" s="1160"/>
      <c r="D102" s="6" t="s">
        <v>255</v>
      </c>
      <c r="E102" s="7" t="s">
        <v>256</v>
      </c>
      <c r="F102" s="940">
        <v>122668</v>
      </c>
      <c r="G102" s="940">
        <f t="shared" ref="G102:G105" si="33">H102-F102</f>
        <v>0</v>
      </c>
      <c r="H102" s="1231" t="s">
        <v>590</v>
      </c>
      <c r="I102" s="1232"/>
      <c r="J102" s="1062">
        <v>47725.59</v>
      </c>
      <c r="K102" s="570">
        <f t="shared" ref="K102:K105" si="34">J102/H102</f>
        <v>0.38906308083607782</v>
      </c>
      <c r="L102" s="567">
        <v>2026.33</v>
      </c>
    </row>
    <row r="103" spans="1:12" x14ac:dyDescent="0.2">
      <c r="A103" s="1106"/>
      <c r="B103" s="1160"/>
      <c r="C103" s="1160"/>
      <c r="D103" s="6" t="s">
        <v>336</v>
      </c>
      <c r="E103" s="7" t="s">
        <v>337</v>
      </c>
      <c r="F103" s="940">
        <v>6999</v>
      </c>
      <c r="G103" s="940">
        <f t="shared" si="33"/>
        <v>0</v>
      </c>
      <c r="H103" s="1231" t="s">
        <v>591</v>
      </c>
      <c r="I103" s="1232"/>
      <c r="J103" s="1062">
        <v>6999</v>
      </c>
      <c r="K103" s="570">
        <f t="shared" si="34"/>
        <v>1</v>
      </c>
      <c r="L103" s="567">
        <v>0</v>
      </c>
    </row>
    <row r="104" spans="1:12" x14ac:dyDescent="0.2">
      <c r="A104" s="1106"/>
      <c r="B104" s="1160"/>
      <c r="C104" s="1160"/>
      <c r="D104" s="6" t="s">
        <v>258</v>
      </c>
      <c r="E104" s="7" t="s">
        <v>259</v>
      </c>
      <c r="F104" s="940">
        <v>132329</v>
      </c>
      <c r="G104" s="940">
        <f t="shared" si="33"/>
        <v>0</v>
      </c>
      <c r="H104" s="1231" t="s">
        <v>592</v>
      </c>
      <c r="I104" s="1232"/>
      <c r="J104" s="1062">
        <v>81842.8</v>
      </c>
      <c r="K104" s="570">
        <f t="shared" si="34"/>
        <v>0.61847969832765304</v>
      </c>
      <c r="L104" s="567">
        <v>920.77</v>
      </c>
    </row>
    <row r="105" spans="1:12" x14ac:dyDescent="0.2">
      <c r="A105" s="1106"/>
      <c r="B105" s="1160"/>
      <c r="C105" s="1160"/>
      <c r="D105" s="6" t="s">
        <v>261</v>
      </c>
      <c r="E105" s="7" t="s">
        <v>262</v>
      </c>
      <c r="F105" s="940">
        <v>3177</v>
      </c>
      <c r="G105" s="940">
        <f t="shared" si="33"/>
        <v>0</v>
      </c>
      <c r="H105" s="1231" t="s">
        <v>593</v>
      </c>
      <c r="I105" s="1232"/>
      <c r="J105" s="1062">
        <v>764.92</v>
      </c>
      <c r="K105" s="570">
        <f t="shared" si="34"/>
        <v>0.24076802014479068</v>
      </c>
      <c r="L105" s="567">
        <v>82.71</v>
      </c>
    </row>
    <row r="106" spans="1:12" ht="15" x14ac:dyDescent="0.2">
      <c r="A106" s="4"/>
      <c r="B106" s="1161" t="s">
        <v>202</v>
      </c>
      <c r="C106" s="1161"/>
      <c r="D106" s="999"/>
      <c r="E106" s="1000" t="s">
        <v>203</v>
      </c>
      <c r="F106" s="1038">
        <f>SUM(F107:F111)</f>
        <v>793799</v>
      </c>
      <c r="G106" s="1038">
        <f>SUM(G107:G111)</f>
        <v>0</v>
      </c>
      <c r="H106" s="1246">
        <f>H107+H108+H109+H110+H111</f>
        <v>793799</v>
      </c>
      <c r="I106" s="1247"/>
      <c r="J106" s="1063">
        <f>SUM(J107:J111)</f>
        <v>355108.02</v>
      </c>
      <c r="K106" s="1036">
        <f>J106/H106</f>
        <v>0.44735256658171657</v>
      </c>
      <c r="L106" s="1040">
        <f>SUM(L107:L111)</f>
        <v>16768.009999999998</v>
      </c>
    </row>
    <row r="107" spans="1:12" x14ac:dyDescent="0.2">
      <c r="A107" s="1106"/>
      <c r="B107" s="1160"/>
      <c r="C107" s="1160"/>
      <c r="D107" s="6" t="s">
        <v>255</v>
      </c>
      <c r="E107" s="7" t="s">
        <v>256</v>
      </c>
      <c r="F107" s="940">
        <v>611926</v>
      </c>
      <c r="G107" s="940">
        <f t="shared" ref="G107:G111" si="35">H107-F107</f>
        <v>0</v>
      </c>
      <c r="H107" s="1231" t="s">
        <v>610</v>
      </c>
      <c r="I107" s="1232"/>
      <c r="J107" s="1062">
        <v>255856.75</v>
      </c>
      <c r="K107" s="570">
        <f t="shared" ref="K107:K111" si="36">J107/H107</f>
        <v>0.41811714161516261</v>
      </c>
      <c r="L107" s="567">
        <v>12238.98</v>
      </c>
    </row>
    <row r="108" spans="1:12" x14ac:dyDescent="0.2">
      <c r="A108" s="1106"/>
      <c r="B108" s="1160"/>
      <c r="C108" s="1160"/>
      <c r="D108" s="6" t="s">
        <v>336</v>
      </c>
      <c r="E108" s="7" t="s">
        <v>337</v>
      </c>
      <c r="F108" s="940">
        <v>43049</v>
      </c>
      <c r="G108" s="940">
        <f t="shared" si="35"/>
        <v>0</v>
      </c>
      <c r="H108" s="1231" t="s">
        <v>611</v>
      </c>
      <c r="I108" s="1232"/>
      <c r="J108" s="1062">
        <v>41680.71</v>
      </c>
      <c r="K108" s="570">
        <f t="shared" si="36"/>
        <v>0.96821552184719739</v>
      </c>
      <c r="L108" s="567">
        <v>0</v>
      </c>
    </row>
    <row r="109" spans="1:12" x14ac:dyDescent="0.2">
      <c r="A109" s="1106"/>
      <c r="B109" s="1160"/>
      <c r="C109" s="1160"/>
      <c r="D109" s="6" t="s">
        <v>258</v>
      </c>
      <c r="E109" s="7" t="s">
        <v>259</v>
      </c>
      <c r="F109" s="940">
        <v>103673</v>
      </c>
      <c r="G109" s="940">
        <f t="shared" si="35"/>
        <v>0</v>
      </c>
      <c r="H109" s="1231" t="s">
        <v>612</v>
      </c>
      <c r="I109" s="1232"/>
      <c r="J109" s="1062">
        <v>48548.21</v>
      </c>
      <c r="K109" s="570">
        <f t="shared" si="36"/>
        <v>0.4682820985213122</v>
      </c>
      <c r="L109" s="567">
        <v>3837.14</v>
      </c>
    </row>
    <row r="110" spans="1:12" x14ac:dyDescent="0.2">
      <c r="A110" s="1106"/>
      <c r="B110" s="1160"/>
      <c r="C110" s="1160"/>
      <c r="D110" s="6" t="s">
        <v>261</v>
      </c>
      <c r="E110" s="7" t="s">
        <v>262</v>
      </c>
      <c r="F110" s="940">
        <v>14751</v>
      </c>
      <c r="G110" s="940">
        <f t="shared" si="35"/>
        <v>0</v>
      </c>
      <c r="H110" s="1231" t="s">
        <v>613</v>
      </c>
      <c r="I110" s="1232"/>
      <c r="J110" s="1062">
        <v>4430.3500000000004</v>
      </c>
      <c r="K110" s="570">
        <f t="shared" si="36"/>
        <v>0.30034234967120876</v>
      </c>
      <c r="L110" s="567">
        <v>646.89</v>
      </c>
    </row>
    <row r="111" spans="1:12" x14ac:dyDescent="0.2">
      <c r="A111" s="1106"/>
      <c r="B111" s="1160"/>
      <c r="C111" s="1160"/>
      <c r="D111" s="6" t="s">
        <v>274</v>
      </c>
      <c r="E111" s="7" t="s">
        <v>275</v>
      </c>
      <c r="F111" s="940">
        <v>20400</v>
      </c>
      <c r="G111" s="940">
        <f t="shared" si="35"/>
        <v>0</v>
      </c>
      <c r="H111" s="1231" t="s">
        <v>483</v>
      </c>
      <c r="I111" s="1232"/>
      <c r="J111" s="1062">
        <v>4592</v>
      </c>
      <c r="K111" s="570">
        <f t="shared" si="36"/>
        <v>0.22509803921568627</v>
      </c>
      <c r="L111" s="567">
        <v>45</v>
      </c>
    </row>
    <row r="112" spans="1:12" ht="22.5" x14ac:dyDescent="0.2">
      <c r="A112" s="4"/>
      <c r="B112" s="1161" t="s">
        <v>205</v>
      </c>
      <c r="C112" s="1161"/>
      <c r="D112" s="999"/>
      <c r="E112" s="1000" t="s">
        <v>206</v>
      </c>
      <c r="F112" s="1038">
        <f>SUM(F113:F117)</f>
        <v>75616</v>
      </c>
      <c r="G112" s="1038">
        <f>SUM(G113:G117)</f>
        <v>-6000</v>
      </c>
      <c r="H112" s="1246">
        <f>H113+H114+H115+H116+H117</f>
        <v>69616</v>
      </c>
      <c r="I112" s="1247"/>
      <c r="J112" s="1063">
        <f>SUM(J113:J117)</f>
        <v>26897.07</v>
      </c>
      <c r="K112" s="1036">
        <f>J112/H112</f>
        <v>0.38636333601470924</v>
      </c>
      <c r="L112" s="1040">
        <f>SUM(L113:L117)</f>
        <v>1918.6699999999998</v>
      </c>
    </row>
    <row r="113" spans="1:12" x14ac:dyDescent="0.2">
      <c r="A113" s="1106"/>
      <c r="B113" s="1160"/>
      <c r="C113" s="1160"/>
      <c r="D113" s="6" t="s">
        <v>255</v>
      </c>
      <c r="E113" s="7" t="s">
        <v>256</v>
      </c>
      <c r="F113" s="940">
        <v>26780</v>
      </c>
      <c r="G113" s="940">
        <f>H113-F113</f>
        <v>0</v>
      </c>
      <c r="H113" s="1231" t="s">
        <v>619</v>
      </c>
      <c r="I113" s="1232"/>
      <c r="J113" s="1062">
        <v>11901.6</v>
      </c>
      <c r="K113" s="570">
        <f>J113/H113</f>
        <v>0.44442120985810307</v>
      </c>
      <c r="L113" s="567">
        <v>575.13</v>
      </c>
    </row>
    <row r="114" spans="1:12" x14ac:dyDescent="0.2">
      <c r="A114" s="1106"/>
      <c r="B114" s="1160"/>
      <c r="C114" s="1160"/>
      <c r="D114" s="6" t="s">
        <v>336</v>
      </c>
      <c r="E114" s="7" t="s">
        <v>337</v>
      </c>
      <c r="F114" s="940">
        <v>2007</v>
      </c>
      <c r="G114" s="940">
        <f t="shared" ref="G114:G117" si="37">H114-F114</f>
        <v>0</v>
      </c>
      <c r="H114" s="1231" t="s">
        <v>620</v>
      </c>
      <c r="I114" s="1232"/>
      <c r="J114" s="1062">
        <v>2007</v>
      </c>
      <c r="K114" s="570">
        <f>J114/H114</f>
        <v>1</v>
      </c>
      <c r="L114" s="567">
        <v>0</v>
      </c>
    </row>
    <row r="115" spans="1:12" x14ac:dyDescent="0.2">
      <c r="A115" s="1106"/>
      <c r="B115" s="1160"/>
      <c r="C115" s="1160"/>
      <c r="D115" s="6" t="s">
        <v>258</v>
      </c>
      <c r="E115" s="7" t="s">
        <v>259</v>
      </c>
      <c r="F115" s="940">
        <v>9123</v>
      </c>
      <c r="G115" s="940">
        <f t="shared" si="37"/>
        <v>0</v>
      </c>
      <c r="H115" s="1231" t="s">
        <v>621</v>
      </c>
      <c r="I115" s="1232"/>
      <c r="J115" s="1062">
        <v>2877.66</v>
      </c>
      <c r="K115" s="570">
        <f t="shared" ref="K115:K117" si="38">J115/H115</f>
        <v>0.31542913515291021</v>
      </c>
      <c r="L115" s="567">
        <v>741.24</v>
      </c>
    </row>
    <row r="116" spans="1:12" x14ac:dyDescent="0.2">
      <c r="A116" s="1106"/>
      <c r="B116" s="1160"/>
      <c r="C116" s="1160"/>
      <c r="D116" s="6" t="s">
        <v>261</v>
      </c>
      <c r="E116" s="7" t="s">
        <v>262</v>
      </c>
      <c r="F116" s="940">
        <v>706</v>
      </c>
      <c r="G116" s="940">
        <f t="shared" si="37"/>
        <v>0</v>
      </c>
      <c r="H116" s="1231" t="s">
        <v>622</v>
      </c>
      <c r="I116" s="1232"/>
      <c r="J116" s="1062">
        <v>260.3</v>
      </c>
      <c r="K116" s="570">
        <f t="shared" si="38"/>
        <v>0.36869688385269123</v>
      </c>
      <c r="L116" s="567">
        <v>51.81</v>
      </c>
    </row>
    <row r="117" spans="1:12" x14ac:dyDescent="0.2">
      <c r="A117" s="1106"/>
      <c r="B117" s="1160"/>
      <c r="C117" s="1160"/>
      <c r="D117" s="6" t="s">
        <v>274</v>
      </c>
      <c r="E117" s="7" t="s">
        <v>275</v>
      </c>
      <c r="F117" s="940">
        <v>37000</v>
      </c>
      <c r="G117" s="940">
        <f t="shared" si="37"/>
        <v>-6000</v>
      </c>
      <c r="H117" s="1231" t="s">
        <v>207</v>
      </c>
      <c r="I117" s="1232"/>
      <c r="J117" s="1062">
        <v>9850.51</v>
      </c>
      <c r="K117" s="570">
        <f t="shared" si="38"/>
        <v>0.31775838709677418</v>
      </c>
      <c r="L117" s="567">
        <v>550.49</v>
      </c>
    </row>
    <row r="118" spans="1:12" ht="15" x14ac:dyDescent="0.2">
      <c r="A118" s="4"/>
      <c r="B118" s="1161" t="s">
        <v>210</v>
      </c>
      <c r="C118" s="1161"/>
      <c r="D118" s="999"/>
      <c r="E118" s="1000" t="s">
        <v>7</v>
      </c>
      <c r="F118" s="1038">
        <f>SUM(F119:F122)</f>
        <v>13898</v>
      </c>
      <c r="G118" s="1038">
        <f>SUM(G119:G122)</f>
        <v>0</v>
      </c>
      <c r="H118" s="1246">
        <f>H119+H120+H121+H122</f>
        <v>13898</v>
      </c>
      <c r="I118" s="1247"/>
      <c r="J118" s="1063">
        <f>SUM(J119:J122)</f>
        <v>7661.1900000000005</v>
      </c>
      <c r="K118" s="1036">
        <f>J118/H118</f>
        <v>0.55124406389408553</v>
      </c>
      <c r="L118" s="1040">
        <f>SUM(L119:L122)</f>
        <v>386.39</v>
      </c>
    </row>
    <row r="119" spans="1:12" x14ac:dyDescent="0.2">
      <c r="A119" s="1106"/>
      <c r="B119" s="1160"/>
      <c r="C119" s="1160"/>
      <c r="D119" s="6" t="s">
        <v>255</v>
      </c>
      <c r="E119" s="7" t="s">
        <v>256</v>
      </c>
      <c r="F119" s="940">
        <v>10710</v>
      </c>
      <c r="G119" s="940">
        <f t="shared" ref="G119:G122" si="39">H119-F119</f>
        <v>0</v>
      </c>
      <c r="H119" s="1231" t="s">
        <v>627</v>
      </c>
      <c r="I119" s="1232"/>
      <c r="J119" s="1062">
        <v>5681.55</v>
      </c>
      <c r="K119" s="570">
        <f t="shared" ref="K119:K122" si="40">J119/H119</f>
        <v>0.5304901960784314</v>
      </c>
      <c r="L119" s="567">
        <v>222.45</v>
      </c>
    </row>
    <row r="120" spans="1:12" x14ac:dyDescent="0.2">
      <c r="A120" s="1106"/>
      <c r="B120" s="1160"/>
      <c r="C120" s="1160"/>
      <c r="D120" s="6" t="s">
        <v>336</v>
      </c>
      <c r="E120" s="7" t="s">
        <v>337</v>
      </c>
      <c r="F120" s="940">
        <v>903</v>
      </c>
      <c r="G120" s="940">
        <f t="shared" si="39"/>
        <v>0</v>
      </c>
      <c r="H120" s="1231" t="s">
        <v>628</v>
      </c>
      <c r="I120" s="1232"/>
      <c r="J120" s="1062">
        <v>903</v>
      </c>
      <c r="K120" s="570">
        <f t="shared" si="40"/>
        <v>1</v>
      </c>
      <c r="L120" s="567">
        <v>0</v>
      </c>
    </row>
    <row r="121" spans="1:12" x14ac:dyDescent="0.2">
      <c r="A121" s="1106"/>
      <c r="B121" s="1160"/>
      <c r="C121" s="1160"/>
      <c r="D121" s="6" t="s">
        <v>258</v>
      </c>
      <c r="E121" s="7" t="s">
        <v>259</v>
      </c>
      <c r="F121" s="940">
        <v>2000</v>
      </c>
      <c r="G121" s="940">
        <f t="shared" si="39"/>
        <v>0</v>
      </c>
      <c r="H121" s="1231" t="s">
        <v>22</v>
      </c>
      <c r="I121" s="1232"/>
      <c r="J121" s="1062">
        <v>1008.26</v>
      </c>
      <c r="K121" s="570">
        <f t="shared" si="40"/>
        <v>0.50412999999999997</v>
      </c>
      <c r="L121" s="567">
        <v>163.94</v>
      </c>
    </row>
    <row r="122" spans="1:12" x14ac:dyDescent="0.2">
      <c r="A122" s="1106"/>
      <c r="B122" s="1160"/>
      <c r="C122" s="1160"/>
      <c r="D122" s="6" t="s">
        <v>261</v>
      </c>
      <c r="E122" s="7" t="s">
        <v>262</v>
      </c>
      <c r="F122" s="940">
        <v>285</v>
      </c>
      <c r="G122" s="940">
        <f t="shared" si="39"/>
        <v>0</v>
      </c>
      <c r="H122" s="1231" t="s">
        <v>629</v>
      </c>
      <c r="I122" s="1232"/>
      <c r="J122" s="1062">
        <v>68.38</v>
      </c>
      <c r="K122" s="570">
        <f t="shared" si="40"/>
        <v>0.23992982456140349</v>
      </c>
      <c r="L122" s="567">
        <v>0</v>
      </c>
    </row>
    <row r="123" spans="1:12" x14ac:dyDescent="0.2">
      <c r="A123" s="1107" t="s">
        <v>221</v>
      </c>
      <c r="B123" s="1164"/>
      <c r="C123" s="1164"/>
      <c r="D123" s="1107"/>
      <c r="E123" s="964" t="s">
        <v>222</v>
      </c>
      <c r="F123" s="983">
        <f>F124</f>
        <v>451197</v>
      </c>
      <c r="G123" s="983">
        <f>G124</f>
        <v>-8578</v>
      </c>
      <c r="H123" s="1244">
        <f>H124</f>
        <v>442619</v>
      </c>
      <c r="I123" s="1245"/>
      <c r="J123" s="1066">
        <f>J124</f>
        <v>220956.36000000002</v>
      </c>
      <c r="K123" s="1058">
        <f>J123/H123</f>
        <v>0.49920215806370721</v>
      </c>
      <c r="L123" s="1059">
        <f>L124</f>
        <v>15112.480000000001</v>
      </c>
    </row>
    <row r="124" spans="1:12" ht="15" x14ac:dyDescent="0.2">
      <c r="A124" s="4"/>
      <c r="B124" s="1161" t="s">
        <v>662</v>
      </c>
      <c r="C124" s="1161"/>
      <c r="D124" s="999"/>
      <c r="E124" s="1000" t="s">
        <v>663</v>
      </c>
      <c r="F124" s="1038">
        <f>SUM(F125:F128)</f>
        <v>451197</v>
      </c>
      <c r="G124" s="1038">
        <f>SUM(G125:G128)</f>
        <v>-8578</v>
      </c>
      <c r="H124" s="1246">
        <f>H125+H126+H127+H128</f>
        <v>442619</v>
      </c>
      <c r="I124" s="1247"/>
      <c r="J124" s="1063">
        <f>SUM(J125:J128)</f>
        <v>220956.36000000002</v>
      </c>
      <c r="K124" s="1036">
        <f>J124/H124</f>
        <v>0.49920215806370721</v>
      </c>
      <c r="L124" s="1039">
        <f>SUM(L125:L128)</f>
        <v>15112.480000000001</v>
      </c>
    </row>
    <row r="125" spans="1:12" x14ac:dyDescent="0.2">
      <c r="A125" s="1106"/>
      <c r="B125" s="1160"/>
      <c r="C125" s="1160"/>
      <c r="D125" s="6" t="s">
        <v>255</v>
      </c>
      <c r="E125" s="7" t="s">
        <v>256</v>
      </c>
      <c r="F125" s="940">
        <v>346387</v>
      </c>
      <c r="G125" s="940">
        <f t="shared" ref="G125:G128" si="41">H125-F125</f>
        <v>0</v>
      </c>
      <c r="H125" s="1231" t="s">
        <v>665</v>
      </c>
      <c r="I125" s="1232"/>
      <c r="J125" s="1062">
        <v>166251.04</v>
      </c>
      <c r="K125" s="570">
        <f t="shared" ref="K125:K131" si="42">J125/H125</f>
        <v>0.47995750417885202</v>
      </c>
      <c r="L125" s="567">
        <v>9161.2900000000009</v>
      </c>
    </row>
    <row r="126" spans="1:12" x14ac:dyDescent="0.2">
      <c r="A126" s="1106"/>
      <c r="B126" s="1160"/>
      <c r="C126" s="1160"/>
      <c r="D126" s="6" t="s">
        <v>336</v>
      </c>
      <c r="E126" s="7" t="s">
        <v>337</v>
      </c>
      <c r="F126" s="940">
        <v>30800</v>
      </c>
      <c r="G126" s="940">
        <f t="shared" si="41"/>
        <v>-8578</v>
      </c>
      <c r="H126" s="1231" t="s">
        <v>666</v>
      </c>
      <c r="I126" s="1232"/>
      <c r="J126" s="1062">
        <v>20349.25</v>
      </c>
      <c r="K126" s="570">
        <f t="shared" si="42"/>
        <v>0.91572540725407259</v>
      </c>
      <c r="L126" s="567">
        <v>0</v>
      </c>
    </row>
    <row r="127" spans="1:12" x14ac:dyDescent="0.2">
      <c r="A127" s="1106"/>
      <c r="B127" s="1160"/>
      <c r="C127" s="1160"/>
      <c r="D127" s="564" t="s">
        <v>258</v>
      </c>
      <c r="E127" s="565" t="s">
        <v>259</v>
      </c>
      <c r="F127" s="944">
        <v>64768</v>
      </c>
      <c r="G127" s="940">
        <f t="shared" si="41"/>
        <v>0</v>
      </c>
      <c r="H127" s="1249" t="s">
        <v>667</v>
      </c>
      <c r="I127" s="1250"/>
      <c r="J127" s="1062">
        <v>29962.57</v>
      </c>
      <c r="K127" s="570">
        <f t="shared" si="42"/>
        <v>0.46261379076086956</v>
      </c>
      <c r="L127" s="567">
        <v>5200.26</v>
      </c>
    </row>
    <row r="128" spans="1:12" x14ac:dyDescent="0.2">
      <c r="A128" s="1106"/>
      <c r="B128" s="1160"/>
      <c r="C128" s="1160"/>
      <c r="D128" s="562" t="s">
        <v>261</v>
      </c>
      <c r="E128" s="563" t="s">
        <v>262</v>
      </c>
      <c r="F128" s="945">
        <v>9242</v>
      </c>
      <c r="G128" s="940">
        <f t="shared" si="41"/>
        <v>0</v>
      </c>
      <c r="H128" s="1233" t="s">
        <v>668</v>
      </c>
      <c r="I128" s="1234"/>
      <c r="J128" s="1065">
        <v>4393.5</v>
      </c>
      <c r="K128" s="570">
        <f t="shared" si="42"/>
        <v>0.47538411599220948</v>
      </c>
      <c r="L128" s="568">
        <v>750.93</v>
      </c>
    </row>
    <row r="129" spans="1:12" x14ac:dyDescent="0.2">
      <c r="A129" s="1107" t="s">
        <v>239</v>
      </c>
      <c r="B129" s="1164"/>
      <c r="C129" s="1164"/>
      <c r="D129" s="1107"/>
      <c r="E129" s="964" t="s">
        <v>240</v>
      </c>
      <c r="F129" s="983">
        <f>F130</f>
        <v>1869</v>
      </c>
      <c r="G129" s="983">
        <f>G130</f>
        <v>0</v>
      </c>
      <c r="H129" s="1244" t="str">
        <f>H130</f>
        <v>1 869,00</v>
      </c>
      <c r="I129" s="1245"/>
      <c r="J129" s="1066">
        <f>J130</f>
        <v>0</v>
      </c>
      <c r="K129" s="1058">
        <f t="shared" si="42"/>
        <v>0</v>
      </c>
      <c r="L129" s="1118">
        <f>L130</f>
        <v>0</v>
      </c>
    </row>
    <row r="130" spans="1:12" ht="15" x14ac:dyDescent="0.2">
      <c r="A130" s="4"/>
      <c r="B130" s="1161" t="s">
        <v>725</v>
      </c>
      <c r="C130" s="1161"/>
      <c r="D130" s="999"/>
      <c r="E130" s="1000" t="s">
        <v>7</v>
      </c>
      <c r="F130" s="1038">
        <f>SUM(F131:F131)</f>
        <v>1869</v>
      </c>
      <c r="G130" s="1038">
        <f>SUM(G131:G131)</f>
        <v>0</v>
      </c>
      <c r="H130" s="1246" t="str">
        <f>H131</f>
        <v>1 869,00</v>
      </c>
      <c r="I130" s="1247"/>
      <c r="J130" s="1063">
        <f>J131</f>
        <v>0</v>
      </c>
      <c r="K130" s="1036">
        <f t="shared" si="42"/>
        <v>0</v>
      </c>
      <c r="L130" s="1040">
        <f>L131</f>
        <v>0</v>
      </c>
    </row>
    <row r="131" spans="1:12" x14ac:dyDescent="0.2">
      <c r="A131" s="1106"/>
      <c r="B131" s="1160"/>
      <c r="C131" s="1160"/>
      <c r="D131" s="6" t="s">
        <v>274</v>
      </c>
      <c r="E131" s="7" t="s">
        <v>275</v>
      </c>
      <c r="F131" s="940">
        <v>1869</v>
      </c>
      <c r="G131" s="940">
        <f>H131-F131</f>
        <v>0</v>
      </c>
      <c r="H131" s="1231" t="s">
        <v>726</v>
      </c>
      <c r="I131" s="1232"/>
      <c r="J131" s="1062">
        <v>0</v>
      </c>
      <c r="K131" s="570">
        <f t="shared" si="42"/>
        <v>0</v>
      </c>
      <c r="L131" s="567">
        <v>0</v>
      </c>
    </row>
    <row r="132" spans="1:12" x14ac:dyDescent="0.2">
      <c r="A132" s="1107" t="s">
        <v>729</v>
      </c>
      <c r="B132" s="1164"/>
      <c r="C132" s="1164"/>
      <c r="D132" s="1107"/>
      <c r="E132" s="964" t="s">
        <v>730</v>
      </c>
      <c r="F132" s="983">
        <f>F133+F137</f>
        <v>70400</v>
      </c>
      <c r="G132" s="983">
        <f>G133+G137</f>
        <v>0</v>
      </c>
      <c r="H132" s="1244">
        <f>H133+H137</f>
        <v>70400</v>
      </c>
      <c r="I132" s="1245"/>
      <c r="J132" s="1066">
        <f>J133+J137</f>
        <v>25258.620000000003</v>
      </c>
      <c r="K132" s="1058">
        <f>J132/H132</f>
        <v>0.35878721590909096</v>
      </c>
      <c r="L132" s="1059">
        <f>L133+L137</f>
        <v>7392.89</v>
      </c>
    </row>
    <row r="133" spans="1:12" ht="15" x14ac:dyDescent="0.2">
      <c r="A133" s="4"/>
      <c r="B133" s="1161" t="s">
        <v>731</v>
      </c>
      <c r="C133" s="1161"/>
      <c r="D133" s="999"/>
      <c r="E133" s="1000" t="s">
        <v>732</v>
      </c>
      <c r="F133" s="1038">
        <f>SUM(F134:F136)</f>
        <v>60400</v>
      </c>
      <c r="G133" s="1038">
        <f>SUM(G134:G136)</f>
        <v>0</v>
      </c>
      <c r="H133" s="1246">
        <f>H134+H135+H136</f>
        <v>60400</v>
      </c>
      <c r="I133" s="1247"/>
      <c r="J133" s="1063">
        <f>J134+J135+J136</f>
        <v>25258.620000000003</v>
      </c>
      <c r="K133" s="1036">
        <f>J133/H133</f>
        <v>0.41818907284768214</v>
      </c>
      <c r="L133" s="1039">
        <f>L134+L135+L136</f>
        <v>7392.89</v>
      </c>
    </row>
    <row r="134" spans="1:12" x14ac:dyDescent="0.2">
      <c r="A134" s="1106"/>
      <c r="B134" s="1160"/>
      <c r="C134" s="1160"/>
      <c r="D134" s="6" t="s">
        <v>258</v>
      </c>
      <c r="E134" s="7" t="s">
        <v>259</v>
      </c>
      <c r="F134" s="940">
        <v>9000</v>
      </c>
      <c r="G134" s="940">
        <f>H134-F134</f>
        <v>0</v>
      </c>
      <c r="H134" s="1231" t="s">
        <v>157</v>
      </c>
      <c r="I134" s="1232"/>
      <c r="J134" s="1062">
        <v>3184.96</v>
      </c>
      <c r="K134" s="570">
        <f>J134/H134</f>
        <v>0.35388444444444445</v>
      </c>
      <c r="L134" s="567">
        <v>1547.1</v>
      </c>
    </row>
    <row r="135" spans="1:12" x14ac:dyDescent="0.2">
      <c r="A135" s="1106"/>
      <c r="B135" s="1160"/>
      <c r="C135" s="1160"/>
      <c r="D135" s="6" t="s">
        <v>261</v>
      </c>
      <c r="E135" s="7" t="s">
        <v>262</v>
      </c>
      <c r="F135" s="940">
        <v>1400</v>
      </c>
      <c r="G135" s="940">
        <f t="shared" ref="G135:G136" si="43">H135-F135</f>
        <v>0</v>
      </c>
      <c r="H135" s="1231" t="s">
        <v>486</v>
      </c>
      <c r="I135" s="1232"/>
      <c r="J135" s="1062">
        <v>226.96</v>
      </c>
      <c r="K135" s="570">
        <f t="shared" ref="K135:K136" si="44">J135/H135</f>
        <v>0.16211428571428571</v>
      </c>
      <c r="L135" s="567">
        <v>164.49</v>
      </c>
    </row>
    <row r="136" spans="1:12" x14ac:dyDescent="0.2">
      <c r="A136" s="1106"/>
      <c r="B136" s="1160"/>
      <c r="C136" s="1160"/>
      <c r="D136" s="6" t="s">
        <v>274</v>
      </c>
      <c r="E136" s="7" t="s">
        <v>275</v>
      </c>
      <c r="F136" s="940">
        <v>50000</v>
      </c>
      <c r="G136" s="940">
        <f t="shared" si="43"/>
        <v>0</v>
      </c>
      <c r="H136" s="1231" t="s">
        <v>120</v>
      </c>
      <c r="I136" s="1232"/>
      <c r="J136" s="1062">
        <v>21846.7</v>
      </c>
      <c r="K136" s="570">
        <f t="shared" si="44"/>
        <v>0.43693399999999999</v>
      </c>
      <c r="L136" s="567">
        <v>5681.3</v>
      </c>
    </row>
    <row r="137" spans="1:12" ht="15" x14ac:dyDescent="0.2">
      <c r="A137" s="4"/>
      <c r="B137" s="1165" t="s">
        <v>736</v>
      </c>
      <c r="C137" s="1165"/>
      <c r="D137" s="987"/>
      <c r="E137" s="988" t="s">
        <v>7</v>
      </c>
      <c r="F137" s="1034">
        <f>SUM(F138:F138)</f>
        <v>10000</v>
      </c>
      <c r="G137" s="1034">
        <f>SUM(G138:G138)</f>
        <v>0</v>
      </c>
      <c r="H137" s="1235" t="str">
        <f>H138</f>
        <v>10 000,00</v>
      </c>
      <c r="I137" s="1236"/>
      <c r="J137" s="1063">
        <f>J138</f>
        <v>0</v>
      </c>
      <c r="K137" s="1036">
        <f>J137/H137</f>
        <v>0</v>
      </c>
      <c r="L137" s="1037">
        <f>L138</f>
        <v>0</v>
      </c>
    </row>
    <row r="138" spans="1:12" x14ac:dyDescent="0.2">
      <c r="A138" s="1106"/>
      <c r="B138" s="1160"/>
      <c r="C138" s="1160"/>
      <c r="D138" s="6" t="s">
        <v>274</v>
      </c>
      <c r="E138" s="7" t="s">
        <v>275</v>
      </c>
      <c r="F138" s="940">
        <v>10000</v>
      </c>
      <c r="G138" s="945">
        <f t="shared" ref="G138" si="45">H138-F138</f>
        <v>0</v>
      </c>
      <c r="H138" s="1231" t="s">
        <v>52</v>
      </c>
      <c r="I138" s="1232"/>
      <c r="J138" s="1062">
        <v>0</v>
      </c>
      <c r="K138" s="571">
        <f t="shared" ref="K138" si="46">J138/H138</f>
        <v>0</v>
      </c>
      <c r="L138" s="567">
        <v>0</v>
      </c>
    </row>
    <row r="139" spans="1:12" x14ac:dyDescent="0.2">
      <c r="A139" s="1228" t="s">
        <v>246</v>
      </c>
      <c r="B139" s="1228"/>
      <c r="C139" s="1228"/>
      <c r="D139" s="1228"/>
      <c r="E139" s="1228"/>
      <c r="F139" s="955">
        <f>F132+F129+F123+F93+F86+F51+F40+F19+F16+F13+F9+F4+F35</f>
        <v>19110578</v>
      </c>
      <c r="G139" s="955">
        <f>G132+G129+G123+G93+G86+G51+G40+G19+G16+G13+G9+G4</f>
        <v>-18548.34</v>
      </c>
      <c r="H139" s="1229">
        <f>H132+H129+H123+H93+H86+H51+H40+H35+H19+H16+H9+H4+H13</f>
        <v>19092029.66</v>
      </c>
      <c r="I139" s="1230"/>
      <c r="J139" s="1070">
        <f>J132+J129+J123+J93+J86+J51+J40+J19+J16+J13+J9+J4+J35</f>
        <v>9660593.1699999981</v>
      </c>
      <c r="K139" s="1119">
        <f>J139/H139</f>
        <v>0.50600137031213888</v>
      </c>
      <c r="L139" s="1070">
        <f>L132+L129+L123+L93+L86+L51+L40+L19+L16+L13+L9+L4+L35</f>
        <v>584149.77</v>
      </c>
    </row>
    <row r="140" spans="1:12" x14ac:dyDescent="0.2">
      <c r="E140" s="1120"/>
      <c r="H140" s="1388"/>
      <c r="I140" s="1389"/>
    </row>
    <row r="141" spans="1:12" x14ac:dyDescent="0.2">
      <c r="H141" s="1390"/>
      <c r="I141" s="1391"/>
    </row>
    <row r="142" spans="1:12" x14ac:dyDescent="0.2">
      <c r="H142" s="1391"/>
      <c r="I142" s="1391"/>
    </row>
  </sheetData>
  <mergeCells count="279">
    <mergeCell ref="A1:I1"/>
    <mergeCell ref="A2:L2"/>
    <mergeCell ref="B3:C3"/>
    <mergeCell ref="H3:I3"/>
    <mergeCell ref="B4:C4"/>
    <mergeCell ref="H4:I4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26:C26"/>
    <mergeCell ref="H26:I26"/>
    <mergeCell ref="B27:C27"/>
    <mergeCell ref="H27:I27"/>
    <mergeCell ref="B28:C28"/>
    <mergeCell ref="H28:I28"/>
    <mergeCell ref="B23:C23"/>
    <mergeCell ref="H23:I23"/>
    <mergeCell ref="B24:C24"/>
    <mergeCell ref="H24:I24"/>
    <mergeCell ref="B25:C25"/>
    <mergeCell ref="H25:I25"/>
    <mergeCell ref="B32:C32"/>
    <mergeCell ref="H32:I32"/>
    <mergeCell ref="B33:C33"/>
    <mergeCell ref="H33:I33"/>
    <mergeCell ref="B34:C34"/>
    <mergeCell ref="H34:I34"/>
    <mergeCell ref="B29:C29"/>
    <mergeCell ref="H29:I29"/>
    <mergeCell ref="B30:C30"/>
    <mergeCell ref="H30:I30"/>
    <mergeCell ref="B31:C31"/>
    <mergeCell ref="H31:I31"/>
    <mergeCell ref="B38:C38"/>
    <mergeCell ref="H38:I38"/>
    <mergeCell ref="B39:C39"/>
    <mergeCell ref="H39:I39"/>
    <mergeCell ref="B40:C40"/>
    <mergeCell ref="H40:I40"/>
    <mergeCell ref="B35:C35"/>
    <mergeCell ref="H35:I35"/>
    <mergeCell ref="B36:C36"/>
    <mergeCell ref="H36:I36"/>
    <mergeCell ref="B37:C37"/>
    <mergeCell ref="H37:I37"/>
    <mergeCell ref="B44:C44"/>
    <mergeCell ref="H44:I44"/>
    <mergeCell ref="B45:C45"/>
    <mergeCell ref="H45:I45"/>
    <mergeCell ref="B46:C46"/>
    <mergeCell ref="H46:I46"/>
    <mergeCell ref="B41:C41"/>
    <mergeCell ref="H41:I41"/>
    <mergeCell ref="B42:C42"/>
    <mergeCell ref="H42:I42"/>
    <mergeCell ref="B43:C43"/>
    <mergeCell ref="H43:I43"/>
    <mergeCell ref="B50:C50"/>
    <mergeCell ref="H50:I50"/>
    <mergeCell ref="B51:C51"/>
    <mergeCell ref="H51:I51"/>
    <mergeCell ref="B52:C52"/>
    <mergeCell ref="H52:I52"/>
    <mergeCell ref="B47:C47"/>
    <mergeCell ref="H47:I47"/>
    <mergeCell ref="B48:C48"/>
    <mergeCell ref="H48:I48"/>
    <mergeCell ref="B49:C49"/>
    <mergeCell ref="H49:I49"/>
    <mergeCell ref="B56:C56"/>
    <mergeCell ref="H56:I56"/>
    <mergeCell ref="B57:C57"/>
    <mergeCell ref="H57:I57"/>
    <mergeCell ref="B58:C58"/>
    <mergeCell ref="H58:I58"/>
    <mergeCell ref="B53:C53"/>
    <mergeCell ref="H53:I53"/>
    <mergeCell ref="B54:C54"/>
    <mergeCell ref="H54:I54"/>
    <mergeCell ref="B55:C55"/>
    <mergeCell ref="H55:I55"/>
    <mergeCell ref="B62:C62"/>
    <mergeCell ref="H62:I62"/>
    <mergeCell ref="B63:C63"/>
    <mergeCell ref="H63:I63"/>
    <mergeCell ref="B64:C64"/>
    <mergeCell ref="H64:I64"/>
    <mergeCell ref="B59:C59"/>
    <mergeCell ref="H59:I59"/>
    <mergeCell ref="B60:C60"/>
    <mergeCell ref="H60:I60"/>
    <mergeCell ref="B61:C61"/>
    <mergeCell ref="H61:I61"/>
    <mergeCell ref="B68:C68"/>
    <mergeCell ref="H68:I68"/>
    <mergeCell ref="B69:C69"/>
    <mergeCell ref="H69:I69"/>
    <mergeCell ref="B70:C70"/>
    <mergeCell ref="H70:I70"/>
    <mergeCell ref="B65:C65"/>
    <mergeCell ref="H65:I65"/>
    <mergeCell ref="B66:C66"/>
    <mergeCell ref="H66:I66"/>
    <mergeCell ref="B67:C67"/>
    <mergeCell ref="H67:I67"/>
    <mergeCell ref="B74:C74"/>
    <mergeCell ref="H74:I74"/>
    <mergeCell ref="B75:C75"/>
    <mergeCell ref="H75:I75"/>
    <mergeCell ref="B76:C76"/>
    <mergeCell ref="H76:I76"/>
    <mergeCell ref="B71:C71"/>
    <mergeCell ref="H71:I71"/>
    <mergeCell ref="B72:C72"/>
    <mergeCell ref="H72:I72"/>
    <mergeCell ref="B73:C73"/>
    <mergeCell ref="H73:I73"/>
    <mergeCell ref="B80:C80"/>
    <mergeCell ref="H80:I80"/>
    <mergeCell ref="B81:C81"/>
    <mergeCell ref="H81:I81"/>
    <mergeCell ref="B82:C82"/>
    <mergeCell ref="H82:I82"/>
    <mergeCell ref="B77:C77"/>
    <mergeCell ref="H77:I77"/>
    <mergeCell ref="B78:C78"/>
    <mergeCell ref="H78:I78"/>
    <mergeCell ref="B79:C79"/>
    <mergeCell ref="H79:I79"/>
    <mergeCell ref="B86:C86"/>
    <mergeCell ref="H86:I86"/>
    <mergeCell ref="B87:C87"/>
    <mergeCell ref="H87:I87"/>
    <mergeCell ref="B88:C88"/>
    <mergeCell ref="H88:I88"/>
    <mergeCell ref="B83:C83"/>
    <mergeCell ref="H83:I83"/>
    <mergeCell ref="B84:C84"/>
    <mergeCell ref="H84:I84"/>
    <mergeCell ref="B85:C85"/>
    <mergeCell ref="H85:I85"/>
    <mergeCell ref="B92:C92"/>
    <mergeCell ref="H92:I92"/>
    <mergeCell ref="B93:C93"/>
    <mergeCell ref="H93:I93"/>
    <mergeCell ref="B94:C94"/>
    <mergeCell ref="H94:I94"/>
    <mergeCell ref="B89:C89"/>
    <mergeCell ref="H89:I89"/>
    <mergeCell ref="B90:C90"/>
    <mergeCell ref="H90:I90"/>
    <mergeCell ref="B91:C91"/>
    <mergeCell ref="H91:I91"/>
    <mergeCell ref="B98:C98"/>
    <mergeCell ref="H98:I98"/>
    <mergeCell ref="B99:C99"/>
    <mergeCell ref="H99:I99"/>
    <mergeCell ref="B100:C100"/>
    <mergeCell ref="H100:I100"/>
    <mergeCell ref="B95:C95"/>
    <mergeCell ref="H95:I95"/>
    <mergeCell ref="B96:C96"/>
    <mergeCell ref="H96:I96"/>
    <mergeCell ref="B97:C97"/>
    <mergeCell ref="H97:I97"/>
    <mergeCell ref="B104:C104"/>
    <mergeCell ref="H104:I104"/>
    <mergeCell ref="B105:C105"/>
    <mergeCell ref="H105:I105"/>
    <mergeCell ref="B106:C106"/>
    <mergeCell ref="H106:I106"/>
    <mergeCell ref="B101:C101"/>
    <mergeCell ref="H101:I101"/>
    <mergeCell ref="B102:C102"/>
    <mergeCell ref="H102:I102"/>
    <mergeCell ref="B103:C103"/>
    <mergeCell ref="H103:I103"/>
    <mergeCell ref="B110:C110"/>
    <mergeCell ref="H110:I110"/>
    <mergeCell ref="B111:C111"/>
    <mergeCell ref="H111:I111"/>
    <mergeCell ref="B112:C112"/>
    <mergeCell ref="H112:I112"/>
    <mergeCell ref="B107:C107"/>
    <mergeCell ref="H107:I107"/>
    <mergeCell ref="B108:C108"/>
    <mergeCell ref="H108:I108"/>
    <mergeCell ref="B109:C109"/>
    <mergeCell ref="H109:I109"/>
    <mergeCell ref="B116:C116"/>
    <mergeCell ref="H116:I116"/>
    <mergeCell ref="B117:C117"/>
    <mergeCell ref="H117:I117"/>
    <mergeCell ref="B118:C118"/>
    <mergeCell ref="H118:I118"/>
    <mergeCell ref="B113:C113"/>
    <mergeCell ref="H113:I113"/>
    <mergeCell ref="B114:C114"/>
    <mergeCell ref="H114:I114"/>
    <mergeCell ref="B115:C115"/>
    <mergeCell ref="H115:I115"/>
    <mergeCell ref="B122:C122"/>
    <mergeCell ref="H122:I122"/>
    <mergeCell ref="B123:C123"/>
    <mergeCell ref="H123:I123"/>
    <mergeCell ref="B124:C124"/>
    <mergeCell ref="H124:I124"/>
    <mergeCell ref="B119:C119"/>
    <mergeCell ref="H119:I119"/>
    <mergeCell ref="B120:C120"/>
    <mergeCell ref="H120:I120"/>
    <mergeCell ref="B121:C121"/>
    <mergeCell ref="H121:I121"/>
    <mergeCell ref="B128:C128"/>
    <mergeCell ref="H128:I128"/>
    <mergeCell ref="B129:C129"/>
    <mergeCell ref="H129:I129"/>
    <mergeCell ref="B130:C130"/>
    <mergeCell ref="H130:I130"/>
    <mergeCell ref="B125:C125"/>
    <mergeCell ref="H125:I125"/>
    <mergeCell ref="B126:C126"/>
    <mergeCell ref="H126:I126"/>
    <mergeCell ref="B127:C127"/>
    <mergeCell ref="H127:I127"/>
    <mergeCell ref="B134:C134"/>
    <mergeCell ref="H134:I134"/>
    <mergeCell ref="B135:C135"/>
    <mergeCell ref="H135:I135"/>
    <mergeCell ref="B136:C136"/>
    <mergeCell ref="H136:I136"/>
    <mergeCell ref="B131:C131"/>
    <mergeCell ref="H131:I131"/>
    <mergeCell ref="B132:C132"/>
    <mergeCell ref="H132:I132"/>
    <mergeCell ref="B133:C133"/>
    <mergeCell ref="H133:I133"/>
    <mergeCell ref="H140:I140"/>
    <mergeCell ref="H141:I141"/>
    <mergeCell ref="H142:I142"/>
    <mergeCell ref="B137:C137"/>
    <mergeCell ref="H137:I137"/>
    <mergeCell ref="B138:C138"/>
    <mergeCell ref="H138:I138"/>
    <mergeCell ref="A139:E139"/>
    <mergeCell ref="H139:I139"/>
  </mergeCells>
  <pageMargins left="0.35433070866141736" right="0" top="0.98425196850393704" bottom="0.59055118110236227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0"/>
  <sheetViews>
    <sheetView showGridLines="0" topLeftCell="A310" workbookViewId="0">
      <selection activeCell="E314" sqref="E314"/>
    </sheetView>
  </sheetViews>
  <sheetFormatPr defaultRowHeight="12.75" x14ac:dyDescent="0.2"/>
  <cols>
    <col min="1" max="1" width="4.5703125" style="1" bestFit="1" customWidth="1"/>
    <col min="2" max="2" width="8.5703125" style="1" customWidth="1"/>
    <col min="3" max="3" width="1" style="1" hidden="1" customWidth="1"/>
    <col min="4" max="4" width="7.42578125" style="1" customWidth="1"/>
    <col min="5" max="5" width="37.85546875" style="1" customWidth="1"/>
    <col min="6" max="6" width="14.140625" style="622" customWidth="1"/>
    <col min="7" max="7" width="13.42578125" style="622" customWidth="1"/>
    <col min="8" max="8" width="9.42578125" style="1" customWidth="1"/>
    <col min="9" max="9" width="5" style="1" customWidth="1"/>
    <col min="10" max="10" width="15.28515625" style="1" customWidth="1"/>
    <col min="11" max="11" width="9.140625" style="558" customWidth="1"/>
    <col min="12" max="12" width="11.85546875" style="1" customWidth="1"/>
    <col min="13" max="235" width="9.140625" style="1"/>
    <col min="236" max="236" width="8.7109375" style="1" customWidth="1"/>
    <col min="237" max="237" width="9.85546875" style="1" customWidth="1"/>
    <col min="238" max="238" width="1" style="1" customWidth="1"/>
    <col min="239" max="239" width="10.85546875" style="1" customWidth="1"/>
    <col min="240" max="240" width="54.5703125" style="1" customWidth="1"/>
    <col min="241" max="242" width="22.85546875" style="1" customWidth="1"/>
    <col min="243" max="243" width="8.7109375" style="1" customWidth="1"/>
    <col min="244" max="244" width="14.140625" style="1" customWidth="1"/>
    <col min="245" max="491" width="9.140625" style="1"/>
    <col min="492" max="492" width="8.7109375" style="1" customWidth="1"/>
    <col min="493" max="493" width="9.85546875" style="1" customWidth="1"/>
    <col min="494" max="494" width="1" style="1" customWidth="1"/>
    <col min="495" max="495" width="10.85546875" style="1" customWidth="1"/>
    <col min="496" max="496" width="54.5703125" style="1" customWidth="1"/>
    <col min="497" max="498" width="22.85546875" style="1" customWidth="1"/>
    <col min="499" max="499" width="8.7109375" style="1" customWidth="1"/>
    <col min="500" max="500" width="14.140625" style="1" customWidth="1"/>
    <col min="501" max="747" width="9.140625" style="1"/>
    <col min="748" max="748" width="8.7109375" style="1" customWidth="1"/>
    <col min="749" max="749" width="9.85546875" style="1" customWidth="1"/>
    <col min="750" max="750" width="1" style="1" customWidth="1"/>
    <col min="751" max="751" width="10.85546875" style="1" customWidth="1"/>
    <col min="752" max="752" width="54.5703125" style="1" customWidth="1"/>
    <col min="753" max="754" width="22.85546875" style="1" customWidth="1"/>
    <col min="755" max="755" width="8.7109375" style="1" customWidth="1"/>
    <col min="756" max="756" width="14.140625" style="1" customWidth="1"/>
    <col min="757" max="1003" width="9.140625" style="1"/>
    <col min="1004" max="1004" width="8.7109375" style="1" customWidth="1"/>
    <col min="1005" max="1005" width="9.85546875" style="1" customWidth="1"/>
    <col min="1006" max="1006" width="1" style="1" customWidth="1"/>
    <col min="1007" max="1007" width="10.85546875" style="1" customWidth="1"/>
    <col min="1008" max="1008" width="54.5703125" style="1" customWidth="1"/>
    <col min="1009" max="1010" width="22.85546875" style="1" customWidth="1"/>
    <col min="1011" max="1011" width="8.7109375" style="1" customWidth="1"/>
    <col min="1012" max="1012" width="14.140625" style="1" customWidth="1"/>
    <col min="1013" max="1259" width="9.140625" style="1"/>
    <col min="1260" max="1260" width="8.7109375" style="1" customWidth="1"/>
    <col min="1261" max="1261" width="9.85546875" style="1" customWidth="1"/>
    <col min="1262" max="1262" width="1" style="1" customWidth="1"/>
    <col min="1263" max="1263" width="10.85546875" style="1" customWidth="1"/>
    <col min="1264" max="1264" width="54.5703125" style="1" customWidth="1"/>
    <col min="1265" max="1266" width="22.85546875" style="1" customWidth="1"/>
    <col min="1267" max="1267" width="8.7109375" style="1" customWidth="1"/>
    <col min="1268" max="1268" width="14.140625" style="1" customWidth="1"/>
    <col min="1269" max="1515" width="9.140625" style="1"/>
    <col min="1516" max="1516" width="8.7109375" style="1" customWidth="1"/>
    <col min="1517" max="1517" width="9.85546875" style="1" customWidth="1"/>
    <col min="1518" max="1518" width="1" style="1" customWidth="1"/>
    <col min="1519" max="1519" width="10.85546875" style="1" customWidth="1"/>
    <col min="1520" max="1520" width="54.5703125" style="1" customWidth="1"/>
    <col min="1521" max="1522" width="22.85546875" style="1" customWidth="1"/>
    <col min="1523" max="1523" width="8.7109375" style="1" customWidth="1"/>
    <col min="1524" max="1524" width="14.140625" style="1" customWidth="1"/>
    <col min="1525" max="1771" width="9.140625" style="1"/>
    <col min="1772" max="1772" width="8.7109375" style="1" customWidth="1"/>
    <col min="1773" max="1773" width="9.85546875" style="1" customWidth="1"/>
    <col min="1774" max="1774" width="1" style="1" customWidth="1"/>
    <col min="1775" max="1775" width="10.85546875" style="1" customWidth="1"/>
    <col min="1776" max="1776" width="54.5703125" style="1" customWidth="1"/>
    <col min="1777" max="1778" width="22.85546875" style="1" customWidth="1"/>
    <col min="1779" max="1779" width="8.7109375" style="1" customWidth="1"/>
    <col min="1780" max="1780" width="14.140625" style="1" customWidth="1"/>
    <col min="1781" max="2027" width="9.140625" style="1"/>
    <col min="2028" max="2028" width="8.7109375" style="1" customWidth="1"/>
    <col min="2029" max="2029" width="9.85546875" style="1" customWidth="1"/>
    <col min="2030" max="2030" width="1" style="1" customWidth="1"/>
    <col min="2031" max="2031" width="10.85546875" style="1" customWidth="1"/>
    <col min="2032" max="2032" width="54.5703125" style="1" customWidth="1"/>
    <col min="2033" max="2034" width="22.85546875" style="1" customWidth="1"/>
    <col min="2035" max="2035" width="8.7109375" style="1" customWidth="1"/>
    <col min="2036" max="2036" width="14.140625" style="1" customWidth="1"/>
    <col min="2037" max="2283" width="9.140625" style="1"/>
    <col min="2284" max="2284" width="8.7109375" style="1" customWidth="1"/>
    <col min="2285" max="2285" width="9.85546875" style="1" customWidth="1"/>
    <col min="2286" max="2286" width="1" style="1" customWidth="1"/>
    <col min="2287" max="2287" width="10.85546875" style="1" customWidth="1"/>
    <col min="2288" max="2288" width="54.5703125" style="1" customWidth="1"/>
    <col min="2289" max="2290" width="22.85546875" style="1" customWidth="1"/>
    <col min="2291" max="2291" width="8.7109375" style="1" customWidth="1"/>
    <col min="2292" max="2292" width="14.140625" style="1" customWidth="1"/>
    <col min="2293" max="2539" width="9.140625" style="1"/>
    <col min="2540" max="2540" width="8.7109375" style="1" customWidth="1"/>
    <col min="2541" max="2541" width="9.85546875" style="1" customWidth="1"/>
    <col min="2542" max="2542" width="1" style="1" customWidth="1"/>
    <col min="2543" max="2543" width="10.85546875" style="1" customWidth="1"/>
    <col min="2544" max="2544" width="54.5703125" style="1" customWidth="1"/>
    <col min="2545" max="2546" width="22.85546875" style="1" customWidth="1"/>
    <col min="2547" max="2547" width="8.7109375" style="1" customWidth="1"/>
    <col min="2548" max="2548" width="14.140625" style="1" customWidth="1"/>
    <col min="2549" max="2795" width="9.140625" style="1"/>
    <col min="2796" max="2796" width="8.7109375" style="1" customWidth="1"/>
    <col min="2797" max="2797" width="9.85546875" style="1" customWidth="1"/>
    <col min="2798" max="2798" width="1" style="1" customWidth="1"/>
    <col min="2799" max="2799" width="10.85546875" style="1" customWidth="1"/>
    <col min="2800" max="2800" width="54.5703125" style="1" customWidth="1"/>
    <col min="2801" max="2802" width="22.85546875" style="1" customWidth="1"/>
    <col min="2803" max="2803" width="8.7109375" style="1" customWidth="1"/>
    <col min="2804" max="2804" width="14.140625" style="1" customWidth="1"/>
    <col min="2805" max="3051" width="9.140625" style="1"/>
    <col min="3052" max="3052" width="8.7109375" style="1" customWidth="1"/>
    <col min="3053" max="3053" width="9.85546875" style="1" customWidth="1"/>
    <col min="3054" max="3054" width="1" style="1" customWidth="1"/>
    <col min="3055" max="3055" width="10.85546875" style="1" customWidth="1"/>
    <col min="3056" max="3056" width="54.5703125" style="1" customWidth="1"/>
    <col min="3057" max="3058" width="22.85546875" style="1" customWidth="1"/>
    <col min="3059" max="3059" width="8.7109375" style="1" customWidth="1"/>
    <col min="3060" max="3060" width="14.140625" style="1" customWidth="1"/>
    <col min="3061" max="3307" width="9.140625" style="1"/>
    <col min="3308" max="3308" width="8.7109375" style="1" customWidth="1"/>
    <col min="3309" max="3309" width="9.85546875" style="1" customWidth="1"/>
    <col min="3310" max="3310" width="1" style="1" customWidth="1"/>
    <col min="3311" max="3311" width="10.85546875" style="1" customWidth="1"/>
    <col min="3312" max="3312" width="54.5703125" style="1" customWidth="1"/>
    <col min="3313" max="3314" width="22.85546875" style="1" customWidth="1"/>
    <col min="3315" max="3315" width="8.7109375" style="1" customWidth="1"/>
    <col min="3316" max="3316" width="14.140625" style="1" customWidth="1"/>
    <col min="3317" max="3563" width="9.140625" style="1"/>
    <col min="3564" max="3564" width="8.7109375" style="1" customWidth="1"/>
    <col min="3565" max="3565" width="9.85546875" style="1" customWidth="1"/>
    <col min="3566" max="3566" width="1" style="1" customWidth="1"/>
    <col min="3567" max="3567" width="10.85546875" style="1" customWidth="1"/>
    <col min="3568" max="3568" width="54.5703125" style="1" customWidth="1"/>
    <col min="3569" max="3570" width="22.85546875" style="1" customWidth="1"/>
    <col min="3571" max="3571" width="8.7109375" style="1" customWidth="1"/>
    <col min="3572" max="3572" width="14.140625" style="1" customWidth="1"/>
    <col min="3573" max="3819" width="9.140625" style="1"/>
    <col min="3820" max="3820" width="8.7109375" style="1" customWidth="1"/>
    <col min="3821" max="3821" width="9.85546875" style="1" customWidth="1"/>
    <col min="3822" max="3822" width="1" style="1" customWidth="1"/>
    <col min="3823" max="3823" width="10.85546875" style="1" customWidth="1"/>
    <col min="3824" max="3824" width="54.5703125" style="1" customWidth="1"/>
    <col min="3825" max="3826" width="22.85546875" style="1" customWidth="1"/>
    <col min="3827" max="3827" width="8.7109375" style="1" customWidth="1"/>
    <col min="3828" max="3828" width="14.140625" style="1" customWidth="1"/>
    <col min="3829" max="4075" width="9.140625" style="1"/>
    <col min="4076" max="4076" width="8.7109375" style="1" customWidth="1"/>
    <col min="4077" max="4077" width="9.85546875" style="1" customWidth="1"/>
    <col min="4078" max="4078" width="1" style="1" customWidth="1"/>
    <col min="4079" max="4079" width="10.85546875" style="1" customWidth="1"/>
    <col min="4080" max="4080" width="54.5703125" style="1" customWidth="1"/>
    <col min="4081" max="4082" width="22.85546875" style="1" customWidth="1"/>
    <col min="4083" max="4083" width="8.7109375" style="1" customWidth="1"/>
    <col min="4084" max="4084" width="14.140625" style="1" customWidth="1"/>
    <col min="4085" max="4331" width="9.140625" style="1"/>
    <col min="4332" max="4332" width="8.7109375" style="1" customWidth="1"/>
    <col min="4333" max="4333" width="9.85546875" style="1" customWidth="1"/>
    <col min="4334" max="4334" width="1" style="1" customWidth="1"/>
    <col min="4335" max="4335" width="10.85546875" style="1" customWidth="1"/>
    <col min="4336" max="4336" width="54.5703125" style="1" customWidth="1"/>
    <col min="4337" max="4338" width="22.85546875" style="1" customWidth="1"/>
    <col min="4339" max="4339" width="8.7109375" style="1" customWidth="1"/>
    <col min="4340" max="4340" width="14.140625" style="1" customWidth="1"/>
    <col min="4341" max="4587" width="9.140625" style="1"/>
    <col min="4588" max="4588" width="8.7109375" style="1" customWidth="1"/>
    <col min="4589" max="4589" width="9.85546875" style="1" customWidth="1"/>
    <col min="4590" max="4590" width="1" style="1" customWidth="1"/>
    <col min="4591" max="4591" width="10.85546875" style="1" customWidth="1"/>
    <col min="4592" max="4592" width="54.5703125" style="1" customWidth="1"/>
    <col min="4593" max="4594" width="22.85546875" style="1" customWidth="1"/>
    <col min="4595" max="4595" width="8.7109375" style="1" customWidth="1"/>
    <col min="4596" max="4596" width="14.140625" style="1" customWidth="1"/>
    <col min="4597" max="4843" width="9.140625" style="1"/>
    <col min="4844" max="4844" width="8.7109375" style="1" customWidth="1"/>
    <col min="4845" max="4845" width="9.85546875" style="1" customWidth="1"/>
    <col min="4846" max="4846" width="1" style="1" customWidth="1"/>
    <col min="4847" max="4847" width="10.85546875" style="1" customWidth="1"/>
    <col min="4848" max="4848" width="54.5703125" style="1" customWidth="1"/>
    <col min="4849" max="4850" width="22.85546875" style="1" customWidth="1"/>
    <col min="4851" max="4851" width="8.7109375" style="1" customWidth="1"/>
    <col min="4852" max="4852" width="14.140625" style="1" customWidth="1"/>
    <col min="4853" max="5099" width="9.140625" style="1"/>
    <col min="5100" max="5100" width="8.7109375" style="1" customWidth="1"/>
    <col min="5101" max="5101" width="9.85546875" style="1" customWidth="1"/>
    <col min="5102" max="5102" width="1" style="1" customWidth="1"/>
    <col min="5103" max="5103" width="10.85546875" style="1" customWidth="1"/>
    <col min="5104" max="5104" width="54.5703125" style="1" customWidth="1"/>
    <col min="5105" max="5106" width="22.85546875" style="1" customWidth="1"/>
    <col min="5107" max="5107" width="8.7109375" style="1" customWidth="1"/>
    <col min="5108" max="5108" width="14.140625" style="1" customWidth="1"/>
    <col min="5109" max="5355" width="9.140625" style="1"/>
    <col min="5356" max="5356" width="8.7109375" style="1" customWidth="1"/>
    <col min="5357" max="5357" width="9.85546875" style="1" customWidth="1"/>
    <col min="5358" max="5358" width="1" style="1" customWidth="1"/>
    <col min="5359" max="5359" width="10.85546875" style="1" customWidth="1"/>
    <col min="5360" max="5360" width="54.5703125" style="1" customWidth="1"/>
    <col min="5361" max="5362" width="22.85546875" style="1" customWidth="1"/>
    <col min="5363" max="5363" width="8.7109375" style="1" customWidth="1"/>
    <col min="5364" max="5364" width="14.140625" style="1" customWidth="1"/>
    <col min="5365" max="5611" width="9.140625" style="1"/>
    <col min="5612" max="5612" width="8.7109375" style="1" customWidth="1"/>
    <col min="5613" max="5613" width="9.85546875" style="1" customWidth="1"/>
    <col min="5614" max="5614" width="1" style="1" customWidth="1"/>
    <col min="5615" max="5615" width="10.85546875" style="1" customWidth="1"/>
    <col min="5616" max="5616" width="54.5703125" style="1" customWidth="1"/>
    <col min="5617" max="5618" width="22.85546875" style="1" customWidth="1"/>
    <col min="5619" max="5619" width="8.7109375" style="1" customWidth="1"/>
    <col min="5620" max="5620" width="14.140625" style="1" customWidth="1"/>
    <col min="5621" max="5867" width="9.140625" style="1"/>
    <col min="5868" max="5868" width="8.7109375" style="1" customWidth="1"/>
    <col min="5869" max="5869" width="9.85546875" style="1" customWidth="1"/>
    <col min="5870" max="5870" width="1" style="1" customWidth="1"/>
    <col min="5871" max="5871" width="10.85546875" style="1" customWidth="1"/>
    <col min="5872" max="5872" width="54.5703125" style="1" customWidth="1"/>
    <col min="5873" max="5874" width="22.85546875" style="1" customWidth="1"/>
    <col min="5875" max="5875" width="8.7109375" style="1" customWidth="1"/>
    <col min="5876" max="5876" width="14.140625" style="1" customWidth="1"/>
    <col min="5877" max="6123" width="9.140625" style="1"/>
    <col min="6124" max="6124" width="8.7109375" style="1" customWidth="1"/>
    <col min="6125" max="6125" width="9.85546875" style="1" customWidth="1"/>
    <col min="6126" max="6126" width="1" style="1" customWidth="1"/>
    <col min="6127" max="6127" width="10.85546875" style="1" customWidth="1"/>
    <col min="6128" max="6128" width="54.5703125" style="1" customWidth="1"/>
    <col min="6129" max="6130" width="22.85546875" style="1" customWidth="1"/>
    <col min="6131" max="6131" width="8.7109375" style="1" customWidth="1"/>
    <col min="6132" max="6132" width="14.140625" style="1" customWidth="1"/>
    <col min="6133" max="6379" width="9.140625" style="1"/>
    <col min="6380" max="6380" width="8.7109375" style="1" customWidth="1"/>
    <col min="6381" max="6381" width="9.85546875" style="1" customWidth="1"/>
    <col min="6382" max="6382" width="1" style="1" customWidth="1"/>
    <col min="6383" max="6383" width="10.85546875" style="1" customWidth="1"/>
    <col min="6384" max="6384" width="54.5703125" style="1" customWidth="1"/>
    <col min="6385" max="6386" width="22.85546875" style="1" customWidth="1"/>
    <col min="6387" max="6387" width="8.7109375" style="1" customWidth="1"/>
    <col min="6388" max="6388" width="14.140625" style="1" customWidth="1"/>
    <col min="6389" max="6635" width="9.140625" style="1"/>
    <col min="6636" max="6636" width="8.7109375" style="1" customWidth="1"/>
    <col min="6637" max="6637" width="9.85546875" style="1" customWidth="1"/>
    <col min="6638" max="6638" width="1" style="1" customWidth="1"/>
    <col min="6639" max="6639" width="10.85546875" style="1" customWidth="1"/>
    <col min="6640" max="6640" width="54.5703125" style="1" customWidth="1"/>
    <col min="6641" max="6642" width="22.85546875" style="1" customWidth="1"/>
    <col min="6643" max="6643" width="8.7109375" style="1" customWidth="1"/>
    <col min="6644" max="6644" width="14.140625" style="1" customWidth="1"/>
    <col min="6645" max="6891" width="9.140625" style="1"/>
    <col min="6892" max="6892" width="8.7109375" style="1" customWidth="1"/>
    <col min="6893" max="6893" width="9.85546875" style="1" customWidth="1"/>
    <col min="6894" max="6894" width="1" style="1" customWidth="1"/>
    <col min="6895" max="6895" width="10.85546875" style="1" customWidth="1"/>
    <col min="6896" max="6896" width="54.5703125" style="1" customWidth="1"/>
    <col min="6897" max="6898" width="22.85546875" style="1" customWidth="1"/>
    <col min="6899" max="6899" width="8.7109375" style="1" customWidth="1"/>
    <col min="6900" max="6900" width="14.140625" style="1" customWidth="1"/>
    <col min="6901" max="7147" width="9.140625" style="1"/>
    <col min="7148" max="7148" width="8.7109375" style="1" customWidth="1"/>
    <col min="7149" max="7149" width="9.85546875" style="1" customWidth="1"/>
    <col min="7150" max="7150" width="1" style="1" customWidth="1"/>
    <col min="7151" max="7151" width="10.85546875" style="1" customWidth="1"/>
    <col min="7152" max="7152" width="54.5703125" style="1" customWidth="1"/>
    <col min="7153" max="7154" width="22.85546875" style="1" customWidth="1"/>
    <col min="7155" max="7155" width="8.7109375" style="1" customWidth="1"/>
    <col min="7156" max="7156" width="14.140625" style="1" customWidth="1"/>
    <col min="7157" max="7403" width="9.140625" style="1"/>
    <col min="7404" max="7404" width="8.7109375" style="1" customWidth="1"/>
    <col min="7405" max="7405" width="9.85546875" style="1" customWidth="1"/>
    <col min="7406" max="7406" width="1" style="1" customWidth="1"/>
    <col min="7407" max="7407" width="10.85546875" style="1" customWidth="1"/>
    <col min="7408" max="7408" width="54.5703125" style="1" customWidth="1"/>
    <col min="7409" max="7410" width="22.85546875" style="1" customWidth="1"/>
    <col min="7411" max="7411" width="8.7109375" style="1" customWidth="1"/>
    <col min="7412" max="7412" width="14.140625" style="1" customWidth="1"/>
    <col min="7413" max="7659" width="9.140625" style="1"/>
    <col min="7660" max="7660" width="8.7109375" style="1" customWidth="1"/>
    <col min="7661" max="7661" width="9.85546875" style="1" customWidth="1"/>
    <col min="7662" max="7662" width="1" style="1" customWidth="1"/>
    <col min="7663" max="7663" width="10.85546875" style="1" customWidth="1"/>
    <col min="7664" max="7664" width="54.5703125" style="1" customWidth="1"/>
    <col min="7665" max="7666" width="22.85546875" style="1" customWidth="1"/>
    <col min="7667" max="7667" width="8.7109375" style="1" customWidth="1"/>
    <col min="7668" max="7668" width="14.140625" style="1" customWidth="1"/>
    <col min="7669" max="7915" width="9.140625" style="1"/>
    <col min="7916" max="7916" width="8.7109375" style="1" customWidth="1"/>
    <col min="7917" max="7917" width="9.85546875" style="1" customWidth="1"/>
    <col min="7918" max="7918" width="1" style="1" customWidth="1"/>
    <col min="7919" max="7919" width="10.85546875" style="1" customWidth="1"/>
    <col min="7920" max="7920" width="54.5703125" style="1" customWidth="1"/>
    <col min="7921" max="7922" width="22.85546875" style="1" customWidth="1"/>
    <col min="7923" max="7923" width="8.7109375" style="1" customWidth="1"/>
    <col min="7924" max="7924" width="14.140625" style="1" customWidth="1"/>
    <col min="7925" max="8171" width="9.140625" style="1"/>
    <col min="8172" max="8172" width="8.7109375" style="1" customWidth="1"/>
    <col min="8173" max="8173" width="9.85546875" style="1" customWidth="1"/>
    <col min="8174" max="8174" width="1" style="1" customWidth="1"/>
    <col min="8175" max="8175" width="10.85546875" style="1" customWidth="1"/>
    <col min="8176" max="8176" width="54.5703125" style="1" customWidth="1"/>
    <col min="8177" max="8178" width="22.85546875" style="1" customWidth="1"/>
    <col min="8179" max="8179" width="8.7109375" style="1" customWidth="1"/>
    <col min="8180" max="8180" width="14.140625" style="1" customWidth="1"/>
    <col min="8181" max="8427" width="9.140625" style="1"/>
    <col min="8428" max="8428" width="8.7109375" style="1" customWidth="1"/>
    <col min="8429" max="8429" width="9.85546875" style="1" customWidth="1"/>
    <col min="8430" max="8430" width="1" style="1" customWidth="1"/>
    <col min="8431" max="8431" width="10.85546875" style="1" customWidth="1"/>
    <col min="8432" max="8432" width="54.5703125" style="1" customWidth="1"/>
    <col min="8433" max="8434" width="22.85546875" style="1" customWidth="1"/>
    <col min="8435" max="8435" width="8.7109375" style="1" customWidth="1"/>
    <col min="8436" max="8436" width="14.140625" style="1" customWidth="1"/>
    <col min="8437" max="8683" width="9.140625" style="1"/>
    <col min="8684" max="8684" width="8.7109375" style="1" customWidth="1"/>
    <col min="8685" max="8685" width="9.85546875" style="1" customWidth="1"/>
    <col min="8686" max="8686" width="1" style="1" customWidth="1"/>
    <col min="8687" max="8687" width="10.85546875" style="1" customWidth="1"/>
    <col min="8688" max="8688" width="54.5703125" style="1" customWidth="1"/>
    <col min="8689" max="8690" width="22.85546875" style="1" customWidth="1"/>
    <col min="8691" max="8691" width="8.7109375" style="1" customWidth="1"/>
    <col min="8692" max="8692" width="14.140625" style="1" customWidth="1"/>
    <col min="8693" max="8939" width="9.140625" style="1"/>
    <col min="8940" max="8940" width="8.7109375" style="1" customWidth="1"/>
    <col min="8941" max="8941" width="9.85546875" style="1" customWidth="1"/>
    <col min="8942" max="8942" width="1" style="1" customWidth="1"/>
    <col min="8943" max="8943" width="10.85546875" style="1" customWidth="1"/>
    <col min="8944" max="8944" width="54.5703125" style="1" customWidth="1"/>
    <col min="8945" max="8946" width="22.85546875" style="1" customWidth="1"/>
    <col min="8947" max="8947" width="8.7109375" style="1" customWidth="1"/>
    <col min="8948" max="8948" width="14.140625" style="1" customWidth="1"/>
    <col min="8949" max="9195" width="9.140625" style="1"/>
    <col min="9196" max="9196" width="8.7109375" style="1" customWidth="1"/>
    <col min="9197" max="9197" width="9.85546875" style="1" customWidth="1"/>
    <col min="9198" max="9198" width="1" style="1" customWidth="1"/>
    <col min="9199" max="9199" width="10.85546875" style="1" customWidth="1"/>
    <col min="9200" max="9200" width="54.5703125" style="1" customWidth="1"/>
    <col min="9201" max="9202" width="22.85546875" style="1" customWidth="1"/>
    <col min="9203" max="9203" width="8.7109375" style="1" customWidth="1"/>
    <col min="9204" max="9204" width="14.140625" style="1" customWidth="1"/>
    <col min="9205" max="9451" width="9.140625" style="1"/>
    <col min="9452" max="9452" width="8.7109375" style="1" customWidth="1"/>
    <col min="9453" max="9453" width="9.85546875" style="1" customWidth="1"/>
    <col min="9454" max="9454" width="1" style="1" customWidth="1"/>
    <col min="9455" max="9455" width="10.85546875" style="1" customWidth="1"/>
    <col min="9456" max="9456" width="54.5703125" style="1" customWidth="1"/>
    <col min="9457" max="9458" width="22.85546875" style="1" customWidth="1"/>
    <col min="9459" max="9459" width="8.7109375" style="1" customWidth="1"/>
    <col min="9460" max="9460" width="14.140625" style="1" customWidth="1"/>
    <col min="9461" max="9707" width="9.140625" style="1"/>
    <col min="9708" max="9708" width="8.7109375" style="1" customWidth="1"/>
    <col min="9709" max="9709" width="9.85546875" style="1" customWidth="1"/>
    <col min="9710" max="9710" width="1" style="1" customWidth="1"/>
    <col min="9711" max="9711" width="10.85546875" style="1" customWidth="1"/>
    <col min="9712" max="9712" width="54.5703125" style="1" customWidth="1"/>
    <col min="9713" max="9714" width="22.85546875" style="1" customWidth="1"/>
    <col min="9715" max="9715" width="8.7109375" style="1" customWidth="1"/>
    <col min="9716" max="9716" width="14.140625" style="1" customWidth="1"/>
    <col min="9717" max="9963" width="9.140625" style="1"/>
    <col min="9964" max="9964" width="8.7109375" style="1" customWidth="1"/>
    <col min="9965" max="9965" width="9.85546875" style="1" customWidth="1"/>
    <col min="9966" max="9966" width="1" style="1" customWidth="1"/>
    <col min="9967" max="9967" width="10.85546875" style="1" customWidth="1"/>
    <col min="9968" max="9968" width="54.5703125" style="1" customWidth="1"/>
    <col min="9969" max="9970" width="22.85546875" style="1" customWidth="1"/>
    <col min="9971" max="9971" width="8.7109375" style="1" customWidth="1"/>
    <col min="9972" max="9972" width="14.140625" style="1" customWidth="1"/>
    <col min="9973" max="10219" width="9.140625" style="1"/>
    <col min="10220" max="10220" width="8.7109375" style="1" customWidth="1"/>
    <col min="10221" max="10221" width="9.85546875" style="1" customWidth="1"/>
    <col min="10222" max="10222" width="1" style="1" customWidth="1"/>
    <col min="10223" max="10223" width="10.85546875" style="1" customWidth="1"/>
    <col min="10224" max="10224" width="54.5703125" style="1" customWidth="1"/>
    <col min="10225" max="10226" width="22.85546875" style="1" customWidth="1"/>
    <col min="10227" max="10227" width="8.7109375" style="1" customWidth="1"/>
    <col min="10228" max="10228" width="14.140625" style="1" customWidth="1"/>
    <col min="10229" max="10475" width="9.140625" style="1"/>
    <col min="10476" max="10476" width="8.7109375" style="1" customWidth="1"/>
    <col min="10477" max="10477" width="9.85546875" style="1" customWidth="1"/>
    <col min="10478" max="10478" width="1" style="1" customWidth="1"/>
    <col min="10479" max="10479" width="10.85546875" style="1" customWidth="1"/>
    <col min="10480" max="10480" width="54.5703125" style="1" customWidth="1"/>
    <col min="10481" max="10482" width="22.85546875" style="1" customWidth="1"/>
    <col min="10483" max="10483" width="8.7109375" style="1" customWidth="1"/>
    <col min="10484" max="10484" width="14.140625" style="1" customWidth="1"/>
    <col min="10485" max="10731" width="9.140625" style="1"/>
    <col min="10732" max="10732" width="8.7109375" style="1" customWidth="1"/>
    <col min="10733" max="10733" width="9.85546875" style="1" customWidth="1"/>
    <col min="10734" max="10734" width="1" style="1" customWidth="1"/>
    <col min="10735" max="10735" width="10.85546875" style="1" customWidth="1"/>
    <col min="10736" max="10736" width="54.5703125" style="1" customWidth="1"/>
    <col min="10737" max="10738" width="22.85546875" style="1" customWidth="1"/>
    <col min="10739" max="10739" width="8.7109375" style="1" customWidth="1"/>
    <col min="10740" max="10740" width="14.140625" style="1" customWidth="1"/>
    <col min="10741" max="10987" width="9.140625" style="1"/>
    <col min="10988" max="10988" width="8.7109375" style="1" customWidth="1"/>
    <col min="10989" max="10989" width="9.85546875" style="1" customWidth="1"/>
    <col min="10990" max="10990" width="1" style="1" customWidth="1"/>
    <col min="10991" max="10991" width="10.85546875" style="1" customWidth="1"/>
    <col min="10992" max="10992" width="54.5703125" style="1" customWidth="1"/>
    <col min="10993" max="10994" width="22.85546875" style="1" customWidth="1"/>
    <col min="10995" max="10995" width="8.7109375" style="1" customWidth="1"/>
    <col min="10996" max="10996" width="14.140625" style="1" customWidth="1"/>
    <col min="10997" max="11243" width="9.140625" style="1"/>
    <col min="11244" max="11244" width="8.7109375" style="1" customWidth="1"/>
    <col min="11245" max="11245" width="9.85546875" style="1" customWidth="1"/>
    <col min="11246" max="11246" width="1" style="1" customWidth="1"/>
    <col min="11247" max="11247" width="10.85546875" style="1" customWidth="1"/>
    <col min="11248" max="11248" width="54.5703125" style="1" customWidth="1"/>
    <col min="11249" max="11250" width="22.85546875" style="1" customWidth="1"/>
    <col min="11251" max="11251" width="8.7109375" style="1" customWidth="1"/>
    <col min="11252" max="11252" width="14.140625" style="1" customWidth="1"/>
    <col min="11253" max="11499" width="9.140625" style="1"/>
    <col min="11500" max="11500" width="8.7109375" style="1" customWidth="1"/>
    <col min="11501" max="11501" width="9.85546875" style="1" customWidth="1"/>
    <col min="11502" max="11502" width="1" style="1" customWidth="1"/>
    <col min="11503" max="11503" width="10.85546875" style="1" customWidth="1"/>
    <col min="11504" max="11504" width="54.5703125" style="1" customWidth="1"/>
    <col min="11505" max="11506" width="22.85546875" style="1" customWidth="1"/>
    <col min="11507" max="11507" width="8.7109375" style="1" customWidth="1"/>
    <col min="11508" max="11508" width="14.140625" style="1" customWidth="1"/>
    <col min="11509" max="11755" width="9.140625" style="1"/>
    <col min="11756" max="11756" width="8.7109375" style="1" customWidth="1"/>
    <col min="11757" max="11757" width="9.85546875" style="1" customWidth="1"/>
    <col min="11758" max="11758" width="1" style="1" customWidth="1"/>
    <col min="11759" max="11759" width="10.85546875" style="1" customWidth="1"/>
    <col min="11760" max="11760" width="54.5703125" style="1" customWidth="1"/>
    <col min="11761" max="11762" width="22.85546875" style="1" customWidth="1"/>
    <col min="11763" max="11763" width="8.7109375" style="1" customWidth="1"/>
    <col min="11764" max="11764" width="14.140625" style="1" customWidth="1"/>
    <col min="11765" max="12011" width="9.140625" style="1"/>
    <col min="12012" max="12012" width="8.7109375" style="1" customWidth="1"/>
    <col min="12013" max="12013" width="9.85546875" style="1" customWidth="1"/>
    <col min="12014" max="12014" width="1" style="1" customWidth="1"/>
    <col min="12015" max="12015" width="10.85546875" style="1" customWidth="1"/>
    <col min="12016" max="12016" width="54.5703125" style="1" customWidth="1"/>
    <col min="12017" max="12018" width="22.85546875" style="1" customWidth="1"/>
    <col min="12019" max="12019" width="8.7109375" style="1" customWidth="1"/>
    <col min="12020" max="12020" width="14.140625" style="1" customWidth="1"/>
    <col min="12021" max="12267" width="9.140625" style="1"/>
    <col min="12268" max="12268" width="8.7109375" style="1" customWidth="1"/>
    <col min="12269" max="12269" width="9.85546875" style="1" customWidth="1"/>
    <col min="12270" max="12270" width="1" style="1" customWidth="1"/>
    <col min="12271" max="12271" width="10.85546875" style="1" customWidth="1"/>
    <col min="12272" max="12272" width="54.5703125" style="1" customWidth="1"/>
    <col min="12273" max="12274" width="22.85546875" style="1" customWidth="1"/>
    <col min="12275" max="12275" width="8.7109375" style="1" customWidth="1"/>
    <col min="12276" max="12276" width="14.140625" style="1" customWidth="1"/>
    <col min="12277" max="12523" width="9.140625" style="1"/>
    <col min="12524" max="12524" width="8.7109375" style="1" customWidth="1"/>
    <col min="12525" max="12525" width="9.85546875" style="1" customWidth="1"/>
    <col min="12526" max="12526" width="1" style="1" customWidth="1"/>
    <col min="12527" max="12527" width="10.85546875" style="1" customWidth="1"/>
    <col min="12528" max="12528" width="54.5703125" style="1" customWidth="1"/>
    <col min="12529" max="12530" width="22.85546875" style="1" customWidth="1"/>
    <col min="12531" max="12531" width="8.7109375" style="1" customWidth="1"/>
    <col min="12532" max="12532" width="14.140625" style="1" customWidth="1"/>
    <col min="12533" max="12779" width="9.140625" style="1"/>
    <col min="12780" max="12780" width="8.7109375" style="1" customWidth="1"/>
    <col min="12781" max="12781" width="9.85546875" style="1" customWidth="1"/>
    <col min="12782" max="12782" width="1" style="1" customWidth="1"/>
    <col min="12783" max="12783" width="10.85546875" style="1" customWidth="1"/>
    <col min="12784" max="12784" width="54.5703125" style="1" customWidth="1"/>
    <col min="12785" max="12786" width="22.85546875" style="1" customWidth="1"/>
    <col min="12787" max="12787" width="8.7109375" style="1" customWidth="1"/>
    <col min="12788" max="12788" width="14.140625" style="1" customWidth="1"/>
    <col min="12789" max="13035" width="9.140625" style="1"/>
    <col min="13036" max="13036" width="8.7109375" style="1" customWidth="1"/>
    <col min="13037" max="13037" width="9.85546875" style="1" customWidth="1"/>
    <col min="13038" max="13038" width="1" style="1" customWidth="1"/>
    <col min="13039" max="13039" width="10.85546875" style="1" customWidth="1"/>
    <col min="13040" max="13040" width="54.5703125" style="1" customWidth="1"/>
    <col min="13041" max="13042" width="22.85546875" style="1" customWidth="1"/>
    <col min="13043" max="13043" width="8.7109375" style="1" customWidth="1"/>
    <col min="13044" max="13044" width="14.140625" style="1" customWidth="1"/>
    <col min="13045" max="13291" width="9.140625" style="1"/>
    <col min="13292" max="13292" width="8.7109375" style="1" customWidth="1"/>
    <col min="13293" max="13293" width="9.85546875" style="1" customWidth="1"/>
    <col min="13294" max="13294" width="1" style="1" customWidth="1"/>
    <col min="13295" max="13295" width="10.85546875" style="1" customWidth="1"/>
    <col min="13296" max="13296" width="54.5703125" style="1" customWidth="1"/>
    <col min="13297" max="13298" width="22.85546875" style="1" customWidth="1"/>
    <col min="13299" max="13299" width="8.7109375" style="1" customWidth="1"/>
    <col min="13300" max="13300" width="14.140625" style="1" customWidth="1"/>
    <col min="13301" max="13547" width="9.140625" style="1"/>
    <col min="13548" max="13548" width="8.7109375" style="1" customWidth="1"/>
    <col min="13549" max="13549" width="9.85546875" style="1" customWidth="1"/>
    <col min="13550" max="13550" width="1" style="1" customWidth="1"/>
    <col min="13551" max="13551" width="10.85546875" style="1" customWidth="1"/>
    <col min="13552" max="13552" width="54.5703125" style="1" customWidth="1"/>
    <col min="13553" max="13554" width="22.85546875" style="1" customWidth="1"/>
    <col min="13555" max="13555" width="8.7109375" style="1" customWidth="1"/>
    <col min="13556" max="13556" width="14.140625" style="1" customWidth="1"/>
    <col min="13557" max="13803" width="9.140625" style="1"/>
    <col min="13804" max="13804" width="8.7109375" style="1" customWidth="1"/>
    <col min="13805" max="13805" width="9.85546875" style="1" customWidth="1"/>
    <col min="13806" max="13806" width="1" style="1" customWidth="1"/>
    <col min="13807" max="13807" width="10.85546875" style="1" customWidth="1"/>
    <col min="13808" max="13808" width="54.5703125" style="1" customWidth="1"/>
    <col min="13809" max="13810" width="22.85546875" style="1" customWidth="1"/>
    <col min="13811" max="13811" width="8.7109375" style="1" customWidth="1"/>
    <col min="13812" max="13812" width="14.140625" style="1" customWidth="1"/>
    <col min="13813" max="14059" width="9.140625" style="1"/>
    <col min="14060" max="14060" width="8.7109375" style="1" customWidth="1"/>
    <col min="14061" max="14061" width="9.85546875" style="1" customWidth="1"/>
    <col min="14062" max="14062" width="1" style="1" customWidth="1"/>
    <col min="14063" max="14063" width="10.85546875" style="1" customWidth="1"/>
    <col min="14064" max="14064" width="54.5703125" style="1" customWidth="1"/>
    <col min="14065" max="14066" width="22.85546875" style="1" customWidth="1"/>
    <col min="14067" max="14067" width="8.7109375" style="1" customWidth="1"/>
    <col min="14068" max="14068" width="14.140625" style="1" customWidth="1"/>
    <col min="14069" max="14315" width="9.140625" style="1"/>
    <col min="14316" max="14316" width="8.7109375" style="1" customWidth="1"/>
    <col min="14317" max="14317" width="9.85546875" style="1" customWidth="1"/>
    <col min="14318" max="14318" width="1" style="1" customWidth="1"/>
    <col min="14319" max="14319" width="10.85546875" style="1" customWidth="1"/>
    <col min="14320" max="14320" width="54.5703125" style="1" customWidth="1"/>
    <col min="14321" max="14322" width="22.85546875" style="1" customWidth="1"/>
    <col min="14323" max="14323" width="8.7109375" style="1" customWidth="1"/>
    <col min="14324" max="14324" width="14.140625" style="1" customWidth="1"/>
    <col min="14325" max="14571" width="9.140625" style="1"/>
    <col min="14572" max="14572" width="8.7109375" style="1" customWidth="1"/>
    <col min="14573" max="14573" width="9.85546875" style="1" customWidth="1"/>
    <col min="14574" max="14574" width="1" style="1" customWidth="1"/>
    <col min="14575" max="14575" width="10.85546875" style="1" customWidth="1"/>
    <col min="14576" max="14576" width="54.5703125" style="1" customWidth="1"/>
    <col min="14577" max="14578" width="22.85546875" style="1" customWidth="1"/>
    <col min="14579" max="14579" width="8.7109375" style="1" customWidth="1"/>
    <col min="14580" max="14580" width="14.140625" style="1" customWidth="1"/>
    <col min="14581" max="14827" width="9.140625" style="1"/>
    <col min="14828" max="14828" width="8.7109375" style="1" customWidth="1"/>
    <col min="14829" max="14829" width="9.85546875" style="1" customWidth="1"/>
    <col min="14830" max="14830" width="1" style="1" customWidth="1"/>
    <col min="14831" max="14831" width="10.85546875" style="1" customWidth="1"/>
    <col min="14832" max="14832" width="54.5703125" style="1" customWidth="1"/>
    <col min="14833" max="14834" width="22.85546875" style="1" customWidth="1"/>
    <col min="14835" max="14835" width="8.7109375" style="1" customWidth="1"/>
    <col min="14836" max="14836" width="14.140625" style="1" customWidth="1"/>
    <col min="14837" max="15083" width="9.140625" style="1"/>
    <col min="15084" max="15084" width="8.7109375" style="1" customWidth="1"/>
    <col min="15085" max="15085" width="9.85546875" style="1" customWidth="1"/>
    <col min="15086" max="15086" width="1" style="1" customWidth="1"/>
    <col min="15087" max="15087" width="10.85546875" style="1" customWidth="1"/>
    <col min="15088" max="15088" width="54.5703125" style="1" customWidth="1"/>
    <col min="15089" max="15090" width="22.85546875" style="1" customWidth="1"/>
    <col min="15091" max="15091" width="8.7109375" style="1" customWidth="1"/>
    <col min="15092" max="15092" width="14.140625" style="1" customWidth="1"/>
    <col min="15093" max="15339" width="9.140625" style="1"/>
    <col min="15340" max="15340" width="8.7109375" style="1" customWidth="1"/>
    <col min="15341" max="15341" width="9.85546875" style="1" customWidth="1"/>
    <col min="15342" max="15342" width="1" style="1" customWidth="1"/>
    <col min="15343" max="15343" width="10.85546875" style="1" customWidth="1"/>
    <col min="15344" max="15344" width="54.5703125" style="1" customWidth="1"/>
    <col min="15345" max="15346" width="22.85546875" style="1" customWidth="1"/>
    <col min="15347" max="15347" width="8.7109375" style="1" customWidth="1"/>
    <col min="15348" max="15348" width="14.140625" style="1" customWidth="1"/>
    <col min="15349" max="15595" width="9.140625" style="1"/>
    <col min="15596" max="15596" width="8.7109375" style="1" customWidth="1"/>
    <col min="15597" max="15597" width="9.85546875" style="1" customWidth="1"/>
    <col min="15598" max="15598" width="1" style="1" customWidth="1"/>
    <col min="15599" max="15599" width="10.85546875" style="1" customWidth="1"/>
    <col min="15600" max="15600" width="54.5703125" style="1" customWidth="1"/>
    <col min="15601" max="15602" width="22.85546875" style="1" customWidth="1"/>
    <col min="15603" max="15603" width="8.7109375" style="1" customWidth="1"/>
    <col min="15604" max="15604" width="14.140625" style="1" customWidth="1"/>
    <col min="15605" max="15851" width="9.140625" style="1"/>
    <col min="15852" max="15852" width="8.7109375" style="1" customWidth="1"/>
    <col min="15853" max="15853" width="9.85546875" style="1" customWidth="1"/>
    <col min="15854" max="15854" width="1" style="1" customWidth="1"/>
    <col min="15855" max="15855" width="10.85546875" style="1" customWidth="1"/>
    <col min="15856" max="15856" width="54.5703125" style="1" customWidth="1"/>
    <col min="15857" max="15858" width="22.85546875" style="1" customWidth="1"/>
    <col min="15859" max="15859" width="8.7109375" style="1" customWidth="1"/>
    <col min="15860" max="15860" width="14.140625" style="1" customWidth="1"/>
    <col min="15861" max="16107" width="9.140625" style="1"/>
    <col min="16108" max="16108" width="8.7109375" style="1" customWidth="1"/>
    <col min="16109" max="16109" width="9.85546875" style="1" customWidth="1"/>
    <col min="16110" max="16110" width="1" style="1" customWidth="1"/>
    <col min="16111" max="16111" width="10.85546875" style="1" customWidth="1"/>
    <col min="16112" max="16112" width="54.5703125" style="1" customWidth="1"/>
    <col min="16113" max="16114" width="22.85546875" style="1" customWidth="1"/>
    <col min="16115" max="16115" width="8.7109375" style="1" customWidth="1"/>
    <col min="16116" max="16116" width="14.140625" style="1" customWidth="1"/>
    <col min="16117" max="16384" width="9.140625" style="1"/>
  </cols>
  <sheetData>
    <row r="1" spans="1:12" x14ac:dyDescent="0.2">
      <c r="A1" s="1239"/>
      <c r="B1" s="1240"/>
      <c r="C1" s="1240"/>
      <c r="D1" s="1240"/>
      <c r="E1" s="1240"/>
      <c r="F1" s="1240"/>
      <c r="G1" s="1240"/>
      <c r="H1" s="1240"/>
      <c r="I1" s="1240"/>
      <c r="J1" s="560" t="s">
        <v>998</v>
      </c>
      <c r="K1" s="561"/>
      <c r="L1" s="560"/>
    </row>
    <row r="2" spans="1:12" ht="49.5" customHeight="1" x14ac:dyDescent="0.2">
      <c r="A2" s="1198" t="s">
        <v>999</v>
      </c>
      <c r="B2" s="1198"/>
      <c r="C2" s="1198"/>
      <c r="D2" s="1198"/>
      <c r="E2" s="1198"/>
      <c r="F2" s="1198"/>
      <c r="G2" s="1198"/>
      <c r="H2" s="1198"/>
      <c r="I2" s="1198"/>
      <c r="J2" s="1198"/>
      <c r="K2" s="1198"/>
      <c r="L2" s="1198"/>
    </row>
    <row r="3" spans="1:12" ht="45" x14ac:dyDescent="0.2">
      <c r="A3" s="954" t="s">
        <v>0</v>
      </c>
      <c r="B3" s="1241" t="s">
        <v>1</v>
      </c>
      <c r="C3" s="1241"/>
      <c r="D3" s="954" t="s">
        <v>2</v>
      </c>
      <c r="E3" s="3" t="s">
        <v>3</v>
      </c>
      <c r="F3" s="947" t="s">
        <v>1057</v>
      </c>
      <c r="G3" s="947" t="s">
        <v>1045</v>
      </c>
      <c r="H3" s="1242" t="s">
        <v>1056</v>
      </c>
      <c r="I3" s="1243"/>
      <c r="J3" s="1105" t="s">
        <v>994</v>
      </c>
      <c r="K3" s="569" t="s">
        <v>996</v>
      </c>
      <c r="L3" s="559" t="s">
        <v>997</v>
      </c>
    </row>
    <row r="4" spans="1:12" x14ac:dyDescent="0.2">
      <c r="A4" s="963" t="s">
        <v>4</v>
      </c>
      <c r="B4" s="1164"/>
      <c r="C4" s="1164"/>
      <c r="D4" s="963"/>
      <c r="E4" s="964" t="s">
        <v>5</v>
      </c>
      <c r="F4" s="983">
        <f>F5+F7+F9</f>
        <v>36000</v>
      </c>
      <c r="G4" s="983">
        <f>G5+G7+G9</f>
        <v>482814.15</v>
      </c>
      <c r="H4" s="1244">
        <f>H5+H7+H9</f>
        <v>518814.15</v>
      </c>
      <c r="I4" s="1245"/>
      <c r="J4" s="1060">
        <f>J5+J7+J9</f>
        <v>489689.15</v>
      </c>
      <c r="K4" s="1055">
        <f t="shared" ref="K4:K10" si="0">J4/H4</f>
        <v>0.94386236381563615</v>
      </c>
      <c r="L4" s="1056">
        <f>L5+L7+L9</f>
        <v>1535</v>
      </c>
    </row>
    <row r="5" spans="1:12" ht="15" x14ac:dyDescent="0.2">
      <c r="A5" s="4"/>
      <c r="B5" s="1161" t="s">
        <v>247</v>
      </c>
      <c r="C5" s="1161"/>
      <c r="D5" s="999"/>
      <c r="E5" s="1000" t="s">
        <v>248</v>
      </c>
      <c r="F5" s="1038">
        <f>F6</f>
        <v>15000</v>
      </c>
      <c r="G5" s="1038">
        <f>G6</f>
        <v>0</v>
      </c>
      <c r="H5" s="1246" t="str">
        <f>H6</f>
        <v>15 000,00</v>
      </c>
      <c r="I5" s="1247"/>
      <c r="J5" s="1061">
        <f t="shared" ref="J5" si="1">J6</f>
        <v>0</v>
      </c>
      <c r="K5" s="1042">
        <f t="shared" si="0"/>
        <v>0</v>
      </c>
      <c r="L5" s="1052">
        <f t="shared" ref="L5" si="2">L6</f>
        <v>0</v>
      </c>
    </row>
    <row r="6" spans="1:12" ht="45" x14ac:dyDescent="0.2">
      <c r="A6" s="5"/>
      <c r="B6" s="1160"/>
      <c r="C6" s="1160"/>
      <c r="D6" s="6" t="s">
        <v>249</v>
      </c>
      <c r="E6" s="7" t="s">
        <v>250</v>
      </c>
      <c r="F6" s="940">
        <v>15000</v>
      </c>
      <c r="G6" s="940">
        <f>H6-F6</f>
        <v>0</v>
      </c>
      <c r="H6" s="1231" t="s">
        <v>161</v>
      </c>
      <c r="I6" s="1232"/>
      <c r="J6" s="1062">
        <v>0</v>
      </c>
      <c r="K6" s="570">
        <f t="shared" si="0"/>
        <v>0</v>
      </c>
      <c r="L6" s="567">
        <v>0</v>
      </c>
    </row>
    <row r="7" spans="1:12" ht="15" x14ac:dyDescent="0.2">
      <c r="A7" s="4"/>
      <c r="B7" s="1161" t="s">
        <v>251</v>
      </c>
      <c r="C7" s="1161"/>
      <c r="D7" s="999"/>
      <c r="E7" s="1000" t="s">
        <v>252</v>
      </c>
      <c r="F7" s="1038">
        <f>F8</f>
        <v>20000</v>
      </c>
      <c r="G7" s="1038">
        <f>G8</f>
        <v>0</v>
      </c>
      <c r="H7" s="1248" t="str">
        <f>H8</f>
        <v>20 000,00</v>
      </c>
      <c r="I7" s="1247"/>
      <c r="J7" s="1063">
        <f t="shared" ref="J7" si="3">J8</f>
        <v>6875</v>
      </c>
      <c r="K7" s="1036">
        <f t="shared" si="0"/>
        <v>0.34375</v>
      </c>
      <c r="L7" s="1052">
        <f t="shared" ref="L7" si="4">L8</f>
        <v>1535</v>
      </c>
    </row>
    <row r="8" spans="1:12" ht="22.5" x14ac:dyDescent="0.2">
      <c r="A8" s="5"/>
      <c r="B8" s="1160"/>
      <c r="C8" s="1160"/>
      <c r="D8" s="6" t="s">
        <v>253</v>
      </c>
      <c r="E8" s="7" t="s">
        <v>254</v>
      </c>
      <c r="F8" s="940">
        <v>20000</v>
      </c>
      <c r="G8" s="940">
        <f>H8-F8</f>
        <v>0</v>
      </c>
      <c r="H8" s="1231" t="s">
        <v>16</v>
      </c>
      <c r="I8" s="1232"/>
      <c r="J8" s="1062">
        <v>6875</v>
      </c>
      <c r="K8" s="570">
        <f t="shared" si="0"/>
        <v>0.34375</v>
      </c>
      <c r="L8" s="567">
        <v>1535</v>
      </c>
    </row>
    <row r="9" spans="1:12" ht="15" x14ac:dyDescent="0.2">
      <c r="A9" s="4"/>
      <c r="B9" s="1161" t="s">
        <v>6</v>
      </c>
      <c r="C9" s="1161"/>
      <c r="D9" s="999"/>
      <c r="E9" s="1000" t="s">
        <v>7</v>
      </c>
      <c r="F9" s="1038">
        <f>SUM(F10:F15)</f>
        <v>1000</v>
      </c>
      <c r="G9" s="1038">
        <f>SUM(G10:G15)</f>
        <v>482814.15</v>
      </c>
      <c r="H9" s="1246">
        <f>H10+H11+H12+H13+H14+H15</f>
        <v>483814.15</v>
      </c>
      <c r="I9" s="1247"/>
      <c r="J9" s="1063">
        <f t="shared" ref="J9" si="5">J10+J11+J12+J13+J14+J15</f>
        <v>482814.15</v>
      </c>
      <c r="K9" s="1036">
        <f t="shared" si="0"/>
        <v>0.9979330906299454</v>
      </c>
      <c r="L9" s="1052">
        <f t="shared" ref="L9" si="6">L10+L11+L12+L13+L14+L15</f>
        <v>0</v>
      </c>
    </row>
    <row r="10" spans="1:12" x14ac:dyDescent="0.2">
      <c r="A10" s="5"/>
      <c r="B10" s="1160"/>
      <c r="C10" s="1160"/>
      <c r="D10" s="6" t="s">
        <v>255</v>
      </c>
      <c r="E10" s="7" t="s">
        <v>256</v>
      </c>
      <c r="F10" s="940">
        <v>0</v>
      </c>
      <c r="G10" s="940">
        <f>H10-F10</f>
        <v>4782.3999999999996</v>
      </c>
      <c r="H10" s="1231" t="s">
        <v>257</v>
      </c>
      <c r="I10" s="1232"/>
      <c r="J10" s="1062">
        <v>4782.3999999999996</v>
      </c>
      <c r="K10" s="570">
        <f t="shared" si="0"/>
        <v>1</v>
      </c>
      <c r="L10" s="567">
        <v>0</v>
      </c>
    </row>
    <row r="11" spans="1:12" x14ac:dyDescent="0.2">
      <c r="A11" s="5"/>
      <c r="B11" s="1160"/>
      <c r="C11" s="1160"/>
      <c r="D11" s="6" t="s">
        <v>258</v>
      </c>
      <c r="E11" s="7" t="s">
        <v>259</v>
      </c>
      <c r="F11" s="940">
        <v>0</v>
      </c>
      <c r="G11" s="940">
        <f t="shared" ref="G11:G15" si="7">H11-F11</f>
        <v>822.09</v>
      </c>
      <c r="H11" s="1231" t="s">
        <v>260</v>
      </c>
      <c r="I11" s="1232"/>
      <c r="J11" s="1062">
        <v>822.09</v>
      </c>
      <c r="K11" s="570">
        <f t="shared" ref="K11:K15" si="8">J11/H11</f>
        <v>1</v>
      </c>
      <c r="L11" s="567">
        <v>0</v>
      </c>
    </row>
    <row r="12" spans="1:12" x14ac:dyDescent="0.2">
      <c r="A12" s="5"/>
      <c r="B12" s="1160"/>
      <c r="C12" s="1160"/>
      <c r="D12" s="6" t="s">
        <v>261</v>
      </c>
      <c r="E12" s="7" t="s">
        <v>262</v>
      </c>
      <c r="F12" s="940">
        <v>0</v>
      </c>
      <c r="G12" s="940">
        <f t="shared" si="7"/>
        <v>117.17</v>
      </c>
      <c r="H12" s="1231" t="s">
        <v>263</v>
      </c>
      <c r="I12" s="1232"/>
      <c r="J12" s="1062">
        <v>117.17</v>
      </c>
      <c r="K12" s="570">
        <f t="shared" si="8"/>
        <v>1</v>
      </c>
      <c r="L12" s="567">
        <v>0</v>
      </c>
    </row>
    <row r="13" spans="1:12" x14ac:dyDescent="0.2">
      <c r="A13" s="5"/>
      <c r="B13" s="1160"/>
      <c r="C13" s="1160"/>
      <c r="D13" s="6" t="s">
        <v>264</v>
      </c>
      <c r="E13" s="7" t="s">
        <v>265</v>
      </c>
      <c r="F13" s="940">
        <v>0</v>
      </c>
      <c r="G13" s="940">
        <f t="shared" si="7"/>
        <v>2605.2800000000002</v>
      </c>
      <c r="H13" s="1231" t="s">
        <v>266</v>
      </c>
      <c r="I13" s="1232"/>
      <c r="J13" s="1062">
        <v>2605.2800000000002</v>
      </c>
      <c r="K13" s="570">
        <f t="shared" si="8"/>
        <v>1</v>
      </c>
      <c r="L13" s="567">
        <v>0</v>
      </c>
    </row>
    <row r="14" spans="1:12" x14ac:dyDescent="0.2">
      <c r="A14" s="5"/>
      <c r="B14" s="1160"/>
      <c r="C14" s="1160"/>
      <c r="D14" s="6" t="s">
        <v>267</v>
      </c>
      <c r="E14" s="7" t="s">
        <v>268</v>
      </c>
      <c r="F14" s="940">
        <v>1000</v>
      </c>
      <c r="G14" s="940">
        <f t="shared" si="7"/>
        <v>1140</v>
      </c>
      <c r="H14" s="1231" t="s">
        <v>269</v>
      </c>
      <c r="I14" s="1232"/>
      <c r="J14" s="1062">
        <v>1140</v>
      </c>
      <c r="K14" s="570">
        <f t="shared" si="8"/>
        <v>0.53271028037383172</v>
      </c>
      <c r="L14" s="567">
        <v>0</v>
      </c>
    </row>
    <row r="15" spans="1:12" x14ac:dyDescent="0.2">
      <c r="A15" s="5"/>
      <c r="B15" s="1160"/>
      <c r="C15" s="1160"/>
      <c r="D15" s="6" t="s">
        <v>270</v>
      </c>
      <c r="E15" s="7" t="s">
        <v>271</v>
      </c>
      <c r="F15" s="940">
        <v>0</v>
      </c>
      <c r="G15" s="940">
        <f t="shared" si="7"/>
        <v>473347.21</v>
      </c>
      <c r="H15" s="1231" t="s">
        <v>272</v>
      </c>
      <c r="I15" s="1232"/>
      <c r="J15" s="1062">
        <v>473347.21</v>
      </c>
      <c r="K15" s="570">
        <f t="shared" si="8"/>
        <v>1</v>
      </c>
      <c r="L15" s="567">
        <v>0</v>
      </c>
    </row>
    <row r="16" spans="1:12" x14ac:dyDescent="0.2">
      <c r="A16" s="963" t="s">
        <v>14</v>
      </c>
      <c r="B16" s="1164"/>
      <c r="C16" s="1164"/>
      <c r="D16" s="963"/>
      <c r="E16" s="964" t="s">
        <v>15</v>
      </c>
      <c r="F16" s="983">
        <f>F17</f>
        <v>20000</v>
      </c>
      <c r="G16" s="983">
        <f>G17</f>
        <v>0</v>
      </c>
      <c r="H16" s="1244">
        <f>H17</f>
        <v>20000</v>
      </c>
      <c r="I16" s="1245"/>
      <c r="J16" s="1060">
        <f t="shared" ref="J16" si="9">J17</f>
        <v>2145.1999999999998</v>
      </c>
      <c r="K16" s="1055">
        <f>J16/H16</f>
        <v>0.10725999999999999</v>
      </c>
      <c r="L16" s="1057">
        <f t="shared" ref="L16" si="10">L17</f>
        <v>158.65</v>
      </c>
    </row>
    <row r="17" spans="1:12" ht="15" x14ac:dyDescent="0.2">
      <c r="A17" s="4"/>
      <c r="B17" s="1161" t="s">
        <v>17</v>
      </c>
      <c r="C17" s="1161"/>
      <c r="D17" s="999"/>
      <c r="E17" s="1000" t="s">
        <v>7</v>
      </c>
      <c r="F17" s="1038">
        <f>SUM(F18:F22)</f>
        <v>20000</v>
      </c>
      <c r="G17" s="1038">
        <f>SUM(G18:G22)</f>
        <v>0</v>
      </c>
      <c r="H17" s="1246">
        <f>H18+H19+H20+H21+H22</f>
        <v>20000</v>
      </c>
      <c r="I17" s="1247"/>
      <c r="J17" s="1061">
        <f t="shared" ref="J17" si="11">J18+J19+J20+J21+J22</f>
        <v>2145.1999999999998</v>
      </c>
      <c r="K17" s="1042">
        <f>J17/H17</f>
        <v>0.10725999999999999</v>
      </c>
      <c r="L17" s="1039">
        <f t="shared" ref="L17" si="12">L18+L19+L20+L21+L22</f>
        <v>158.65</v>
      </c>
    </row>
    <row r="18" spans="1:12" x14ac:dyDescent="0.2">
      <c r="A18" s="5"/>
      <c r="B18" s="1160"/>
      <c r="C18" s="1160"/>
      <c r="D18" s="6" t="s">
        <v>258</v>
      </c>
      <c r="E18" s="7" t="s">
        <v>259</v>
      </c>
      <c r="F18" s="940">
        <v>0</v>
      </c>
      <c r="G18" s="940">
        <f>H18-F18</f>
        <v>520</v>
      </c>
      <c r="H18" s="1231" t="s">
        <v>273</v>
      </c>
      <c r="I18" s="1232"/>
      <c r="J18" s="1062">
        <v>64.47</v>
      </c>
      <c r="K18" s="570">
        <f>J18/H18</f>
        <v>0.12398076923076923</v>
      </c>
      <c r="L18" s="567">
        <v>64.47</v>
      </c>
    </row>
    <row r="19" spans="1:12" x14ac:dyDescent="0.2">
      <c r="A19" s="5"/>
      <c r="B19" s="1160"/>
      <c r="C19" s="1160"/>
      <c r="D19" s="6" t="s">
        <v>274</v>
      </c>
      <c r="E19" s="7" t="s">
        <v>275</v>
      </c>
      <c r="F19" s="940">
        <v>3900</v>
      </c>
      <c r="G19" s="940">
        <f t="shared" ref="G19:G22" si="13">H19-F19</f>
        <v>-520</v>
      </c>
      <c r="H19" s="1231" t="s">
        <v>276</v>
      </c>
      <c r="I19" s="1232"/>
      <c r="J19" s="1062">
        <v>1030.82</v>
      </c>
      <c r="K19" s="570">
        <f t="shared" ref="K19:K22" si="14">J19/H19</f>
        <v>0.30497633136094671</v>
      </c>
      <c r="L19" s="567">
        <v>94.18</v>
      </c>
    </row>
    <row r="20" spans="1:12" x14ac:dyDescent="0.2">
      <c r="A20" s="5"/>
      <c r="B20" s="1160"/>
      <c r="C20" s="1160"/>
      <c r="D20" s="6" t="s">
        <v>264</v>
      </c>
      <c r="E20" s="7" t="s">
        <v>265</v>
      </c>
      <c r="F20" s="940">
        <v>14000</v>
      </c>
      <c r="G20" s="940">
        <f t="shared" si="13"/>
        <v>0</v>
      </c>
      <c r="H20" s="1231" t="s">
        <v>277</v>
      </c>
      <c r="I20" s="1232"/>
      <c r="J20" s="1062">
        <v>0</v>
      </c>
      <c r="K20" s="570">
        <f t="shared" si="14"/>
        <v>0</v>
      </c>
      <c r="L20" s="567">
        <v>0</v>
      </c>
    </row>
    <row r="21" spans="1:12" x14ac:dyDescent="0.2">
      <c r="A21" s="5"/>
      <c r="B21" s="1160"/>
      <c r="C21" s="1160"/>
      <c r="D21" s="6" t="s">
        <v>278</v>
      </c>
      <c r="E21" s="7" t="s">
        <v>279</v>
      </c>
      <c r="F21" s="940">
        <v>1600</v>
      </c>
      <c r="G21" s="940">
        <f t="shared" si="13"/>
        <v>0</v>
      </c>
      <c r="H21" s="1231" t="s">
        <v>280</v>
      </c>
      <c r="I21" s="1232"/>
      <c r="J21" s="1062">
        <v>1049.9100000000001</v>
      </c>
      <c r="K21" s="570">
        <f t="shared" si="14"/>
        <v>0.65619375000000002</v>
      </c>
      <c r="L21" s="567">
        <v>0</v>
      </c>
    </row>
    <row r="22" spans="1:12" x14ac:dyDescent="0.2">
      <c r="A22" s="5"/>
      <c r="B22" s="1160"/>
      <c r="C22" s="1160"/>
      <c r="D22" s="6" t="s">
        <v>267</v>
      </c>
      <c r="E22" s="7" t="s">
        <v>268</v>
      </c>
      <c r="F22" s="940">
        <v>500</v>
      </c>
      <c r="G22" s="940">
        <f t="shared" si="13"/>
        <v>0</v>
      </c>
      <c r="H22" s="1231" t="s">
        <v>281</v>
      </c>
      <c r="I22" s="1232"/>
      <c r="J22" s="1062">
        <v>0</v>
      </c>
      <c r="K22" s="570">
        <f t="shared" si="14"/>
        <v>0</v>
      </c>
      <c r="L22" s="567">
        <v>0</v>
      </c>
    </row>
    <row r="23" spans="1:12" x14ac:dyDescent="0.2">
      <c r="A23" s="963" t="s">
        <v>20</v>
      </c>
      <c r="B23" s="1164"/>
      <c r="C23" s="1164"/>
      <c r="D23" s="963"/>
      <c r="E23" s="964" t="s">
        <v>21</v>
      </c>
      <c r="F23" s="983">
        <f>F24+F26+F28+F30</f>
        <v>958100</v>
      </c>
      <c r="G23" s="983">
        <f>G24+G26+G28+G30</f>
        <v>1757000</v>
      </c>
      <c r="H23" s="1244">
        <f>H24+H26+H28+H30</f>
        <v>2715100</v>
      </c>
      <c r="I23" s="1245"/>
      <c r="J23" s="1060">
        <f>J24+J26+J28+J30</f>
        <v>401558.79000000004</v>
      </c>
      <c r="K23" s="1055">
        <f t="shared" ref="K23:K31" si="15">J23/H23</f>
        <v>0.14789834260248241</v>
      </c>
      <c r="L23" s="1057">
        <f t="shared" ref="L23" si="16">L24+L26+L28+L30</f>
        <v>7943.37</v>
      </c>
    </row>
    <row r="24" spans="1:12" ht="15" x14ac:dyDescent="0.2">
      <c r="A24" s="4"/>
      <c r="B24" s="1161" t="s">
        <v>282</v>
      </c>
      <c r="C24" s="1161"/>
      <c r="D24" s="999"/>
      <c r="E24" s="1000" t="s">
        <v>283</v>
      </c>
      <c r="F24" s="1038">
        <f>F25</f>
        <v>0</v>
      </c>
      <c r="G24" s="1038">
        <f>G25</f>
        <v>100000</v>
      </c>
      <c r="H24" s="1246" t="str">
        <f>H25</f>
        <v>100 000,00</v>
      </c>
      <c r="I24" s="1247"/>
      <c r="J24" s="1061">
        <f t="shared" ref="J24" si="17">J25</f>
        <v>0</v>
      </c>
      <c r="K24" s="1042">
        <f t="shared" si="15"/>
        <v>0</v>
      </c>
      <c r="L24" s="1039">
        <f t="shared" ref="L24" si="18">L25</f>
        <v>0</v>
      </c>
    </row>
    <row r="25" spans="1:12" ht="45" x14ac:dyDescent="0.2">
      <c r="A25" s="5"/>
      <c r="B25" s="1160"/>
      <c r="C25" s="1160"/>
      <c r="D25" s="6" t="s">
        <v>284</v>
      </c>
      <c r="E25" s="7" t="s">
        <v>285</v>
      </c>
      <c r="F25" s="940">
        <v>0</v>
      </c>
      <c r="G25" s="940">
        <f>H25-F25</f>
        <v>100000</v>
      </c>
      <c r="H25" s="1231" t="s">
        <v>144</v>
      </c>
      <c r="I25" s="1232"/>
      <c r="J25" s="1062">
        <v>0</v>
      </c>
      <c r="K25" s="570">
        <f t="shared" si="15"/>
        <v>0</v>
      </c>
      <c r="L25" s="567">
        <v>0</v>
      </c>
    </row>
    <row r="26" spans="1:12" ht="15" x14ac:dyDescent="0.2">
      <c r="A26" s="4"/>
      <c r="B26" s="1165" t="s">
        <v>286</v>
      </c>
      <c r="C26" s="1165"/>
      <c r="D26" s="987"/>
      <c r="E26" s="988" t="s">
        <v>287</v>
      </c>
      <c r="F26" s="1034">
        <f>F27</f>
        <v>50000</v>
      </c>
      <c r="G26" s="1034">
        <f>G27</f>
        <v>0</v>
      </c>
      <c r="H26" s="1235" t="str">
        <f>H27</f>
        <v>50 000,00</v>
      </c>
      <c r="I26" s="1236"/>
      <c r="J26" s="1063">
        <f t="shared" ref="J26" si="19">J27</f>
        <v>0</v>
      </c>
      <c r="K26" s="1036">
        <f t="shared" si="15"/>
        <v>0</v>
      </c>
      <c r="L26" s="1037">
        <f t="shared" ref="L26" si="20">L27</f>
        <v>0</v>
      </c>
    </row>
    <row r="27" spans="1:12" ht="45" x14ac:dyDescent="0.2">
      <c r="A27" s="5"/>
      <c r="B27" s="1160"/>
      <c r="C27" s="1160"/>
      <c r="D27" s="562" t="s">
        <v>288</v>
      </c>
      <c r="E27" s="563" t="s">
        <v>289</v>
      </c>
      <c r="F27" s="945">
        <v>50000</v>
      </c>
      <c r="G27" s="945">
        <f>H27-F27</f>
        <v>0</v>
      </c>
      <c r="H27" s="1233" t="s">
        <v>120</v>
      </c>
      <c r="I27" s="1234"/>
      <c r="J27" s="1065">
        <v>0</v>
      </c>
      <c r="K27" s="571">
        <f t="shared" si="15"/>
        <v>0</v>
      </c>
      <c r="L27" s="568">
        <v>0</v>
      </c>
    </row>
    <row r="28" spans="1:12" ht="15" x14ac:dyDescent="0.2">
      <c r="A28" s="4"/>
      <c r="B28" s="1161" t="s">
        <v>290</v>
      </c>
      <c r="C28" s="1161"/>
      <c r="D28" s="999"/>
      <c r="E28" s="1000" t="s">
        <v>291</v>
      </c>
      <c r="F28" s="1038">
        <f>F29</f>
        <v>0</v>
      </c>
      <c r="G28" s="1038">
        <f>G29</f>
        <v>100000</v>
      </c>
      <c r="H28" s="1246" t="str">
        <f>H29</f>
        <v>100 000,00</v>
      </c>
      <c r="I28" s="1247"/>
      <c r="J28" s="1063">
        <f t="shared" ref="J28" si="21">J29</f>
        <v>0</v>
      </c>
      <c r="K28" s="1036">
        <f t="shared" si="15"/>
        <v>0</v>
      </c>
      <c r="L28" s="1040">
        <f t="shared" ref="L28" si="22">L29</f>
        <v>0</v>
      </c>
    </row>
    <row r="29" spans="1:12" ht="45" x14ac:dyDescent="0.2">
      <c r="A29" s="5"/>
      <c r="B29" s="1160"/>
      <c r="C29" s="1160"/>
      <c r="D29" s="6" t="s">
        <v>288</v>
      </c>
      <c r="E29" s="7" t="s">
        <v>289</v>
      </c>
      <c r="F29" s="940">
        <v>0</v>
      </c>
      <c r="G29" s="940">
        <f>H29-F29</f>
        <v>100000</v>
      </c>
      <c r="H29" s="1231" t="s">
        <v>144</v>
      </c>
      <c r="I29" s="1232"/>
      <c r="J29" s="1062">
        <v>0</v>
      </c>
      <c r="K29" s="570">
        <f t="shared" si="15"/>
        <v>0</v>
      </c>
      <c r="L29" s="567">
        <v>0</v>
      </c>
    </row>
    <row r="30" spans="1:12" ht="15" x14ac:dyDescent="0.2">
      <c r="A30" s="4"/>
      <c r="B30" s="1161" t="s">
        <v>23</v>
      </c>
      <c r="C30" s="1161"/>
      <c r="D30" s="999"/>
      <c r="E30" s="1000" t="s">
        <v>24</v>
      </c>
      <c r="F30" s="1038">
        <f>SUM(F31:F36)</f>
        <v>908100</v>
      </c>
      <c r="G30" s="1038">
        <f>SUM(G31:G36)</f>
        <v>1557000</v>
      </c>
      <c r="H30" s="1246">
        <f>H31+H32+H33+H34+H35+H36</f>
        <v>2465100</v>
      </c>
      <c r="I30" s="1247"/>
      <c r="J30" s="1063">
        <f t="shared" ref="J30" si="23">J31+J32+J33+J34+J35+J36</f>
        <v>401558.79000000004</v>
      </c>
      <c r="K30" s="1036">
        <f t="shared" si="15"/>
        <v>0.16289756602166242</v>
      </c>
      <c r="L30" s="1040">
        <f t="shared" ref="L30" si="24">L31+L32+L33+L34+L35+L36</f>
        <v>7943.37</v>
      </c>
    </row>
    <row r="31" spans="1:12" x14ac:dyDescent="0.2">
      <c r="A31" s="5"/>
      <c r="B31" s="1160"/>
      <c r="C31" s="1160"/>
      <c r="D31" s="6" t="s">
        <v>274</v>
      </c>
      <c r="E31" s="7" t="s">
        <v>275</v>
      </c>
      <c r="F31" s="940">
        <v>0</v>
      </c>
      <c r="G31" s="940">
        <f>H31-F31</f>
        <v>20000</v>
      </c>
      <c r="H31" s="1231" t="s">
        <v>16</v>
      </c>
      <c r="I31" s="1232"/>
      <c r="J31" s="1062">
        <v>20000</v>
      </c>
      <c r="K31" s="570">
        <f t="shared" si="15"/>
        <v>1</v>
      </c>
      <c r="L31" s="567">
        <v>0</v>
      </c>
    </row>
    <row r="32" spans="1:12" x14ac:dyDescent="0.2">
      <c r="A32" s="5"/>
      <c r="B32" s="1160"/>
      <c r="C32" s="1160"/>
      <c r="D32" s="6" t="s">
        <v>264</v>
      </c>
      <c r="E32" s="7" t="s">
        <v>265</v>
      </c>
      <c r="F32" s="940">
        <v>102600</v>
      </c>
      <c r="G32" s="940">
        <f t="shared" ref="G32:G36" si="25">H32-F32</f>
        <v>17000</v>
      </c>
      <c r="H32" s="1231" t="s">
        <v>292</v>
      </c>
      <c r="I32" s="1232"/>
      <c r="J32" s="1062">
        <v>28664.17</v>
      </c>
      <c r="K32" s="570">
        <f t="shared" ref="K32:K36" si="26">J32/H32</f>
        <v>0.23966697324414715</v>
      </c>
      <c r="L32" s="567">
        <v>1554.68</v>
      </c>
    </row>
    <row r="33" spans="1:12" x14ac:dyDescent="0.2">
      <c r="A33" s="5"/>
      <c r="B33" s="1160"/>
      <c r="C33" s="1160"/>
      <c r="D33" s="6" t="s">
        <v>293</v>
      </c>
      <c r="E33" s="7" t="s">
        <v>294</v>
      </c>
      <c r="F33" s="940">
        <v>120000</v>
      </c>
      <c r="G33" s="940">
        <f t="shared" si="25"/>
        <v>0</v>
      </c>
      <c r="H33" s="1231" t="s">
        <v>295</v>
      </c>
      <c r="I33" s="1232"/>
      <c r="J33" s="1062">
        <v>97011.79</v>
      </c>
      <c r="K33" s="570">
        <f t="shared" si="26"/>
        <v>0.80843158333333331</v>
      </c>
      <c r="L33" s="567">
        <v>0</v>
      </c>
    </row>
    <row r="34" spans="1:12" x14ac:dyDescent="0.2">
      <c r="A34" s="5"/>
      <c r="B34" s="1160"/>
      <c r="C34" s="1160"/>
      <c r="D34" s="6" t="s">
        <v>267</v>
      </c>
      <c r="E34" s="7" t="s">
        <v>268</v>
      </c>
      <c r="F34" s="940">
        <v>514500</v>
      </c>
      <c r="G34" s="940">
        <f t="shared" si="25"/>
        <v>20000</v>
      </c>
      <c r="H34" s="1231" t="s">
        <v>296</v>
      </c>
      <c r="I34" s="1232"/>
      <c r="J34" s="1062">
        <v>236684.79999999999</v>
      </c>
      <c r="K34" s="570">
        <f t="shared" si="26"/>
        <v>0.44281534144059864</v>
      </c>
      <c r="L34" s="567">
        <v>6238.65</v>
      </c>
    </row>
    <row r="35" spans="1:12" x14ac:dyDescent="0.2">
      <c r="A35" s="5"/>
      <c r="B35" s="1160"/>
      <c r="C35" s="1160"/>
      <c r="D35" s="6" t="s">
        <v>270</v>
      </c>
      <c r="E35" s="7" t="s">
        <v>271</v>
      </c>
      <c r="F35" s="940">
        <v>20000</v>
      </c>
      <c r="G35" s="940">
        <f t="shared" si="25"/>
        <v>0</v>
      </c>
      <c r="H35" s="1231" t="s">
        <v>16</v>
      </c>
      <c r="I35" s="1232"/>
      <c r="J35" s="1062">
        <v>11879.82</v>
      </c>
      <c r="K35" s="570">
        <f t="shared" si="26"/>
        <v>0.59399099999999994</v>
      </c>
      <c r="L35" s="567">
        <v>0</v>
      </c>
    </row>
    <row r="36" spans="1:12" x14ac:dyDescent="0.2">
      <c r="A36" s="5"/>
      <c r="B36" s="1160"/>
      <c r="C36" s="1160"/>
      <c r="D36" s="6" t="s">
        <v>297</v>
      </c>
      <c r="E36" s="7" t="s">
        <v>298</v>
      </c>
      <c r="F36" s="940">
        <v>151000</v>
      </c>
      <c r="G36" s="940">
        <f t="shared" si="25"/>
        <v>1500000</v>
      </c>
      <c r="H36" s="1231" t="s">
        <v>299</v>
      </c>
      <c r="I36" s="1232"/>
      <c r="J36" s="1062">
        <v>7318.21</v>
      </c>
      <c r="K36" s="570">
        <f t="shared" si="26"/>
        <v>4.4325923682616598E-3</v>
      </c>
      <c r="L36" s="567">
        <v>150.04</v>
      </c>
    </row>
    <row r="37" spans="1:12" x14ac:dyDescent="0.2">
      <c r="A37" s="963" t="s">
        <v>27</v>
      </c>
      <c r="B37" s="1164"/>
      <c r="C37" s="1164"/>
      <c r="D37" s="963"/>
      <c r="E37" s="964" t="s">
        <v>28</v>
      </c>
      <c r="F37" s="983">
        <f>F38</f>
        <v>4500</v>
      </c>
      <c r="G37" s="983">
        <f>G38</f>
        <v>160000</v>
      </c>
      <c r="H37" s="1244">
        <f>H38</f>
        <v>164500</v>
      </c>
      <c r="I37" s="1245"/>
      <c r="J37" s="1060">
        <f t="shared" ref="J37" si="27">J38</f>
        <v>1497.65</v>
      </c>
      <c r="K37" s="1055">
        <f>J37/H37</f>
        <v>9.1042553191489368E-3</v>
      </c>
      <c r="L37" s="1057">
        <f t="shared" ref="L37" si="28">L38</f>
        <v>0</v>
      </c>
    </row>
    <row r="38" spans="1:12" ht="15" x14ac:dyDescent="0.2">
      <c r="A38" s="4"/>
      <c r="B38" s="1161" t="s">
        <v>30</v>
      </c>
      <c r="C38" s="1161"/>
      <c r="D38" s="999"/>
      <c r="E38" s="1000" t="s">
        <v>7</v>
      </c>
      <c r="F38" s="1038">
        <f>SUM(F39:F42)</f>
        <v>4500</v>
      </c>
      <c r="G38" s="1038">
        <f>SUM(G39:G42)</f>
        <v>160000</v>
      </c>
      <c r="H38" s="1246">
        <f>H39+H40+H41+H42</f>
        <v>164500</v>
      </c>
      <c r="I38" s="1247"/>
      <c r="J38" s="1061">
        <f t="shared" ref="J38" si="29">J39+J40+J41+J42</f>
        <v>1497.65</v>
      </c>
      <c r="K38" s="1042">
        <f>J38/H38</f>
        <v>9.1042553191489368E-3</v>
      </c>
      <c r="L38" s="1039">
        <f t="shared" ref="L38" si="30">L39+L40+L41+L42</f>
        <v>0</v>
      </c>
    </row>
    <row r="39" spans="1:12" x14ac:dyDescent="0.2">
      <c r="A39" s="5"/>
      <c r="B39" s="1160"/>
      <c r="C39" s="1160"/>
      <c r="D39" s="6" t="s">
        <v>264</v>
      </c>
      <c r="E39" s="7" t="s">
        <v>265</v>
      </c>
      <c r="F39" s="940">
        <v>4000</v>
      </c>
      <c r="G39" s="940">
        <f>H39-F39</f>
        <v>0</v>
      </c>
      <c r="H39" s="1231" t="s">
        <v>43</v>
      </c>
      <c r="I39" s="1232"/>
      <c r="J39" s="1062">
        <v>999.5</v>
      </c>
      <c r="K39" s="570">
        <f>J39/H39</f>
        <v>0.24987500000000001</v>
      </c>
      <c r="L39" s="567">
        <v>0</v>
      </c>
    </row>
    <row r="40" spans="1:12" x14ac:dyDescent="0.2">
      <c r="A40" s="5"/>
      <c r="B40" s="1160"/>
      <c r="C40" s="1160"/>
      <c r="D40" s="6" t="s">
        <v>267</v>
      </c>
      <c r="E40" s="7" t="s">
        <v>268</v>
      </c>
      <c r="F40" s="940">
        <v>500</v>
      </c>
      <c r="G40" s="940">
        <f t="shared" ref="G40:G42" si="31">H40-F40</f>
        <v>0</v>
      </c>
      <c r="H40" s="1231" t="s">
        <v>281</v>
      </c>
      <c r="I40" s="1232"/>
      <c r="J40" s="1062">
        <v>498.15</v>
      </c>
      <c r="K40" s="570">
        <f t="shared" ref="K40:K42" si="32">J40/H40</f>
        <v>0.99629999999999996</v>
      </c>
      <c r="L40" s="567">
        <v>0</v>
      </c>
    </row>
    <row r="41" spans="1:12" x14ac:dyDescent="0.2">
      <c r="A41" s="5"/>
      <c r="B41" s="1160"/>
      <c r="C41" s="1160"/>
      <c r="D41" s="6" t="s">
        <v>300</v>
      </c>
      <c r="E41" s="7" t="s">
        <v>298</v>
      </c>
      <c r="F41" s="940">
        <v>0</v>
      </c>
      <c r="G41" s="940">
        <f t="shared" si="31"/>
        <v>102000</v>
      </c>
      <c r="H41" s="1231" t="s">
        <v>301</v>
      </c>
      <c r="I41" s="1232"/>
      <c r="J41" s="1062">
        <v>0</v>
      </c>
      <c r="K41" s="570">
        <f t="shared" si="32"/>
        <v>0</v>
      </c>
      <c r="L41" s="567">
        <v>0</v>
      </c>
    </row>
    <row r="42" spans="1:12" x14ac:dyDescent="0.2">
      <c r="A42" s="5"/>
      <c r="B42" s="1160"/>
      <c r="C42" s="1160"/>
      <c r="D42" s="6" t="s">
        <v>302</v>
      </c>
      <c r="E42" s="7" t="s">
        <v>298</v>
      </c>
      <c r="F42" s="940">
        <v>0</v>
      </c>
      <c r="G42" s="940">
        <f t="shared" si="31"/>
        <v>58000</v>
      </c>
      <c r="H42" s="1231" t="s">
        <v>303</v>
      </c>
      <c r="I42" s="1232"/>
      <c r="J42" s="1062">
        <v>0</v>
      </c>
      <c r="K42" s="570">
        <f t="shared" si="32"/>
        <v>0</v>
      </c>
      <c r="L42" s="567">
        <v>0</v>
      </c>
    </row>
    <row r="43" spans="1:12" x14ac:dyDescent="0.2">
      <c r="A43" s="963" t="s">
        <v>33</v>
      </c>
      <c r="B43" s="1164"/>
      <c r="C43" s="1164"/>
      <c r="D43" s="963"/>
      <c r="E43" s="964" t="s">
        <v>34</v>
      </c>
      <c r="F43" s="983">
        <f>F44+F46</f>
        <v>980400</v>
      </c>
      <c r="G43" s="983">
        <f>G44+G46</f>
        <v>781705</v>
      </c>
      <c r="H43" s="1244">
        <f>H44+H46</f>
        <v>1762105</v>
      </c>
      <c r="I43" s="1245"/>
      <c r="J43" s="1060">
        <f t="shared" ref="J43" si="33">J44+J46</f>
        <v>1253062.31</v>
      </c>
      <c r="K43" s="1055">
        <f>J43/H43</f>
        <v>0.71111670984419206</v>
      </c>
      <c r="L43" s="1057">
        <f t="shared" ref="L43" si="34">L44+L46</f>
        <v>2119.41</v>
      </c>
    </row>
    <row r="44" spans="1:12" ht="15" x14ac:dyDescent="0.2">
      <c r="A44" s="4"/>
      <c r="B44" s="1161" t="s">
        <v>304</v>
      </c>
      <c r="C44" s="1161"/>
      <c r="D44" s="999"/>
      <c r="E44" s="1000" t="s">
        <v>305</v>
      </c>
      <c r="F44" s="1038">
        <f>F45</f>
        <v>0</v>
      </c>
      <c r="G44" s="1038">
        <f>G45</f>
        <v>481343</v>
      </c>
      <c r="H44" s="1246" t="str">
        <f>H45</f>
        <v>481 343,00</v>
      </c>
      <c r="I44" s="1247"/>
      <c r="J44" s="1061">
        <f t="shared" ref="J44" si="35">J45</f>
        <v>481343</v>
      </c>
      <c r="K44" s="1042">
        <f>J44/H44</f>
        <v>1</v>
      </c>
      <c r="L44" s="1039">
        <f t="shared" ref="L44" si="36">L45</f>
        <v>0</v>
      </c>
    </row>
    <row r="45" spans="1:12" ht="22.5" x14ac:dyDescent="0.2">
      <c r="A45" s="5"/>
      <c r="B45" s="1160"/>
      <c r="C45" s="1160"/>
      <c r="D45" s="6" t="s">
        <v>307</v>
      </c>
      <c r="E45" s="7" t="s">
        <v>308</v>
      </c>
      <c r="F45" s="940">
        <v>0</v>
      </c>
      <c r="G45" s="940">
        <f>H45-F45</f>
        <v>481343</v>
      </c>
      <c r="H45" s="1231" t="s">
        <v>306</v>
      </c>
      <c r="I45" s="1232"/>
      <c r="J45" s="1062">
        <v>481343</v>
      </c>
      <c r="K45" s="570">
        <f>J45/H45</f>
        <v>1</v>
      </c>
      <c r="L45" s="567">
        <v>0</v>
      </c>
    </row>
    <row r="46" spans="1:12" ht="15" x14ac:dyDescent="0.2">
      <c r="A46" s="4"/>
      <c r="B46" s="1161" t="s">
        <v>35</v>
      </c>
      <c r="C46" s="1161"/>
      <c r="D46" s="999"/>
      <c r="E46" s="1000" t="s">
        <v>36</v>
      </c>
      <c r="F46" s="1038">
        <f>SUM(F47:F55)</f>
        <v>980400</v>
      </c>
      <c r="G46" s="1038">
        <f>SUM(G47:G55)</f>
        <v>300362</v>
      </c>
      <c r="H46" s="1246">
        <f>H47+H48+H49+H50+H51+H52+H53+H54+H55</f>
        <v>1280762</v>
      </c>
      <c r="I46" s="1247"/>
      <c r="J46" s="1063">
        <f t="shared" ref="J46" si="37">J47+J48+J49+J50+J51+J52+J53+J54+J55</f>
        <v>771719.30999999994</v>
      </c>
      <c r="K46" s="1036">
        <f>J46/H46</f>
        <v>0.6025470071722927</v>
      </c>
      <c r="L46" s="1040">
        <f t="shared" ref="L46" si="38">L47+L48+L49+L50+L51+L52+L53+L54+L55</f>
        <v>2119.41</v>
      </c>
    </row>
    <row r="47" spans="1:12" x14ac:dyDescent="0.2">
      <c r="A47" s="5"/>
      <c r="B47" s="1160"/>
      <c r="C47" s="1160"/>
      <c r="D47" s="6" t="s">
        <v>267</v>
      </c>
      <c r="E47" s="7" t="s">
        <v>268</v>
      </c>
      <c r="F47" s="940">
        <v>110000</v>
      </c>
      <c r="G47" s="940">
        <f>H47-F47</f>
        <v>0</v>
      </c>
      <c r="H47" s="1231" t="s">
        <v>309</v>
      </c>
      <c r="I47" s="1232"/>
      <c r="J47" s="1062">
        <v>39121.82</v>
      </c>
      <c r="K47" s="570">
        <f>J47/H47</f>
        <v>0.35565290909090908</v>
      </c>
      <c r="L47" s="567">
        <v>2119.41</v>
      </c>
    </row>
    <row r="48" spans="1:12" x14ac:dyDescent="0.2">
      <c r="A48" s="5"/>
      <c r="B48" s="1160"/>
      <c r="C48" s="1160"/>
      <c r="D48" s="6" t="s">
        <v>270</v>
      </c>
      <c r="E48" s="7" t="s">
        <v>271</v>
      </c>
      <c r="F48" s="940">
        <v>4000</v>
      </c>
      <c r="G48" s="940">
        <f t="shared" ref="G48:G55" si="39">H48-F48</f>
        <v>0</v>
      </c>
      <c r="H48" s="1231" t="s">
        <v>43</v>
      </c>
      <c r="I48" s="1232"/>
      <c r="J48" s="1062">
        <v>1670</v>
      </c>
      <c r="K48" s="570">
        <f t="shared" ref="K48:K55" si="40">J48/H48</f>
        <v>0.41749999999999998</v>
      </c>
      <c r="L48" s="567">
        <v>0</v>
      </c>
    </row>
    <row r="49" spans="1:12" x14ac:dyDescent="0.2">
      <c r="A49" s="5"/>
      <c r="B49" s="1160"/>
      <c r="C49" s="1160"/>
      <c r="D49" s="6" t="s">
        <v>310</v>
      </c>
      <c r="E49" s="7" t="s">
        <v>80</v>
      </c>
      <c r="F49" s="940">
        <v>382000</v>
      </c>
      <c r="G49" s="940">
        <f t="shared" si="39"/>
        <v>0</v>
      </c>
      <c r="H49" s="1231" t="s">
        <v>311</v>
      </c>
      <c r="I49" s="1232"/>
      <c r="J49" s="1062">
        <v>379567</v>
      </c>
      <c r="K49" s="570">
        <f t="shared" si="40"/>
        <v>0.99363089005235605</v>
      </c>
      <c r="L49" s="567">
        <v>0</v>
      </c>
    </row>
    <row r="50" spans="1:12" ht="22.5" x14ac:dyDescent="0.2">
      <c r="A50" s="5"/>
      <c r="B50" s="1160"/>
      <c r="C50" s="1160"/>
      <c r="D50" s="6" t="s">
        <v>312</v>
      </c>
      <c r="E50" s="7" t="s">
        <v>313</v>
      </c>
      <c r="F50" s="940">
        <v>600</v>
      </c>
      <c r="G50" s="940">
        <f t="shared" si="39"/>
        <v>0</v>
      </c>
      <c r="H50" s="1231" t="s">
        <v>64</v>
      </c>
      <c r="I50" s="1232"/>
      <c r="J50" s="1062">
        <v>570</v>
      </c>
      <c r="K50" s="570">
        <f t="shared" si="40"/>
        <v>0.95</v>
      </c>
      <c r="L50" s="567">
        <v>0</v>
      </c>
    </row>
    <row r="51" spans="1:12" ht="22.5" x14ac:dyDescent="0.2">
      <c r="A51" s="5"/>
      <c r="B51" s="1160"/>
      <c r="C51" s="1160"/>
      <c r="D51" s="6" t="s">
        <v>314</v>
      </c>
      <c r="E51" s="7" t="s">
        <v>315</v>
      </c>
      <c r="F51" s="940">
        <v>2800</v>
      </c>
      <c r="G51" s="940">
        <f t="shared" si="39"/>
        <v>362</v>
      </c>
      <c r="H51" s="1231" t="s">
        <v>316</v>
      </c>
      <c r="I51" s="1232"/>
      <c r="J51" s="1062">
        <v>3161.42</v>
      </c>
      <c r="K51" s="570">
        <f t="shared" si="40"/>
        <v>0.99981657179000638</v>
      </c>
      <c r="L51" s="567">
        <v>0</v>
      </c>
    </row>
    <row r="52" spans="1:12" ht="22.5" x14ac:dyDescent="0.2">
      <c r="A52" s="5"/>
      <c r="B52" s="1160"/>
      <c r="C52" s="1160"/>
      <c r="D52" s="6" t="s">
        <v>317</v>
      </c>
      <c r="E52" s="7" t="s">
        <v>318</v>
      </c>
      <c r="F52" s="940">
        <v>330000</v>
      </c>
      <c r="G52" s="940">
        <f t="shared" si="39"/>
        <v>250000</v>
      </c>
      <c r="H52" s="1231" t="s">
        <v>319</v>
      </c>
      <c r="I52" s="1232"/>
      <c r="J52" s="1062">
        <v>231596</v>
      </c>
      <c r="K52" s="570">
        <f t="shared" si="40"/>
        <v>0.39930344827586206</v>
      </c>
      <c r="L52" s="567">
        <v>0</v>
      </c>
    </row>
    <row r="53" spans="1:12" ht="22.5" x14ac:dyDescent="0.2">
      <c r="A53" s="5"/>
      <c r="B53" s="1160"/>
      <c r="C53" s="1160"/>
      <c r="D53" s="6" t="s">
        <v>320</v>
      </c>
      <c r="E53" s="7" t="s">
        <v>321</v>
      </c>
      <c r="F53" s="940">
        <v>140000</v>
      </c>
      <c r="G53" s="940">
        <f t="shared" si="39"/>
        <v>0</v>
      </c>
      <c r="H53" s="1231" t="s">
        <v>322</v>
      </c>
      <c r="I53" s="1232"/>
      <c r="J53" s="1062">
        <v>62353.35</v>
      </c>
      <c r="K53" s="570">
        <f t="shared" si="40"/>
        <v>0.44538107142857142</v>
      </c>
      <c r="L53" s="567">
        <v>0</v>
      </c>
    </row>
    <row r="54" spans="1:12" x14ac:dyDescent="0.2">
      <c r="A54" s="5"/>
      <c r="B54" s="1160"/>
      <c r="C54" s="1160"/>
      <c r="D54" s="6" t="s">
        <v>323</v>
      </c>
      <c r="E54" s="7" t="s">
        <v>324</v>
      </c>
      <c r="F54" s="940">
        <v>1000</v>
      </c>
      <c r="G54" s="940">
        <f t="shared" si="39"/>
        <v>0</v>
      </c>
      <c r="H54" s="1231" t="s">
        <v>62</v>
      </c>
      <c r="I54" s="1232"/>
      <c r="J54" s="1062">
        <v>100</v>
      </c>
      <c r="K54" s="570">
        <f t="shared" si="40"/>
        <v>0.1</v>
      </c>
      <c r="L54" s="567">
        <v>0</v>
      </c>
    </row>
    <row r="55" spans="1:12" ht="22.5" x14ac:dyDescent="0.2">
      <c r="A55" s="5"/>
      <c r="B55" s="1160"/>
      <c r="C55" s="1160"/>
      <c r="D55" s="6" t="s">
        <v>325</v>
      </c>
      <c r="E55" s="7" t="s">
        <v>326</v>
      </c>
      <c r="F55" s="940">
        <v>10000</v>
      </c>
      <c r="G55" s="940">
        <f t="shared" si="39"/>
        <v>50000</v>
      </c>
      <c r="H55" s="1231" t="s">
        <v>327</v>
      </c>
      <c r="I55" s="1232"/>
      <c r="J55" s="1062">
        <v>53579.72</v>
      </c>
      <c r="K55" s="570">
        <f t="shared" si="40"/>
        <v>0.89299533333333336</v>
      </c>
      <c r="L55" s="567">
        <v>0</v>
      </c>
    </row>
    <row r="56" spans="1:12" x14ac:dyDescent="0.2">
      <c r="A56" s="963" t="s">
        <v>328</v>
      </c>
      <c r="B56" s="1164"/>
      <c r="C56" s="1164"/>
      <c r="D56" s="963"/>
      <c r="E56" s="964" t="s">
        <v>329</v>
      </c>
      <c r="F56" s="983">
        <f>F57+F60</f>
        <v>113500</v>
      </c>
      <c r="G56" s="983">
        <f>G57+G60</f>
        <v>0</v>
      </c>
      <c r="H56" s="1244">
        <f>H57+H60</f>
        <v>113500</v>
      </c>
      <c r="I56" s="1245"/>
      <c r="J56" s="1060">
        <f t="shared" ref="J56" si="41">J57+J60</f>
        <v>25174.76</v>
      </c>
      <c r="K56" s="1055">
        <f t="shared" ref="K56:K64" si="42">J56/H56</f>
        <v>0.2218040528634361</v>
      </c>
      <c r="L56" s="1057">
        <f t="shared" ref="L56" si="43">L57+L60</f>
        <v>0</v>
      </c>
    </row>
    <row r="57" spans="1:12" ht="15" x14ac:dyDescent="0.2">
      <c r="A57" s="4"/>
      <c r="B57" s="1161" t="s">
        <v>330</v>
      </c>
      <c r="C57" s="1161"/>
      <c r="D57" s="999"/>
      <c r="E57" s="1000" t="s">
        <v>331</v>
      </c>
      <c r="F57" s="1038">
        <f>SUM(F58:F59)</f>
        <v>103500</v>
      </c>
      <c r="G57" s="1038">
        <f>SUM(G58:G59)</f>
        <v>0</v>
      </c>
      <c r="H57" s="1246">
        <f>H58+H59</f>
        <v>103500</v>
      </c>
      <c r="I57" s="1247"/>
      <c r="J57" s="1061">
        <f t="shared" ref="J57" si="44">J58+J59</f>
        <v>25174.76</v>
      </c>
      <c r="K57" s="1042">
        <f t="shared" si="42"/>
        <v>0.24323439613526568</v>
      </c>
      <c r="L57" s="1039">
        <f t="shared" ref="L57" si="45">L58+L59</f>
        <v>0</v>
      </c>
    </row>
    <row r="58" spans="1:12" x14ac:dyDescent="0.2">
      <c r="A58" s="5"/>
      <c r="B58" s="1160"/>
      <c r="C58" s="1160"/>
      <c r="D58" s="6" t="s">
        <v>274</v>
      </c>
      <c r="E58" s="7" t="s">
        <v>275</v>
      </c>
      <c r="F58" s="940">
        <v>3500</v>
      </c>
      <c r="G58" s="940">
        <f>H58-F58</f>
        <v>0</v>
      </c>
      <c r="H58" s="1231" t="s">
        <v>332</v>
      </c>
      <c r="I58" s="1232"/>
      <c r="J58" s="1062">
        <v>0</v>
      </c>
      <c r="K58" s="570">
        <f t="shared" si="42"/>
        <v>0</v>
      </c>
      <c r="L58" s="567">
        <v>0</v>
      </c>
    </row>
    <row r="59" spans="1:12" x14ac:dyDescent="0.2">
      <c r="A59" s="5"/>
      <c r="B59" s="1160"/>
      <c r="C59" s="1160"/>
      <c r="D59" s="6" t="s">
        <v>267</v>
      </c>
      <c r="E59" s="7" t="s">
        <v>268</v>
      </c>
      <c r="F59" s="940">
        <v>100000</v>
      </c>
      <c r="G59" s="940">
        <f>H59-F59</f>
        <v>0</v>
      </c>
      <c r="H59" s="1231" t="s">
        <v>144</v>
      </c>
      <c r="I59" s="1232"/>
      <c r="J59" s="1062">
        <v>25174.76</v>
      </c>
      <c r="K59" s="570">
        <f t="shared" si="42"/>
        <v>0.25174759999999996</v>
      </c>
      <c r="L59" s="567">
        <v>0</v>
      </c>
    </row>
    <row r="60" spans="1:12" ht="15" x14ac:dyDescent="0.2">
      <c r="A60" s="4"/>
      <c r="B60" s="1161" t="s">
        <v>333</v>
      </c>
      <c r="C60" s="1161"/>
      <c r="D60" s="999"/>
      <c r="E60" s="1000" t="s">
        <v>334</v>
      </c>
      <c r="F60" s="1038">
        <f>F61</f>
        <v>10000</v>
      </c>
      <c r="G60" s="1038">
        <f>G61</f>
        <v>0</v>
      </c>
      <c r="H60" s="1246" t="str">
        <f>H61</f>
        <v>10 000,00</v>
      </c>
      <c r="I60" s="1247"/>
      <c r="J60" s="1063">
        <f t="shared" ref="J60" si="46">J61</f>
        <v>0</v>
      </c>
      <c r="K60" s="1036">
        <f t="shared" si="42"/>
        <v>0</v>
      </c>
      <c r="L60" s="1052">
        <f t="shared" ref="L60" si="47">L61</f>
        <v>0</v>
      </c>
    </row>
    <row r="61" spans="1:12" x14ac:dyDescent="0.2">
      <c r="A61" s="5"/>
      <c r="B61" s="1160"/>
      <c r="C61" s="1160"/>
      <c r="D61" s="6" t="s">
        <v>267</v>
      </c>
      <c r="E61" s="7" t="s">
        <v>268</v>
      </c>
      <c r="F61" s="940">
        <v>10000</v>
      </c>
      <c r="G61" s="940">
        <f>H61-F61</f>
        <v>0</v>
      </c>
      <c r="H61" s="1231" t="s">
        <v>52</v>
      </c>
      <c r="I61" s="1232"/>
      <c r="J61" s="1062">
        <v>0</v>
      </c>
      <c r="K61" s="570">
        <f t="shared" si="42"/>
        <v>0</v>
      </c>
      <c r="L61" s="567">
        <v>0</v>
      </c>
    </row>
    <row r="62" spans="1:12" x14ac:dyDescent="0.2">
      <c r="A62" s="963" t="s">
        <v>53</v>
      </c>
      <c r="B62" s="1164"/>
      <c r="C62" s="1164"/>
      <c r="D62" s="963"/>
      <c r="E62" s="964" t="s">
        <v>54</v>
      </c>
      <c r="F62" s="983">
        <f>F63+F70+F75+F102+F106</f>
        <v>3929359</v>
      </c>
      <c r="G62" s="983">
        <f>G63+G70+G75+G102+G106</f>
        <v>22000</v>
      </c>
      <c r="H62" s="1244">
        <f>H63+H70+H75+H102+H106</f>
        <v>3951359</v>
      </c>
      <c r="I62" s="1245"/>
      <c r="J62" s="1060">
        <f>J63+J70+J75+J102+J106</f>
        <v>1945002.81</v>
      </c>
      <c r="K62" s="1055">
        <f t="shared" si="42"/>
        <v>0.4922364204315528</v>
      </c>
      <c r="L62" s="1057">
        <f>L63+L70+L75+L102+L106</f>
        <v>89203.949999999983</v>
      </c>
    </row>
    <row r="63" spans="1:12" ht="15" x14ac:dyDescent="0.2">
      <c r="A63" s="4"/>
      <c r="B63" s="1161" t="s">
        <v>55</v>
      </c>
      <c r="C63" s="1161"/>
      <c r="D63" s="999"/>
      <c r="E63" s="1000" t="s">
        <v>56</v>
      </c>
      <c r="F63" s="1038">
        <f>SUM(F64:F69)</f>
        <v>118700</v>
      </c>
      <c r="G63" s="1038">
        <f>SUM(G64:G69)</f>
        <v>0</v>
      </c>
      <c r="H63" s="1246">
        <f>H64+H65+H66+H67+H68+H69</f>
        <v>118700</v>
      </c>
      <c r="I63" s="1247"/>
      <c r="J63" s="1061">
        <f t="shared" ref="J63" si="48">J64+J65+J66+J67+J68+J69</f>
        <v>59584.999999999993</v>
      </c>
      <c r="K63" s="1042">
        <f t="shared" si="42"/>
        <v>0.5019797809604043</v>
      </c>
      <c r="L63" s="1039">
        <f t="shared" ref="L63" si="49">L64+L65+L66+L67+L68+L69</f>
        <v>0</v>
      </c>
    </row>
    <row r="64" spans="1:12" x14ac:dyDescent="0.2">
      <c r="A64" s="5"/>
      <c r="B64" s="1160"/>
      <c r="C64" s="1160"/>
      <c r="D64" s="6" t="s">
        <v>255</v>
      </c>
      <c r="E64" s="7" t="s">
        <v>256</v>
      </c>
      <c r="F64" s="940">
        <v>88765</v>
      </c>
      <c r="G64" s="940">
        <f>H64-F64</f>
        <v>0</v>
      </c>
      <c r="H64" s="1231" t="s">
        <v>335</v>
      </c>
      <c r="I64" s="1232"/>
      <c r="J64" s="1062">
        <v>42420.22</v>
      </c>
      <c r="K64" s="570">
        <f t="shared" si="42"/>
        <v>0.4778935391201487</v>
      </c>
      <c r="L64" s="567">
        <v>0</v>
      </c>
    </row>
    <row r="65" spans="1:12" x14ac:dyDescent="0.2">
      <c r="A65" s="5"/>
      <c r="B65" s="1160"/>
      <c r="C65" s="1160"/>
      <c r="D65" s="6" t="s">
        <v>336</v>
      </c>
      <c r="E65" s="7" t="s">
        <v>337</v>
      </c>
      <c r="F65" s="940">
        <v>7075</v>
      </c>
      <c r="G65" s="940">
        <f t="shared" ref="G65:G69" si="50">H65-F65</f>
        <v>0</v>
      </c>
      <c r="H65" s="1231" t="s">
        <v>338</v>
      </c>
      <c r="I65" s="1232"/>
      <c r="J65" s="1062">
        <v>7075</v>
      </c>
      <c r="K65" s="570">
        <f t="shared" ref="K65:K69" si="51">J65/H65</f>
        <v>1</v>
      </c>
      <c r="L65" s="567">
        <v>0</v>
      </c>
    </row>
    <row r="66" spans="1:12" x14ac:dyDescent="0.2">
      <c r="A66" s="5"/>
      <c r="B66" s="1160"/>
      <c r="C66" s="1160"/>
      <c r="D66" s="6" t="s">
        <v>258</v>
      </c>
      <c r="E66" s="7" t="s">
        <v>259</v>
      </c>
      <c r="F66" s="940">
        <v>15954</v>
      </c>
      <c r="G66" s="940">
        <f t="shared" si="50"/>
        <v>0</v>
      </c>
      <c r="H66" s="1231" t="s">
        <v>339</v>
      </c>
      <c r="I66" s="1232"/>
      <c r="J66" s="1062">
        <v>8485.98</v>
      </c>
      <c r="K66" s="570">
        <f t="shared" si="51"/>
        <v>0.531902971041745</v>
      </c>
      <c r="L66" s="567">
        <v>0</v>
      </c>
    </row>
    <row r="67" spans="1:12" x14ac:dyDescent="0.2">
      <c r="A67" s="5"/>
      <c r="B67" s="1160"/>
      <c r="C67" s="1160"/>
      <c r="D67" s="6" t="s">
        <v>261</v>
      </c>
      <c r="E67" s="7" t="s">
        <v>262</v>
      </c>
      <c r="F67" s="940">
        <v>2274</v>
      </c>
      <c r="G67" s="940">
        <f t="shared" si="50"/>
        <v>0</v>
      </c>
      <c r="H67" s="1231" t="s">
        <v>340</v>
      </c>
      <c r="I67" s="1232"/>
      <c r="J67" s="1062">
        <v>1212.6300000000001</v>
      </c>
      <c r="K67" s="570">
        <f t="shared" si="51"/>
        <v>0.53325857519788922</v>
      </c>
      <c r="L67" s="567">
        <v>0</v>
      </c>
    </row>
    <row r="68" spans="1:12" x14ac:dyDescent="0.2">
      <c r="A68" s="5"/>
      <c r="B68" s="1160"/>
      <c r="C68" s="1160"/>
      <c r="D68" s="6" t="s">
        <v>267</v>
      </c>
      <c r="E68" s="7" t="s">
        <v>268</v>
      </c>
      <c r="F68" s="940">
        <v>3132</v>
      </c>
      <c r="G68" s="940">
        <f t="shared" si="50"/>
        <v>0</v>
      </c>
      <c r="H68" s="1231" t="s">
        <v>341</v>
      </c>
      <c r="I68" s="1232"/>
      <c r="J68" s="1062">
        <v>0</v>
      </c>
      <c r="K68" s="570">
        <f t="shared" si="51"/>
        <v>0</v>
      </c>
      <c r="L68" s="567">
        <v>0</v>
      </c>
    </row>
    <row r="69" spans="1:12" x14ac:dyDescent="0.2">
      <c r="A69" s="5"/>
      <c r="B69" s="1160"/>
      <c r="C69" s="1160"/>
      <c r="D69" s="6" t="s">
        <v>342</v>
      </c>
      <c r="E69" s="7" t="s">
        <v>343</v>
      </c>
      <c r="F69" s="940">
        <v>1500</v>
      </c>
      <c r="G69" s="940">
        <f t="shared" si="50"/>
        <v>0</v>
      </c>
      <c r="H69" s="1231" t="s">
        <v>344</v>
      </c>
      <c r="I69" s="1232"/>
      <c r="J69" s="1062">
        <v>391.17</v>
      </c>
      <c r="K69" s="570">
        <f t="shared" si="51"/>
        <v>0.26078000000000001</v>
      </c>
      <c r="L69" s="567">
        <v>0</v>
      </c>
    </row>
    <row r="70" spans="1:12" ht="15" x14ac:dyDescent="0.2">
      <c r="A70" s="4"/>
      <c r="B70" s="1161" t="s">
        <v>345</v>
      </c>
      <c r="C70" s="1161"/>
      <c r="D70" s="999"/>
      <c r="E70" s="1000" t="s">
        <v>346</v>
      </c>
      <c r="F70" s="1038">
        <f>SUM(F71:F74)</f>
        <v>273200</v>
      </c>
      <c r="G70" s="1038">
        <f>SUM(G71:G74)</f>
        <v>0</v>
      </c>
      <c r="H70" s="1246">
        <f>H71+H72+H73+H74</f>
        <v>273200</v>
      </c>
      <c r="I70" s="1247"/>
      <c r="J70" s="1064">
        <f>J71+J72+J73+J74</f>
        <v>129840.27</v>
      </c>
      <c r="K70" s="1054">
        <f>J70/H70</f>
        <v>0.47525721083455347</v>
      </c>
      <c r="L70" s="1040">
        <f>L71+L72+L73+L74</f>
        <v>0</v>
      </c>
    </row>
    <row r="71" spans="1:12" x14ac:dyDescent="0.2">
      <c r="A71" s="5"/>
      <c r="B71" s="1160"/>
      <c r="C71" s="1160"/>
      <c r="D71" s="6" t="s">
        <v>347</v>
      </c>
      <c r="E71" s="7" t="s">
        <v>348</v>
      </c>
      <c r="F71" s="940">
        <v>236200</v>
      </c>
      <c r="G71" s="940">
        <f>H71-F71</f>
        <v>0</v>
      </c>
      <c r="H71" s="1231" t="s">
        <v>349</v>
      </c>
      <c r="I71" s="1232"/>
      <c r="J71" s="1062">
        <v>115762.69</v>
      </c>
      <c r="K71" s="570">
        <f>J71/H71</f>
        <v>0.49010453005927179</v>
      </c>
      <c r="L71" s="567">
        <v>0</v>
      </c>
    </row>
    <row r="72" spans="1:12" ht="22.5" x14ac:dyDescent="0.2">
      <c r="A72" s="5"/>
      <c r="B72" s="1160"/>
      <c r="C72" s="1160"/>
      <c r="D72" s="6" t="s">
        <v>350</v>
      </c>
      <c r="E72" s="7" t="s">
        <v>351</v>
      </c>
      <c r="F72" s="940">
        <v>4000</v>
      </c>
      <c r="G72" s="940">
        <f t="shared" ref="G72:G74" si="52">H72-F72</f>
        <v>0</v>
      </c>
      <c r="H72" s="1231" t="s">
        <v>43</v>
      </c>
      <c r="I72" s="1232"/>
      <c r="J72" s="1062">
        <v>0</v>
      </c>
      <c r="K72" s="570">
        <f t="shared" ref="K72:K74" si="53">J72/H72</f>
        <v>0</v>
      </c>
      <c r="L72" s="567">
        <v>0</v>
      </c>
    </row>
    <row r="73" spans="1:12" x14ac:dyDescent="0.2">
      <c r="A73" s="5"/>
      <c r="B73" s="1160"/>
      <c r="C73" s="1160"/>
      <c r="D73" s="6" t="s">
        <v>264</v>
      </c>
      <c r="E73" s="7" t="s">
        <v>265</v>
      </c>
      <c r="F73" s="940">
        <v>20000</v>
      </c>
      <c r="G73" s="940">
        <f t="shared" si="52"/>
        <v>0</v>
      </c>
      <c r="H73" s="1231" t="s">
        <v>16</v>
      </c>
      <c r="I73" s="1232"/>
      <c r="J73" s="1062">
        <v>8569.98</v>
      </c>
      <c r="K73" s="570">
        <f t="shared" si="53"/>
        <v>0.42849899999999996</v>
      </c>
      <c r="L73" s="567">
        <v>0</v>
      </c>
    </row>
    <row r="74" spans="1:12" x14ac:dyDescent="0.2">
      <c r="A74" s="5"/>
      <c r="B74" s="1160"/>
      <c r="C74" s="1160"/>
      <c r="D74" s="6" t="s">
        <v>267</v>
      </c>
      <c r="E74" s="7" t="s">
        <v>268</v>
      </c>
      <c r="F74" s="940">
        <v>13000</v>
      </c>
      <c r="G74" s="940">
        <f t="shared" si="52"/>
        <v>0</v>
      </c>
      <c r="H74" s="1231" t="s">
        <v>352</v>
      </c>
      <c r="I74" s="1232"/>
      <c r="J74" s="1062">
        <v>5507.6</v>
      </c>
      <c r="K74" s="570">
        <f t="shared" si="53"/>
        <v>0.42366153846153848</v>
      </c>
      <c r="L74" s="567">
        <v>0</v>
      </c>
    </row>
    <row r="75" spans="1:12" ht="15" x14ac:dyDescent="0.2">
      <c r="A75" s="4"/>
      <c r="B75" s="1161" t="s">
        <v>58</v>
      </c>
      <c r="C75" s="1161"/>
      <c r="D75" s="999"/>
      <c r="E75" s="1000" t="s">
        <v>59</v>
      </c>
      <c r="F75" s="1038">
        <f>SUM(F76:F101)</f>
        <v>3289995</v>
      </c>
      <c r="G75" s="1038">
        <f>SUM(G76:G101)</f>
        <v>7000</v>
      </c>
      <c r="H75" s="1246">
        <f>H76+H77+H78+H79+H80+H81+H82+H83+H84+H85+H86+H87+H88+H89+H90+H91+H92+H93+H94+H95+H96+H97+H98+H99+H100+H101</f>
        <v>3296995</v>
      </c>
      <c r="I75" s="1247"/>
      <c r="J75" s="1063">
        <f t="shared" ref="J75" si="54">J76+J77+J78+J79+J80+J81+J82+J83+J84+J85+J86+J87+J88+J89+J90+J91+J92+J93+J94+J95+J96+J97+J98+J99+J100+J101</f>
        <v>1665247.75</v>
      </c>
      <c r="K75" s="1036">
        <f>J75/H75</f>
        <v>0.50508045963066373</v>
      </c>
      <c r="L75" s="1040">
        <f t="shared" ref="L75" si="55">L76+L77+L78+L79+L80+L81+L82+L83+L84+L85+L86+L87+L88+L89+L90+L91+L92+L93+L94+L95+L96+L97+L98+L99+L100+L101</f>
        <v>87554.229999999981</v>
      </c>
    </row>
    <row r="76" spans="1:12" x14ac:dyDescent="0.2">
      <c r="A76" s="5"/>
      <c r="B76" s="1160"/>
      <c r="C76" s="1160"/>
      <c r="D76" s="6" t="s">
        <v>355</v>
      </c>
      <c r="E76" s="7" t="s">
        <v>356</v>
      </c>
      <c r="F76" s="940">
        <v>4200</v>
      </c>
      <c r="G76" s="940">
        <f>H76-F76</f>
        <v>0</v>
      </c>
      <c r="H76" s="1231" t="s">
        <v>357</v>
      </c>
      <c r="I76" s="1232"/>
      <c r="J76" s="1062">
        <v>1553.48</v>
      </c>
      <c r="K76" s="570">
        <f>J76/H76</f>
        <v>0.36987619047619047</v>
      </c>
      <c r="L76" s="567">
        <v>0</v>
      </c>
    </row>
    <row r="77" spans="1:12" x14ac:dyDescent="0.2">
      <c r="A77" s="5"/>
      <c r="B77" s="1160"/>
      <c r="C77" s="1160"/>
      <c r="D77" s="6" t="s">
        <v>255</v>
      </c>
      <c r="E77" s="7" t="s">
        <v>256</v>
      </c>
      <c r="F77" s="940">
        <v>1966476</v>
      </c>
      <c r="G77" s="940">
        <f t="shared" ref="G77:G101" si="56">H77-F77</f>
        <v>0</v>
      </c>
      <c r="H77" s="1231" t="s">
        <v>358</v>
      </c>
      <c r="I77" s="1232"/>
      <c r="J77" s="1062">
        <v>924170.72</v>
      </c>
      <c r="K77" s="570">
        <f t="shared" ref="K77:K101" si="57">J77/H77</f>
        <v>0.46996287775696216</v>
      </c>
      <c r="L77" s="567">
        <v>50831</v>
      </c>
    </row>
    <row r="78" spans="1:12" x14ac:dyDescent="0.2">
      <c r="A78" s="5"/>
      <c r="B78" s="1160"/>
      <c r="C78" s="1160"/>
      <c r="D78" s="6" t="s">
        <v>336</v>
      </c>
      <c r="E78" s="7" t="s">
        <v>337</v>
      </c>
      <c r="F78" s="940">
        <v>152032</v>
      </c>
      <c r="G78" s="940">
        <f t="shared" si="56"/>
        <v>0</v>
      </c>
      <c r="H78" s="1231" t="s">
        <v>359</v>
      </c>
      <c r="I78" s="1232"/>
      <c r="J78" s="1062">
        <v>148884.51999999999</v>
      </c>
      <c r="K78" s="570">
        <f t="shared" si="57"/>
        <v>0.9792972532098505</v>
      </c>
      <c r="L78" s="567">
        <v>0</v>
      </c>
    </row>
    <row r="79" spans="1:12" x14ac:dyDescent="0.2">
      <c r="A79" s="5"/>
      <c r="B79" s="1160"/>
      <c r="C79" s="1160"/>
      <c r="D79" s="6" t="s">
        <v>258</v>
      </c>
      <c r="E79" s="7" t="s">
        <v>259</v>
      </c>
      <c r="F79" s="940">
        <v>356023</v>
      </c>
      <c r="G79" s="940">
        <f t="shared" si="56"/>
        <v>0</v>
      </c>
      <c r="H79" s="1231" t="s">
        <v>360</v>
      </c>
      <c r="I79" s="1232"/>
      <c r="J79" s="1062">
        <v>157313.59</v>
      </c>
      <c r="K79" s="570">
        <f t="shared" si="57"/>
        <v>0.44186355937678184</v>
      </c>
      <c r="L79" s="567">
        <v>26853.56</v>
      </c>
    </row>
    <row r="80" spans="1:12" x14ac:dyDescent="0.2">
      <c r="A80" s="5"/>
      <c r="B80" s="1160"/>
      <c r="C80" s="1160"/>
      <c r="D80" s="6" t="s">
        <v>261</v>
      </c>
      <c r="E80" s="7" t="s">
        <v>262</v>
      </c>
      <c r="F80" s="940">
        <v>47864</v>
      </c>
      <c r="G80" s="940">
        <f t="shared" si="56"/>
        <v>0</v>
      </c>
      <c r="H80" s="1231" t="s">
        <v>361</v>
      </c>
      <c r="I80" s="1232"/>
      <c r="J80" s="1062">
        <v>18677.89</v>
      </c>
      <c r="K80" s="570">
        <f t="shared" si="57"/>
        <v>0.39022835534013034</v>
      </c>
      <c r="L80" s="567">
        <v>3179.18</v>
      </c>
    </row>
    <row r="81" spans="1:12" ht="22.5" x14ac:dyDescent="0.2">
      <c r="A81" s="5"/>
      <c r="B81" s="1160"/>
      <c r="C81" s="1160"/>
      <c r="D81" s="6" t="s">
        <v>362</v>
      </c>
      <c r="E81" s="7" t="s">
        <v>363</v>
      </c>
      <c r="F81" s="940">
        <v>44000</v>
      </c>
      <c r="G81" s="940">
        <f t="shared" si="56"/>
        <v>0</v>
      </c>
      <c r="H81" s="1231" t="s">
        <v>364</v>
      </c>
      <c r="I81" s="1232"/>
      <c r="J81" s="1062">
        <v>16169</v>
      </c>
      <c r="K81" s="570">
        <f t="shared" si="57"/>
        <v>0.36747727272727271</v>
      </c>
      <c r="L81" s="567">
        <v>2410</v>
      </c>
    </row>
    <row r="82" spans="1:12" x14ac:dyDescent="0.2">
      <c r="A82" s="5"/>
      <c r="B82" s="1160"/>
      <c r="C82" s="1160"/>
      <c r="D82" s="6" t="s">
        <v>274</v>
      </c>
      <c r="E82" s="7" t="s">
        <v>275</v>
      </c>
      <c r="F82" s="940">
        <v>9000</v>
      </c>
      <c r="G82" s="940">
        <f t="shared" si="56"/>
        <v>3080</v>
      </c>
      <c r="H82" s="1231" t="s">
        <v>365</v>
      </c>
      <c r="I82" s="1232"/>
      <c r="J82" s="1062">
        <v>2879.09</v>
      </c>
      <c r="K82" s="570">
        <f t="shared" si="57"/>
        <v>0.23833526490066226</v>
      </c>
      <c r="L82" s="567">
        <v>196.91</v>
      </c>
    </row>
    <row r="83" spans="1:12" x14ac:dyDescent="0.2">
      <c r="A83" s="5"/>
      <c r="B83" s="1160"/>
      <c r="C83" s="1160"/>
      <c r="D83" s="6" t="s">
        <v>264</v>
      </c>
      <c r="E83" s="7" t="s">
        <v>265</v>
      </c>
      <c r="F83" s="940">
        <v>103000</v>
      </c>
      <c r="G83" s="940">
        <f t="shared" si="56"/>
        <v>7000</v>
      </c>
      <c r="H83" s="1231" t="s">
        <v>309</v>
      </c>
      <c r="I83" s="1232"/>
      <c r="J83" s="1062">
        <v>36886.31</v>
      </c>
      <c r="K83" s="570">
        <f t="shared" si="57"/>
        <v>0.33533009090909088</v>
      </c>
      <c r="L83" s="567">
        <v>987.04</v>
      </c>
    </row>
    <row r="84" spans="1:12" ht="22.5" x14ac:dyDescent="0.2">
      <c r="A84" s="5"/>
      <c r="B84" s="1160"/>
      <c r="C84" s="1160"/>
      <c r="D84" s="6" t="s">
        <v>366</v>
      </c>
      <c r="E84" s="7" t="s">
        <v>367</v>
      </c>
      <c r="F84" s="940">
        <v>1200</v>
      </c>
      <c r="G84" s="940">
        <f t="shared" si="56"/>
        <v>0</v>
      </c>
      <c r="H84" s="1231" t="s">
        <v>368</v>
      </c>
      <c r="I84" s="1232"/>
      <c r="J84" s="1062">
        <v>598.32000000000005</v>
      </c>
      <c r="K84" s="570">
        <f t="shared" si="57"/>
        <v>0.49860000000000004</v>
      </c>
      <c r="L84" s="567">
        <v>0</v>
      </c>
    </row>
    <row r="85" spans="1:12" ht="22.5" x14ac:dyDescent="0.2">
      <c r="A85" s="5"/>
      <c r="B85" s="1160"/>
      <c r="C85" s="1160"/>
      <c r="D85" s="6" t="s">
        <v>369</v>
      </c>
      <c r="E85" s="7" t="s">
        <v>370</v>
      </c>
      <c r="F85" s="940">
        <v>15000</v>
      </c>
      <c r="G85" s="940">
        <f t="shared" si="56"/>
        <v>0</v>
      </c>
      <c r="H85" s="1231" t="s">
        <v>161</v>
      </c>
      <c r="I85" s="1232"/>
      <c r="J85" s="1062">
        <v>3993.4</v>
      </c>
      <c r="K85" s="570">
        <f t="shared" si="57"/>
        <v>0.26622666666666667</v>
      </c>
      <c r="L85" s="567">
        <v>0</v>
      </c>
    </row>
    <row r="86" spans="1:12" x14ac:dyDescent="0.2">
      <c r="A86" s="5"/>
      <c r="B86" s="1160"/>
      <c r="C86" s="1160"/>
      <c r="D86" s="6" t="s">
        <v>278</v>
      </c>
      <c r="E86" s="7" t="s">
        <v>279</v>
      </c>
      <c r="F86" s="940">
        <v>74000</v>
      </c>
      <c r="G86" s="940">
        <f t="shared" si="56"/>
        <v>0</v>
      </c>
      <c r="H86" s="1231" t="s">
        <v>371</v>
      </c>
      <c r="I86" s="1232"/>
      <c r="J86" s="1062">
        <v>45771.99</v>
      </c>
      <c r="K86" s="570">
        <f t="shared" si="57"/>
        <v>0.61854040540540534</v>
      </c>
      <c r="L86" s="567">
        <v>568.66999999999996</v>
      </c>
    </row>
    <row r="87" spans="1:12" x14ac:dyDescent="0.2">
      <c r="A87" s="5"/>
      <c r="B87" s="1160"/>
      <c r="C87" s="1160"/>
      <c r="D87" s="6" t="s">
        <v>293</v>
      </c>
      <c r="E87" s="7" t="s">
        <v>294</v>
      </c>
      <c r="F87" s="940">
        <v>27000</v>
      </c>
      <c r="G87" s="940">
        <f t="shared" si="56"/>
        <v>7000</v>
      </c>
      <c r="H87" s="1231" t="s">
        <v>372</v>
      </c>
      <c r="I87" s="1232"/>
      <c r="J87" s="1062">
        <v>22633.21</v>
      </c>
      <c r="K87" s="570">
        <f t="shared" si="57"/>
        <v>0.66568264705882352</v>
      </c>
      <c r="L87" s="567">
        <v>0</v>
      </c>
    </row>
    <row r="88" spans="1:12" x14ac:dyDescent="0.2">
      <c r="A88" s="5"/>
      <c r="B88" s="1160"/>
      <c r="C88" s="1160"/>
      <c r="D88" s="6" t="s">
        <v>373</v>
      </c>
      <c r="E88" s="7" t="s">
        <v>374</v>
      </c>
      <c r="F88" s="940">
        <v>3000</v>
      </c>
      <c r="G88" s="940">
        <f t="shared" si="56"/>
        <v>0</v>
      </c>
      <c r="H88" s="1231" t="s">
        <v>375</v>
      </c>
      <c r="I88" s="1232"/>
      <c r="J88" s="1062">
        <v>2365</v>
      </c>
      <c r="K88" s="570">
        <f t="shared" si="57"/>
        <v>0.78833333333333333</v>
      </c>
      <c r="L88" s="567">
        <v>0</v>
      </c>
    </row>
    <row r="89" spans="1:12" x14ac:dyDescent="0.2">
      <c r="A89" s="5"/>
      <c r="B89" s="1160"/>
      <c r="C89" s="1160"/>
      <c r="D89" s="6" t="s">
        <v>267</v>
      </c>
      <c r="E89" s="7" t="s">
        <v>268</v>
      </c>
      <c r="F89" s="940">
        <v>162000</v>
      </c>
      <c r="G89" s="940">
        <f t="shared" si="56"/>
        <v>-3080</v>
      </c>
      <c r="H89" s="1231" t="s">
        <v>376</v>
      </c>
      <c r="I89" s="1232"/>
      <c r="J89" s="1062">
        <v>83749.36</v>
      </c>
      <c r="K89" s="570">
        <f t="shared" si="57"/>
        <v>0.52699068713818276</v>
      </c>
      <c r="L89" s="567">
        <v>235.87</v>
      </c>
    </row>
    <row r="90" spans="1:12" x14ac:dyDescent="0.2">
      <c r="A90" s="5"/>
      <c r="B90" s="1160"/>
      <c r="C90" s="1160"/>
      <c r="D90" s="6" t="s">
        <v>377</v>
      </c>
      <c r="E90" s="7" t="s">
        <v>378</v>
      </c>
      <c r="F90" s="940">
        <v>5000</v>
      </c>
      <c r="G90" s="940">
        <f t="shared" si="56"/>
        <v>0</v>
      </c>
      <c r="H90" s="1231" t="s">
        <v>49</v>
      </c>
      <c r="I90" s="1232"/>
      <c r="J90" s="1062">
        <v>1996.25</v>
      </c>
      <c r="K90" s="570">
        <f t="shared" si="57"/>
        <v>0.39924999999999999</v>
      </c>
      <c r="L90" s="567">
        <v>0</v>
      </c>
    </row>
    <row r="91" spans="1:12" ht="33.75" x14ac:dyDescent="0.2">
      <c r="A91" s="5"/>
      <c r="B91" s="1160"/>
      <c r="C91" s="1160"/>
      <c r="D91" s="6" t="s">
        <v>379</v>
      </c>
      <c r="E91" s="7" t="s">
        <v>380</v>
      </c>
      <c r="F91" s="940">
        <v>12500</v>
      </c>
      <c r="G91" s="940">
        <f t="shared" si="56"/>
        <v>0</v>
      </c>
      <c r="H91" s="1231" t="s">
        <v>381</v>
      </c>
      <c r="I91" s="1232"/>
      <c r="J91" s="1062">
        <v>5375.47</v>
      </c>
      <c r="K91" s="570">
        <f t="shared" si="57"/>
        <v>0.43003760000000002</v>
      </c>
      <c r="L91" s="567">
        <v>0</v>
      </c>
    </row>
    <row r="92" spans="1:12" ht="33.75" x14ac:dyDescent="0.2">
      <c r="A92" s="5"/>
      <c r="B92" s="1160"/>
      <c r="C92" s="1160"/>
      <c r="D92" s="6" t="s">
        <v>382</v>
      </c>
      <c r="E92" s="7" t="s">
        <v>383</v>
      </c>
      <c r="F92" s="940">
        <v>12000</v>
      </c>
      <c r="G92" s="940">
        <f t="shared" si="56"/>
        <v>0</v>
      </c>
      <c r="H92" s="1231" t="s">
        <v>384</v>
      </c>
      <c r="I92" s="1232"/>
      <c r="J92" s="1062">
        <v>4213.47</v>
      </c>
      <c r="K92" s="570">
        <f t="shared" si="57"/>
        <v>0.3511225</v>
      </c>
      <c r="L92" s="567">
        <v>0</v>
      </c>
    </row>
    <row r="93" spans="1:12" x14ac:dyDescent="0.2">
      <c r="A93" s="5"/>
      <c r="B93" s="1160"/>
      <c r="C93" s="1160"/>
      <c r="D93" s="6" t="s">
        <v>385</v>
      </c>
      <c r="E93" s="7" t="s">
        <v>386</v>
      </c>
      <c r="F93" s="940">
        <v>1000</v>
      </c>
      <c r="G93" s="940">
        <f t="shared" si="56"/>
        <v>0</v>
      </c>
      <c r="H93" s="1231" t="s">
        <v>62</v>
      </c>
      <c r="I93" s="1232"/>
      <c r="J93" s="1062">
        <v>0</v>
      </c>
      <c r="K93" s="570">
        <f t="shared" si="57"/>
        <v>0</v>
      </c>
      <c r="L93" s="567">
        <v>0</v>
      </c>
    </row>
    <row r="94" spans="1:12" ht="22.5" x14ac:dyDescent="0.2">
      <c r="A94" s="5"/>
      <c r="B94" s="1160"/>
      <c r="C94" s="1160"/>
      <c r="D94" s="6" t="s">
        <v>387</v>
      </c>
      <c r="E94" s="7" t="s">
        <v>388</v>
      </c>
      <c r="F94" s="940">
        <v>60000</v>
      </c>
      <c r="G94" s="940">
        <f t="shared" si="56"/>
        <v>0</v>
      </c>
      <c r="H94" s="1231" t="s">
        <v>327</v>
      </c>
      <c r="I94" s="1232"/>
      <c r="J94" s="1062">
        <v>23166.5</v>
      </c>
      <c r="K94" s="570">
        <f t="shared" si="57"/>
        <v>0.38610833333333333</v>
      </c>
      <c r="L94" s="567">
        <v>0</v>
      </c>
    </row>
    <row r="95" spans="1:12" x14ac:dyDescent="0.2">
      <c r="A95" s="5"/>
      <c r="B95" s="1160"/>
      <c r="C95" s="1160"/>
      <c r="D95" s="6" t="s">
        <v>342</v>
      </c>
      <c r="E95" s="7" t="s">
        <v>343</v>
      </c>
      <c r="F95" s="940">
        <v>44500</v>
      </c>
      <c r="G95" s="940">
        <f t="shared" si="56"/>
        <v>0</v>
      </c>
      <c r="H95" s="1231" t="s">
        <v>389</v>
      </c>
      <c r="I95" s="1232"/>
      <c r="J95" s="1062">
        <v>21596.959999999999</v>
      </c>
      <c r="K95" s="570">
        <f t="shared" si="57"/>
        <v>0.48532494382022467</v>
      </c>
      <c r="L95" s="567">
        <v>2064</v>
      </c>
    </row>
    <row r="96" spans="1:12" x14ac:dyDescent="0.2">
      <c r="A96" s="5"/>
      <c r="B96" s="1160"/>
      <c r="C96" s="1160"/>
      <c r="D96" s="6" t="s">
        <v>353</v>
      </c>
      <c r="E96" s="7" t="s">
        <v>354</v>
      </c>
      <c r="F96" s="940">
        <v>2000</v>
      </c>
      <c r="G96" s="940">
        <f t="shared" si="56"/>
        <v>0</v>
      </c>
      <c r="H96" s="1231" t="s">
        <v>22</v>
      </c>
      <c r="I96" s="1232"/>
      <c r="J96" s="1062">
        <v>1103.26</v>
      </c>
      <c r="K96" s="570">
        <f t="shared" si="57"/>
        <v>0.55162999999999995</v>
      </c>
      <c r="L96" s="567">
        <v>0</v>
      </c>
    </row>
    <row r="97" spans="1:12" x14ac:dyDescent="0.2">
      <c r="A97" s="5"/>
      <c r="B97" s="1160"/>
      <c r="C97" s="1160"/>
      <c r="D97" s="6" t="s">
        <v>270</v>
      </c>
      <c r="E97" s="7" t="s">
        <v>271</v>
      </c>
      <c r="F97" s="940">
        <v>70000</v>
      </c>
      <c r="G97" s="940">
        <f t="shared" si="56"/>
        <v>0</v>
      </c>
      <c r="H97" s="1231" t="s">
        <v>390</v>
      </c>
      <c r="I97" s="1232"/>
      <c r="J97" s="1062">
        <v>57533.4</v>
      </c>
      <c r="K97" s="570">
        <f t="shared" si="57"/>
        <v>0.82190571428571435</v>
      </c>
      <c r="L97" s="567">
        <v>0</v>
      </c>
    </row>
    <row r="98" spans="1:12" ht="22.5" x14ac:dyDescent="0.2">
      <c r="A98" s="5"/>
      <c r="B98" s="1160"/>
      <c r="C98" s="1160"/>
      <c r="D98" s="6" t="s">
        <v>391</v>
      </c>
      <c r="E98" s="7" t="s">
        <v>392</v>
      </c>
      <c r="F98" s="940">
        <v>65200</v>
      </c>
      <c r="G98" s="940">
        <f t="shared" si="56"/>
        <v>0</v>
      </c>
      <c r="H98" s="1231" t="s">
        <v>393</v>
      </c>
      <c r="I98" s="1232"/>
      <c r="J98" s="1062">
        <v>48900</v>
      </c>
      <c r="K98" s="570">
        <f t="shared" si="57"/>
        <v>0.75</v>
      </c>
      <c r="L98" s="567">
        <v>0</v>
      </c>
    </row>
    <row r="99" spans="1:12" x14ac:dyDescent="0.2">
      <c r="A99" s="5"/>
      <c r="B99" s="1160"/>
      <c r="C99" s="1160"/>
      <c r="D99" s="6" t="s">
        <v>323</v>
      </c>
      <c r="E99" s="7" t="s">
        <v>324</v>
      </c>
      <c r="F99" s="940">
        <v>10000</v>
      </c>
      <c r="G99" s="940">
        <f t="shared" si="56"/>
        <v>0</v>
      </c>
      <c r="H99" s="1231" t="s">
        <v>52</v>
      </c>
      <c r="I99" s="1232"/>
      <c r="J99" s="1062">
        <v>2863.84</v>
      </c>
      <c r="K99" s="570">
        <f t="shared" si="57"/>
        <v>0.28638400000000003</v>
      </c>
      <c r="L99" s="567">
        <v>0</v>
      </c>
    </row>
    <row r="100" spans="1:12" ht="22.5" x14ac:dyDescent="0.2">
      <c r="A100" s="5"/>
      <c r="B100" s="1160"/>
      <c r="C100" s="1160"/>
      <c r="D100" s="6" t="s">
        <v>394</v>
      </c>
      <c r="E100" s="7" t="s">
        <v>395</v>
      </c>
      <c r="F100" s="940">
        <v>16000</v>
      </c>
      <c r="G100" s="940">
        <f t="shared" si="56"/>
        <v>0</v>
      </c>
      <c r="H100" s="1231" t="s">
        <v>396</v>
      </c>
      <c r="I100" s="1232"/>
      <c r="J100" s="1062">
        <v>12852.93</v>
      </c>
      <c r="K100" s="570">
        <f t="shared" si="57"/>
        <v>0.80330812500000004</v>
      </c>
      <c r="L100" s="567">
        <v>228</v>
      </c>
    </row>
    <row r="101" spans="1:12" ht="22.5" x14ac:dyDescent="0.2">
      <c r="A101" s="5"/>
      <c r="B101" s="1160"/>
      <c r="C101" s="1160"/>
      <c r="D101" s="6" t="s">
        <v>325</v>
      </c>
      <c r="E101" s="7" t="s">
        <v>326</v>
      </c>
      <c r="F101" s="940">
        <v>27000</v>
      </c>
      <c r="G101" s="940">
        <f t="shared" si="56"/>
        <v>-7000</v>
      </c>
      <c r="H101" s="1231" t="s">
        <v>16</v>
      </c>
      <c r="I101" s="1232"/>
      <c r="J101" s="1062">
        <v>19999.79</v>
      </c>
      <c r="K101" s="570">
        <f t="shared" si="57"/>
        <v>0.99998950000000009</v>
      </c>
      <c r="L101" s="567">
        <v>0</v>
      </c>
    </row>
    <row r="102" spans="1:12" ht="15" x14ac:dyDescent="0.2">
      <c r="A102" s="4"/>
      <c r="B102" s="1161" t="s">
        <v>397</v>
      </c>
      <c r="C102" s="1161"/>
      <c r="D102" s="999"/>
      <c r="E102" s="1000" t="s">
        <v>398</v>
      </c>
      <c r="F102" s="1038">
        <f>SUM(F103:F105)</f>
        <v>62000</v>
      </c>
      <c r="G102" s="1038">
        <f>SUM(G103:G105)</f>
        <v>0</v>
      </c>
      <c r="H102" s="1246">
        <f>H103+H104+H105</f>
        <v>62000</v>
      </c>
      <c r="I102" s="1247"/>
      <c r="J102" s="1064">
        <f>J103+J104+J105</f>
        <v>21202.25</v>
      </c>
      <c r="K102" s="1054">
        <f>J102/H102</f>
        <v>0.34197177419354841</v>
      </c>
      <c r="L102" s="1040">
        <f t="shared" ref="L102" si="58">L103+L104+L105</f>
        <v>1256.1199999999999</v>
      </c>
    </row>
    <row r="103" spans="1:12" x14ac:dyDescent="0.2">
      <c r="A103" s="5"/>
      <c r="B103" s="1160"/>
      <c r="C103" s="1160"/>
      <c r="D103" s="6" t="s">
        <v>274</v>
      </c>
      <c r="E103" s="7" t="s">
        <v>275</v>
      </c>
      <c r="F103" s="940">
        <v>2000</v>
      </c>
      <c r="G103" s="940">
        <f>H103-F103</f>
        <v>0</v>
      </c>
      <c r="H103" s="1231" t="s">
        <v>22</v>
      </c>
      <c r="I103" s="1232"/>
      <c r="J103" s="1062">
        <v>0</v>
      </c>
      <c r="K103" s="570">
        <f>J103/H103</f>
        <v>0</v>
      </c>
      <c r="L103" s="567">
        <v>0</v>
      </c>
    </row>
    <row r="104" spans="1:12" x14ac:dyDescent="0.2">
      <c r="A104" s="5"/>
      <c r="B104" s="1160"/>
      <c r="C104" s="1160"/>
      <c r="D104" s="6" t="s">
        <v>264</v>
      </c>
      <c r="E104" s="7" t="s">
        <v>265</v>
      </c>
      <c r="F104" s="940">
        <v>22000</v>
      </c>
      <c r="G104" s="940">
        <f t="shared" ref="G104:G105" si="59">H104-F104</f>
        <v>0</v>
      </c>
      <c r="H104" s="1231" t="s">
        <v>399</v>
      </c>
      <c r="I104" s="1232"/>
      <c r="J104" s="1062">
        <v>8658.68</v>
      </c>
      <c r="K104" s="570">
        <f t="shared" ref="K104:K105" si="60">J104/H104</f>
        <v>0.39357636363636367</v>
      </c>
      <c r="L104" s="567">
        <v>456.12</v>
      </c>
    </row>
    <row r="105" spans="1:12" x14ac:dyDescent="0.2">
      <c r="A105" s="5"/>
      <c r="B105" s="1160"/>
      <c r="C105" s="1160"/>
      <c r="D105" s="6" t="s">
        <v>267</v>
      </c>
      <c r="E105" s="7" t="s">
        <v>268</v>
      </c>
      <c r="F105" s="940">
        <v>38000</v>
      </c>
      <c r="G105" s="940">
        <f t="shared" si="59"/>
        <v>0</v>
      </c>
      <c r="H105" s="1231" t="s">
        <v>400</v>
      </c>
      <c r="I105" s="1232"/>
      <c r="J105" s="1062">
        <v>12543.57</v>
      </c>
      <c r="K105" s="570">
        <f t="shared" si="60"/>
        <v>0.33009394736842107</v>
      </c>
      <c r="L105" s="567">
        <v>800</v>
      </c>
    </row>
    <row r="106" spans="1:12" ht="15" x14ac:dyDescent="0.2">
      <c r="A106" s="4"/>
      <c r="B106" s="1161" t="s">
        <v>401</v>
      </c>
      <c r="C106" s="1161"/>
      <c r="D106" s="999"/>
      <c r="E106" s="1000" t="s">
        <v>7</v>
      </c>
      <c r="F106" s="1038">
        <f>SUM(F107:F110)</f>
        <v>185464</v>
      </c>
      <c r="G106" s="1038">
        <f>SUM(G107:G110)</f>
        <v>15000</v>
      </c>
      <c r="H106" s="1246">
        <f>H107+H108+H109+H110</f>
        <v>200464</v>
      </c>
      <c r="I106" s="1247"/>
      <c r="J106" s="1064">
        <f>J107+J108+J109+J110</f>
        <v>69127.539999999994</v>
      </c>
      <c r="K106" s="1054">
        <f>J106/H106</f>
        <v>0.34483767659031045</v>
      </c>
      <c r="L106" s="1040">
        <f t="shared" ref="L106" si="61">L107+L108+L109+L110</f>
        <v>393.6</v>
      </c>
    </row>
    <row r="107" spans="1:12" x14ac:dyDescent="0.2">
      <c r="A107" s="5"/>
      <c r="B107" s="1160"/>
      <c r="C107" s="1160"/>
      <c r="D107" s="6" t="s">
        <v>347</v>
      </c>
      <c r="E107" s="7" t="s">
        <v>348</v>
      </c>
      <c r="F107" s="940">
        <v>84864</v>
      </c>
      <c r="G107" s="940">
        <f>H107-F107</f>
        <v>0</v>
      </c>
      <c r="H107" s="1231" t="s">
        <v>402</v>
      </c>
      <c r="I107" s="1232"/>
      <c r="J107" s="1062">
        <v>42432</v>
      </c>
      <c r="K107" s="570">
        <f>J107/H107</f>
        <v>0.5</v>
      </c>
      <c r="L107" s="567">
        <v>0</v>
      </c>
    </row>
    <row r="108" spans="1:12" x14ac:dyDescent="0.2">
      <c r="A108" s="5"/>
      <c r="B108" s="1160"/>
      <c r="C108" s="1160"/>
      <c r="D108" s="6" t="s">
        <v>403</v>
      </c>
      <c r="E108" s="7" t="s">
        <v>404</v>
      </c>
      <c r="F108" s="940">
        <v>100000</v>
      </c>
      <c r="G108" s="940">
        <f t="shared" ref="G108:G110" si="62">H108-F108</f>
        <v>0</v>
      </c>
      <c r="H108" s="1231" t="s">
        <v>144</v>
      </c>
      <c r="I108" s="1232"/>
      <c r="J108" s="1062">
        <v>24916.959999999999</v>
      </c>
      <c r="K108" s="570">
        <f t="shared" ref="K108:K109" si="63">J108/H108</f>
        <v>0.24916959999999999</v>
      </c>
      <c r="L108" s="567">
        <v>0</v>
      </c>
    </row>
    <row r="109" spans="1:12" x14ac:dyDescent="0.2">
      <c r="A109" s="5"/>
      <c r="B109" s="1160"/>
      <c r="C109" s="1160"/>
      <c r="D109" s="6" t="s">
        <v>267</v>
      </c>
      <c r="E109" s="7" t="s">
        <v>268</v>
      </c>
      <c r="F109" s="940">
        <v>0</v>
      </c>
      <c r="G109" s="940">
        <f t="shared" si="62"/>
        <v>15000</v>
      </c>
      <c r="H109" s="1231" t="s">
        <v>161</v>
      </c>
      <c r="I109" s="1232"/>
      <c r="J109" s="1062">
        <v>1778.58</v>
      </c>
      <c r="K109" s="570">
        <f t="shared" si="63"/>
        <v>0.118572</v>
      </c>
      <c r="L109" s="567">
        <v>393.6</v>
      </c>
    </row>
    <row r="110" spans="1:12" x14ac:dyDescent="0.2">
      <c r="A110" s="5"/>
      <c r="B110" s="1160"/>
      <c r="C110" s="1160"/>
      <c r="D110" s="6" t="s">
        <v>270</v>
      </c>
      <c r="E110" s="7" t="s">
        <v>271</v>
      </c>
      <c r="F110" s="940">
        <v>600</v>
      </c>
      <c r="G110" s="940">
        <f t="shared" si="62"/>
        <v>0</v>
      </c>
      <c r="H110" s="1231" t="s">
        <v>64</v>
      </c>
      <c r="I110" s="1232"/>
      <c r="J110" s="1062">
        <v>0</v>
      </c>
      <c r="K110" s="570">
        <f>J110/H110</f>
        <v>0</v>
      </c>
      <c r="L110" s="567">
        <v>0</v>
      </c>
    </row>
    <row r="111" spans="1:12" ht="33.75" x14ac:dyDescent="0.2">
      <c r="A111" s="963" t="s">
        <v>65</v>
      </c>
      <c r="B111" s="1164"/>
      <c r="C111" s="1164"/>
      <c r="D111" s="963"/>
      <c r="E111" s="964" t="s">
        <v>66</v>
      </c>
      <c r="F111" s="983">
        <f>F112</f>
        <v>2930</v>
      </c>
      <c r="G111" s="983">
        <f>G112</f>
        <v>0</v>
      </c>
      <c r="H111" s="1244">
        <f>H112</f>
        <v>2930</v>
      </c>
      <c r="I111" s="1245"/>
      <c r="J111" s="1060">
        <f t="shared" ref="J111" si="64">J112</f>
        <v>1464</v>
      </c>
      <c r="K111" s="1055">
        <f>J111/H111</f>
        <v>0.49965870307167237</v>
      </c>
      <c r="L111" s="1057">
        <f t="shared" ref="L111" si="65">L112</f>
        <v>0</v>
      </c>
    </row>
    <row r="112" spans="1:12" ht="22.5" x14ac:dyDescent="0.2">
      <c r="A112" s="4"/>
      <c r="B112" s="1161" t="s">
        <v>68</v>
      </c>
      <c r="C112" s="1161"/>
      <c r="D112" s="999"/>
      <c r="E112" s="1000" t="s">
        <v>69</v>
      </c>
      <c r="F112" s="1038">
        <f>SUM(F113:F115)</f>
        <v>2930</v>
      </c>
      <c r="G112" s="1038">
        <f>SUM(G113:G115)</f>
        <v>0</v>
      </c>
      <c r="H112" s="1246">
        <f>H113+H114+H115</f>
        <v>2930</v>
      </c>
      <c r="I112" s="1247"/>
      <c r="J112" s="1061">
        <f t="shared" ref="J112" si="66">J113+J114+J115</f>
        <v>1464</v>
      </c>
      <c r="K112" s="1042">
        <f>J112/H112</f>
        <v>0.49965870307167237</v>
      </c>
      <c r="L112" s="1039">
        <f t="shared" ref="L112" si="67">L113+L114+L115</f>
        <v>0</v>
      </c>
    </row>
    <row r="113" spans="1:12" x14ac:dyDescent="0.2">
      <c r="A113" s="5"/>
      <c r="B113" s="1160"/>
      <c r="C113" s="1160"/>
      <c r="D113" s="6" t="s">
        <v>255</v>
      </c>
      <c r="E113" s="7" t="s">
        <v>256</v>
      </c>
      <c r="F113" s="940">
        <v>2449</v>
      </c>
      <c r="G113" s="940">
        <f>H113-F113</f>
        <v>0</v>
      </c>
      <c r="H113" s="1231" t="s">
        <v>405</v>
      </c>
      <c r="I113" s="1232"/>
      <c r="J113" s="1062">
        <v>1223.82</v>
      </c>
      <c r="K113" s="570">
        <f>J113/H113</f>
        <v>0.49972233564720292</v>
      </c>
      <c r="L113" s="567">
        <v>0</v>
      </c>
    </row>
    <row r="114" spans="1:12" x14ac:dyDescent="0.2">
      <c r="A114" s="5"/>
      <c r="B114" s="1160"/>
      <c r="C114" s="1160"/>
      <c r="D114" s="6" t="s">
        <v>258</v>
      </c>
      <c r="E114" s="7" t="s">
        <v>259</v>
      </c>
      <c r="F114" s="940">
        <v>421</v>
      </c>
      <c r="G114" s="940">
        <f t="shared" ref="G114:G115" si="68">H114-F114</f>
        <v>0</v>
      </c>
      <c r="H114" s="1231" t="s">
        <v>406</v>
      </c>
      <c r="I114" s="1232"/>
      <c r="J114" s="1062">
        <v>210.18</v>
      </c>
      <c r="K114" s="570">
        <f t="shared" ref="K114:K115" si="69">J114/H114</f>
        <v>0.49923990498812354</v>
      </c>
      <c r="L114" s="567">
        <v>0</v>
      </c>
    </row>
    <row r="115" spans="1:12" x14ac:dyDescent="0.2">
      <c r="A115" s="5"/>
      <c r="B115" s="1160"/>
      <c r="C115" s="1160"/>
      <c r="D115" s="6" t="s">
        <v>261</v>
      </c>
      <c r="E115" s="7" t="s">
        <v>262</v>
      </c>
      <c r="F115" s="940">
        <v>60</v>
      </c>
      <c r="G115" s="940">
        <f t="shared" si="68"/>
        <v>0</v>
      </c>
      <c r="H115" s="1231" t="s">
        <v>407</v>
      </c>
      <c r="I115" s="1232"/>
      <c r="J115" s="1062">
        <v>30</v>
      </c>
      <c r="K115" s="570">
        <f t="shared" si="69"/>
        <v>0.5</v>
      </c>
      <c r="L115" s="567">
        <v>0</v>
      </c>
    </row>
    <row r="116" spans="1:12" ht="22.5" x14ac:dyDescent="0.2">
      <c r="A116" s="963" t="s">
        <v>408</v>
      </c>
      <c r="B116" s="1164"/>
      <c r="C116" s="1164"/>
      <c r="D116" s="963"/>
      <c r="E116" s="964" t="s">
        <v>409</v>
      </c>
      <c r="F116" s="983">
        <f>F117+F120+F122+F137+F142</f>
        <v>641623</v>
      </c>
      <c r="G116" s="983">
        <f>G117+G120+G122+G137+G142</f>
        <v>40000</v>
      </c>
      <c r="H116" s="1244">
        <f>H117+H120+H122+H137+H142</f>
        <v>681623</v>
      </c>
      <c r="I116" s="1245"/>
      <c r="J116" s="1060">
        <f t="shared" ref="J116" si="70">J117+J120+J122+J137+J142</f>
        <v>324360.74</v>
      </c>
      <c r="K116" s="1055">
        <f t="shared" ref="K116:K123" si="71">J116/H116</f>
        <v>0.47586530970932611</v>
      </c>
      <c r="L116" s="1057">
        <f t="shared" ref="L116" si="72">L117+L120+L122+L137+L142</f>
        <v>18461.399999999998</v>
      </c>
    </row>
    <row r="117" spans="1:12" ht="15" x14ac:dyDescent="0.2">
      <c r="A117" s="4"/>
      <c r="B117" s="1161" t="s">
        <v>410</v>
      </c>
      <c r="C117" s="1161"/>
      <c r="D117" s="999"/>
      <c r="E117" s="1000" t="s">
        <v>411</v>
      </c>
      <c r="F117" s="1038">
        <f>SUM(F118:F119)</f>
        <v>17000</v>
      </c>
      <c r="G117" s="1038">
        <f>SUM(G118:G119)</f>
        <v>10000</v>
      </c>
      <c r="H117" s="1246">
        <f>H118+H119</f>
        <v>27000</v>
      </c>
      <c r="I117" s="1247"/>
      <c r="J117" s="1061">
        <f t="shared" ref="J117" si="73">J118+J119</f>
        <v>27000</v>
      </c>
      <c r="K117" s="1042">
        <f t="shared" si="71"/>
        <v>1</v>
      </c>
      <c r="L117" s="1039">
        <f t="shared" ref="L117" si="74">L118+L119</f>
        <v>0</v>
      </c>
    </row>
    <row r="118" spans="1:12" x14ac:dyDescent="0.2">
      <c r="A118" s="5"/>
      <c r="B118" s="1160"/>
      <c r="C118" s="1160"/>
      <c r="D118" s="6" t="s">
        <v>412</v>
      </c>
      <c r="E118" s="7" t="s">
        <v>413</v>
      </c>
      <c r="F118" s="940">
        <v>17000</v>
      </c>
      <c r="G118" s="940">
        <f>H118-F118</f>
        <v>0</v>
      </c>
      <c r="H118" s="1231" t="s">
        <v>414</v>
      </c>
      <c r="I118" s="1232"/>
      <c r="J118" s="1062">
        <v>17000</v>
      </c>
      <c r="K118" s="570">
        <f t="shared" si="71"/>
        <v>1</v>
      </c>
      <c r="L118" s="567">
        <v>0</v>
      </c>
    </row>
    <row r="119" spans="1:12" x14ac:dyDescent="0.2">
      <c r="A119" s="5"/>
      <c r="B119" s="1160"/>
      <c r="C119" s="1160"/>
      <c r="D119" s="6" t="s">
        <v>264</v>
      </c>
      <c r="E119" s="7" t="s">
        <v>265</v>
      </c>
      <c r="F119" s="940">
        <v>0</v>
      </c>
      <c r="G119" s="940">
        <f>H119-F119</f>
        <v>10000</v>
      </c>
      <c r="H119" s="1231" t="s">
        <v>52</v>
      </c>
      <c r="I119" s="1232"/>
      <c r="J119" s="1062">
        <v>10000</v>
      </c>
      <c r="K119" s="570">
        <f t="shared" si="71"/>
        <v>1</v>
      </c>
      <c r="L119" s="567">
        <v>0</v>
      </c>
    </row>
    <row r="120" spans="1:12" ht="15" x14ac:dyDescent="0.2">
      <c r="A120" s="4"/>
      <c r="B120" s="1161" t="s">
        <v>415</v>
      </c>
      <c r="C120" s="1161"/>
      <c r="D120" s="999"/>
      <c r="E120" s="1000" t="s">
        <v>416</v>
      </c>
      <c r="F120" s="1038">
        <f>F121</f>
        <v>40000</v>
      </c>
      <c r="G120" s="1038">
        <f>G121</f>
        <v>0</v>
      </c>
      <c r="H120" s="1246" t="str">
        <f>H121</f>
        <v>40 000,00</v>
      </c>
      <c r="I120" s="1247"/>
      <c r="J120" s="1063">
        <f t="shared" ref="J120" si="75">J121</f>
        <v>40000</v>
      </c>
      <c r="K120" s="1036">
        <f t="shared" si="71"/>
        <v>1</v>
      </c>
      <c r="L120" s="1040">
        <f t="shared" ref="L120" si="76">L121</f>
        <v>0</v>
      </c>
    </row>
    <row r="121" spans="1:12" ht="33.75" x14ac:dyDescent="0.2">
      <c r="A121" s="5"/>
      <c r="B121" s="1160"/>
      <c r="C121" s="1160"/>
      <c r="D121" s="6" t="s">
        <v>417</v>
      </c>
      <c r="E121" s="7" t="s">
        <v>418</v>
      </c>
      <c r="F121" s="940">
        <v>40000</v>
      </c>
      <c r="G121" s="940">
        <f>H121-F121</f>
        <v>0</v>
      </c>
      <c r="H121" s="1231" t="s">
        <v>115</v>
      </c>
      <c r="I121" s="1232"/>
      <c r="J121" s="1062">
        <v>40000</v>
      </c>
      <c r="K121" s="570">
        <f t="shared" si="71"/>
        <v>1</v>
      </c>
      <c r="L121" s="567">
        <v>0</v>
      </c>
    </row>
    <row r="122" spans="1:12" ht="15" x14ac:dyDescent="0.2">
      <c r="A122" s="4"/>
      <c r="B122" s="1161" t="s">
        <v>419</v>
      </c>
      <c r="C122" s="1161"/>
      <c r="D122" s="999"/>
      <c r="E122" s="1000" t="s">
        <v>420</v>
      </c>
      <c r="F122" s="1038">
        <f>SUM(F123:F136)</f>
        <v>326498</v>
      </c>
      <c r="G122" s="1038">
        <f>SUM(G123:G136)</f>
        <v>30000</v>
      </c>
      <c r="H122" s="1246">
        <f>H123+H124+H125+H126+H127+H128+H129+H130+H131+H132+H133+H134+H135+H136</f>
        <v>356498</v>
      </c>
      <c r="I122" s="1247"/>
      <c r="J122" s="1063">
        <f t="shared" ref="J122" si="77">J123+J124+J125+J126+J127+J128+J129+J130+J131+J132+J133+J134+J135+J136</f>
        <v>143985.73000000001</v>
      </c>
      <c r="K122" s="1036">
        <f t="shared" si="71"/>
        <v>0.40388930653187399</v>
      </c>
      <c r="L122" s="1040">
        <f t="shared" ref="L122" si="78">L123+L124+L125+L126+L127+L128+L129+L130+L131+L132+L133+L134+L135+L136</f>
        <v>12120.56</v>
      </c>
    </row>
    <row r="123" spans="1:12" x14ac:dyDescent="0.2">
      <c r="A123" s="5"/>
      <c r="B123" s="1160"/>
      <c r="C123" s="1160"/>
      <c r="D123" s="6" t="s">
        <v>347</v>
      </c>
      <c r="E123" s="7" t="s">
        <v>348</v>
      </c>
      <c r="F123" s="940">
        <v>40000</v>
      </c>
      <c r="G123" s="940">
        <f>H123-F123</f>
        <v>0</v>
      </c>
      <c r="H123" s="1231" t="s">
        <v>115</v>
      </c>
      <c r="I123" s="1232"/>
      <c r="J123" s="1062">
        <v>19121</v>
      </c>
      <c r="K123" s="570">
        <f t="shared" si="71"/>
        <v>0.47802499999999998</v>
      </c>
      <c r="L123" s="567">
        <v>0</v>
      </c>
    </row>
    <row r="124" spans="1:12" x14ac:dyDescent="0.2">
      <c r="A124" s="5"/>
      <c r="B124" s="1160"/>
      <c r="C124" s="1160"/>
      <c r="D124" s="6" t="s">
        <v>255</v>
      </c>
      <c r="E124" s="7" t="s">
        <v>256</v>
      </c>
      <c r="F124" s="940">
        <v>24000</v>
      </c>
      <c r="G124" s="940">
        <f t="shared" ref="G124:G136" si="79">H124-F124</f>
        <v>0</v>
      </c>
      <c r="H124" s="1231" t="s">
        <v>421</v>
      </c>
      <c r="I124" s="1232"/>
      <c r="J124" s="1062">
        <v>11374.61</v>
      </c>
      <c r="K124" s="570">
        <f t="shared" ref="K124:K136" si="80">J124/H124</f>
        <v>0.47394208333333337</v>
      </c>
      <c r="L124" s="567">
        <v>609.5</v>
      </c>
    </row>
    <row r="125" spans="1:12" x14ac:dyDescent="0.2">
      <c r="A125" s="5"/>
      <c r="B125" s="1160"/>
      <c r="C125" s="1160"/>
      <c r="D125" s="6" t="s">
        <v>336</v>
      </c>
      <c r="E125" s="7" t="s">
        <v>337</v>
      </c>
      <c r="F125" s="940">
        <v>1881</v>
      </c>
      <c r="G125" s="940">
        <f t="shared" si="79"/>
        <v>0</v>
      </c>
      <c r="H125" s="1231" t="s">
        <v>422</v>
      </c>
      <c r="I125" s="1232"/>
      <c r="J125" s="1062">
        <v>1844.51</v>
      </c>
      <c r="K125" s="570">
        <f t="shared" si="80"/>
        <v>0.98060074428495481</v>
      </c>
      <c r="L125" s="567">
        <v>0</v>
      </c>
    </row>
    <row r="126" spans="1:12" x14ac:dyDescent="0.2">
      <c r="A126" s="5"/>
      <c r="B126" s="1160"/>
      <c r="C126" s="1160"/>
      <c r="D126" s="6" t="s">
        <v>258</v>
      </c>
      <c r="E126" s="7" t="s">
        <v>259</v>
      </c>
      <c r="F126" s="940">
        <v>4449</v>
      </c>
      <c r="G126" s="940">
        <f t="shared" si="79"/>
        <v>0</v>
      </c>
      <c r="H126" s="1231" t="s">
        <v>423</v>
      </c>
      <c r="I126" s="1232"/>
      <c r="J126" s="1062">
        <v>2019.93</v>
      </c>
      <c r="K126" s="570">
        <f t="shared" si="80"/>
        <v>0.45401888064733648</v>
      </c>
      <c r="L126" s="567">
        <v>343.8</v>
      </c>
    </row>
    <row r="127" spans="1:12" x14ac:dyDescent="0.2">
      <c r="A127" s="5"/>
      <c r="B127" s="1160"/>
      <c r="C127" s="1160"/>
      <c r="D127" s="6" t="s">
        <v>261</v>
      </c>
      <c r="E127" s="7" t="s">
        <v>262</v>
      </c>
      <c r="F127" s="940">
        <v>634</v>
      </c>
      <c r="G127" s="940">
        <f t="shared" si="79"/>
        <v>0</v>
      </c>
      <c r="H127" s="1231" t="s">
        <v>424</v>
      </c>
      <c r="I127" s="1232"/>
      <c r="J127" s="1062">
        <v>259.72000000000003</v>
      </c>
      <c r="K127" s="570">
        <f t="shared" si="80"/>
        <v>0.40965299684542589</v>
      </c>
      <c r="L127" s="567">
        <v>44.1</v>
      </c>
    </row>
    <row r="128" spans="1:12" x14ac:dyDescent="0.2">
      <c r="A128" s="5"/>
      <c r="B128" s="1160"/>
      <c r="C128" s="1160"/>
      <c r="D128" s="6" t="s">
        <v>264</v>
      </c>
      <c r="E128" s="7" t="s">
        <v>265</v>
      </c>
      <c r="F128" s="940">
        <v>107700</v>
      </c>
      <c r="G128" s="940">
        <f t="shared" si="79"/>
        <v>0</v>
      </c>
      <c r="H128" s="1231" t="s">
        <v>204</v>
      </c>
      <c r="I128" s="1232"/>
      <c r="J128" s="1062">
        <v>54798.15</v>
      </c>
      <c r="K128" s="570">
        <f t="shared" si="80"/>
        <v>0.5088036211699164</v>
      </c>
      <c r="L128" s="567">
        <v>4746.75</v>
      </c>
    </row>
    <row r="129" spans="1:12" x14ac:dyDescent="0.2">
      <c r="A129" s="5"/>
      <c r="B129" s="1160"/>
      <c r="C129" s="1160"/>
      <c r="D129" s="6" t="s">
        <v>278</v>
      </c>
      <c r="E129" s="7" t="s">
        <v>279</v>
      </c>
      <c r="F129" s="940">
        <v>35000</v>
      </c>
      <c r="G129" s="940">
        <f t="shared" si="79"/>
        <v>0</v>
      </c>
      <c r="H129" s="1231" t="s">
        <v>425</v>
      </c>
      <c r="I129" s="1232"/>
      <c r="J129" s="1062">
        <v>25870.35</v>
      </c>
      <c r="K129" s="570">
        <f t="shared" si="80"/>
        <v>0.73915285714285706</v>
      </c>
      <c r="L129" s="567">
        <v>255.17</v>
      </c>
    </row>
    <row r="130" spans="1:12" x14ac:dyDescent="0.2">
      <c r="A130" s="5"/>
      <c r="B130" s="1160"/>
      <c r="C130" s="1160"/>
      <c r="D130" s="6" t="s">
        <v>373</v>
      </c>
      <c r="E130" s="7" t="s">
        <v>374</v>
      </c>
      <c r="F130" s="940">
        <v>20000</v>
      </c>
      <c r="G130" s="940">
        <f t="shared" si="79"/>
        <v>0</v>
      </c>
      <c r="H130" s="1231" t="s">
        <v>16</v>
      </c>
      <c r="I130" s="1232"/>
      <c r="J130" s="1062">
        <v>0</v>
      </c>
      <c r="K130" s="570">
        <f t="shared" si="80"/>
        <v>0</v>
      </c>
      <c r="L130" s="567">
        <v>0</v>
      </c>
    </row>
    <row r="131" spans="1:12" x14ac:dyDescent="0.2">
      <c r="A131" s="5"/>
      <c r="B131" s="1160"/>
      <c r="C131" s="1160"/>
      <c r="D131" s="6" t="s">
        <v>267</v>
      </c>
      <c r="E131" s="7" t="s">
        <v>268</v>
      </c>
      <c r="F131" s="940">
        <v>56634</v>
      </c>
      <c r="G131" s="940">
        <f t="shared" si="79"/>
        <v>0</v>
      </c>
      <c r="H131" s="1231" t="s">
        <v>426</v>
      </c>
      <c r="I131" s="1232"/>
      <c r="J131" s="1062">
        <v>21298.85</v>
      </c>
      <c r="K131" s="570">
        <f t="shared" si="80"/>
        <v>0.37607885722357592</v>
      </c>
      <c r="L131" s="567">
        <v>182.04</v>
      </c>
    </row>
    <row r="132" spans="1:12" ht="33.75" x14ac:dyDescent="0.2">
      <c r="A132" s="5"/>
      <c r="B132" s="1160"/>
      <c r="C132" s="1160"/>
      <c r="D132" s="6" t="s">
        <v>379</v>
      </c>
      <c r="E132" s="7" t="s">
        <v>380</v>
      </c>
      <c r="F132" s="940">
        <v>1700</v>
      </c>
      <c r="G132" s="940">
        <f t="shared" si="79"/>
        <v>0</v>
      </c>
      <c r="H132" s="1231" t="s">
        <v>427</v>
      </c>
      <c r="I132" s="1232"/>
      <c r="J132" s="1062">
        <v>544.78</v>
      </c>
      <c r="K132" s="570">
        <f t="shared" si="80"/>
        <v>0.32045882352941174</v>
      </c>
      <c r="L132" s="567">
        <v>0</v>
      </c>
    </row>
    <row r="133" spans="1:12" ht="33.75" x14ac:dyDescent="0.2">
      <c r="A133" s="5"/>
      <c r="B133" s="1160"/>
      <c r="C133" s="1160"/>
      <c r="D133" s="6" t="s">
        <v>382</v>
      </c>
      <c r="E133" s="7" t="s">
        <v>383</v>
      </c>
      <c r="F133" s="940">
        <v>2000</v>
      </c>
      <c r="G133" s="940">
        <f t="shared" si="79"/>
        <v>0</v>
      </c>
      <c r="H133" s="1231" t="s">
        <v>22</v>
      </c>
      <c r="I133" s="1232"/>
      <c r="J133" s="1062">
        <v>608.63</v>
      </c>
      <c r="K133" s="570">
        <f t="shared" si="80"/>
        <v>0.304315</v>
      </c>
      <c r="L133" s="567">
        <v>0</v>
      </c>
    </row>
    <row r="134" spans="1:12" x14ac:dyDescent="0.2">
      <c r="A134" s="5"/>
      <c r="B134" s="1160"/>
      <c r="C134" s="1160"/>
      <c r="D134" s="6" t="s">
        <v>342</v>
      </c>
      <c r="E134" s="7" t="s">
        <v>343</v>
      </c>
      <c r="F134" s="940">
        <v>2500</v>
      </c>
      <c r="G134" s="940">
        <f t="shared" si="79"/>
        <v>0</v>
      </c>
      <c r="H134" s="1231" t="s">
        <v>428</v>
      </c>
      <c r="I134" s="1232"/>
      <c r="J134" s="1062">
        <v>289.2</v>
      </c>
      <c r="K134" s="570">
        <f t="shared" si="80"/>
        <v>0.11567999999999999</v>
      </c>
      <c r="L134" s="567">
        <v>197.2</v>
      </c>
    </row>
    <row r="135" spans="1:12" x14ac:dyDescent="0.2">
      <c r="A135" s="5"/>
      <c r="B135" s="1160"/>
      <c r="C135" s="1160"/>
      <c r="D135" s="6" t="s">
        <v>270</v>
      </c>
      <c r="E135" s="7" t="s">
        <v>271</v>
      </c>
      <c r="F135" s="940">
        <v>30000</v>
      </c>
      <c r="G135" s="940">
        <f t="shared" si="79"/>
        <v>0</v>
      </c>
      <c r="H135" s="1231" t="s">
        <v>74</v>
      </c>
      <c r="I135" s="1232"/>
      <c r="J135" s="1062">
        <v>5956</v>
      </c>
      <c r="K135" s="570">
        <f t="shared" si="80"/>
        <v>0.19853333333333334</v>
      </c>
      <c r="L135" s="567">
        <v>5742</v>
      </c>
    </row>
    <row r="136" spans="1:12" ht="45" x14ac:dyDescent="0.2">
      <c r="A136" s="5"/>
      <c r="B136" s="1160"/>
      <c r="C136" s="1160"/>
      <c r="D136" s="6" t="s">
        <v>429</v>
      </c>
      <c r="E136" s="7" t="s">
        <v>430</v>
      </c>
      <c r="F136" s="940">
        <v>0</v>
      </c>
      <c r="G136" s="940">
        <f t="shared" si="79"/>
        <v>30000</v>
      </c>
      <c r="H136" s="1231" t="s">
        <v>74</v>
      </c>
      <c r="I136" s="1232"/>
      <c r="J136" s="1062">
        <v>0</v>
      </c>
      <c r="K136" s="570">
        <f t="shared" si="80"/>
        <v>0</v>
      </c>
      <c r="L136" s="567">
        <v>0</v>
      </c>
    </row>
    <row r="137" spans="1:12" ht="15" x14ac:dyDescent="0.2">
      <c r="A137" s="4"/>
      <c r="B137" s="1161" t="s">
        <v>431</v>
      </c>
      <c r="C137" s="1161"/>
      <c r="D137" s="999"/>
      <c r="E137" s="1000" t="s">
        <v>432</v>
      </c>
      <c r="F137" s="1038">
        <f>SUM(F138:F141)</f>
        <v>10600</v>
      </c>
      <c r="G137" s="1038">
        <f>SUM(G138:G141)</f>
        <v>0</v>
      </c>
      <c r="H137" s="1246">
        <f>H138+H139+H140+H141</f>
        <v>10600</v>
      </c>
      <c r="I137" s="1247"/>
      <c r="J137" s="1063">
        <f t="shared" ref="J137" si="81">J138+J139+J140+J141</f>
        <v>1021.75</v>
      </c>
      <c r="K137" s="1053">
        <f>J137/H137</f>
        <v>9.6391509433962269E-2</v>
      </c>
      <c r="L137" s="1052">
        <f t="shared" ref="L137" si="82">L138+L139+L140+L141</f>
        <v>13.72</v>
      </c>
    </row>
    <row r="138" spans="1:12" x14ac:dyDescent="0.2">
      <c r="A138" s="5"/>
      <c r="B138" s="1160"/>
      <c r="C138" s="1160"/>
      <c r="D138" s="6" t="s">
        <v>264</v>
      </c>
      <c r="E138" s="7" t="s">
        <v>265</v>
      </c>
      <c r="F138" s="940">
        <v>6000</v>
      </c>
      <c r="G138" s="940">
        <f>H138-F138</f>
        <v>0</v>
      </c>
      <c r="H138" s="1231" t="s">
        <v>433</v>
      </c>
      <c r="I138" s="1232"/>
      <c r="J138" s="1062">
        <v>198.01</v>
      </c>
      <c r="K138" s="570">
        <f>J138/H138</f>
        <v>3.3001666666666665E-2</v>
      </c>
      <c r="L138" s="567">
        <v>0</v>
      </c>
    </row>
    <row r="139" spans="1:12" x14ac:dyDescent="0.2">
      <c r="A139" s="5"/>
      <c r="B139" s="1160"/>
      <c r="C139" s="1160"/>
      <c r="D139" s="6" t="s">
        <v>278</v>
      </c>
      <c r="E139" s="7" t="s">
        <v>279</v>
      </c>
      <c r="F139" s="940">
        <v>3000</v>
      </c>
      <c r="G139" s="940">
        <f t="shared" ref="G139:G141" si="83">H139-F139</f>
        <v>0</v>
      </c>
      <c r="H139" s="1231" t="s">
        <v>375</v>
      </c>
      <c r="I139" s="1232"/>
      <c r="J139" s="1062">
        <v>577.14</v>
      </c>
      <c r="K139" s="570">
        <f t="shared" ref="K139:K141" si="84">J139/H139</f>
        <v>0.19238</v>
      </c>
      <c r="L139" s="567">
        <v>13.72</v>
      </c>
    </row>
    <row r="140" spans="1:12" x14ac:dyDescent="0.2">
      <c r="A140" s="5"/>
      <c r="B140" s="1160"/>
      <c r="C140" s="1160"/>
      <c r="D140" s="6" t="s">
        <v>267</v>
      </c>
      <c r="E140" s="7" t="s">
        <v>268</v>
      </c>
      <c r="F140" s="940">
        <v>900</v>
      </c>
      <c r="G140" s="940">
        <f t="shared" si="83"/>
        <v>0</v>
      </c>
      <c r="H140" s="1231" t="s">
        <v>434</v>
      </c>
      <c r="I140" s="1232"/>
      <c r="J140" s="1062">
        <v>0</v>
      </c>
      <c r="K140" s="570">
        <f t="shared" si="84"/>
        <v>0</v>
      </c>
      <c r="L140" s="567">
        <v>0</v>
      </c>
    </row>
    <row r="141" spans="1:12" ht="33.75" x14ac:dyDescent="0.2">
      <c r="A141" s="5"/>
      <c r="B141" s="1160"/>
      <c r="C141" s="1160"/>
      <c r="D141" s="6" t="s">
        <v>379</v>
      </c>
      <c r="E141" s="7" t="s">
        <v>380</v>
      </c>
      <c r="F141" s="940">
        <v>700</v>
      </c>
      <c r="G141" s="940">
        <f t="shared" si="83"/>
        <v>0</v>
      </c>
      <c r="H141" s="1231" t="s">
        <v>435</v>
      </c>
      <c r="I141" s="1232"/>
      <c r="J141" s="1062">
        <v>246.6</v>
      </c>
      <c r="K141" s="570">
        <f t="shared" si="84"/>
        <v>0.35228571428571426</v>
      </c>
      <c r="L141" s="567">
        <v>0</v>
      </c>
    </row>
    <row r="142" spans="1:12" ht="15" x14ac:dyDescent="0.2">
      <c r="A142" s="4"/>
      <c r="B142" s="1161" t="s">
        <v>436</v>
      </c>
      <c r="C142" s="1161"/>
      <c r="D142" s="999"/>
      <c r="E142" s="1000" t="s">
        <v>437</v>
      </c>
      <c r="F142" s="1038">
        <f>SUM(F143:F152)</f>
        <v>247525</v>
      </c>
      <c r="G142" s="1038">
        <f>SUM(G143:G152)</f>
        <v>0</v>
      </c>
      <c r="H142" s="1246">
        <f>H143+H144+H145+H146+H147+H148+H149+H150+H151+H152</f>
        <v>247525</v>
      </c>
      <c r="I142" s="1247"/>
      <c r="J142" s="1063">
        <f t="shared" ref="J142" si="85">J143+J144+J145+J146+J147+J148+J149+J150+J151+J152</f>
        <v>112353.26</v>
      </c>
      <c r="K142" s="1053">
        <f>J142/H142</f>
        <v>0.45390671649328351</v>
      </c>
      <c r="L142" s="1052">
        <f t="shared" ref="L142" si="86">L143+L144+L145+L146+L147+L148+L149+L150+L151+L152</f>
        <v>6327.12</v>
      </c>
    </row>
    <row r="143" spans="1:12" x14ac:dyDescent="0.2">
      <c r="A143" s="5"/>
      <c r="B143" s="1160"/>
      <c r="C143" s="1160"/>
      <c r="D143" s="6" t="s">
        <v>355</v>
      </c>
      <c r="E143" s="7" t="s">
        <v>356</v>
      </c>
      <c r="F143" s="940">
        <v>1550</v>
      </c>
      <c r="G143" s="940">
        <f>H143-F143</f>
        <v>0</v>
      </c>
      <c r="H143" s="1231" t="s">
        <v>438</v>
      </c>
      <c r="I143" s="1232"/>
      <c r="J143" s="1062">
        <v>1526.4</v>
      </c>
      <c r="K143" s="570">
        <f>J143/H143</f>
        <v>0.98477419354838713</v>
      </c>
      <c r="L143" s="567">
        <v>0</v>
      </c>
    </row>
    <row r="144" spans="1:12" x14ac:dyDescent="0.2">
      <c r="A144" s="5"/>
      <c r="B144" s="1160"/>
      <c r="C144" s="1160"/>
      <c r="D144" s="6" t="s">
        <v>255</v>
      </c>
      <c r="E144" s="7" t="s">
        <v>256</v>
      </c>
      <c r="F144" s="940">
        <v>169477</v>
      </c>
      <c r="G144" s="940">
        <f t="shared" ref="G144:G152" si="87">H144-F144</f>
        <v>0</v>
      </c>
      <c r="H144" s="1231" t="s">
        <v>439</v>
      </c>
      <c r="I144" s="1232"/>
      <c r="J144" s="1062">
        <v>71946.22</v>
      </c>
      <c r="K144" s="570">
        <f t="shared" ref="K144:K152" si="88">J144/H144</f>
        <v>0.42451907928509475</v>
      </c>
      <c r="L144" s="567">
        <v>3508.21</v>
      </c>
    </row>
    <row r="145" spans="1:12" x14ac:dyDescent="0.2">
      <c r="A145" s="5"/>
      <c r="B145" s="1160"/>
      <c r="C145" s="1160"/>
      <c r="D145" s="6" t="s">
        <v>336</v>
      </c>
      <c r="E145" s="7" t="s">
        <v>337</v>
      </c>
      <c r="F145" s="940">
        <v>12598</v>
      </c>
      <c r="G145" s="940">
        <f t="shared" si="87"/>
        <v>0</v>
      </c>
      <c r="H145" s="1231" t="s">
        <v>440</v>
      </c>
      <c r="I145" s="1232"/>
      <c r="J145" s="1062">
        <v>12227.82</v>
      </c>
      <c r="K145" s="570">
        <f t="shared" si="88"/>
        <v>0.97061597078901407</v>
      </c>
      <c r="L145" s="567">
        <v>0</v>
      </c>
    </row>
    <row r="146" spans="1:12" x14ac:dyDescent="0.2">
      <c r="A146" s="5"/>
      <c r="B146" s="1160"/>
      <c r="C146" s="1160"/>
      <c r="D146" s="6" t="s">
        <v>258</v>
      </c>
      <c r="E146" s="7" t="s">
        <v>259</v>
      </c>
      <c r="F146" s="940">
        <v>29273</v>
      </c>
      <c r="G146" s="940">
        <f t="shared" si="87"/>
        <v>0</v>
      </c>
      <c r="H146" s="1231" t="s">
        <v>441</v>
      </c>
      <c r="I146" s="1232"/>
      <c r="J146" s="1062">
        <v>12594.98</v>
      </c>
      <c r="K146" s="570">
        <f t="shared" si="88"/>
        <v>0.4302592832986028</v>
      </c>
      <c r="L146" s="567">
        <v>2135.63</v>
      </c>
    </row>
    <row r="147" spans="1:12" x14ac:dyDescent="0.2">
      <c r="A147" s="5"/>
      <c r="B147" s="1160"/>
      <c r="C147" s="1160"/>
      <c r="D147" s="6" t="s">
        <v>261</v>
      </c>
      <c r="E147" s="7" t="s">
        <v>262</v>
      </c>
      <c r="F147" s="940">
        <v>4172</v>
      </c>
      <c r="G147" s="940">
        <f t="shared" si="87"/>
        <v>0</v>
      </c>
      <c r="H147" s="1231" t="s">
        <v>442</v>
      </c>
      <c r="I147" s="1232"/>
      <c r="J147" s="1062">
        <v>1376.59</v>
      </c>
      <c r="K147" s="570">
        <f t="shared" si="88"/>
        <v>0.3299592521572387</v>
      </c>
      <c r="L147" s="567">
        <v>227.04</v>
      </c>
    </row>
    <row r="148" spans="1:12" x14ac:dyDescent="0.2">
      <c r="A148" s="5"/>
      <c r="B148" s="1160"/>
      <c r="C148" s="1160"/>
      <c r="D148" s="6" t="s">
        <v>264</v>
      </c>
      <c r="E148" s="7" t="s">
        <v>265</v>
      </c>
      <c r="F148" s="940">
        <v>20500</v>
      </c>
      <c r="G148" s="940">
        <f t="shared" si="87"/>
        <v>0</v>
      </c>
      <c r="H148" s="1231" t="s">
        <v>191</v>
      </c>
      <c r="I148" s="1232"/>
      <c r="J148" s="1062">
        <v>6771</v>
      </c>
      <c r="K148" s="570">
        <f t="shared" si="88"/>
        <v>0.33029268292682928</v>
      </c>
      <c r="L148" s="567">
        <v>456.24</v>
      </c>
    </row>
    <row r="149" spans="1:12" x14ac:dyDescent="0.2">
      <c r="A149" s="5"/>
      <c r="B149" s="1160"/>
      <c r="C149" s="1160"/>
      <c r="D149" s="6" t="s">
        <v>267</v>
      </c>
      <c r="E149" s="7" t="s">
        <v>268</v>
      </c>
      <c r="F149" s="940">
        <v>1500</v>
      </c>
      <c r="G149" s="940">
        <f t="shared" si="87"/>
        <v>0</v>
      </c>
      <c r="H149" s="1231" t="s">
        <v>344</v>
      </c>
      <c r="I149" s="1232"/>
      <c r="J149" s="1062">
        <v>1423.49</v>
      </c>
      <c r="K149" s="570">
        <f t="shared" si="88"/>
        <v>0.94899333333333336</v>
      </c>
      <c r="L149" s="567">
        <v>0</v>
      </c>
    </row>
    <row r="150" spans="1:12" ht="33.75" x14ac:dyDescent="0.2">
      <c r="A150" s="5"/>
      <c r="B150" s="1160"/>
      <c r="C150" s="1160"/>
      <c r="D150" s="6" t="s">
        <v>379</v>
      </c>
      <c r="E150" s="7" t="s">
        <v>380</v>
      </c>
      <c r="F150" s="940">
        <v>2000</v>
      </c>
      <c r="G150" s="940">
        <f t="shared" si="87"/>
        <v>0</v>
      </c>
      <c r="H150" s="1231" t="s">
        <v>22</v>
      </c>
      <c r="I150" s="1232"/>
      <c r="J150" s="1062">
        <v>1032.76</v>
      </c>
      <c r="K150" s="570">
        <f t="shared" si="88"/>
        <v>0.51637999999999995</v>
      </c>
      <c r="L150" s="567">
        <v>0</v>
      </c>
    </row>
    <row r="151" spans="1:12" x14ac:dyDescent="0.2">
      <c r="A151" s="5"/>
      <c r="B151" s="1160"/>
      <c r="C151" s="1160"/>
      <c r="D151" s="6" t="s">
        <v>270</v>
      </c>
      <c r="E151" s="7" t="s">
        <v>271</v>
      </c>
      <c r="F151" s="940">
        <v>1850</v>
      </c>
      <c r="G151" s="940">
        <f t="shared" si="87"/>
        <v>0</v>
      </c>
      <c r="H151" s="1231" t="s">
        <v>443</v>
      </c>
      <c r="I151" s="1232"/>
      <c r="J151" s="1062">
        <v>0</v>
      </c>
      <c r="K151" s="570">
        <f t="shared" si="88"/>
        <v>0</v>
      </c>
      <c r="L151" s="567">
        <v>0</v>
      </c>
    </row>
    <row r="152" spans="1:12" ht="22.5" x14ac:dyDescent="0.2">
      <c r="A152" s="5"/>
      <c r="B152" s="1160"/>
      <c r="C152" s="1160"/>
      <c r="D152" s="6" t="s">
        <v>391</v>
      </c>
      <c r="E152" s="7" t="s">
        <v>392</v>
      </c>
      <c r="F152" s="940">
        <v>4605</v>
      </c>
      <c r="G152" s="940">
        <f t="shared" si="87"/>
        <v>0</v>
      </c>
      <c r="H152" s="1231" t="s">
        <v>444</v>
      </c>
      <c r="I152" s="1232"/>
      <c r="J152" s="1062">
        <v>3454</v>
      </c>
      <c r="K152" s="570">
        <f t="shared" si="88"/>
        <v>0.75005428881650382</v>
      </c>
      <c r="L152" s="567">
        <v>0</v>
      </c>
    </row>
    <row r="153" spans="1:12" x14ac:dyDescent="0.2">
      <c r="A153" s="963" t="s">
        <v>445</v>
      </c>
      <c r="B153" s="1164"/>
      <c r="C153" s="1164"/>
      <c r="D153" s="963"/>
      <c r="E153" s="964" t="s">
        <v>446</v>
      </c>
      <c r="F153" s="983">
        <f t="shared" ref="F153:H154" si="89">F154</f>
        <v>822300</v>
      </c>
      <c r="G153" s="983">
        <f t="shared" si="89"/>
        <v>0</v>
      </c>
      <c r="H153" s="1244" t="str">
        <f t="shared" si="89"/>
        <v>822 300,00</v>
      </c>
      <c r="I153" s="1245"/>
      <c r="J153" s="1060">
        <f t="shared" ref="J153:J154" si="90">J154</f>
        <v>202543.23</v>
      </c>
      <c r="K153" s="1055">
        <f t="shared" ref="K153:K161" si="91">J153/H153</f>
        <v>0.2463130609266691</v>
      </c>
      <c r="L153" s="1056">
        <f t="shared" ref="L153:L154" si="92">L154</f>
        <v>32586.99</v>
      </c>
    </row>
    <row r="154" spans="1:12" ht="22.5" x14ac:dyDescent="0.2">
      <c r="A154" s="4"/>
      <c r="B154" s="1161" t="s">
        <v>448</v>
      </c>
      <c r="C154" s="1161"/>
      <c r="D154" s="999"/>
      <c r="E154" s="1000" t="s">
        <v>449</v>
      </c>
      <c r="F154" s="1038">
        <f t="shared" si="89"/>
        <v>822300</v>
      </c>
      <c r="G154" s="1038">
        <f t="shared" si="89"/>
        <v>0</v>
      </c>
      <c r="H154" s="1246" t="str">
        <f t="shared" si="89"/>
        <v>822 300,00</v>
      </c>
      <c r="I154" s="1247"/>
      <c r="J154" s="1061">
        <f t="shared" si="90"/>
        <v>202543.23</v>
      </c>
      <c r="K154" s="1042">
        <f t="shared" si="91"/>
        <v>0.2463130609266691</v>
      </c>
      <c r="L154" s="1052">
        <f t="shared" si="92"/>
        <v>32586.99</v>
      </c>
    </row>
    <row r="155" spans="1:12" ht="33.75" x14ac:dyDescent="0.2">
      <c r="A155" s="5"/>
      <c r="B155" s="1160"/>
      <c r="C155" s="1160"/>
      <c r="D155" s="6" t="s">
        <v>450</v>
      </c>
      <c r="E155" s="7" t="s">
        <v>451</v>
      </c>
      <c r="F155" s="940">
        <v>822300</v>
      </c>
      <c r="G155" s="940">
        <f>H155-F155</f>
        <v>0</v>
      </c>
      <c r="H155" s="1231" t="s">
        <v>447</v>
      </c>
      <c r="I155" s="1232"/>
      <c r="J155" s="1062">
        <v>202543.23</v>
      </c>
      <c r="K155" s="570">
        <f t="shared" si="91"/>
        <v>0.2463130609266691</v>
      </c>
      <c r="L155" s="567">
        <v>32586.99</v>
      </c>
    </row>
    <row r="156" spans="1:12" x14ac:dyDescent="0.2">
      <c r="A156" s="963" t="s">
        <v>132</v>
      </c>
      <c r="B156" s="1164"/>
      <c r="C156" s="1164"/>
      <c r="D156" s="963"/>
      <c r="E156" s="964" t="s">
        <v>133</v>
      </c>
      <c r="F156" s="983">
        <f t="shared" ref="F156:H157" si="93">F157</f>
        <v>290514</v>
      </c>
      <c r="G156" s="983">
        <f t="shared" si="93"/>
        <v>0</v>
      </c>
      <c r="H156" s="1244" t="str">
        <f t="shared" si="93"/>
        <v>290 514,00</v>
      </c>
      <c r="I156" s="1245"/>
      <c r="J156" s="1060">
        <f t="shared" ref="J156:J157" si="94">J157</f>
        <v>0</v>
      </c>
      <c r="K156" s="1055">
        <f t="shared" si="91"/>
        <v>0</v>
      </c>
      <c r="L156" s="1056">
        <f t="shared" ref="L156:L157" si="95">L157</f>
        <v>0</v>
      </c>
    </row>
    <row r="157" spans="1:12" ht="15" x14ac:dyDescent="0.2">
      <c r="A157" s="4"/>
      <c r="B157" s="1165" t="s">
        <v>453</v>
      </c>
      <c r="C157" s="1165"/>
      <c r="D157" s="987"/>
      <c r="E157" s="988" t="s">
        <v>454</v>
      </c>
      <c r="F157" s="1034">
        <f t="shared" si="93"/>
        <v>290514</v>
      </c>
      <c r="G157" s="1034">
        <f t="shared" si="93"/>
        <v>0</v>
      </c>
      <c r="H157" s="1235" t="str">
        <f t="shared" si="93"/>
        <v>290 514,00</v>
      </c>
      <c r="I157" s="1236"/>
      <c r="J157" s="1061">
        <f t="shared" si="94"/>
        <v>0</v>
      </c>
      <c r="K157" s="1042">
        <f t="shared" si="91"/>
        <v>0</v>
      </c>
      <c r="L157" s="1041">
        <f t="shared" si="95"/>
        <v>0</v>
      </c>
    </row>
    <row r="158" spans="1:12" x14ac:dyDescent="0.2">
      <c r="A158" s="5"/>
      <c r="B158" s="1160"/>
      <c r="C158" s="1160"/>
      <c r="D158" s="562" t="s">
        <v>455</v>
      </c>
      <c r="E158" s="563" t="s">
        <v>456</v>
      </c>
      <c r="F158" s="945">
        <v>290514</v>
      </c>
      <c r="G158" s="945">
        <f>H158-F158</f>
        <v>0</v>
      </c>
      <c r="H158" s="1233" t="s">
        <v>452</v>
      </c>
      <c r="I158" s="1234"/>
      <c r="J158" s="1065">
        <v>0</v>
      </c>
      <c r="K158" s="571">
        <f t="shared" si="91"/>
        <v>0</v>
      </c>
      <c r="L158" s="568">
        <v>0</v>
      </c>
    </row>
    <row r="159" spans="1:12" x14ac:dyDescent="0.2">
      <c r="A159" s="963" t="s">
        <v>152</v>
      </c>
      <c r="B159" s="1164"/>
      <c r="C159" s="1164"/>
      <c r="D159" s="963"/>
      <c r="E159" s="964" t="s">
        <v>153</v>
      </c>
      <c r="F159" s="983">
        <f>F160+F183+F199+F223+F245+F247+F263+F267+F279</f>
        <v>21660457</v>
      </c>
      <c r="G159" s="983">
        <f>G160+G183+G199+G223+G245+G247+G263+G267+G279</f>
        <v>71898</v>
      </c>
      <c r="H159" s="1244">
        <f>H160+H183+H199+H223+H245+H247+H263+H267+H279</f>
        <v>21732355</v>
      </c>
      <c r="I159" s="1245"/>
      <c r="J159" s="1060">
        <f t="shared" ref="J159" si="96">J160+J183+J199+J223+J245+J247+J263+J267+J279</f>
        <v>11464526.970000001</v>
      </c>
      <c r="K159" s="1055">
        <f t="shared" si="91"/>
        <v>0.52753265672312089</v>
      </c>
      <c r="L159" s="1056">
        <f t="shared" ref="L159" si="97">L160+L183+L199+L223+L245+L247+L263+L267+L279</f>
        <v>564659.97999999986</v>
      </c>
    </row>
    <row r="160" spans="1:12" ht="15" x14ac:dyDescent="0.2">
      <c r="A160" s="4"/>
      <c r="B160" s="1161" t="s">
        <v>154</v>
      </c>
      <c r="C160" s="1161"/>
      <c r="D160" s="999"/>
      <c r="E160" s="1000" t="s">
        <v>155</v>
      </c>
      <c r="F160" s="1038">
        <f>SUM(F161:F182)</f>
        <v>8623252</v>
      </c>
      <c r="G160" s="1038">
        <f>SUM(G161:G182)</f>
        <v>41531</v>
      </c>
      <c r="H160" s="1246">
        <f>H161+H162+H163+H164+H165+H166+H167+H168+H169+H170+H171+H172+H173+H174+H175+H176+H177+H178+H179+H180+H181+H182</f>
        <v>8664783</v>
      </c>
      <c r="I160" s="1247"/>
      <c r="J160" s="1061">
        <f t="shared" ref="J160" si="98">J161+J162+J163+J164+J165+J166+J167+J168+J169+J170+J171+J172+J173+J174+J175+J176+J177+J178+J179+J180+J181+J182</f>
        <v>4674506.71</v>
      </c>
      <c r="K160" s="1042">
        <f t="shared" si="91"/>
        <v>0.53948341349113993</v>
      </c>
      <c r="L160" s="1052">
        <f t="shared" ref="L160" si="99">L161+L162+L163+L164+L165+L166+L167+L168+L169+L170+L171+L172+L173+L174+L175+L176+L177+L178+L179+L180+L181+L182</f>
        <v>248160.88999999998</v>
      </c>
    </row>
    <row r="161" spans="1:12" x14ac:dyDescent="0.2">
      <c r="A161" s="5"/>
      <c r="B161" s="1160"/>
      <c r="C161" s="1160"/>
      <c r="D161" s="6" t="s">
        <v>355</v>
      </c>
      <c r="E161" s="7" t="s">
        <v>356</v>
      </c>
      <c r="F161" s="940">
        <v>257334</v>
      </c>
      <c r="G161" s="940">
        <f>H161-F161</f>
        <v>0</v>
      </c>
      <c r="H161" s="1231" t="s">
        <v>457</v>
      </c>
      <c r="I161" s="1232"/>
      <c r="J161" s="1062">
        <v>124547.17</v>
      </c>
      <c r="K161" s="570">
        <f t="shared" si="91"/>
        <v>0.4839903394032658</v>
      </c>
      <c r="L161" s="567">
        <v>5002</v>
      </c>
    </row>
    <row r="162" spans="1:12" x14ac:dyDescent="0.2">
      <c r="A162" s="5"/>
      <c r="B162" s="1160"/>
      <c r="C162" s="1160"/>
      <c r="D162" s="6" t="s">
        <v>458</v>
      </c>
      <c r="E162" s="7" t="s">
        <v>459</v>
      </c>
      <c r="F162" s="940">
        <v>3200</v>
      </c>
      <c r="G162" s="940">
        <f t="shared" ref="G162:G182" si="100">H162-F162</f>
        <v>0</v>
      </c>
      <c r="H162" s="1231" t="s">
        <v>460</v>
      </c>
      <c r="I162" s="1232"/>
      <c r="J162" s="1062">
        <v>1100</v>
      </c>
      <c r="K162" s="570">
        <f t="shared" ref="K162:K182" si="101">J162/H162</f>
        <v>0.34375</v>
      </c>
      <c r="L162" s="567">
        <v>0</v>
      </c>
    </row>
    <row r="163" spans="1:12" x14ac:dyDescent="0.2">
      <c r="A163" s="5"/>
      <c r="B163" s="1160"/>
      <c r="C163" s="1160"/>
      <c r="D163" s="6" t="s">
        <v>255</v>
      </c>
      <c r="E163" s="7" t="s">
        <v>256</v>
      </c>
      <c r="F163" s="940">
        <v>5421162</v>
      </c>
      <c r="G163" s="940">
        <f t="shared" si="100"/>
        <v>0</v>
      </c>
      <c r="H163" s="1231" t="s">
        <v>461</v>
      </c>
      <c r="I163" s="1232"/>
      <c r="J163" s="1062">
        <v>2719871.9</v>
      </c>
      <c r="K163" s="570">
        <f t="shared" si="101"/>
        <v>0.50171382076388782</v>
      </c>
      <c r="L163" s="567">
        <v>134676.07999999999</v>
      </c>
    </row>
    <row r="164" spans="1:12" x14ac:dyDescent="0.2">
      <c r="A164" s="5"/>
      <c r="B164" s="1160"/>
      <c r="C164" s="1160"/>
      <c r="D164" s="6" t="s">
        <v>336</v>
      </c>
      <c r="E164" s="7" t="s">
        <v>337</v>
      </c>
      <c r="F164" s="940">
        <v>459500</v>
      </c>
      <c r="G164" s="940">
        <f t="shared" si="100"/>
        <v>-16316</v>
      </c>
      <c r="H164" s="1231" t="s">
        <v>462</v>
      </c>
      <c r="I164" s="1232"/>
      <c r="J164" s="1062">
        <v>440291.21</v>
      </c>
      <c r="K164" s="570">
        <f t="shared" si="101"/>
        <v>0.99347271110870439</v>
      </c>
      <c r="L164" s="567">
        <v>0</v>
      </c>
    </row>
    <row r="165" spans="1:12" x14ac:dyDescent="0.2">
      <c r="A165" s="5"/>
      <c r="B165" s="1160"/>
      <c r="C165" s="1160"/>
      <c r="D165" s="6" t="s">
        <v>258</v>
      </c>
      <c r="E165" s="7" t="s">
        <v>259</v>
      </c>
      <c r="F165" s="940">
        <v>1064729</v>
      </c>
      <c r="G165" s="940">
        <f t="shared" si="100"/>
        <v>0</v>
      </c>
      <c r="H165" s="1231" t="s">
        <v>463</v>
      </c>
      <c r="I165" s="1232"/>
      <c r="J165" s="1062">
        <v>540658.81000000006</v>
      </c>
      <c r="K165" s="570">
        <f t="shared" si="101"/>
        <v>0.50779006676816363</v>
      </c>
      <c r="L165" s="567">
        <v>77169.13</v>
      </c>
    </row>
    <row r="166" spans="1:12" x14ac:dyDescent="0.2">
      <c r="A166" s="5"/>
      <c r="B166" s="1160"/>
      <c r="C166" s="1160"/>
      <c r="D166" s="6" t="s">
        <v>261</v>
      </c>
      <c r="E166" s="7" t="s">
        <v>262</v>
      </c>
      <c r="F166" s="940">
        <v>151961</v>
      </c>
      <c r="G166" s="940">
        <f t="shared" si="100"/>
        <v>0</v>
      </c>
      <c r="H166" s="1231" t="s">
        <v>464</v>
      </c>
      <c r="I166" s="1232"/>
      <c r="J166" s="1062">
        <v>68431.47</v>
      </c>
      <c r="K166" s="570">
        <f t="shared" si="101"/>
        <v>0.45032258276794707</v>
      </c>
      <c r="L166" s="567">
        <v>11252.75</v>
      </c>
    </row>
    <row r="167" spans="1:12" x14ac:dyDescent="0.2">
      <c r="A167" s="5"/>
      <c r="B167" s="1160"/>
      <c r="C167" s="1160"/>
      <c r="D167" s="6" t="s">
        <v>274</v>
      </c>
      <c r="E167" s="7" t="s">
        <v>275</v>
      </c>
      <c r="F167" s="940">
        <v>44026</v>
      </c>
      <c r="G167" s="940">
        <f t="shared" si="100"/>
        <v>0</v>
      </c>
      <c r="H167" s="1231" t="s">
        <v>465</v>
      </c>
      <c r="I167" s="1232"/>
      <c r="J167" s="1062">
        <v>7244.98</v>
      </c>
      <c r="K167" s="570">
        <f t="shared" si="101"/>
        <v>0.16456139553899968</v>
      </c>
      <c r="L167" s="567">
        <v>10431.02</v>
      </c>
    </row>
    <row r="168" spans="1:12" x14ac:dyDescent="0.2">
      <c r="A168" s="5"/>
      <c r="B168" s="1160"/>
      <c r="C168" s="1160"/>
      <c r="D168" s="6" t="s">
        <v>264</v>
      </c>
      <c r="E168" s="7" t="s">
        <v>265</v>
      </c>
      <c r="F168" s="940">
        <v>231399</v>
      </c>
      <c r="G168" s="940">
        <f t="shared" si="100"/>
        <v>9947</v>
      </c>
      <c r="H168" s="1231" t="s">
        <v>466</v>
      </c>
      <c r="I168" s="1232"/>
      <c r="J168" s="1062">
        <v>149857.19</v>
      </c>
      <c r="K168" s="570">
        <f t="shared" si="101"/>
        <v>0.62092261732119036</v>
      </c>
      <c r="L168" s="567">
        <v>1593.45</v>
      </c>
    </row>
    <row r="169" spans="1:12" ht="22.5" x14ac:dyDescent="0.2">
      <c r="A169" s="5"/>
      <c r="B169" s="1160"/>
      <c r="C169" s="1160"/>
      <c r="D169" s="6" t="s">
        <v>366</v>
      </c>
      <c r="E169" s="7" t="s">
        <v>367</v>
      </c>
      <c r="F169" s="940">
        <v>1200</v>
      </c>
      <c r="G169" s="940">
        <f t="shared" si="100"/>
        <v>0</v>
      </c>
      <c r="H169" s="1231" t="s">
        <v>368</v>
      </c>
      <c r="I169" s="1232"/>
      <c r="J169" s="1062">
        <v>264.10000000000002</v>
      </c>
      <c r="K169" s="570">
        <f t="shared" si="101"/>
        <v>0.22008333333333335</v>
      </c>
      <c r="L169" s="567">
        <v>0</v>
      </c>
    </row>
    <row r="170" spans="1:12" ht="22.5" x14ac:dyDescent="0.2">
      <c r="A170" s="5"/>
      <c r="B170" s="1160"/>
      <c r="C170" s="1160"/>
      <c r="D170" s="6" t="s">
        <v>369</v>
      </c>
      <c r="E170" s="7" t="s">
        <v>370</v>
      </c>
      <c r="F170" s="940">
        <v>14630</v>
      </c>
      <c r="G170" s="940">
        <f t="shared" si="100"/>
        <v>0</v>
      </c>
      <c r="H170" s="1231" t="s">
        <v>467</v>
      </c>
      <c r="I170" s="1232"/>
      <c r="J170" s="1062">
        <v>8215.15</v>
      </c>
      <c r="K170" s="570">
        <f t="shared" si="101"/>
        <v>0.56152768284347232</v>
      </c>
      <c r="L170" s="567">
        <v>0</v>
      </c>
    </row>
    <row r="171" spans="1:12" x14ac:dyDescent="0.2">
      <c r="A171" s="5"/>
      <c r="B171" s="1160"/>
      <c r="C171" s="1160"/>
      <c r="D171" s="6" t="s">
        <v>278</v>
      </c>
      <c r="E171" s="7" t="s">
        <v>279</v>
      </c>
      <c r="F171" s="940">
        <v>404707</v>
      </c>
      <c r="G171" s="940">
        <f t="shared" si="100"/>
        <v>0</v>
      </c>
      <c r="H171" s="1231" t="s">
        <v>468</v>
      </c>
      <c r="I171" s="1232"/>
      <c r="J171" s="1062">
        <v>247211.63</v>
      </c>
      <c r="K171" s="570">
        <f t="shared" si="101"/>
        <v>0.61084100349141479</v>
      </c>
      <c r="L171" s="567">
        <v>6397.35</v>
      </c>
    </row>
    <row r="172" spans="1:12" x14ac:dyDescent="0.2">
      <c r="A172" s="5"/>
      <c r="B172" s="1160"/>
      <c r="C172" s="1160"/>
      <c r="D172" s="6" t="s">
        <v>293</v>
      </c>
      <c r="E172" s="7" t="s">
        <v>294</v>
      </c>
      <c r="F172" s="940">
        <v>12000</v>
      </c>
      <c r="G172" s="940">
        <f t="shared" si="100"/>
        <v>33400</v>
      </c>
      <c r="H172" s="1231" t="s">
        <v>469</v>
      </c>
      <c r="I172" s="1232"/>
      <c r="J172" s="1062">
        <v>4500.42</v>
      </c>
      <c r="K172" s="570">
        <f t="shared" si="101"/>
        <v>9.9128193832599118E-2</v>
      </c>
      <c r="L172" s="567">
        <v>0</v>
      </c>
    </row>
    <row r="173" spans="1:12" x14ac:dyDescent="0.2">
      <c r="A173" s="5"/>
      <c r="B173" s="1160"/>
      <c r="C173" s="1160"/>
      <c r="D173" s="6" t="s">
        <v>373</v>
      </c>
      <c r="E173" s="7" t="s">
        <v>374</v>
      </c>
      <c r="F173" s="940">
        <v>14425</v>
      </c>
      <c r="G173" s="940">
        <f t="shared" si="100"/>
        <v>0</v>
      </c>
      <c r="H173" s="1231" t="s">
        <v>470</v>
      </c>
      <c r="I173" s="1232"/>
      <c r="J173" s="1062">
        <v>3656</v>
      </c>
      <c r="K173" s="570">
        <f t="shared" si="101"/>
        <v>0.25344887348353551</v>
      </c>
      <c r="L173" s="567">
        <v>0</v>
      </c>
    </row>
    <row r="174" spans="1:12" x14ac:dyDescent="0.2">
      <c r="A174" s="5"/>
      <c r="B174" s="1160"/>
      <c r="C174" s="1160"/>
      <c r="D174" s="6" t="s">
        <v>267</v>
      </c>
      <c r="E174" s="7" t="s">
        <v>268</v>
      </c>
      <c r="F174" s="940">
        <v>143480</v>
      </c>
      <c r="G174" s="940">
        <f t="shared" si="100"/>
        <v>5500</v>
      </c>
      <c r="H174" s="1231" t="s">
        <v>471</v>
      </c>
      <c r="I174" s="1232"/>
      <c r="J174" s="1062">
        <v>78670.429999999993</v>
      </c>
      <c r="K174" s="570">
        <f t="shared" si="101"/>
        <v>0.52806034367029131</v>
      </c>
      <c r="L174" s="567">
        <v>1578.05</v>
      </c>
    </row>
    <row r="175" spans="1:12" x14ac:dyDescent="0.2">
      <c r="A175" s="5"/>
      <c r="B175" s="1160"/>
      <c r="C175" s="1160"/>
      <c r="D175" s="6" t="s">
        <v>377</v>
      </c>
      <c r="E175" s="7" t="s">
        <v>378</v>
      </c>
      <c r="F175" s="940">
        <v>7960</v>
      </c>
      <c r="G175" s="940">
        <f t="shared" si="100"/>
        <v>0</v>
      </c>
      <c r="H175" s="1231" t="s">
        <v>472</v>
      </c>
      <c r="I175" s="1232"/>
      <c r="J175" s="1062">
        <v>2572.15</v>
      </c>
      <c r="K175" s="570">
        <f t="shared" si="101"/>
        <v>0.32313442211055277</v>
      </c>
      <c r="L175" s="567">
        <v>61.06</v>
      </c>
    </row>
    <row r="176" spans="1:12" ht="33.75" x14ac:dyDescent="0.2">
      <c r="A176" s="5"/>
      <c r="B176" s="1160"/>
      <c r="C176" s="1160"/>
      <c r="D176" s="6" t="s">
        <v>379</v>
      </c>
      <c r="E176" s="7" t="s">
        <v>380</v>
      </c>
      <c r="F176" s="940">
        <v>1700</v>
      </c>
      <c r="G176" s="940">
        <f t="shared" si="100"/>
        <v>0</v>
      </c>
      <c r="H176" s="1231" t="s">
        <v>427</v>
      </c>
      <c r="I176" s="1232"/>
      <c r="J176" s="1062">
        <v>1099.6600000000001</v>
      </c>
      <c r="K176" s="570">
        <f t="shared" si="101"/>
        <v>0.64685882352941182</v>
      </c>
      <c r="L176" s="567">
        <v>0</v>
      </c>
    </row>
    <row r="177" spans="1:12" ht="33.75" x14ac:dyDescent="0.2">
      <c r="A177" s="5"/>
      <c r="B177" s="1160"/>
      <c r="C177" s="1160"/>
      <c r="D177" s="6" t="s">
        <v>382</v>
      </c>
      <c r="E177" s="7" t="s">
        <v>383</v>
      </c>
      <c r="F177" s="940">
        <v>16100</v>
      </c>
      <c r="G177" s="940">
        <f t="shared" si="100"/>
        <v>0</v>
      </c>
      <c r="H177" s="1231" t="s">
        <v>473</v>
      </c>
      <c r="I177" s="1232"/>
      <c r="J177" s="1062">
        <v>6304.01</v>
      </c>
      <c r="K177" s="570">
        <f t="shared" si="101"/>
        <v>0.39155341614906836</v>
      </c>
      <c r="L177" s="567">
        <v>0</v>
      </c>
    </row>
    <row r="178" spans="1:12" x14ac:dyDescent="0.2">
      <c r="A178" s="5"/>
      <c r="B178" s="1160"/>
      <c r="C178" s="1160"/>
      <c r="D178" s="6" t="s">
        <v>342</v>
      </c>
      <c r="E178" s="7" t="s">
        <v>343</v>
      </c>
      <c r="F178" s="940">
        <v>10200</v>
      </c>
      <c r="G178" s="940">
        <f t="shared" si="100"/>
        <v>0</v>
      </c>
      <c r="H178" s="1231" t="s">
        <v>474</v>
      </c>
      <c r="I178" s="1232"/>
      <c r="J178" s="1062">
        <v>4029.97</v>
      </c>
      <c r="K178" s="570">
        <f t="shared" si="101"/>
        <v>0.39509509803921566</v>
      </c>
      <c r="L178" s="567">
        <v>0</v>
      </c>
    </row>
    <row r="179" spans="1:12" x14ac:dyDescent="0.2">
      <c r="A179" s="5"/>
      <c r="B179" s="1160"/>
      <c r="C179" s="1160"/>
      <c r="D179" s="6" t="s">
        <v>270</v>
      </c>
      <c r="E179" s="7" t="s">
        <v>271</v>
      </c>
      <c r="F179" s="940">
        <v>11600</v>
      </c>
      <c r="G179" s="940">
        <f t="shared" si="100"/>
        <v>0</v>
      </c>
      <c r="H179" s="1231" t="s">
        <v>475</v>
      </c>
      <c r="I179" s="1232"/>
      <c r="J179" s="1062">
        <v>813</v>
      </c>
      <c r="K179" s="570">
        <f t="shared" si="101"/>
        <v>7.008620689655172E-2</v>
      </c>
      <c r="L179" s="567">
        <v>0</v>
      </c>
    </row>
    <row r="180" spans="1:12" ht="22.5" x14ac:dyDescent="0.2">
      <c r="A180" s="5"/>
      <c r="B180" s="1160"/>
      <c r="C180" s="1160"/>
      <c r="D180" s="6" t="s">
        <v>391</v>
      </c>
      <c r="E180" s="7" t="s">
        <v>392</v>
      </c>
      <c r="F180" s="940">
        <v>347034</v>
      </c>
      <c r="G180" s="940">
        <f t="shared" si="100"/>
        <v>0</v>
      </c>
      <c r="H180" s="1231" t="s">
        <v>476</v>
      </c>
      <c r="I180" s="1232"/>
      <c r="J180" s="1062">
        <v>260275.5</v>
      </c>
      <c r="K180" s="570">
        <f t="shared" si="101"/>
        <v>0.75</v>
      </c>
      <c r="L180" s="567">
        <v>0</v>
      </c>
    </row>
    <row r="181" spans="1:12" x14ac:dyDescent="0.2">
      <c r="A181" s="5"/>
      <c r="B181" s="1160"/>
      <c r="C181" s="1160"/>
      <c r="D181" s="6" t="s">
        <v>310</v>
      </c>
      <c r="E181" s="7" t="s">
        <v>80</v>
      </c>
      <c r="F181" s="940">
        <v>905</v>
      </c>
      <c r="G181" s="940">
        <f t="shared" si="100"/>
        <v>0</v>
      </c>
      <c r="H181" s="1231" t="s">
        <v>477</v>
      </c>
      <c r="I181" s="1232"/>
      <c r="J181" s="1062">
        <v>892</v>
      </c>
      <c r="K181" s="570">
        <f t="shared" si="101"/>
        <v>0.98563535911602207</v>
      </c>
      <c r="L181" s="567">
        <v>0</v>
      </c>
    </row>
    <row r="182" spans="1:12" ht="22.5" x14ac:dyDescent="0.2">
      <c r="A182" s="5"/>
      <c r="B182" s="1160"/>
      <c r="C182" s="1160"/>
      <c r="D182" s="6" t="s">
        <v>325</v>
      </c>
      <c r="E182" s="7" t="s">
        <v>326</v>
      </c>
      <c r="F182" s="940">
        <v>4000</v>
      </c>
      <c r="G182" s="940">
        <f t="shared" si="100"/>
        <v>9000</v>
      </c>
      <c r="H182" s="1231" t="s">
        <v>352</v>
      </c>
      <c r="I182" s="1232"/>
      <c r="J182" s="1062">
        <v>3999.96</v>
      </c>
      <c r="K182" s="570">
        <f t="shared" si="101"/>
        <v>0.30768923076923077</v>
      </c>
      <c r="L182" s="567">
        <v>0</v>
      </c>
    </row>
    <row r="183" spans="1:12" ht="15" x14ac:dyDescent="0.2">
      <c r="A183" s="4"/>
      <c r="B183" s="1161" t="s">
        <v>159</v>
      </c>
      <c r="C183" s="1161"/>
      <c r="D183" s="999"/>
      <c r="E183" s="1000" t="s">
        <v>160</v>
      </c>
      <c r="F183" s="1038">
        <f>SUM(F184:F198)</f>
        <v>1102020</v>
      </c>
      <c r="G183" s="1038">
        <f>SUM(G184:G198)</f>
        <v>11829</v>
      </c>
      <c r="H183" s="1246">
        <f>H184+H185+H186+H187+H188+H189+H190+H191+H192+H193+H194+H195+H196+H197+H198</f>
        <v>1113849</v>
      </c>
      <c r="I183" s="1247"/>
      <c r="J183" s="1063">
        <f t="shared" ref="J183" si="102">J184+J185+J186+J187+J188+J189+J190+J191+J192+J193+J194+J195+J196+J197+J198</f>
        <v>531451.98</v>
      </c>
      <c r="K183" s="1036">
        <f>J183/H183</f>
        <v>0.47713108329764625</v>
      </c>
      <c r="L183" s="1040">
        <f t="shared" ref="L183" si="103">L184+L185+L186+L187+L188+L189+L190+L191+L192+L193+L194+L195+L196+L197+L198</f>
        <v>28973.090000000004</v>
      </c>
    </row>
    <row r="184" spans="1:12" x14ac:dyDescent="0.2">
      <c r="A184" s="5"/>
      <c r="B184" s="1160"/>
      <c r="C184" s="1160"/>
      <c r="D184" s="6" t="s">
        <v>355</v>
      </c>
      <c r="E184" s="7" t="s">
        <v>356</v>
      </c>
      <c r="F184" s="940">
        <v>23262</v>
      </c>
      <c r="G184" s="940">
        <f>H184-F184</f>
        <v>0</v>
      </c>
      <c r="H184" s="1231" t="s">
        <v>478</v>
      </c>
      <c r="I184" s="1232"/>
      <c r="J184" s="1062">
        <v>10176.94</v>
      </c>
      <c r="K184" s="570">
        <f>J184/H184</f>
        <v>0.4374920471154673</v>
      </c>
      <c r="L184" s="567">
        <v>522.52</v>
      </c>
    </row>
    <row r="185" spans="1:12" x14ac:dyDescent="0.2">
      <c r="A185" s="5"/>
      <c r="B185" s="1160"/>
      <c r="C185" s="1160"/>
      <c r="D185" s="6" t="s">
        <v>255</v>
      </c>
      <c r="E185" s="7" t="s">
        <v>256</v>
      </c>
      <c r="F185" s="940">
        <v>711836</v>
      </c>
      <c r="G185" s="940">
        <f t="shared" ref="G185:G198" si="104">H185-F185</f>
        <v>0</v>
      </c>
      <c r="H185" s="1231" t="s">
        <v>479</v>
      </c>
      <c r="I185" s="1232"/>
      <c r="J185" s="1062">
        <v>330440.78999999998</v>
      </c>
      <c r="K185" s="570">
        <f t="shared" ref="K185:K198" si="105">J185/H185</f>
        <v>0.46420915772734167</v>
      </c>
      <c r="L185" s="567">
        <v>16855.400000000001</v>
      </c>
    </row>
    <row r="186" spans="1:12" x14ac:dyDescent="0.2">
      <c r="A186" s="5"/>
      <c r="B186" s="1160"/>
      <c r="C186" s="1160"/>
      <c r="D186" s="6" t="s">
        <v>336</v>
      </c>
      <c r="E186" s="7" t="s">
        <v>337</v>
      </c>
      <c r="F186" s="940">
        <v>59400</v>
      </c>
      <c r="G186" s="940">
        <f t="shared" si="104"/>
        <v>-3171</v>
      </c>
      <c r="H186" s="1231" t="s">
        <v>480</v>
      </c>
      <c r="I186" s="1232"/>
      <c r="J186" s="1062">
        <v>55804.08</v>
      </c>
      <c r="K186" s="570">
        <f t="shared" si="105"/>
        <v>0.99244304540361739</v>
      </c>
      <c r="L186" s="567">
        <v>0</v>
      </c>
    </row>
    <row r="187" spans="1:12" x14ac:dyDescent="0.2">
      <c r="A187" s="5"/>
      <c r="B187" s="1160"/>
      <c r="C187" s="1160"/>
      <c r="D187" s="6" t="s">
        <v>258</v>
      </c>
      <c r="E187" s="7" t="s">
        <v>259</v>
      </c>
      <c r="F187" s="940">
        <v>135867</v>
      </c>
      <c r="G187" s="940">
        <f t="shared" si="104"/>
        <v>0</v>
      </c>
      <c r="H187" s="1231" t="s">
        <v>481</v>
      </c>
      <c r="I187" s="1232"/>
      <c r="J187" s="1062">
        <v>59161.23</v>
      </c>
      <c r="K187" s="570">
        <f t="shared" si="105"/>
        <v>0.43543487381041757</v>
      </c>
      <c r="L187" s="567">
        <v>10146.790000000001</v>
      </c>
    </row>
    <row r="188" spans="1:12" x14ac:dyDescent="0.2">
      <c r="A188" s="5"/>
      <c r="B188" s="1160"/>
      <c r="C188" s="1160"/>
      <c r="D188" s="6" t="s">
        <v>261</v>
      </c>
      <c r="E188" s="7" t="s">
        <v>262</v>
      </c>
      <c r="F188" s="940">
        <v>19417</v>
      </c>
      <c r="G188" s="940">
        <f t="shared" si="104"/>
        <v>0</v>
      </c>
      <c r="H188" s="1231" t="s">
        <v>482</v>
      </c>
      <c r="I188" s="1232"/>
      <c r="J188" s="1062">
        <v>8303.4599999999991</v>
      </c>
      <c r="K188" s="570">
        <f t="shared" si="105"/>
        <v>0.42763866714734505</v>
      </c>
      <c r="L188" s="567">
        <v>1448.38</v>
      </c>
    </row>
    <row r="189" spans="1:12" x14ac:dyDescent="0.2">
      <c r="A189" s="5"/>
      <c r="B189" s="1160"/>
      <c r="C189" s="1160"/>
      <c r="D189" s="6" t="s">
        <v>264</v>
      </c>
      <c r="E189" s="7" t="s">
        <v>265</v>
      </c>
      <c r="F189" s="940">
        <v>20400</v>
      </c>
      <c r="G189" s="940">
        <f t="shared" si="104"/>
        <v>0</v>
      </c>
      <c r="H189" s="1231" t="s">
        <v>483</v>
      </c>
      <c r="I189" s="1232"/>
      <c r="J189" s="1062">
        <v>3206.95</v>
      </c>
      <c r="K189" s="570">
        <f t="shared" si="105"/>
        <v>0.15720343137254902</v>
      </c>
      <c r="L189" s="567">
        <v>0</v>
      </c>
    </row>
    <row r="190" spans="1:12" ht="22.5" x14ac:dyDescent="0.2">
      <c r="A190" s="5"/>
      <c r="B190" s="1160"/>
      <c r="C190" s="1160"/>
      <c r="D190" s="6" t="s">
        <v>369</v>
      </c>
      <c r="E190" s="7" t="s">
        <v>370</v>
      </c>
      <c r="F190" s="940">
        <v>2630</v>
      </c>
      <c r="G190" s="940">
        <f t="shared" si="104"/>
        <v>0</v>
      </c>
      <c r="H190" s="1231" t="s">
        <v>484</v>
      </c>
      <c r="I190" s="1232"/>
      <c r="J190" s="1062">
        <v>465</v>
      </c>
      <c r="K190" s="570">
        <f t="shared" si="105"/>
        <v>0.17680608365019013</v>
      </c>
      <c r="L190" s="567">
        <v>0</v>
      </c>
    </row>
    <row r="191" spans="1:12" x14ac:dyDescent="0.2">
      <c r="A191" s="5"/>
      <c r="B191" s="1160"/>
      <c r="C191" s="1160"/>
      <c r="D191" s="6" t="s">
        <v>278</v>
      </c>
      <c r="E191" s="7" t="s">
        <v>279</v>
      </c>
      <c r="F191" s="940">
        <v>20530</v>
      </c>
      <c r="G191" s="940">
        <f t="shared" si="104"/>
        <v>0</v>
      </c>
      <c r="H191" s="1231" t="s">
        <v>485</v>
      </c>
      <c r="I191" s="1232"/>
      <c r="J191" s="1062">
        <v>12478.12</v>
      </c>
      <c r="K191" s="570">
        <f t="shared" si="105"/>
        <v>0.60779931807111554</v>
      </c>
      <c r="L191" s="567">
        <v>0</v>
      </c>
    </row>
    <row r="192" spans="1:12" x14ac:dyDescent="0.2">
      <c r="A192" s="5"/>
      <c r="B192" s="1160"/>
      <c r="C192" s="1160"/>
      <c r="D192" s="6" t="s">
        <v>293</v>
      </c>
      <c r="E192" s="7" t="s">
        <v>294</v>
      </c>
      <c r="F192" s="940">
        <v>900</v>
      </c>
      <c r="G192" s="940">
        <f t="shared" si="104"/>
        <v>0</v>
      </c>
      <c r="H192" s="1231" t="s">
        <v>434</v>
      </c>
      <c r="I192" s="1232"/>
      <c r="J192" s="1062">
        <v>0</v>
      </c>
      <c r="K192" s="570">
        <f t="shared" si="105"/>
        <v>0</v>
      </c>
      <c r="L192" s="567">
        <v>0</v>
      </c>
    </row>
    <row r="193" spans="1:12" x14ac:dyDescent="0.2">
      <c r="A193" s="5"/>
      <c r="B193" s="1160"/>
      <c r="C193" s="1160"/>
      <c r="D193" s="6" t="s">
        <v>373</v>
      </c>
      <c r="E193" s="7" t="s">
        <v>374</v>
      </c>
      <c r="F193" s="940">
        <v>1400</v>
      </c>
      <c r="G193" s="940">
        <f t="shared" si="104"/>
        <v>0</v>
      </c>
      <c r="H193" s="1231" t="s">
        <v>486</v>
      </c>
      <c r="I193" s="1232"/>
      <c r="J193" s="1062">
        <v>0</v>
      </c>
      <c r="K193" s="570">
        <f t="shared" si="105"/>
        <v>0</v>
      </c>
      <c r="L193" s="567">
        <v>0</v>
      </c>
    </row>
    <row r="194" spans="1:12" x14ac:dyDescent="0.2">
      <c r="A194" s="5"/>
      <c r="B194" s="1160"/>
      <c r="C194" s="1160"/>
      <c r="D194" s="6" t="s">
        <v>267</v>
      </c>
      <c r="E194" s="7" t="s">
        <v>268</v>
      </c>
      <c r="F194" s="940">
        <v>12150</v>
      </c>
      <c r="G194" s="940">
        <f t="shared" si="104"/>
        <v>0</v>
      </c>
      <c r="H194" s="1231" t="s">
        <v>487</v>
      </c>
      <c r="I194" s="1232"/>
      <c r="J194" s="1062">
        <v>5022.45</v>
      </c>
      <c r="K194" s="570">
        <f t="shared" si="105"/>
        <v>0.41337037037037033</v>
      </c>
      <c r="L194" s="567">
        <v>0</v>
      </c>
    </row>
    <row r="195" spans="1:12" ht="33.75" x14ac:dyDescent="0.2">
      <c r="A195" s="5"/>
      <c r="B195" s="1160"/>
      <c r="C195" s="1160"/>
      <c r="D195" s="6" t="s">
        <v>382</v>
      </c>
      <c r="E195" s="7" t="s">
        <v>383</v>
      </c>
      <c r="F195" s="940">
        <v>700</v>
      </c>
      <c r="G195" s="940">
        <f t="shared" si="104"/>
        <v>0</v>
      </c>
      <c r="H195" s="1231" t="s">
        <v>435</v>
      </c>
      <c r="I195" s="1232"/>
      <c r="J195" s="1062">
        <v>326.31</v>
      </c>
      <c r="K195" s="570">
        <f t="shared" si="105"/>
        <v>0.46615714285714288</v>
      </c>
      <c r="L195" s="567">
        <v>0</v>
      </c>
    </row>
    <row r="196" spans="1:12" x14ac:dyDescent="0.2">
      <c r="A196" s="5"/>
      <c r="B196" s="1160"/>
      <c r="C196" s="1160"/>
      <c r="D196" s="6" t="s">
        <v>270</v>
      </c>
      <c r="E196" s="7" t="s">
        <v>271</v>
      </c>
      <c r="F196" s="940">
        <v>400</v>
      </c>
      <c r="G196" s="940">
        <f t="shared" si="104"/>
        <v>0</v>
      </c>
      <c r="H196" s="1231" t="s">
        <v>94</v>
      </c>
      <c r="I196" s="1232"/>
      <c r="J196" s="1062">
        <v>0</v>
      </c>
      <c r="K196" s="570">
        <f t="shared" si="105"/>
        <v>0</v>
      </c>
      <c r="L196" s="567">
        <v>0</v>
      </c>
    </row>
    <row r="197" spans="1:12" ht="22.5" x14ac:dyDescent="0.2">
      <c r="A197" s="5"/>
      <c r="B197" s="1160"/>
      <c r="C197" s="1160"/>
      <c r="D197" s="6" t="s">
        <v>391</v>
      </c>
      <c r="E197" s="7" t="s">
        <v>392</v>
      </c>
      <c r="F197" s="940">
        <v>43128</v>
      </c>
      <c r="G197" s="940">
        <f t="shared" si="104"/>
        <v>0</v>
      </c>
      <c r="H197" s="1231" t="s">
        <v>488</v>
      </c>
      <c r="I197" s="1232"/>
      <c r="J197" s="1062">
        <v>32346</v>
      </c>
      <c r="K197" s="570">
        <f t="shared" si="105"/>
        <v>0.75</v>
      </c>
      <c r="L197" s="567">
        <v>0</v>
      </c>
    </row>
    <row r="198" spans="1:12" x14ac:dyDescent="0.2">
      <c r="A198" s="5"/>
      <c r="B198" s="1160"/>
      <c r="C198" s="1160"/>
      <c r="D198" s="6" t="s">
        <v>297</v>
      </c>
      <c r="E198" s="7" t="s">
        <v>298</v>
      </c>
      <c r="F198" s="940">
        <v>50000</v>
      </c>
      <c r="G198" s="940">
        <f t="shared" si="104"/>
        <v>15000</v>
      </c>
      <c r="H198" s="1231" t="s">
        <v>109</v>
      </c>
      <c r="I198" s="1232"/>
      <c r="J198" s="1062">
        <v>13720.65</v>
      </c>
      <c r="K198" s="570">
        <f t="shared" si="105"/>
        <v>0.21108692307692306</v>
      </c>
      <c r="L198" s="567">
        <v>0</v>
      </c>
    </row>
    <row r="199" spans="1:12" ht="15" x14ac:dyDescent="0.2">
      <c r="A199" s="4"/>
      <c r="B199" s="1165" t="s">
        <v>162</v>
      </c>
      <c r="C199" s="1165"/>
      <c r="D199" s="987"/>
      <c r="E199" s="988" t="s">
        <v>163</v>
      </c>
      <c r="F199" s="1034">
        <f>SUM(F200:F222)</f>
        <v>4136637</v>
      </c>
      <c r="G199" s="1034">
        <f>SUM(G200:G222)</f>
        <v>22891</v>
      </c>
      <c r="H199" s="1235">
        <f>H200+H201+H202+H203+H204+H205+H206+H207+H208+H209+H210+H211+H212+H213+H214+H215+H216+H217+H218+H219+H220+H221+H222</f>
        <v>4159528</v>
      </c>
      <c r="I199" s="1236"/>
      <c r="J199" s="1063">
        <f t="shared" ref="J199" si="106">J200+J201+J202+J203+J204+J205+J206+J207+J208+J209+J210+J211+J212+J213+J214+J215+J216+J217+J218+J219+J220+J221+J222</f>
        <v>2141856.2599999998</v>
      </c>
      <c r="K199" s="1036">
        <f>J199/H199</f>
        <v>0.51492771776028423</v>
      </c>
      <c r="L199" s="1037">
        <f t="shared" ref="L199" si="107">L200+L201+L202+L203+L204+L205+L206+L207+L208+L209+L210+L211+L212+L213+L214+L215+L216+L217+L218+L219+L220+L221+L222</f>
        <v>74629.55</v>
      </c>
    </row>
    <row r="200" spans="1:12" ht="45" x14ac:dyDescent="0.2">
      <c r="A200" s="5"/>
      <c r="B200" s="1160"/>
      <c r="C200" s="1160"/>
      <c r="D200" s="562" t="s">
        <v>284</v>
      </c>
      <c r="E200" s="563" t="s">
        <v>285</v>
      </c>
      <c r="F200" s="945">
        <v>43440</v>
      </c>
      <c r="G200" s="945">
        <f>H200-F200</f>
        <v>6751</v>
      </c>
      <c r="H200" s="1233" t="s">
        <v>489</v>
      </c>
      <c r="I200" s="1234"/>
      <c r="J200" s="1065">
        <v>18393.27</v>
      </c>
      <c r="K200" s="571">
        <f>J200/H200</f>
        <v>0.36646550178318821</v>
      </c>
      <c r="L200" s="568">
        <v>0</v>
      </c>
    </row>
    <row r="201" spans="1:12" ht="22.5" x14ac:dyDescent="0.2">
      <c r="A201" s="5"/>
      <c r="B201" s="1160"/>
      <c r="C201" s="1160"/>
      <c r="D201" s="6" t="s">
        <v>490</v>
      </c>
      <c r="E201" s="7" t="s">
        <v>491</v>
      </c>
      <c r="F201" s="940">
        <v>941420</v>
      </c>
      <c r="G201" s="945">
        <f t="shared" ref="G201:G222" si="108">H201-F201</f>
        <v>0</v>
      </c>
      <c r="H201" s="1231" t="s">
        <v>492</v>
      </c>
      <c r="I201" s="1232"/>
      <c r="J201" s="1062">
        <v>468345.72</v>
      </c>
      <c r="K201" s="571">
        <f t="shared" ref="K201:K222" si="109">J201/H201</f>
        <v>0.4974886023241486</v>
      </c>
      <c r="L201" s="567">
        <v>0</v>
      </c>
    </row>
    <row r="202" spans="1:12" x14ac:dyDescent="0.2">
      <c r="A202" s="5"/>
      <c r="B202" s="1160"/>
      <c r="C202" s="1160"/>
      <c r="D202" s="6" t="s">
        <v>355</v>
      </c>
      <c r="E202" s="7" t="s">
        <v>356</v>
      </c>
      <c r="F202" s="940">
        <v>59254</v>
      </c>
      <c r="G202" s="945">
        <f t="shared" si="108"/>
        <v>0</v>
      </c>
      <c r="H202" s="1231" t="s">
        <v>493</v>
      </c>
      <c r="I202" s="1232"/>
      <c r="J202" s="1062">
        <v>28221</v>
      </c>
      <c r="K202" s="571">
        <f t="shared" si="109"/>
        <v>0.4762716441084146</v>
      </c>
      <c r="L202" s="567">
        <v>1243.02</v>
      </c>
    </row>
    <row r="203" spans="1:12" x14ac:dyDescent="0.2">
      <c r="A203" s="5"/>
      <c r="B203" s="1160"/>
      <c r="C203" s="1160"/>
      <c r="D203" s="6" t="s">
        <v>255</v>
      </c>
      <c r="E203" s="7" t="s">
        <v>256</v>
      </c>
      <c r="F203" s="940">
        <v>1763995</v>
      </c>
      <c r="G203" s="945">
        <f t="shared" si="108"/>
        <v>0</v>
      </c>
      <c r="H203" s="1231" t="s">
        <v>494</v>
      </c>
      <c r="I203" s="1232"/>
      <c r="J203" s="1062">
        <v>871301.51</v>
      </c>
      <c r="K203" s="571">
        <f t="shared" si="109"/>
        <v>0.49393649641864062</v>
      </c>
      <c r="L203" s="567">
        <v>40817.26</v>
      </c>
    </row>
    <row r="204" spans="1:12" x14ac:dyDescent="0.2">
      <c r="A204" s="5"/>
      <c r="B204" s="1160"/>
      <c r="C204" s="1160"/>
      <c r="D204" s="6" t="s">
        <v>336</v>
      </c>
      <c r="E204" s="7" t="s">
        <v>337</v>
      </c>
      <c r="F204" s="940">
        <v>146000</v>
      </c>
      <c r="G204" s="945">
        <f t="shared" si="108"/>
        <v>-10860</v>
      </c>
      <c r="H204" s="1231" t="s">
        <v>495</v>
      </c>
      <c r="I204" s="1232"/>
      <c r="J204" s="1062">
        <v>132466.94</v>
      </c>
      <c r="K204" s="571">
        <f t="shared" si="109"/>
        <v>0.98022006807754924</v>
      </c>
      <c r="L204" s="567">
        <v>0</v>
      </c>
    </row>
    <row r="205" spans="1:12" x14ac:dyDescent="0.2">
      <c r="A205" s="5"/>
      <c r="B205" s="1160"/>
      <c r="C205" s="1160"/>
      <c r="D205" s="6" t="s">
        <v>258</v>
      </c>
      <c r="E205" s="7" t="s">
        <v>259</v>
      </c>
      <c r="F205" s="940">
        <v>337731</v>
      </c>
      <c r="G205" s="945">
        <f t="shared" si="108"/>
        <v>0</v>
      </c>
      <c r="H205" s="1231" t="s">
        <v>496</v>
      </c>
      <c r="I205" s="1232"/>
      <c r="J205" s="1062">
        <v>160283.01999999999</v>
      </c>
      <c r="K205" s="571">
        <f t="shared" si="109"/>
        <v>0.47458782285309903</v>
      </c>
      <c r="L205" s="567">
        <v>25316.25</v>
      </c>
    </row>
    <row r="206" spans="1:12" x14ac:dyDescent="0.2">
      <c r="A206" s="5"/>
      <c r="B206" s="1160"/>
      <c r="C206" s="1160"/>
      <c r="D206" s="6" t="s">
        <v>261</v>
      </c>
      <c r="E206" s="7" t="s">
        <v>262</v>
      </c>
      <c r="F206" s="940">
        <v>48389</v>
      </c>
      <c r="G206" s="945">
        <f t="shared" si="108"/>
        <v>0</v>
      </c>
      <c r="H206" s="1231" t="s">
        <v>497</v>
      </c>
      <c r="I206" s="1232"/>
      <c r="J206" s="1062">
        <v>21438.880000000001</v>
      </c>
      <c r="K206" s="571">
        <f t="shared" si="109"/>
        <v>0.44305275992477633</v>
      </c>
      <c r="L206" s="567">
        <v>3359.88</v>
      </c>
    </row>
    <row r="207" spans="1:12" x14ac:dyDescent="0.2">
      <c r="A207" s="5"/>
      <c r="B207" s="1160"/>
      <c r="C207" s="1160"/>
      <c r="D207" s="6" t="s">
        <v>274</v>
      </c>
      <c r="E207" s="7" t="s">
        <v>275</v>
      </c>
      <c r="F207" s="940">
        <v>5500</v>
      </c>
      <c r="G207" s="945">
        <f t="shared" si="108"/>
        <v>0</v>
      </c>
      <c r="H207" s="1231" t="s">
        <v>498</v>
      </c>
      <c r="I207" s="1232"/>
      <c r="J207" s="1062">
        <v>0</v>
      </c>
      <c r="K207" s="571">
        <f t="shared" si="109"/>
        <v>0</v>
      </c>
      <c r="L207" s="567">
        <v>0</v>
      </c>
    </row>
    <row r="208" spans="1:12" x14ac:dyDescent="0.2">
      <c r="A208" s="5"/>
      <c r="B208" s="1160"/>
      <c r="C208" s="1160"/>
      <c r="D208" s="6" t="s">
        <v>264</v>
      </c>
      <c r="E208" s="7" t="s">
        <v>265</v>
      </c>
      <c r="F208" s="940">
        <v>78422</v>
      </c>
      <c r="G208" s="945">
        <f t="shared" si="108"/>
        <v>0</v>
      </c>
      <c r="H208" s="1231" t="s">
        <v>499</v>
      </c>
      <c r="I208" s="1232"/>
      <c r="J208" s="1062">
        <v>32500.48</v>
      </c>
      <c r="K208" s="571">
        <f t="shared" si="109"/>
        <v>0.41443064446201322</v>
      </c>
      <c r="L208" s="567">
        <v>0</v>
      </c>
    </row>
    <row r="209" spans="1:12" x14ac:dyDescent="0.2">
      <c r="A209" s="5"/>
      <c r="B209" s="1160"/>
      <c r="C209" s="1160"/>
      <c r="D209" s="6" t="s">
        <v>500</v>
      </c>
      <c r="E209" s="7" t="s">
        <v>501</v>
      </c>
      <c r="F209" s="940">
        <v>253000</v>
      </c>
      <c r="G209" s="945">
        <f t="shared" si="108"/>
        <v>0</v>
      </c>
      <c r="H209" s="1231" t="s">
        <v>502</v>
      </c>
      <c r="I209" s="1232"/>
      <c r="J209" s="1062">
        <v>132278.62</v>
      </c>
      <c r="K209" s="571">
        <f t="shared" si="109"/>
        <v>0.52284039525691695</v>
      </c>
      <c r="L209" s="567">
        <v>0</v>
      </c>
    </row>
    <row r="210" spans="1:12" ht="22.5" x14ac:dyDescent="0.2">
      <c r="A210" s="5"/>
      <c r="B210" s="1160"/>
      <c r="C210" s="1160"/>
      <c r="D210" s="6" t="s">
        <v>366</v>
      </c>
      <c r="E210" s="7" t="s">
        <v>367</v>
      </c>
      <c r="F210" s="940">
        <v>600</v>
      </c>
      <c r="G210" s="945">
        <f t="shared" si="108"/>
        <v>0</v>
      </c>
      <c r="H210" s="1231" t="s">
        <v>64</v>
      </c>
      <c r="I210" s="1232"/>
      <c r="J210" s="1062">
        <v>0</v>
      </c>
      <c r="K210" s="571">
        <f t="shared" si="109"/>
        <v>0</v>
      </c>
      <c r="L210" s="567">
        <v>0</v>
      </c>
    </row>
    <row r="211" spans="1:12" ht="22.5" x14ac:dyDescent="0.2">
      <c r="A211" s="5"/>
      <c r="B211" s="1160"/>
      <c r="C211" s="1160"/>
      <c r="D211" s="6" t="s">
        <v>369</v>
      </c>
      <c r="E211" s="7" t="s">
        <v>370</v>
      </c>
      <c r="F211" s="940">
        <v>2650</v>
      </c>
      <c r="G211" s="945">
        <f t="shared" si="108"/>
        <v>0</v>
      </c>
      <c r="H211" s="1231" t="s">
        <v>503</v>
      </c>
      <c r="I211" s="1232"/>
      <c r="J211" s="1062">
        <v>1038.3499999999999</v>
      </c>
      <c r="K211" s="571">
        <f t="shared" si="109"/>
        <v>0.39183018867924524</v>
      </c>
      <c r="L211" s="567">
        <v>0</v>
      </c>
    </row>
    <row r="212" spans="1:12" x14ac:dyDescent="0.2">
      <c r="A212" s="5"/>
      <c r="B212" s="1160"/>
      <c r="C212" s="1160"/>
      <c r="D212" s="6" t="s">
        <v>278</v>
      </c>
      <c r="E212" s="7" t="s">
        <v>279</v>
      </c>
      <c r="F212" s="940">
        <v>247700</v>
      </c>
      <c r="G212" s="945">
        <f t="shared" si="108"/>
        <v>0</v>
      </c>
      <c r="H212" s="1231" t="s">
        <v>504</v>
      </c>
      <c r="I212" s="1232"/>
      <c r="J212" s="1062">
        <v>153044.91</v>
      </c>
      <c r="K212" s="571">
        <f t="shared" si="109"/>
        <v>0.61786398869600323</v>
      </c>
      <c r="L212" s="567">
        <v>3590.75</v>
      </c>
    </row>
    <row r="213" spans="1:12" x14ac:dyDescent="0.2">
      <c r="A213" s="5"/>
      <c r="B213" s="1160"/>
      <c r="C213" s="1160"/>
      <c r="D213" s="6" t="s">
        <v>293</v>
      </c>
      <c r="E213" s="7" t="s">
        <v>294</v>
      </c>
      <c r="F213" s="940">
        <v>6000</v>
      </c>
      <c r="G213" s="945">
        <f t="shared" si="108"/>
        <v>27000</v>
      </c>
      <c r="H213" s="1231" t="s">
        <v>505</v>
      </c>
      <c r="I213" s="1232"/>
      <c r="J213" s="1062">
        <v>0</v>
      </c>
      <c r="K213" s="571">
        <f t="shared" si="109"/>
        <v>0</v>
      </c>
      <c r="L213" s="567">
        <v>0</v>
      </c>
    </row>
    <row r="214" spans="1:12" x14ac:dyDescent="0.2">
      <c r="A214" s="5"/>
      <c r="B214" s="1160"/>
      <c r="C214" s="1160"/>
      <c r="D214" s="6" t="s">
        <v>373</v>
      </c>
      <c r="E214" s="7" t="s">
        <v>374</v>
      </c>
      <c r="F214" s="940">
        <v>4000</v>
      </c>
      <c r="G214" s="945">
        <f t="shared" si="108"/>
        <v>0</v>
      </c>
      <c r="H214" s="1231" t="s">
        <v>43</v>
      </c>
      <c r="I214" s="1232"/>
      <c r="J214" s="1062">
        <v>120</v>
      </c>
      <c r="K214" s="571">
        <f t="shared" si="109"/>
        <v>0.03</v>
      </c>
      <c r="L214" s="567">
        <v>0</v>
      </c>
    </row>
    <row r="215" spans="1:12" x14ac:dyDescent="0.2">
      <c r="A215" s="5"/>
      <c r="B215" s="1160"/>
      <c r="C215" s="1160"/>
      <c r="D215" s="6" t="s">
        <v>267</v>
      </c>
      <c r="E215" s="7" t="s">
        <v>268</v>
      </c>
      <c r="F215" s="940">
        <v>68800</v>
      </c>
      <c r="G215" s="945">
        <f t="shared" si="108"/>
        <v>0</v>
      </c>
      <c r="H215" s="1231" t="s">
        <v>506</v>
      </c>
      <c r="I215" s="1232"/>
      <c r="J215" s="1062">
        <v>32516.9</v>
      </c>
      <c r="K215" s="571">
        <f t="shared" si="109"/>
        <v>0.47262936046511628</v>
      </c>
      <c r="L215" s="567">
        <v>302.39</v>
      </c>
    </row>
    <row r="216" spans="1:12" x14ac:dyDescent="0.2">
      <c r="A216" s="5"/>
      <c r="B216" s="1160"/>
      <c r="C216" s="1160"/>
      <c r="D216" s="6" t="s">
        <v>377</v>
      </c>
      <c r="E216" s="7" t="s">
        <v>378</v>
      </c>
      <c r="F216" s="940">
        <v>2600</v>
      </c>
      <c r="G216" s="945">
        <f t="shared" si="108"/>
        <v>0</v>
      </c>
      <c r="H216" s="1231" t="s">
        <v>507</v>
      </c>
      <c r="I216" s="1232"/>
      <c r="J216" s="1062">
        <v>903.45</v>
      </c>
      <c r="K216" s="571">
        <f t="shared" si="109"/>
        <v>0.34748076923076926</v>
      </c>
      <c r="L216" s="567">
        <v>0</v>
      </c>
    </row>
    <row r="217" spans="1:12" ht="33.75" x14ac:dyDescent="0.2">
      <c r="A217" s="5"/>
      <c r="B217" s="1160"/>
      <c r="C217" s="1160"/>
      <c r="D217" s="6" t="s">
        <v>379</v>
      </c>
      <c r="E217" s="7" t="s">
        <v>380</v>
      </c>
      <c r="F217" s="940">
        <v>1200</v>
      </c>
      <c r="G217" s="945">
        <f t="shared" si="108"/>
        <v>0</v>
      </c>
      <c r="H217" s="1231" t="s">
        <v>368</v>
      </c>
      <c r="I217" s="1232"/>
      <c r="J217" s="1062">
        <v>452.25</v>
      </c>
      <c r="K217" s="571">
        <f t="shared" si="109"/>
        <v>0.37687500000000002</v>
      </c>
      <c r="L217" s="567">
        <v>0</v>
      </c>
    </row>
    <row r="218" spans="1:12" ht="33.75" x14ac:dyDescent="0.2">
      <c r="A218" s="5"/>
      <c r="B218" s="1160"/>
      <c r="C218" s="1160"/>
      <c r="D218" s="6" t="s">
        <v>382</v>
      </c>
      <c r="E218" s="7" t="s">
        <v>383</v>
      </c>
      <c r="F218" s="940">
        <v>5400</v>
      </c>
      <c r="G218" s="945">
        <f t="shared" si="108"/>
        <v>0</v>
      </c>
      <c r="H218" s="1231" t="s">
        <v>508</v>
      </c>
      <c r="I218" s="1232"/>
      <c r="J218" s="1062">
        <v>2397.46</v>
      </c>
      <c r="K218" s="571">
        <f t="shared" si="109"/>
        <v>0.44397407407407408</v>
      </c>
      <c r="L218" s="567">
        <v>0</v>
      </c>
    </row>
    <row r="219" spans="1:12" x14ac:dyDescent="0.2">
      <c r="A219" s="5"/>
      <c r="B219" s="1160"/>
      <c r="C219" s="1160"/>
      <c r="D219" s="6" t="s">
        <v>342</v>
      </c>
      <c r="E219" s="7" t="s">
        <v>343</v>
      </c>
      <c r="F219" s="940">
        <v>3000</v>
      </c>
      <c r="G219" s="945">
        <f t="shared" si="108"/>
        <v>0</v>
      </c>
      <c r="H219" s="1231" t="s">
        <v>375</v>
      </c>
      <c r="I219" s="1232"/>
      <c r="J219" s="1062">
        <v>654.5</v>
      </c>
      <c r="K219" s="571">
        <f t="shared" si="109"/>
        <v>0.21816666666666668</v>
      </c>
      <c r="L219" s="567">
        <v>0</v>
      </c>
    </row>
    <row r="220" spans="1:12" x14ac:dyDescent="0.2">
      <c r="A220" s="5"/>
      <c r="B220" s="1160"/>
      <c r="C220" s="1160"/>
      <c r="D220" s="6" t="s">
        <v>270</v>
      </c>
      <c r="E220" s="7" t="s">
        <v>271</v>
      </c>
      <c r="F220" s="940">
        <v>4000</v>
      </c>
      <c r="G220" s="945">
        <f t="shared" si="108"/>
        <v>0</v>
      </c>
      <c r="H220" s="1231" t="s">
        <v>43</v>
      </c>
      <c r="I220" s="1232"/>
      <c r="J220" s="1062">
        <v>268</v>
      </c>
      <c r="K220" s="571">
        <f t="shared" si="109"/>
        <v>6.7000000000000004E-2</v>
      </c>
      <c r="L220" s="567">
        <v>0</v>
      </c>
    </row>
    <row r="221" spans="1:12" ht="22.5" x14ac:dyDescent="0.2">
      <c r="A221" s="5"/>
      <c r="B221" s="1160"/>
      <c r="C221" s="1160"/>
      <c r="D221" s="6" t="s">
        <v>391</v>
      </c>
      <c r="E221" s="7" t="s">
        <v>392</v>
      </c>
      <c r="F221" s="940">
        <v>113196</v>
      </c>
      <c r="G221" s="945">
        <f t="shared" si="108"/>
        <v>0</v>
      </c>
      <c r="H221" s="1231" t="s">
        <v>509</v>
      </c>
      <c r="I221" s="1232"/>
      <c r="J221" s="1062">
        <v>84897</v>
      </c>
      <c r="K221" s="571">
        <f t="shared" si="109"/>
        <v>0.75</v>
      </c>
      <c r="L221" s="567">
        <v>0</v>
      </c>
    </row>
    <row r="222" spans="1:12" x14ac:dyDescent="0.2">
      <c r="A222" s="5"/>
      <c r="B222" s="1160"/>
      <c r="C222" s="1160"/>
      <c r="D222" s="6" t="s">
        <v>310</v>
      </c>
      <c r="E222" s="7" t="s">
        <v>80</v>
      </c>
      <c r="F222" s="940">
        <v>340</v>
      </c>
      <c r="G222" s="945">
        <f t="shared" si="108"/>
        <v>0</v>
      </c>
      <c r="H222" s="1231" t="s">
        <v>510</v>
      </c>
      <c r="I222" s="1232"/>
      <c r="J222" s="1062">
        <v>334</v>
      </c>
      <c r="K222" s="571">
        <f t="shared" si="109"/>
        <v>0.98235294117647054</v>
      </c>
      <c r="L222" s="567">
        <v>0</v>
      </c>
    </row>
    <row r="223" spans="1:12" ht="15" x14ac:dyDescent="0.2">
      <c r="A223" s="4"/>
      <c r="B223" s="1161" t="s">
        <v>169</v>
      </c>
      <c r="C223" s="1161"/>
      <c r="D223" s="999"/>
      <c r="E223" s="1000" t="s">
        <v>170</v>
      </c>
      <c r="F223" s="1038">
        <f>SUM(F224:F244)</f>
        <v>5459315</v>
      </c>
      <c r="G223" s="1038">
        <f>SUM(G224:G244)</f>
        <v>-2790</v>
      </c>
      <c r="H223" s="1246">
        <f>H224+H225+H226+H227+H228+H229+H230+H231+H232+H233+H234+H235+H236+H237+H238+H239+H240+H241+H242+H243+H244</f>
        <v>5456525</v>
      </c>
      <c r="I223" s="1247"/>
      <c r="J223" s="1064">
        <f t="shared" ref="J223" si="110">J224+J225+J226+J227+J228+J229+J230+J231+J232+J233+J234+J235+J236+J237+J238+J239+J240+J241+J242+J243+J244</f>
        <v>2921479.7800000003</v>
      </c>
      <c r="K223" s="1049">
        <f>J223/H223</f>
        <v>0.53541031700578667</v>
      </c>
      <c r="L223" s="1051">
        <f t="shared" ref="L223" si="111">L224+L225+L226+L227+L228+L229+L230+L231+L232+L233+L234+L235+L236+L237+L238+L239+L240+L241+L242+L243+L244</f>
        <v>101175.05999999998</v>
      </c>
    </row>
    <row r="224" spans="1:12" ht="45" x14ac:dyDescent="0.2">
      <c r="A224" s="5"/>
      <c r="B224" s="1160"/>
      <c r="C224" s="1160"/>
      <c r="D224" s="6" t="s">
        <v>511</v>
      </c>
      <c r="E224" s="7" t="s">
        <v>512</v>
      </c>
      <c r="F224" s="940">
        <v>1350000</v>
      </c>
      <c r="G224" s="940">
        <f>H224-F224</f>
        <v>3564</v>
      </c>
      <c r="H224" s="1231" t="s">
        <v>513</v>
      </c>
      <c r="I224" s="1232"/>
      <c r="J224" s="1062">
        <v>830768</v>
      </c>
      <c r="K224" s="570">
        <f>J224/H224</f>
        <v>0.61376336841109835</v>
      </c>
      <c r="L224" s="567">
        <v>0</v>
      </c>
    </row>
    <row r="225" spans="1:12" ht="22.5" x14ac:dyDescent="0.2">
      <c r="A225" s="5"/>
      <c r="B225" s="1160"/>
      <c r="C225" s="1160"/>
      <c r="D225" s="6" t="s">
        <v>490</v>
      </c>
      <c r="E225" s="7" t="s">
        <v>491</v>
      </c>
      <c r="F225" s="940">
        <v>430000</v>
      </c>
      <c r="G225" s="940">
        <f t="shared" ref="G225:G244" si="112">H225-F225</f>
        <v>1458</v>
      </c>
      <c r="H225" s="1231" t="s">
        <v>514</v>
      </c>
      <c r="I225" s="1232"/>
      <c r="J225" s="1062">
        <v>176553.89</v>
      </c>
      <c r="K225" s="570">
        <f t="shared" ref="K225:K244" si="113">J225/H225</f>
        <v>0.40920295834125225</v>
      </c>
      <c r="L225" s="567">
        <v>0</v>
      </c>
    </row>
    <row r="226" spans="1:12" x14ac:dyDescent="0.2">
      <c r="A226" s="5"/>
      <c r="B226" s="1160"/>
      <c r="C226" s="1160"/>
      <c r="D226" s="6" t="s">
        <v>355</v>
      </c>
      <c r="E226" s="7" t="s">
        <v>356</v>
      </c>
      <c r="F226" s="940">
        <v>125199</v>
      </c>
      <c r="G226" s="940">
        <f t="shared" si="112"/>
        <v>-400</v>
      </c>
      <c r="H226" s="1231" t="s">
        <v>515</v>
      </c>
      <c r="I226" s="1232"/>
      <c r="J226" s="1062">
        <v>66371.360000000001</v>
      </c>
      <c r="K226" s="570">
        <f t="shared" si="113"/>
        <v>0.53182605629852808</v>
      </c>
      <c r="L226" s="567">
        <v>2812.73</v>
      </c>
    </row>
    <row r="227" spans="1:12" x14ac:dyDescent="0.2">
      <c r="A227" s="5"/>
      <c r="B227" s="1160"/>
      <c r="C227" s="1160"/>
      <c r="D227" s="6" t="s">
        <v>458</v>
      </c>
      <c r="E227" s="7" t="s">
        <v>459</v>
      </c>
      <c r="F227" s="940">
        <v>2190</v>
      </c>
      <c r="G227" s="940">
        <f t="shared" si="112"/>
        <v>0</v>
      </c>
      <c r="H227" s="1231" t="s">
        <v>516</v>
      </c>
      <c r="I227" s="1232"/>
      <c r="J227" s="1062">
        <v>800</v>
      </c>
      <c r="K227" s="570">
        <f t="shared" si="113"/>
        <v>0.36529680365296802</v>
      </c>
      <c r="L227" s="567">
        <v>500</v>
      </c>
    </row>
    <row r="228" spans="1:12" x14ac:dyDescent="0.2">
      <c r="A228" s="5"/>
      <c r="B228" s="1160"/>
      <c r="C228" s="1160"/>
      <c r="D228" s="6" t="s">
        <v>255</v>
      </c>
      <c r="E228" s="7" t="s">
        <v>256</v>
      </c>
      <c r="F228" s="940">
        <v>2379227</v>
      </c>
      <c r="G228" s="940">
        <f t="shared" si="112"/>
        <v>0</v>
      </c>
      <c r="H228" s="1231" t="s">
        <v>517</v>
      </c>
      <c r="I228" s="1232"/>
      <c r="J228" s="1062">
        <v>1110689</v>
      </c>
      <c r="K228" s="570">
        <f t="shared" si="113"/>
        <v>0.4668276713403135</v>
      </c>
      <c r="L228" s="567">
        <v>56493.71</v>
      </c>
    </row>
    <row r="229" spans="1:12" x14ac:dyDescent="0.2">
      <c r="A229" s="5"/>
      <c r="B229" s="1160"/>
      <c r="C229" s="1160"/>
      <c r="D229" s="6" t="s">
        <v>336</v>
      </c>
      <c r="E229" s="7" t="s">
        <v>337</v>
      </c>
      <c r="F229" s="940">
        <v>185500</v>
      </c>
      <c r="G229" s="940">
        <f t="shared" si="112"/>
        <v>-8012</v>
      </c>
      <c r="H229" s="1231" t="s">
        <v>518</v>
      </c>
      <c r="I229" s="1232"/>
      <c r="J229" s="1062">
        <v>177486.4</v>
      </c>
      <c r="K229" s="570">
        <f t="shared" si="113"/>
        <v>0.9999909853060488</v>
      </c>
      <c r="L229" s="567">
        <v>0</v>
      </c>
    </row>
    <row r="230" spans="1:12" x14ac:dyDescent="0.2">
      <c r="A230" s="5"/>
      <c r="B230" s="1160"/>
      <c r="C230" s="1160"/>
      <c r="D230" s="6" t="s">
        <v>258</v>
      </c>
      <c r="E230" s="7" t="s">
        <v>259</v>
      </c>
      <c r="F230" s="940">
        <v>467159</v>
      </c>
      <c r="G230" s="940">
        <f t="shared" si="112"/>
        <v>0</v>
      </c>
      <c r="H230" s="1231" t="s">
        <v>519</v>
      </c>
      <c r="I230" s="1232"/>
      <c r="J230" s="1062">
        <v>212091.15</v>
      </c>
      <c r="K230" s="570">
        <f t="shared" si="113"/>
        <v>0.45400206353725392</v>
      </c>
      <c r="L230" s="567">
        <v>32366.75</v>
      </c>
    </row>
    <row r="231" spans="1:12" x14ac:dyDescent="0.2">
      <c r="A231" s="5"/>
      <c r="B231" s="1160"/>
      <c r="C231" s="1160"/>
      <c r="D231" s="6" t="s">
        <v>261</v>
      </c>
      <c r="E231" s="7" t="s">
        <v>262</v>
      </c>
      <c r="F231" s="940">
        <v>66420</v>
      </c>
      <c r="G231" s="940">
        <f t="shared" si="112"/>
        <v>0</v>
      </c>
      <c r="H231" s="1231" t="s">
        <v>520</v>
      </c>
      <c r="I231" s="1232"/>
      <c r="J231" s="1062">
        <v>27562.400000000001</v>
      </c>
      <c r="K231" s="570">
        <f t="shared" si="113"/>
        <v>0.41497139415838608</v>
      </c>
      <c r="L231" s="567">
        <v>4657.53</v>
      </c>
    </row>
    <row r="232" spans="1:12" x14ac:dyDescent="0.2">
      <c r="A232" s="5"/>
      <c r="B232" s="1160"/>
      <c r="C232" s="1160"/>
      <c r="D232" s="6" t="s">
        <v>274</v>
      </c>
      <c r="E232" s="7" t="s">
        <v>275</v>
      </c>
      <c r="F232" s="940">
        <v>5874</v>
      </c>
      <c r="G232" s="940">
        <f t="shared" si="112"/>
        <v>0</v>
      </c>
      <c r="H232" s="1231" t="s">
        <v>521</v>
      </c>
      <c r="I232" s="1232"/>
      <c r="J232" s="1062">
        <v>1591.32</v>
      </c>
      <c r="K232" s="570">
        <f t="shared" si="113"/>
        <v>0.27090909090909088</v>
      </c>
      <c r="L232" s="567">
        <v>595.67999999999995</v>
      </c>
    </row>
    <row r="233" spans="1:12" x14ac:dyDescent="0.2">
      <c r="A233" s="5"/>
      <c r="B233" s="1160"/>
      <c r="C233" s="1160"/>
      <c r="D233" s="6" t="s">
        <v>264</v>
      </c>
      <c r="E233" s="7" t="s">
        <v>265</v>
      </c>
      <c r="F233" s="940">
        <v>59721</v>
      </c>
      <c r="G233" s="940">
        <f t="shared" si="112"/>
        <v>5000</v>
      </c>
      <c r="H233" s="1231" t="s">
        <v>522</v>
      </c>
      <c r="I233" s="1232"/>
      <c r="J233" s="1062">
        <v>48734.86</v>
      </c>
      <c r="K233" s="570">
        <f t="shared" si="113"/>
        <v>0.75299918110041564</v>
      </c>
      <c r="L233" s="567">
        <v>150</v>
      </c>
    </row>
    <row r="234" spans="1:12" ht="22.5" x14ac:dyDescent="0.2">
      <c r="A234" s="5"/>
      <c r="B234" s="1160"/>
      <c r="C234" s="1160"/>
      <c r="D234" s="6" t="s">
        <v>366</v>
      </c>
      <c r="E234" s="7" t="s">
        <v>367</v>
      </c>
      <c r="F234" s="940">
        <v>300</v>
      </c>
      <c r="G234" s="940">
        <f t="shared" si="112"/>
        <v>0</v>
      </c>
      <c r="H234" s="1231" t="s">
        <v>523</v>
      </c>
      <c r="I234" s="1232"/>
      <c r="J234" s="1062">
        <v>0</v>
      </c>
      <c r="K234" s="570">
        <f t="shared" si="113"/>
        <v>0</v>
      </c>
      <c r="L234" s="567">
        <v>0</v>
      </c>
    </row>
    <row r="235" spans="1:12" ht="22.5" x14ac:dyDescent="0.2">
      <c r="A235" s="5"/>
      <c r="B235" s="1160"/>
      <c r="C235" s="1160"/>
      <c r="D235" s="6" t="s">
        <v>369</v>
      </c>
      <c r="E235" s="7" t="s">
        <v>370</v>
      </c>
      <c r="F235" s="940">
        <v>3710</v>
      </c>
      <c r="G235" s="940">
        <f t="shared" si="112"/>
        <v>0</v>
      </c>
      <c r="H235" s="1231" t="s">
        <v>524</v>
      </c>
      <c r="I235" s="1232"/>
      <c r="J235" s="1062">
        <v>868.1</v>
      </c>
      <c r="K235" s="570">
        <f t="shared" si="113"/>
        <v>0.23398921832884098</v>
      </c>
      <c r="L235" s="567">
        <v>0</v>
      </c>
    </row>
    <row r="236" spans="1:12" x14ac:dyDescent="0.2">
      <c r="A236" s="5"/>
      <c r="B236" s="1160"/>
      <c r="C236" s="1160"/>
      <c r="D236" s="6" t="s">
        <v>278</v>
      </c>
      <c r="E236" s="7" t="s">
        <v>279</v>
      </c>
      <c r="F236" s="940">
        <v>167300</v>
      </c>
      <c r="G236" s="940">
        <f t="shared" si="112"/>
        <v>0</v>
      </c>
      <c r="H236" s="1231" t="s">
        <v>525</v>
      </c>
      <c r="I236" s="1232"/>
      <c r="J236" s="1062">
        <v>119301.14</v>
      </c>
      <c r="K236" s="570">
        <f t="shared" si="113"/>
        <v>0.71309707112970711</v>
      </c>
      <c r="L236" s="567">
        <v>2791.23</v>
      </c>
    </row>
    <row r="237" spans="1:12" x14ac:dyDescent="0.2">
      <c r="A237" s="5"/>
      <c r="B237" s="1160"/>
      <c r="C237" s="1160"/>
      <c r="D237" s="6" t="s">
        <v>293</v>
      </c>
      <c r="E237" s="7" t="s">
        <v>294</v>
      </c>
      <c r="F237" s="940">
        <v>4000</v>
      </c>
      <c r="G237" s="940">
        <f t="shared" si="112"/>
        <v>0</v>
      </c>
      <c r="H237" s="1231" t="s">
        <v>43</v>
      </c>
      <c r="I237" s="1232"/>
      <c r="J237" s="1062">
        <v>706</v>
      </c>
      <c r="K237" s="570">
        <f t="shared" si="113"/>
        <v>0.17649999999999999</v>
      </c>
      <c r="L237" s="567">
        <v>0</v>
      </c>
    </row>
    <row r="238" spans="1:12" x14ac:dyDescent="0.2">
      <c r="A238" s="5"/>
      <c r="B238" s="1160"/>
      <c r="C238" s="1160"/>
      <c r="D238" s="6" t="s">
        <v>373</v>
      </c>
      <c r="E238" s="7" t="s">
        <v>374</v>
      </c>
      <c r="F238" s="940">
        <v>6860</v>
      </c>
      <c r="G238" s="940">
        <f t="shared" si="112"/>
        <v>-2400</v>
      </c>
      <c r="H238" s="1231" t="s">
        <v>526</v>
      </c>
      <c r="I238" s="1232"/>
      <c r="J238" s="1062">
        <v>1680</v>
      </c>
      <c r="K238" s="570">
        <f t="shared" si="113"/>
        <v>0.37668161434977576</v>
      </c>
      <c r="L238" s="567">
        <v>0</v>
      </c>
    </row>
    <row r="239" spans="1:12" x14ac:dyDescent="0.2">
      <c r="A239" s="5"/>
      <c r="B239" s="1160"/>
      <c r="C239" s="1160"/>
      <c r="D239" s="6" t="s">
        <v>267</v>
      </c>
      <c r="E239" s="7" t="s">
        <v>268</v>
      </c>
      <c r="F239" s="940">
        <v>46160</v>
      </c>
      <c r="G239" s="940">
        <f t="shared" si="112"/>
        <v>-2000</v>
      </c>
      <c r="H239" s="1231" t="s">
        <v>527</v>
      </c>
      <c r="I239" s="1232"/>
      <c r="J239" s="1062">
        <v>28859.95</v>
      </c>
      <c r="K239" s="570">
        <f t="shared" si="113"/>
        <v>0.65353147644927534</v>
      </c>
      <c r="L239" s="567">
        <v>770.43</v>
      </c>
    </row>
    <row r="240" spans="1:12" x14ac:dyDescent="0.2">
      <c r="A240" s="5"/>
      <c r="B240" s="1160"/>
      <c r="C240" s="1160"/>
      <c r="D240" s="6" t="s">
        <v>377</v>
      </c>
      <c r="E240" s="7" t="s">
        <v>378</v>
      </c>
      <c r="F240" s="940">
        <v>1530</v>
      </c>
      <c r="G240" s="940">
        <f t="shared" si="112"/>
        <v>0</v>
      </c>
      <c r="H240" s="1231" t="s">
        <v>241</v>
      </c>
      <c r="I240" s="1232"/>
      <c r="J240" s="1062">
        <v>1247.22</v>
      </c>
      <c r="K240" s="570">
        <f t="shared" si="113"/>
        <v>0.81517647058823528</v>
      </c>
      <c r="L240" s="567">
        <v>0</v>
      </c>
    </row>
    <row r="241" spans="1:12" ht="33.75" x14ac:dyDescent="0.2">
      <c r="A241" s="5"/>
      <c r="B241" s="1160"/>
      <c r="C241" s="1160"/>
      <c r="D241" s="6" t="s">
        <v>382</v>
      </c>
      <c r="E241" s="7" t="s">
        <v>383</v>
      </c>
      <c r="F241" s="940">
        <v>5400</v>
      </c>
      <c r="G241" s="940">
        <f t="shared" si="112"/>
        <v>0</v>
      </c>
      <c r="H241" s="1231" t="s">
        <v>508</v>
      </c>
      <c r="I241" s="1232"/>
      <c r="J241" s="1062">
        <v>2348.66</v>
      </c>
      <c r="K241" s="570">
        <f t="shared" si="113"/>
        <v>0.43493703703703701</v>
      </c>
      <c r="L241" s="567">
        <v>0</v>
      </c>
    </row>
    <row r="242" spans="1:12" x14ac:dyDescent="0.2">
      <c r="A242" s="5"/>
      <c r="B242" s="1160"/>
      <c r="C242" s="1160"/>
      <c r="D242" s="6" t="s">
        <v>342</v>
      </c>
      <c r="E242" s="7" t="s">
        <v>343</v>
      </c>
      <c r="F242" s="940">
        <v>4000</v>
      </c>
      <c r="G242" s="940">
        <f t="shared" si="112"/>
        <v>0</v>
      </c>
      <c r="H242" s="1231" t="s">
        <v>43</v>
      </c>
      <c r="I242" s="1232"/>
      <c r="J242" s="1062">
        <v>2665.58</v>
      </c>
      <c r="K242" s="570">
        <f t="shared" si="113"/>
        <v>0.66639499999999996</v>
      </c>
      <c r="L242" s="567">
        <v>37</v>
      </c>
    </row>
    <row r="243" spans="1:12" x14ac:dyDescent="0.2">
      <c r="A243" s="5"/>
      <c r="B243" s="1160"/>
      <c r="C243" s="1160"/>
      <c r="D243" s="6" t="s">
        <v>270</v>
      </c>
      <c r="E243" s="7" t="s">
        <v>271</v>
      </c>
      <c r="F243" s="940">
        <v>2500</v>
      </c>
      <c r="G243" s="940">
        <f t="shared" si="112"/>
        <v>0</v>
      </c>
      <c r="H243" s="1231" t="s">
        <v>428</v>
      </c>
      <c r="I243" s="1232"/>
      <c r="J243" s="1062">
        <v>1456</v>
      </c>
      <c r="K243" s="570">
        <f t="shared" si="113"/>
        <v>0.58240000000000003</v>
      </c>
      <c r="L243" s="567">
        <v>0</v>
      </c>
    </row>
    <row r="244" spans="1:12" ht="22.5" x14ac:dyDescent="0.2">
      <c r="A244" s="5"/>
      <c r="B244" s="1160"/>
      <c r="C244" s="1160"/>
      <c r="D244" s="6" t="s">
        <v>391</v>
      </c>
      <c r="E244" s="7" t="s">
        <v>392</v>
      </c>
      <c r="F244" s="940">
        <v>146265</v>
      </c>
      <c r="G244" s="940">
        <f t="shared" si="112"/>
        <v>0</v>
      </c>
      <c r="H244" s="1231" t="s">
        <v>528</v>
      </c>
      <c r="I244" s="1232"/>
      <c r="J244" s="1062">
        <v>109698.75</v>
      </c>
      <c r="K244" s="570">
        <f t="shared" si="113"/>
        <v>0.75</v>
      </c>
      <c r="L244" s="567">
        <v>0</v>
      </c>
    </row>
    <row r="245" spans="1:12" ht="15" x14ac:dyDescent="0.2">
      <c r="A245" s="4"/>
      <c r="B245" s="1161" t="s">
        <v>529</v>
      </c>
      <c r="C245" s="1161"/>
      <c r="D245" s="999"/>
      <c r="E245" s="1000" t="s">
        <v>530</v>
      </c>
      <c r="F245" s="1038">
        <f>F246</f>
        <v>900000</v>
      </c>
      <c r="G245" s="1038">
        <f>G246</f>
        <v>0</v>
      </c>
      <c r="H245" s="1246" t="str">
        <f>H246</f>
        <v>900 000,00</v>
      </c>
      <c r="I245" s="1247"/>
      <c r="J245" s="1064">
        <f t="shared" ref="J245" si="114">J246</f>
        <v>417818.26</v>
      </c>
      <c r="K245" s="1049">
        <f>J245/H245</f>
        <v>0.46424251111111114</v>
      </c>
      <c r="L245" s="1050">
        <f t="shared" ref="L245" si="115">L246</f>
        <v>88232</v>
      </c>
    </row>
    <row r="246" spans="1:12" x14ac:dyDescent="0.2">
      <c r="A246" s="5"/>
      <c r="B246" s="1160"/>
      <c r="C246" s="1160"/>
      <c r="D246" s="6" t="s">
        <v>267</v>
      </c>
      <c r="E246" s="7" t="s">
        <v>268</v>
      </c>
      <c r="F246" s="940">
        <v>900000</v>
      </c>
      <c r="G246" s="940">
        <f>H246-F246</f>
        <v>0</v>
      </c>
      <c r="H246" s="1231" t="s">
        <v>531</v>
      </c>
      <c r="I246" s="1232"/>
      <c r="J246" s="1062">
        <v>417818.26</v>
      </c>
      <c r="K246" s="570">
        <f>J246/H246</f>
        <v>0.46424251111111114</v>
      </c>
      <c r="L246" s="567">
        <v>88232</v>
      </c>
    </row>
    <row r="247" spans="1:12" ht="15" x14ac:dyDescent="0.2">
      <c r="A247" s="4"/>
      <c r="B247" s="1161" t="s">
        <v>532</v>
      </c>
      <c r="C247" s="1161"/>
      <c r="D247" s="999"/>
      <c r="E247" s="1000" t="s">
        <v>533</v>
      </c>
      <c r="F247" s="1038">
        <f>SUM(F248:F262)</f>
        <v>576330</v>
      </c>
      <c r="G247" s="1038">
        <f>SUM(G248:G262)</f>
        <v>0</v>
      </c>
      <c r="H247" s="1246">
        <f>H248+H249+H250+H251+H252+H253+H254+H255+H256+H257+H258+H259+H260+H261+H262</f>
        <v>576330</v>
      </c>
      <c r="I247" s="1247"/>
      <c r="J247" s="1063">
        <f t="shared" ref="J247" si="116">J248+J249+J250+J251+J252+J253+J254+J255+J256+J257+J258+J259+J260+J261+J262</f>
        <v>286372.23</v>
      </c>
      <c r="K247" s="1036">
        <f>J247/H247</f>
        <v>0.49688933423559417</v>
      </c>
      <c r="L247" s="1040">
        <f t="shared" ref="L247" si="117">L248+L249+L250+L251+L252+L253+L254+L255+L256+L257+L258+L259+L260+L261+L262</f>
        <v>14104.44</v>
      </c>
    </row>
    <row r="248" spans="1:12" x14ac:dyDescent="0.2">
      <c r="A248" s="5"/>
      <c r="B248" s="1160"/>
      <c r="C248" s="1160"/>
      <c r="D248" s="6" t="s">
        <v>355</v>
      </c>
      <c r="E248" s="7" t="s">
        <v>356</v>
      </c>
      <c r="F248" s="940">
        <v>1200</v>
      </c>
      <c r="G248" s="940">
        <f>H248-F248</f>
        <v>0</v>
      </c>
      <c r="H248" s="1231" t="s">
        <v>368</v>
      </c>
      <c r="I248" s="1232"/>
      <c r="J248" s="1062">
        <v>629.24</v>
      </c>
      <c r="K248" s="570">
        <f>J248/H248</f>
        <v>0.52436666666666665</v>
      </c>
      <c r="L248" s="567">
        <v>0</v>
      </c>
    </row>
    <row r="249" spans="1:12" x14ac:dyDescent="0.2">
      <c r="A249" s="5"/>
      <c r="B249" s="1160"/>
      <c r="C249" s="1160"/>
      <c r="D249" s="6" t="s">
        <v>255</v>
      </c>
      <c r="E249" s="7" t="s">
        <v>256</v>
      </c>
      <c r="F249" s="940">
        <v>391453</v>
      </c>
      <c r="G249" s="940">
        <f t="shared" ref="G249:G262" si="118">H249-F249</f>
        <v>0</v>
      </c>
      <c r="H249" s="1231" t="s">
        <v>534</v>
      </c>
      <c r="I249" s="1232"/>
      <c r="J249" s="1062">
        <v>181105.15</v>
      </c>
      <c r="K249" s="570">
        <f t="shared" ref="K249:K262" si="119">J249/H249</f>
        <v>0.46264851719108041</v>
      </c>
      <c r="L249" s="567">
        <v>8346.51</v>
      </c>
    </row>
    <row r="250" spans="1:12" x14ac:dyDescent="0.2">
      <c r="A250" s="5"/>
      <c r="B250" s="1160"/>
      <c r="C250" s="1160"/>
      <c r="D250" s="6" t="s">
        <v>336</v>
      </c>
      <c r="E250" s="7" t="s">
        <v>337</v>
      </c>
      <c r="F250" s="940">
        <v>33200</v>
      </c>
      <c r="G250" s="940">
        <f t="shared" si="118"/>
        <v>0</v>
      </c>
      <c r="H250" s="1231" t="s">
        <v>535</v>
      </c>
      <c r="I250" s="1232"/>
      <c r="J250" s="1062">
        <v>30912.25</v>
      </c>
      <c r="K250" s="570">
        <f t="shared" si="119"/>
        <v>0.93109186746987949</v>
      </c>
      <c r="L250" s="567">
        <v>0</v>
      </c>
    </row>
    <row r="251" spans="1:12" x14ac:dyDescent="0.2">
      <c r="A251" s="5"/>
      <c r="B251" s="1160"/>
      <c r="C251" s="1160"/>
      <c r="D251" s="6" t="s">
        <v>258</v>
      </c>
      <c r="E251" s="7" t="s">
        <v>259</v>
      </c>
      <c r="F251" s="940">
        <v>74155</v>
      </c>
      <c r="G251" s="940">
        <f t="shared" si="118"/>
        <v>0</v>
      </c>
      <c r="H251" s="1231" t="s">
        <v>536</v>
      </c>
      <c r="I251" s="1232"/>
      <c r="J251" s="1062">
        <v>34767.93</v>
      </c>
      <c r="K251" s="570">
        <f t="shared" si="119"/>
        <v>0.46885483109702653</v>
      </c>
      <c r="L251" s="567">
        <v>4911.16</v>
      </c>
    </row>
    <row r="252" spans="1:12" x14ac:dyDescent="0.2">
      <c r="A252" s="5"/>
      <c r="B252" s="1160"/>
      <c r="C252" s="1160"/>
      <c r="D252" s="6" t="s">
        <v>261</v>
      </c>
      <c r="E252" s="7" t="s">
        <v>262</v>
      </c>
      <c r="F252" s="940">
        <v>10624</v>
      </c>
      <c r="G252" s="940">
        <f t="shared" si="118"/>
        <v>0</v>
      </c>
      <c r="H252" s="1231" t="s">
        <v>537</v>
      </c>
      <c r="I252" s="1232"/>
      <c r="J252" s="1062">
        <v>3854.82</v>
      </c>
      <c r="K252" s="570">
        <f t="shared" si="119"/>
        <v>0.36284073795180727</v>
      </c>
      <c r="L252" s="567">
        <v>513.77</v>
      </c>
    </row>
    <row r="253" spans="1:12" x14ac:dyDescent="0.2">
      <c r="A253" s="5"/>
      <c r="B253" s="1160"/>
      <c r="C253" s="1160"/>
      <c r="D253" s="6" t="s">
        <v>274</v>
      </c>
      <c r="E253" s="7" t="s">
        <v>275</v>
      </c>
      <c r="F253" s="940">
        <v>9000</v>
      </c>
      <c r="G253" s="940">
        <f t="shared" si="118"/>
        <v>0</v>
      </c>
      <c r="H253" s="1231" t="s">
        <v>157</v>
      </c>
      <c r="I253" s="1232"/>
      <c r="J253" s="1062">
        <v>2215</v>
      </c>
      <c r="K253" s="570">
        <f t="shared" si="119"/>
        <v>0.24611111111111111</v>
      </c>
      <c r="L253" s="567">
        <v>249</v>
      </c>
    </row>
    <row r="254" spans="1:12" x14ac:dyDescent="0.2">
      <c r="A254" s="5"/>
      <c r="B254" s="1160"/>
      <c r="C254" s="1160"/>
      <c r="D254" s="6" t="s">
        <v>264</v>
      </c>
      <c r="E254" s="7" t="s">
        <v>265</v>
      </c>
      <c r="F254" s="940">
        <v>12000</v>
      </c>
      <c r="G254" s="940">
        <f t="shared" si="118"/>
        <v>0</v>
      </c>
      <c r="H254" s="1231" t="s">
        <v>384</v>
      </c>
      <c r="I254" s="1232"/>
      <c r="J254" s="1062">
        <v>7248.83</v>
      </c>
      <c r="K254" s="570">
        <f t="shared" si="119"/>
        <v>0.60406916666666666</v>
      </c>
      <c r="L254" s="567">
        <v>0</v>
      </c>
    </row>
    <row r="255" spans="1:12" x14ac:dyDescent="0.2">
      <c r="A255" s="5"/>
      <c r="B255" s="1160"/>
      <c r="C255" s="1160"/>
      <c r="D255" s="6" t="s">
        <v>278</v>
      </c>
      <c r="E255" s="7" t="s">
        <v>279</v>
      </c>
      <c r="F255" s="940">
        <v>4000</v>
      </c>
      <c r="G255" s="940">
        <f t="shared" si="118"/>
        <v>0</v>
      </c>
      <c r="H255" s="1231" t="s">
        <v>43</v>
      </c>
      <c r="I255" s="1232"/>
      <c r="J255" s="1062">
        <v>2165.5300000000002</v>
      </c>
      <c r="K255" s="570">
        <f t="shared" si="119"/>
        <v>0.5413825000000001</v>
      </c>
      <c r="L255" s="567">
        <v>0</v>
      </c>
    </row>
    <row r="256" spans="1:12" x14ac:dyDescent="0.2">
      <c r="A256" s="5"/>
      <c r="B256" s="1160"/>
      <c r="C256" s="1160"/>
      <c r="D256" s="6" t="s">
        <v>373</v>
      </c>
      <c r="E256" s="7" t="s">
        <v>374</v>
      </c>
      <c r="F256" s="940">
        <v>700</v>
      </c>
      <c r="G256" s="940">
        <f t="shared" si="118"/>
        <v>0</v>
      </c>
      <c r="H256" s="1231" t="s">
        <v>435</v>
      </c>
      <c r="I256" s="1232"/>
      <c r="J256" s="1062">
        <v>0</v>
      </c>
      <c r="K256" s="570">
        <f t="shared" si="119"/>
        <v>0</v>
      </c>
      <c r="L256" s="567">
        <v>0</v>
      </c>
    </row>
    <row r="257" spans="1:12" x14ac:dyDescent="0.2">
      <c r="A257" s="5"/>
      <c r="B257" s="1160"/>
      <c r="C257" s="1160"/>
      <c r="D257" s="6" t="s">
        <v>267</v>
      </c>
      <c r="E257" s="7" t="s">
        <v>268</v>
      </c>
      <c r="F257" s="940">
        <v>16700</v>
      </c>
      <c r="G257" s="940">
        <f t="shared" si="118"/>
        <v>0</v>
      </c>
      <c r="H257" s="1231" t="s">
        <v>174</v>
      </c>
      <c r="I257" s="1232"/>
      <c r="J257" s="1062">
        <v>11398.23</v>
      </c>
      <c r="K257" s="570">
        <f t="shared" si="119"/>
        <v>0.68252874251497009</v>
      </c>
      <c r="L257" s="567">
        <v>0</v>
      </c>
    </row>
    <row r="258" spans="1:12" x14ac:dyDescent="0.2">
      <c r="A258" s="5"/>
      <c r="B258" s="1160"/>
      <c r="C258" s="1160"/>
      <c r="D258" s="6" t="s">
        <v>377</v>
      </c>
      <c r="E258" s="7" t="s">
        <v>378</v>
      </c>
      <c r="F258" s="940">
        <v>2700</v>
      </c>
      <c r="G258" s="940">
        <f t="shared" si="118"/>
        <v>0</v>
      </c>
      <c r="H258" s="1231" t="s">
        <v>538</v>
      </c>
      <c r="I258" s="1232"/>
      <c r="J258" s="1062">
        <v>907.26</v>
      </c>
      <c r="K258" s="570">
        <f t="shared" si="119"/>
        <v>0.33602222222222222</v>
      </c>
      <c r="L258" s="567">
        <v>0</v>
      </c>
    </row>
    <row r="259" spans="1:12" ht="33.75" x14ac:dyDescent="0.2">
      <c r="A259" s="5"/>
      <c r="B259" s="1160"/>
      <c r="C259" s="1160"/>
      <c r="D259" s="6" t="s">
        <v>382</v>
      </c>
      <c r="E259" s="7" t="s">
        <v>383</v>
      </c>
      <c r="F259" s="940">
        <v>2650</v>
      </c>
      <c r="G259" s="940">
        <f t="shared" si="118"/>
        <v>0</v>
      </c>
      <c r="H259" s="1231" t="s">
        <v>503</v>
      </c>
      <c r="I259" s="1232"/>
      <c r="J259" s="1062">
        <v>1003.11</v>
      </c>
      <c r="K259" s="570">
        <f t="shared" si="119"/>
        <v>0.37853207547169809</v>
      </c>
      <c r="L259" s="567">
        <v>0</v>
      </c>
    </row>
    <row r="260" spans="1:12" x14ac:dyDescent="0.2">
      <c r="A260" s="5"/>
      <c r="B260" s="1160"/>
      <c r="C260" s="1160"/>
      <c r="D260" s="6" t="s">
        <v>342</v>
      </c>
      <c r="E260" s="7" t="s">
        <v>343</v>
      </c>
      <c r="F260" s="940">
        <v>5000</v>
      </c>
      <c r="G260" s="940">
        <f t="shared" si="118"/>
        <v>0</v>
      </c>
      <c r="H260" s="1231" t="s">
        <v>49</v>
      </c>
      <c r="I260" s="1232"/>
      <c r="J260" s="1062">
        <v>1903.88</v>
      </c>
      <c r="K260" s="570">
        <f t="shared" si="119"/>
        <v>0.380776</v>
      </c>
      <c r="L260" s="567">
        <v>84</v>
      </c>
    </row>
    <row r="261" spans="1:12" ht="22.5" x14ac:dyDescent="0.2">
      <c r="A261" s="5"/>
      <c r="B261" s="1160"/>
      <c r="C261" s="1160"/>
      <c r="D261" s="6" t="s">
        <v>391</v>
      </c>
      <c r="E261" s="7" t="s">
        <v>392</v>
      </c>
      <c r="F261" s="940">
        <v>10748</v>
      </c>
      <c r="G261" s="940">
        <f t="shared" si="118"/>
        <v>0</v>
      </c>
      <c r="H261" s="1231" t="s">
        <v>539</v>
      </c>
      <c r="I261" s="1232"/>
      <c r="J261" s="1062">
        <v>8061</v>
      </c>
      <c r="K261" s="570">
        <f t="shared" si="119"/>
        <v>0.75</v>
      </c>
      <c r="L261" s="567">
        <v>0</v>
      </c>
    </row>
    <row r="262" spans="1:12" ht="22.5" x14ac:dyDescent="0.2">
      <c r="A262" s="5"/>
      <c r="B262" s="1160"/>
      <c r="C262" s="1160"/>
      <c r="D262" s="6" t="s">
        <v>394</v>
      </c>
      <c r="E262" s="7" t="s">
        <v>395</v>
      </c>
      <c r="F262" s="940">
        <v>2200</v>
      </c>
      <c r="G262" s="940">
        <f t="shared" si="118"/>
        <v>0</v>
      </c>
      <c r="H262" s="1231" t="s">
        <v>540</v>
      </c>
      <c r="I262" s="1232"/>
      <c r="J262" s="1062">
        <v>200</v>
      </c>
      <c r="K262" s="570">
        <f t="shared" si="119"/>
        <v>9.0909090909090912E-2</v>
      </c>
      <c r="L262" s="567">
        <v>0</v>
      </c>
    </row>
    <row r="263" spans="1:12" ht="15" x14ac:dyDescent="0.2">
      <c r="A263" s="4"/>
      <c r="B263" s="1161" t="s">
        <v>541</v>
      </c>
      <c r="C263" s="1161"/>
      <c r="D263" s="999"/>
      <c r="E263" s="1000" t="s">
        <v>542</v>
      </c>
      <c r="F263" s="1038">
        <f>SUM(F264:F266)</f>
        <v>87061</v>
      </c>
      <c r="G263" s="1038">
        <f>SUM(G264:G266)</f>
        <v>0</v>
      </c>
      <c r="H263" s="1246">
        <f>H264+H265+H266</f>
        <v>87061</v>
      </c>
      <c r="I263" s="1247"/>
      <c r="J263" s="1063">
        <f t="shared" ref="J263" si="120">J264+J265+J266</f>
        <v>37856.589999999997</v>
      </c>
      <c r="K263" s="1036">
        <f>J263/H263</f>
        <v>0.43482833875099064</v>
      </c>
      <c r="L263" s="1040">
        <f t="shared" ref="L263" si="121">L264+L265+L266</f>
        <v>529</v>
      </c>
    </row>
    <row r="264" spans="1:12" x14ac:dyDescent="0.2">
      <c r="A264" s="5"/>
      <c r="B264" s="1160"/>
      <c r="C264" s="1160"/>
      <c r="D264" s="6" t="s">
        <v>264</v>
      </c>
      <c r="E264" s="7" t="s">
        <v>265</v>
      </c>
      <c r="F264" s="940">
        <v>3000</v>
      </c>
      <c r="G264" s="940">
        <f>H264-F264</f>
        <v>0</v>
      </c>
      <c r="H264" s="1231" t="s">
        <v>375</v>
      </c>
      <c r="I264" s="1232"/>
      <c r="J264" s="1062">
        <v>1038.3699999999999</v>
      </c>
      <c r="K264" s="570">
        <f>J264/H264</f>
        <v>0.34612333333333328</v>
      </c>
      <c r="L264" s="567">
        <v>0</v>
      </c>
    </row>
    <row r="265" spans="1:12" x14ac:dyDescent="0.2">
      <c r="A265" s="5"/>
      <c r="B265" s="1160"/>
      <c r="C265" s="1160"/>
      <c r="D265" s="6" t="s">
        <v>267</v>
      </c>
      <c r="E265" s="7" t="s">
        <v>268</v>
      </c>
      <c r="F265" s="940">
        <v>25000</v>
      </c>
      <c r="G265" s="940">
        <f t="shared" ref="G265:G266" si="122">H265-F265</f>
        <v>0</v>
      </c>
      <c r="H265" s="1231" t="s">
        <v>543</v>
      </c>
      <c r="I265" s="1232"/>
      <c r="J265" s="1062">
        <v>9075</v>
      </c>
      <c r="K265" s="570">
        <f t="shared" ref="K265:K266" si="123">J265/H265</f>
        <v>0.36299999999999999</v>
      </c>
      <c r="L265" s="567">
        <v>0</v>
      </c>
    </row>
    <row r="266" spans="1:12" ht="22.5" x14ac:dyDescent="0.2">
      <c r="A266" s="5"/>
      <c r="B266" s="1160"/>
      <c r="C266" s="1160"/>
      <c r="D266" s="6" t="s">
        <v>394</v>
      </c>
      <c r="E266" s="7" t="s">
        <v>395</v>
      </c>
      <c r="F266" s="940">
        <v>59061</v>
      </c>
      <c r="G266" s="940">
        <f t="shared" si="122"/>
        <v>0</v>
      </c>
      <c r="H266" s="1231" t="s">
        <v>544</v>
      </c>
      <c r="I266" s="1232"/>
      <c r="J266" s="1062">
        <v>27743.22</v>
      </c>
      <c r="K266" s="570">
        <f t="shared" si="123"/>
        <v>0.46973840605475697</v>
      </c>
      <c r="L266" s="567">
        <v>529</v>
      </c>
    </row>
    <row r="267" spans="1:12" ht="15" x14ac:dyDescent="0.2">
      <c r="A267" s="4"/>
      <c r="B267" s="1161" t="s">
        <v>171</v>
      </c>
      <c r="C267" s="1161"/>
      <c r="D267" s="999"/>
      <c r="E267" s="1000" t="s">
        <v>172</v>
      </c>
      <c r="F267" s="1038">
        <f>SUM(F268:F278)</f>
        <v>633517</v>
      </c>
      <c r="G267" s="1038">
        <f>SUM(G268:G278)</f>
        <v>-1563</v>
      </c>
      <c r="H267" s="1246">
        <f>H268+H269+H270+H271+H272+H273+H274+H276+H275+H277+H278</f>
        <v>631954</v>
      </c>
      <c r="I267" s="1247"/>
      <c r="J267" s="1063">
        <f t="shared" ref="J267" si="124">J268+J269+J270+J271+J272+J273+J274+J276+J275+J277+J278</f>
        <v>346928.91000000003</v>
      </c>
      <c r="K267" s="1036">
        <f>J267/H267</f>
        <v>0.54897810600138619</v>
      </c>
      <c r="L267" s="1040">
        <f t="shared" ref="L267" si="125">L268+L269+L270+L271+L272+L273+L274+L276+L275+L277+L278</f>
        <v>8855.9500000000007</v>
      </c>
    </row>
    <row r="268" spans="1:12" x14ac:dyDescent="0.2">
      <c r="A268" s="5"/>
      <c r="B268" s="1160"/>
      <c r="C268" s="1160"/>
      <c r="D268" s="6" t="s">
        <v>255</v>
      </c>
      <c r="E268" s="7" t="s">
        <v>256</v>
      </c>
      <c r="F268" s="940">
        <v>235907</v>
      </c>
      <c r="G268" s="940">
        <f>H268-F268</f>
        <v>0</v>
      </c>
      <c r="H268" s="1231" t="s">
        <v>545</v>
      </c>
      <c r="I268" s="1232"/>
      <c r="J268" s="1062">
        <v>108569.96</v>
      </c>
      <c r="K268" s="570">
        <f>J268/H268</f>
        <v>0.46022356267512199</v>
      </c>
      <c r="L268" s="567">
        <v>5178.3999999999996</v>
      </c>
    </row>
    <row r="269" spans="1:12" x14ac:dyDescent="0.2">
      <c r="A269" s="5"/>
      <c r="B269" s="1160"/>
      <c r="C269" s="1160"/>
      <c r="D269" s="6" t="s">
        <v>336</v>
      </c>
      <c r="E269" s="7" t="s">
        <v>337</v>
      </c>
      <c r="F269" s="940">
        <v>18500</v>
      </c>
      <c r="G269" s="940">
        <f t="shared" ref="G269:G278" si="126">H269-F269</f>
        <v>-1563</v>
      </c>
      <c r="H269" s="1231" t="s">
        <v>546</v>
      </c>
      <c r="I269" s="1232"/>
      <c r="J269" s="1062">
        <v>16932.349999999999</v>
      </c>
      <c r="K269" s="570">
        <f t="shared" ref="K269:K278" si="127">J269/H269</f>
        <v>0.99972545314990835</v>
      </c>
      <c r="L269" s="567">
        <v>0</v>
      </c>
    </row>
    <row r="270" spans="1:12" x14ac:dyDescent="0.2">
      <c r="A270" s="5"/>
      <c r="B270" s="1160"/>
      <c r="C270" s="1160"/>
      <c r="D270" s="6" t="s">
        <v>258</v>
      </c>
      <c r="E270" s="7" t="s">
        <v>259</v>
      </c>
      <c r="F270" s="940">
        <v>43667</v>
      </c>
      <c r="G270" s="940">
        <f t="shared" si="126"/>
        <v>0</v>
      </c>
      <c r="H270" s="1231" t="s">
        <v>547</v>
      </c>
      <c r="I270" s="1232"/>
      <c r="J270" s="1062">
        <v>23791.86</v>
      </c>
      <c r="K270" s="570">
        <f t="shared" si="127"/>
        <v>0.54484759658323223</v>
      </c>
      <c r="L270" s="567">
        <v>1521.02</v>
      </c>
    </row>
    <row r="271" spans="1:12" x14ac:dyDescent="0.2">
      <c r="A271" s="5"/>
      <c r="B271" s="1160"/>
      <c r="C271" s="1160"/>
      <c r="D271" s="6" t="s">
        <v>261</v>
      </c>
      <c r="E271" s="7" t="s">
        <v>262</v>
      </c>
      <c r="F271" s="940">
        <v>6233</v>
      </c>
      <c r="G271" s="940">
        <f t="shared" si="126"/>
        <v>0</v>
      </c>
      <c r="H271" s="1231" t="s">
        <v>548</v>
      </c>
      <c r="I271" s="1232"/>
      <c r="J271" s="1062">
        <v>2711.54</v>
      </c>
      <c r="K271" s="570">
        <f t="shared" si="127"/>
        <v>0.43502968073158993</v>
      </c>
      <c r="L271" s="567">
        <v>385.99</v>
      </c>
    </row>
    <row r="272" spans="1:12" x14ac:dyDescent="0.2">
      <c r="A272" s="5"/>
      <c r="B272" s="1160"/>
      <c r="C272" s="1160"/>
      <c r="D272" s="6" t="s">
        <v>264</v>
      </c>
      <c r="E272" s="7" t="s">
        <v>265</v>
      </c>
      <c r="F272" s="940">
        <v>7300</v>
      </c>
      <c r="G272" s="940">
        <f t="shared" si="126"/>
        <v>0</v>
      </c>
      <c r="H272" s="1231" t="s">
        <v>549</v>
      </c>
      <c r="I272" s="1232"/>
      <c r="J272" s="1062">
        <v>2002.57</v>
      </c>
      <c r="K272" s="570">
        <f t="shared" si="127"/>
        <v>0.27432465753424656</v>
      </c>
      <c r="L272" s="567">
        <v>0</v>
      </c>
    </row>
    <row r="273" spans="1:12" x14ac:dyDescent="0.2">
      <c r="A273" s="5"/>
      <c r="B273" s="1160"/>
      <c r="C273" s="1160"/>
      <c r="D273" s="6" t="s">
        <v>500</v>
      </c>
      <c r="E273" s="7" t="s">
        <v>501</v>
      </c>
      <c r="F273" s="940">
        <v>302000</v>
      </c>
      <c r="G273" s="940">
        <f t="shared" si="126"/>
        <v>0</v>
      </c>
      <c r="H273" s="1231" t="s">
        <v>550</v>
      </c>
      <c r="I273" s="1232"/>
      <c r="J273" s="1062">
        <v>180918.63</v>
      </c>
      <c r="K273" s="570">
        <f t="shared" si="127"/>
        <v>0.5990683112582782</v>
      </c>
      <c r="L273" s="567">
        <v>1770.54</v>
      </c>
    </row>
    <row r="274" spans="1:12" x14ac:dyDescent="0.2">
      <c r="A274" s="5"/>
      <c r="B274" s="1160"/>
      <c r="C274" s="1160"/>
      <c r="D274" s="6" t="s">
        <v>278</v>
      </c>
      <c r="E274" s="7" t="s">
        <v>279</v>
      </c>
      <c r="F274" s="940">
        <v>1100</v>
      </c>
      <c r="G274" s="940">
        <f t="shared" si="126"/>
        <v>0</v>
      </c>
      <c r="H274" s="1231" t="s">
        <v>551</v>
      </c>
      <c r="I274" s="1232"/>
      <c r="J274" s="1062">
        <v>0</v>
      </c>
      <c r="K274" s="570">
        <f t="shared" si="127"/>
        <v>0</v>
      </c>
      <c r="L274" s="567">
        <v>0</v>
      </c>
    </row>
    <row r="275" spans="1:12" x14ac:dyDescent="0.2">
      <c r="A275" s="5"/>
      <c r="B275" s="1160"/>
      <c r="C275" s="1160"/>
      <c r="D275" s="6" t="s">
        <v>293</v>
      </c>
      <c r="E275" s="7" t="s">
        <v>294</v>
      </c>
      <c r="F275" s="940">
        <v>1500</v>
      </c>
      <c r="G275" s="940">
        <f t="shared" si="126"/>
        <v>0</v>
      </c>
      <c r="H275" s="1231" t="s">
        <v>344</v>
      </c>
      <c r="I275" s="1232"/>
      <c r="J275" s="1062">
        <v>0</v>
      </c>
      <c r="K275" s="570">
        <f t="shared" si="127"/>
        <v>0</v>
      </c>
      <c r="L275" s="567">
        <v>0</v>
      </c>
    </row>
    <row r="276" spans="1:12" x14ac:dyDescent="0.2">
      <c r="A276" s="5"/>
      <c r="B276" s="1160"/>
      <c r="C276" s="1160"/>
      <c r="D276" s="6" t="s">
        <v>373</v>
      </c>
      <c r="E276" s="7" t="s">
        <v>374</v>
      </c>
      <c r="F276" s="940">
        <v>400</v>
      </c>
      <c r="G276" s="940">
        <f t="shared" si="126"/>
        <v>0</v>
      </c>
      <c r="H276" s="1231" t="s">
        <v>94</v>
      </c>
      <c r="I276" s="1232"/>
      <c r="J276" s="1062">
        <v>0</v>
      </c>
      <c r="K276" s="570">
        <f t="shared" si="127"/>
        <v>0</v>
      </c>
      <c r="L276" s="567">
        <v>0</v>
      </c>
    </row>
    <row r="277" spans="1:12" x14ac:dyDescent="0.2">
      <c r="A277" s="5"/>
      <c r="B277" s="1160"/>
      <c r="C277" s="1160"/>
      <c r="D277" s="6" t="s">
        <v>267</v>
      </c>
      <c r="E277" s="7" t="s">
        <v>268</v>
      </c>
      <c r="F277" s="940">
        <v>2900</v>
      </c>
      <c r="G277" s="940">
        <f t="shared" si="126"/>
        <v>0</v>
      </c>
      <c r="H277" s="1231" t="s">
        <v>552</v>
      </c>
      <c r="I277" s="1232"/>
      <c r="J277" s="1062">
        <v>1494.5</v>
      </c>
      <c r="K277" s="570">
        <f t="shared" si="127"/>
        <v>0.51534482758620692</v>
      </c>
      <c r="L277" s="567">
        <v>0</v>
      </c>
    </row>
    <row r="278" spans="1:12" ht="22.5" x14ac:dyDescent="0.2">
      <c r="A278" s="5"/>
      <c r="B278" s="1160"/>
      <c r="C278" s="1160"/>
      <c r="D278" s="6" t="s">
        <v>391</v>
      </c>
      <c r="E278" s="7" t="s">
        <v>392</v>
      </c>
      <c r="F278" s="940">
        <v>14010</v>
      </c>
      <c r="G278" s="940">
        <f t="shared" si="126"/>
        <v>0</v>
      </c>
      <c r="H278" s="1231" t="s">
        <v>553</v>
      </c>
      <c r="I278" s="1232"/>
      <c r="J278" s="1062">
        <v>10507.5</v>
      </c>
      <c r="K278" s="570">
        <f t="shared" si="127"/>
        <v>0.75</v>
      </c>
      <c r="L278" s="567">
        <v>0</v>
      </c>
    </row>
    <row r="279" spans="1:12" ht="15" x14ac:dyDescent="0.2">
      <c r="A279" s="4"/>
      <c r="B279" s="1161" t="s">
        <v>554</v>
      </c>
      <c r="C279" s="1161"/>
      <c r="D279" s="999"/>
      <c r="E279" s="1000" t="s">
        <v>7</v>
      </c>
      <c r="F279" s="1038">
        <f>SUM(F280:F281)</f>
        <v>142325</v>
      </c>
      <c r="G279" s="1038">
        <f>SUM(G280:G281)</f>
        <v>0</v>
      </c>
      <c r="H279" s="1246">
        <f>H280+H281</f>
        <v>142325</v>
      </c>
      <c r="I279" s="1247"/>
      <c r="J279" s="1063">
        <f t="shared" ref="J279" si="128">J280+J281</f>
        <v>106256.25</v>
      </c>
      <c r="K279" s="1036">
        <f t="shared" ref="K279:K287" si="129">J279/H279</f>
        <v>0.74657474090988929</v>
      </c>
      <c r="L279" s="1040">
        <f t="shared" ref="L279" si="130">L280+L281</f>
        <v>0</v>
      </c>
    </row>
    <row r="280" spans="1:12" x14ac:dyDescent="0.2">
      <c r="A280" s="5"/>
      <c r="B280" s="1160"/>
      <c r="C280" s="1160"/>
      <c r="D280" s="6" t="s">
        <v>264</v>
      </c>
      <c r="E280" s="7" t="s">
        <v>265</v>
      </c>
      <c r="F280" s="940">
        <v>650</v>
      </c>
      <c r="G280" s="940">
        <f>H280-F280</f>
        <v>0</v>
      </c>
      <c r="H280" s="1231" t="s">
        <v>555</v>
      </c>
      <c r="I280" s="1232"/>
      <c r="J280" s="1062">
        <v>0</v>
      </c>
      <c r="K280" s="570">
        <f t="shared" si="129"/>
        <v>0</v>
      </c>
      <c r="L280" s="567">
        <v>0</v>
      </c>
    </row>
    <row r="281" spans="1:12" ht="22.5" x14ac:dyDescent="0.2">
      <c r="A281" s="5"/>
      <c r="B281" s="1160"/>
      <c r="C281" s="1160"/>
      <c r="D281" s="6" t="s">
        <v>391</v>
      </c>
      <c r="E281" s="7" t="s">
        <v>392</v>
      </c>
      <c r="F281" s="940">
        <v>141675</v>
      </c>
      <c r="G281" s="940">
        <f>H281-F281</f>
        <v>0</v>
      </c>
      <c r="H281" s="1231" t="s">
        <v>556</v>
      </c>
      <c r="I281" s="1232"/>
      <c r="J281" s="1062">
        <v>106256.25</v>
      </c>
      <c r="K281" s="570">
        <f t="shared" si="129"/>
        <v>0.75</v>
      </c>
      <c r="L281" s="567">
        <v>0</v>
      </c>
    </row>
    <row r="282" spans="1:12" x14ac:dyDescent="0.2">
      <c r="A282" s="963" t="s">
        <v>557</v>
      </c>
      <c r="B282" s="1164"/>
      <c r="C282" s="1164"/>
      <c r="D282" s="963"/>
      <c r="E282" s="964" t="s">
        <v>558</v>
      </c>
      <c r="F282" s="983">
        <f>F283+F286+F298</f>
        <v>277000</v>
      </c>
      <c r="G282" s="983">
        <f>G283+G286+G298</f>
        <v>36430</v>
      </c>
      <c r="H282" s="1244">
        <f>H283+H286+H298</f>
        <v>313430</v>
      </c>
      <c r="I282" s="1245"/>
      <c r="J282" s="1066">
        <f t="shared" ref="J282" si="131">J283+J286+J298</f>
        <v>84281.11</v>
      </c>
      <c r="K282" s="1058">
        <f t="shared" si="129"/>
        <v>0.26889930766040265</v>
      </c>
      <c r="L282" s="1059">
        <f t="shared" ref="L282" si="132">L283+L286+L298</f>
        <v>4786.01</v>
      </c>
    </row>
    <row r="283" spans="1:12" ht="15" x14ac:dyDescent="0.2">
      <c r="A283" s="4"/>
      <c r="B283" s="1161" t="s">
        <v>559</v>
      </c>
      <c r="C283" s="1161"/>
      <c r="D283" s="999"/>
      <c r="E283" s="1000" t="s">
        <v>560</v>
      </c>
      <c r="F283" s="1038">
        <f>SUM(F284:F285)</f>
        <v>5000</v>
      </c>
      <c r="G283" s="1038">
        <f>SUM(G284:G285)</f>
        <v>0</v>
      </c>
      <c r="H283" s="1246">
        <f>H284+H285</f>
        <v>5000</v>
      </c>
      <c r="I283" s="1247"/>
      <c r="J283" s="1063">
        <f t="shared" ref="J283" si="133">J284+J285</f>
        <v>1400</v>
      </c>
      <c r="K283" s="1036">
        <f t="shared" si="129"/>
        <v>0.28000000000000003</v>
      </c>
      <c r="L283" s="1039">
        <f t="shared" ref="L283" si="134">L284+L285</f>
        <v>0</v>
      </c>
    </row>
    <row r="284" spans="1:12" x14ac:dyDescent="0.2">
      <c r="A284" s="5"/>
      <c r="B284" s="1160"/>
      <c r="C284" s="1160"/>
      <c r="D284" s="6" t="s">
        <v>274</v>
      </c>
      <c r="E284" s="7" t="s">
        <v>275</v>
      </c>
      <c r="F284" s="940">
        <v>3800</v>
      </c>
      <c r="G284" s="940">
        <f>H284-F284</f>
        <v>0</v>
      </c>
      <c r="H284" s="1231" t="s">
        <v>561</v>
      </c>
      <c r="I284" s="1232"/>
      <c r="J284" s="1062">
        <v>1400</v>
      </c>
      <c r="K284" s="570">
        <f t="shared" si="129"/>
        <v>0.36842105263157893</v>
      </c>
      <c r="L284" s="567">
        <v>0</v>
      </c>
    </row>
    <row r="285" spans="1:12" x14ac:dyDescent="0.2">
      <c r="A285" s="5"/>
      <c r="B285" s="1238"/>
      <c r="C285" s="1238"/>
      <c r="D285" s="564" t="s">
        <v>264</v>
      </c>
      <c r="E285" s="565" t="s">
        <v>265</v>
      </c>
      <c r="F285" s="944">
        <v>1200</v>
      </c>
      <c r="G285" s="944">
        <f>H285-F285</f>
        <v>0</v>
      </c>
      <c r="H285" s="1249" t="s">
        <v>368</v>
      </c>
      <c r="I285" s="1250"/>
      <c r="J285" s="1062">
        <v>0</v>
      </c>
      <c r="K285" s="570">
        <f t="shared" si="129"/>
        <v>0</v>
      </c>
      <c r="L285" s="567">
        <v>0</v>
      </c>
    </row>
    <row r="286" spans="1:12" ht="15" x14ac:dyDescent="0.2">
      <c r="A286" s="4"/>
      <c r="B286" s="1237" t="s">
        <v>562</v>
      </c>
      <c r="C286" s="1237"/>
      <c r="D286" s="1045"/>
      <c r="E286" s="1046" t="s">
        <v>563</v>
      </c>
      <c r="F286" s="1047">
        <f>SUM(F287:F297)</f>
        <v>268000</v>
      </c>
      <c r="G286" s="1047">
        <f>SUM(G287:G297)</f>
        <v>36430</v>
      </c>
      <c r="H286" s="1253">
        <f>H287+H288+H289+H290+H291+H292+H293+H294+H295+H296+H297</f>
        <v>304430</v>
      </c>
      <c r="I286" s="1254"/>
      <c r="J286" s="1067">
        <f t="shared" ref="J286" si="135">J287+J288+J289+J290+J291+J292+J293+J294+J295+J296+J297</f>
        <v>82227.98</v>
      </c>
      <c r="K286" s="1048">
        <f t="shared" si="129"/>
        <v>0.27010472029694838</v>
      </c>
      <c r="L286" s="1040">
        <f t="shared" ref="L286" si="136">L287+L288+L289+L290+L291+L292+L293+L294+L295+L296+L297</f>
        <v>4786.01</v>
      </c>
    </row>
    <row r="287" spans="1:12" ht="56.25" x14ac:dyDescent="0.2">
      <c r="A287" s="5"/>
      <c r="B287" s="1160"/>
      <c r="C287" s="1160"/>
      <c r="D287" s="6" t="s">
        <v>182</v>
      </c>
      <c r="E287" s="7" t="s">
        <v>564</v>
      </c>
      <c r="F287" s="940">
        <v>10000</v>
      </c>
      <c r="G287" s="940">
        <f>H287-F287</f>
        <v>0</v>
      </c>
      <c r="H287" s="1231" t="s">
        <v>52</v>
      </c>
      <c r="I287" s="1232"/>
      <c r="J287" s="1062">
        <v>10000</v>
      </c>
      <c r="K287" s="570">
        <f t="shared" si="129"/>
        <v>1</v>
      </c>
      <c r="L287" s="567">
        <v>0</v>
      </c>
    </row>
    <row r="288" spans="1:12" x14ac:dyDescent="0.2">
      <c r="A288" s="5"/>
      <c r="B288" s="1160"/>
      <c r="C288" s="1160"/>
      <c r="D288" s="6" t="s">
        <v>258</v>
      </c>
      <c r="E288" s="7" t="s">
        <v>259</v>
      </c>
      <c r="F288" s="940">
        <v>3200</v>
      </c>
      <c r="G288" s="940">
        <f t="shared" ref="G288:G297" si="137">H288-F288</f>
        <v>1880</v>
      </c>
      <c r="H288" s="1231" t="s">
        <v>565</v>
      </c>
      <c r="I288" s="1232"/>
      <c r="J288" s="1062">
        <v>1641.26</v>
      </c>
      <c r="K288" s="570">
        <f t="shared" ref="K288:K297" si="138">J288/H288</f>
        <v>0.32308267716535433</v>
      </c>
      <c r="L288" s="567">
        <v>619.71</v>
      </c>
    </row>
    <row r="289" spans="1:12" x14ac:dyDescent="0.2">
      <c r="A289" s="5"/>
      <c r="B289" s="1160"/>
      <c r="C289" s="1160"/>
      <c r="D289" s="6" t="s">
        <v>261</v>
      </c>
      <c r="E289" s="7" t="s">
        <v>262</v>
      </c>
      <c r="F289" s="940">
        <v>150</v>
      </c>
      <c r="G289" s="940">
        <f t="shared" si="137"/>
        <v>100</v>
      </c>
      <c r="H289" s="1231" t="s">
        <v>566</v>
      </c>
      <c r="I289" s="1232"/>
      <c r="J289" s="1062">
        <v>52.7</v>
      </c>
      <c r="K289" s="570">
        <f t="shared" si="138"/>
        <v>0.21080000000000002</v>
      </c>
      <c r="L289" s="567">
        <v>10.54</v>
      </c>
    </row>
    <row r="290" spans="1:12" x14ac:dyDescent="0.2">
      <c r="A290" s="5"/>
      <c r="B290" s="1160"/>
      <c r="C290" s="1160"/>
      <c r="D290" s="6" t="s">
        <v>274</v>
      </c>
      <c r="E290" s="7" t="s">
        <v>275</v>
      </c>
      <c r="F290" s="940">
        <v>100690</v>
      </c>
      <c r="G290" s="940">
        <f t="shared" si="137"/>
        <v>5170</v>
      </c>
      <c r="H290" s="1231" t="s">
        <v>567</v>
      </c>
      <c r="I290" s="1232"/>
      <c r="J290" s="1062">
        <v>40216.03</v>
      </c>
      <c r="K290" s="570">
        <f t="shared" si="138"/>
        <v>0.37989826185528053</v>
      </c>
      <c r="L290" s="567">
        <v>2468.9699999999998</v>
      </c>
    </row>
    <row r="291" spans="1:12" x14ac:dyDescent="0.2">
      <c r="A291" s="5"/>
      <c r="B291" s="1160"/>
      <c r="C291" s="1160"/>
      <c r="D291" s="6" t="s">
        <v>264</v>
      </c>
      <c r="E291" s="7" t="s">
        <v>265</v>
      </c>
      <c r="F291" s="940">
        <v>22200</v>
      </c>
      <c r="G291" s="940">
        <f t="shared" si="137"/>
        <v>0</v>
      </c>
      <c r="H291" s="1231" t="s">
        <v>568</v>
      </c>
      <c r="I291" s="1232"/>
      <c r="J291" s="1062">
        <v>4747.17</v>
      </c>
      <c r="K291" s="570">
        <f t="shared" si="138"/>
        <v>0.21383648648648648</v>
      </c>
      <c r="L291" s="567">
        <v>650.48</v>
      </c>
    </row>
    <row r="292" spans="1:12" x14ac:dyDescent="0.2">
      <c r="A292" s="5"/>
      <c r="B292" s="1160"/>
      <c r="C292" s="1160"/>
      <c r="D292" s="6" t="s">
        <v>278</v>
      </c>
      <c r="E292" s="7" t="s">
        <v>279</v>
      </c>
      <c r="F292" s="940">
        <v>6070</v>
      </c>
      <c r="G292" s="940">
        <f t="shared" si="137"/>
        <v>0</v>
      </c>
      <c r="H292" s="1231" t="s">
        <v>569</v>
      </c>
      <c r="I292" s="1232"/>
      <c r="J292" s="1062">
        <v>4563.8900000000003</v>
      </c>
      <c r="K292" s="570">
        <f t="shared" si="138"/>
        <v>0.75187644151565081</v>
      </c>
      <c r="L292" s="567">
        <v>0</v>
      </c>
    </row>
    <row r="293" spans="1:12" x14ac:dyDescent="0.2">
      <c r="A293" s="5"/>
      <c r="B293" s="1160"/>
      <c r="C293" s="1160"/>
      <c r="D293" s="6" t="s">
        <v>293</v>
      </c>
      <c r="E293" s="7" t="s">
        <v>294</v>
      </c>
      <c r="F293" s="940">
        <v>90000</v>
      </c>
      <c r="G293" s="940">
        <f t="shared" si="137"/>
        <v>36430</v>
      </c>
      <c r="H293" s="1231" t="s">
        <v>570</v>
      </c>
      <c r="I293" s="1232"/>
      <c r="J293" s="1062">
        <v>8011.6</v>
      </c>
      <c r="K293" s="570">
        <f t="shared" si="138"/>
        <v>6.3367871549474014E-2</v>
      </c>
      <c r="L293" s="567">
        <v>0</v>
      </c>
    </row>
    <row r="294" spans="1:12" x14ac:dyDescent="0.2">
      <c r="A294" s="5"/>
      <c r="B294" s="1160"/>
      <c r="C294" s="1160"/>
      <c r="D294" s="6" t="s">
        <v>267</v>
      </c>
      <c r="E294" s="7" t="s">
        <v>268</v>
      </c>
      <c r="F294" s="940">
        <v>33220</v>
      </c>
      <c r="G294" s="940">
        <f t="shared" si="137"/>
        <v>-7150</v>
      </c>
      <c r="H294" s="1231" t="s">
        <v>571</v>
      </c>
      <c r="I294" s="1232"/>
      <c r="J294" s="1062">
        <v>11983.65</v>
      </c>
      <c r="K294" s="570">
        <f t="shared" si="138"/>
        <v>0.45967203682393554</v>
      </c>
      <c r="L294" s="567">
        <v>1036.31</v>
      </c>
    </row>
    <row r="295" spans="1:12" x14ac:dyDescent="0.2">
      <c r="A295" s="5"/>
      <c r="B295" s="1160"/>
      <c r="C295" s="1160"/>
      <c r="D295" s="6" t="s">
        <v>377</v>
      </c>
      <c r="E295" s="7" t="s">
        <v>378</v>
      </c>
      <c r="F295" s="940">
        <v>1000</v>
      </c>
      <c r="G295" s="940">
        <f t="shared" si="137"/>
        <v>0</v>
      </c>
      <c r="H295" s="1231" t="s">
        <v>62</v>
      </c>
      <c r="I295" s="1232"/>
      <c r="J295" s="1062">
        <v>647.88</v>
      </c>
      <c r="K295" s="570">
        <f t="shared" si="138"/>
        <v>0.64788000000000001</v>
      </c>
      <c r="L295" s="567">
        <v>0</v>
      </c>
    </row>
    <row r="296" spans="1:12" ht="33.75" x14ac:dyDescent="0.2">
      <c r="A296" s="5"/>
      <c r="B296" s="1160"/>
      <c r="C296" s="1160"/>
      <c r="D296" s="6" t="s">
        <v>382</v>
      </c>
      <c r="E296" s="7" t="s">
        <v>383</v>
      </c>
      <c r="F296" s="940">
        <v>1000</v>
      </c>
      <c r="G296" s="940">
        <f t="shared" si="137"/>
        <v>0</v>
      </c>
      <c r="H296" s="1231" t="s">
        <v>62</v>
      </c>
      <c r="I296" s="1232"/>
      <c r="J296" s="1062">
        <v>363.8</v>
      </c>
      <c r="K296" s="570">
        <f t="shared" si="138"/>
        <v>0.36380000000000001</v>
      </c>
      <c r="L296" s="567">
        <v>0</v>
      </c>
    </row>
    <row r="297" spans="1:12" x14ac:dyDescent="0.2">
      <c r="A297" s="5"/>
      <c r="B297" s="1160"/>
      <c r="C297" s="1160"/>
      <c r="D297" s="6" t="s">
        <v>342</v>
      </c>
      <c r="E297" s="7" t="s">
        <v>343</v>
      </c>
      <c r="F297" s="940">
        <v>470</v>
      </c>
      <c r="G297" s="940">
        <f t="shared" si="137"/>
        <v>0</v>
      </c>
      <c r="H297" s="1231" t="s">
        <v>572</v>
      </c>
      <c r="I297" s="1232"/>
      <c r="J297" s="1062">
        <v>0</v>
      </c>
      <c r="K297" s="570">
        <f t="shared" si="138"/>
        <v>0</v>
      </c>
      <c r="L297" s="567">
        <v>0</v>
      </c>
    </row>
    <row r="298" spans="1:12" ht="15" x14ac:dyDescent="0.2">
      <c r="A298" s="4"/>
      <c r="B298" s="1161" t="s">
        <v>573</v>
      </c>
      <c r="C298" s="1161"/>
      <c r="D298" s="999"/>
      <c r="E298" s="1000" t="s">
        <v>7</v>
      </c>
      <c r="F298" s="1038">
        <f>F299</f>
        <v>4000</v>
      </c>
      <c r="G298" s="1038">
        <f>G299</f>
        <v>0</v>
      </c>
      <c r="H298" s="1246" t="str">
        <f>H299</f>
        <v>4 000,00</v>
      </c>
      <c r="I298" s="1247"/>
      <c r="J298" s="1063">
        <f t="shared" ref="J298" si="139">J299</f>
        <v>653.13</v>
      </c>
      <c r="K298" s="1036">
        <f t="shared" ref="K298:K305" si="140">J298/H298</f>
        <v>0.1632825</v>
      </c>
      <c r="L298" s="1040">
        <f>L299</f>
        <v>0</v>
      </c>
    </row>
    <row r="299" spans="1:12" x14ac:dyDescent="0.2">
      <c r="A299" s="5"/>
      <c r="B299" s="1160"/>
      <c r="C299" s="1160"/>
      <c r="D299" s="6" t="s">
        <v>267</v>
      </c>
      <c r="E299" s="7" t="s">
        <v>268</v>
      </c>
      <c r="F299" s="940">
        <v>4000</v>
      </c>
      <c r="G299" s="940">
        <f>H299-F299</f>
        <v>0</v>
      </c>
      <c r="H299" s="1231" t="s">
        <v>43</v>
      </c>
      <c r="I299" s="1232"/>
      <c r="J299" s="1062">
        <v>653.13</v>
      </c>
      <c r="K299" s="570">
        <f t="shared" si="140"/>
        <v>0.1632825</v>
      </c>
      <c r="L299" s="567">
        <v>0</v>
      </c>
    </row>
    <row r="300" spans="1:12" x14ac:dyDescent="0.2">
      <c r="A300" s="963" t="s">
        <v>175</v>
      </c>
      <c r="B300" s="1164"/>
      <c r="C300" s="1164"/>
      <c r="D300" s="963"/>
      <c r="E300" s="964" t="s">
        <v>176</v>
      </c>
      <c r="F300" s="983">
        <f>F301+F304+F313+F330+F332+F334+F336+F339+F359+F370</f>
        <v>8668396</v>
      </c>
      <c r="G300" s="983">
        <f>G301+G304+G313+G330+G332+G334+G336+G339+G359+G370</f>
        <v>255229.52000000002</v>
      </c>
      <c r="H300" s="1244">
        <f>H301+H304+H313+H330+H332+H336+H334+H339+H359+H370</f>
        <v>8923625.5199999996</v>
      </c>
      <c r="I300" s="1245"/>
      <c r="J300" s="1060">
        <f t="shared" ref="J300" si="141">J301+J304+J313+J330+J332+J336+J334+J339+J359+J370</f>
        <v>4463163.7699999986</v>
      </c>
      <c r="K300" s="1055">
        <f t="shared" si="140"/>
        <v>0.50015139698511224</v>
      </c>
      <c r="L300" s="1057">
        <f t="shared" ref="L300" si="142">L301+L304+L313+L330+L332+L336+L334+L339+L359+L370</f>
        <v>32435.42</v>
      </c>
    </row>
    <row r="301" spans="1:12" ht="22.5" x14ac:dyDescent="0.2">
      <c r="A301" s="4"/>
      <c r="B301" s="1161" t="s">
        <v>574</v>
      </c>
      <c r="C301" s="1161"/>
      <c r="D301" s="999"/>
      <c r="E301" s="1000" t="s">
        <v>575</v>
      </c>
      <c r="F301" s="1038">
        <f>SUM(F302:F303)</f>
        <v>1800</v>
      </c>
      <c r="G301" s="1038">
        <f>SUM(G302:G303)</f>
        <v>0</v>
      </c>
      <c r="H301" s="1246">
        <f>H302+H303</f>
        <v>1800</v>
      </c>
      <c r="I301" s="1247"/>
      <c r="J301" s="1061">
        <f t="shared" ref="J301" si="143">J302+J303</f>
        <v>1300</v>
      </c>
      <c r="K301" s="1042">
        <f t="shared" si="140"/>
        <v>0.72222222222222221</v>
      </c>
      <c r="L301" s="1039">
        <f t="shared" ref="L301" si="144">L302+L303</f>
        <v>0</v>
      </c>
    </row>
    <row r="302" spans="1:12" x14ac:dyDescent="0.2">
      <c r="A302" s="5"/>
      <c r="B302" s="1160"/>
      <c r="C302" s="1160"/>
      <c r="D302" s="6" t="s">
        <v>274</v>
      </c>
      <c r="E302" s="7" t="s">
        <v>275</v>
      </c>
      <c r="F302" s="940">
        <v>1500</v>
      </c>
      <c r="G302" s="940">
        <f>H302-F302</f>
        <v>0</v>
      </c>
      <c r="H302" s="1231" t="s">
        <v>344</v>
      </c>
      <c r="I302" s="1232"/>
      <c r="J302" s="1062">
        <v>1300</v>
      </c>
      <c r="K302" s="570">
        <f t="shared" si="140"/>
        <v>0.8666666666666667</v>
      </c>
      <c r="L302" s="567">
        <v>0</v>
      </c>
    </row>
    <row r="303" spans="1:12" x14ac:dyDescent="0.2">
      <c r="A303" s="5"/>
      <c r="B303" s="1160"/>
      <c r="C303" s="1160"/>
      <c r="D303" s="6" t="s">
        <v>264</v>
      </c>
      <c r="E303" s="7" t="s">
        <v>265</v>
      </c>
      <c r="F303" s="940">
        <v>300</v>
      </c>
      <c r="G303" s="940">
        <f>H303-F303</f>
        <v>0</v>
      </c>
      <c r="H303" s="1231" t="s">
        <v>523</v>
      </c>
      <c r="I303" s="1232"/>
      <c r="J303" s="1062">
        <v>0</v>
      </c>
      <c r="K303" s="570">
        <f t="shared" si="140"/>
        <v>0</v>
      </c>
      <c r="L303" s="567">
        <v>0</v>
      </c>
    </row>
    <row r="304" spans="1:12" ht="15" x14ac:dyDescent="0.2">
      <c r="A304" s="4"/>
      <c r="B304" s="1161" t="s">
        <v>576</v>
      </c>
      <c r="C304" s="1161"/>
      <c r="D304" s="999"/>
      <c r="E304" s="1000" t="s">
        <v>577</v>
      </c>
      <c r="F304" s="1038">
        <f>SUM(F305:F312)</f>
        <v>105278</v>
      </c>
      <c r="G304" s="1038">
        <f>SUM(G305:G312)</f>
        <v>0</v>
      </c>
      <c r="H304" s="1246">
        <f>H305+H306+H307+H308+H309+H310+H311+H312</f>
        <v>105278</v>
      </c>
      <c r="I304" s="1247"/>
      <c r="J304" s="1063">
        <f t="shared" ref="J304" si="145">J305+J306+J307+J308+J309+J310+J311+J312</f>
        <v>43831.28</v>
      </c>
      <c r="K304" s="1036">
        <f t="shared" si="140"/>
        <v>0.41633845627766486</v>
      </c>
      <c r="L304" s="1040">
        <f t="shared" ref="L304" si="146">L305+L306+L307+L308+L309+L310+L311+L312</f>
        <v>1707.26</v>
      </c>
    </row>
    <row r="305" spans="1:12" x14ac:dyDescent="0.2">
      <c r="A305" s="5"/>
      <c r="B305" s="1160"/>
      <c r="C305" s="1160"/>
      <c r="D305" s="6" t="s">
        <v>255</v>
      </c>
      <c r="E305" s="7" t="s">
        <v>256</v>
      </c>
      <c r="F305" s="940">
        <v>22500</v>
      </c>
      <c r="G305" s="940">
        <f>H305-F305</f>
        <v>0</v>
      </c>
      <c r="H305" s="1231" t="s">
        <v>578</v>
      </c>
      <c r="I305" s="1232"/>
      <c r="J305" s="1062">
        <v>11445.86</v>
      </c>
      <c r="K305" s="570">
        <f t="shared" si="140"/>
        <v>0.50870488888888887</v>
      </c>
      <c r="L305" s="567">
        <v>954.14</v>
      </c>
    </row>
    <row r="306" spans="1:12" x14ac:dyDescent="0.2">
      <c r="A306" s="5"/>
      <c r="B306" s="1160"/>
      <c r="C306" s="1160"/>
      <c r="D306" s="6" t="s">
        <v>336</v>
      </c>
      <c r="E306" s="7" t="s">
        <v>337</v>
      </c>
      <c r="F306" s="940">
        <v>1380</v>
      </c>
      <c r="G306" s="940">
        <f t="shared" ref="G306:G312" si="147">H306-F306</f>
        <v>0</v>
      </c>
      <c r="H306" s="1231" t="s">
        <v>579</v>
      </c>
      <c r="I306" s="1232"/>
      <c r="J306" s="1062">
        <v>1380</v>
      </c>
      <c r="K306" s="570">
        <f t="shared" ref="K306:K312" si="148">J306/H306</f>
        <v>1</v>
      </c>
      <c r="L306" s="567">
        <v>0</v>
      </c>
    </row>
    <row r="307" spans="1:12" x14ac:dyDescent="0.2">
      <c r="A307" s="5"/>
      <c r="B307" s="1160"/>
      <c r="C307" s="1160"/>
      <c r="D307" s="6" t="s">
        <v>258</v>
      </c>
      <c r="E307" s="7" t="s">
        <v>259</v>
      </c>
      <c r="F307" s="940">
        <v>4112</v>
      </c>
      <c r="G307" s="940">
        <f t="shared" si="147"/>
        <v>0</v>
      </c>
      <c r="H307" s="1231" t="s">
        <v>580</v>
      </c>
      <c r="I307" s="1232"/>
      <c r="J307" s="1062">
        <v>1753</v>
      </c>
      <c r="K307" s="570">
        <f t="shared" si="148"/>
        <v>0.42631322957198442</v>
      </c>
      <c r="L307" s="567">
        <v>619.91999999999996</v>
      </c>
    </row>
    <row r="308" spans="1:12" x14ac:dyDescent="0.2">
      <c r="A308" s="5"/>
      <c r="B308" s="1160"/>
      <c r="C308" s="1160"/>
      <c r="D308" s="6" t="s">
        <v>261</v>
      </c>
      <c r="E308" s="7" t="s">
        <v>262</v>
      </c>
      <c r="F308" s="940">
        <v>585</v>
      </c>
      <c r="G308" s="940">
        <f t="shared" si="147"/>
        <v>0</v>
      </c>
      <c r="H308" s="1231" t="s">
        <v>581</v>
      </c>
      <c r="I308" s="1232"/>
      <c r="J308" s="1062">
        <v>249.41</v>
      </c>
      <c r="K308" s="570">
        <f t="shared" si="148"/>
        <v>0.42634188034188036</v>
      </c>
      <c r="L308" s="567">
        <v>88.2</v>
      </c>
    </row>
    <row r="309" spans="1:12" x14ac:dyDescent="0.2">
      <c r="A309" s="5"/>
      <c r="B309" s="1160"/>
      <c r="C309" s="1160"/>
      <c r="D309" s="6" t="s">
        <v>264</v>
      </c>
      <c r="E309" s="7" t="s">
        <v>265</v>
      </c>
      <c r="F309" s="940">
        <v>2200</v>
      </c>
      <c r="G309" s="940">
        <f t="shared" si="147"/>
        <v>0</v>
      </c>
      <c r="H309" s="1231" t="s">
        <v>540</v>
      </c>
      <c r="I309" s="1232"/>
      <c r="J309" s="1062">
        <v>1787.69</v>
      </c>
      <c r="K309" s="570">
        <f t="shared" si="148"/>
        <v>0.81258636363636361</v>
      </c>
      <c r="L309" s="567">
        <v>0</v>
      </c>
    </row>
    <row r="310" spans="1:12" ht="33.75" x14ac:dyDescent="0.2">
      <c r="A310" s="5"/>
      <c r="B310" s="1160"/>
      <c r="C310" s="1160"/>
      <c r="D310" s="6" t="s">
        <v>582</v>
      </c>
      <c r="E310" s="7" t="s">
        <v>583</v>
      </c>
      <c r="F310" s="940">
        <v>68350</v>
      </c>
      <c r="G310" s="940">
        <f t="shared" si="147"/>
        <v>0</v>
      </c>
      <c r="H310" s="1231" t="s">
        <v>584</v>
      </c>
      <c r="I310" s="1232"/>
      <c r="J310" s="1062">
        <v>23842.82</v>
      </c>
      <c r="K310" s="570">
        <f t="shared" si="148"/>
        <v>0.34883423555230431</v>
      </c>
      <c r="L310" s="567">
        <v>0</v>
      </c>
    </row>
    <row r="311" spans="1:12" x14ac:dyDescent="0.2">
      <c r="A311" s="5"/>
      <c r="B311" s="1160"/>
      <c r="C311" s="1160"/>
      <c r="D311" s="6" t="s">
        <v>342</v>
      </c>
      <c r="E311" s="7" t="s">
        <v>343</v>
      </c>
      <c r="F311" s="940">
        <v>5000</v>
      </c>
      <c r="G311" s="940">
        <f t="shared" si="147"/>
        <v>0</v>
      </c>
      <c r="H311" s="1231" t="s">
        <v>49</v>
      </c>
      <c r="I311" s="1232"/>
      <c r="J311" s="1062">
        <v>2509.25</v>
      </c>
      <c r="K311" s="570">
        <f t="shared" si="148"/>
        <v>0.50185000000000002</v>
      </c>
      <c r="L311" s="567">
        <v>45</v>
      </c>
    </row>
    <row r="312" spans="1:12" ht="22.5" x14ac:dyDescent="0.2">
      <c r="A312" s="5"/>
      <c r="B312" s="1160"/>
      <c r="C312" s="1160"/>
      <c r="D312" s="6" t="s">
        <v>391</v>
      </c>
      <c r="E312" s="7" t="s">
        <v>392</v>
      </c>
      <c r="F312" s="940">
        <v>1151</v>
      </c>
      <c r="G312" s="940">
        <f t="shared" si="147"/>
        <v>0</v>
      </c>
      <c r="H312" s="1231" t="s">
        <v>585</v>
      </c>
      <c r="I312" s="1232"/>
      <c r="J312" s="1062">
        <v>863.25</v>
      </c>
      <c r="K312" s="570">
        <f t="shared" si="148"/>
        <v>0.75</v>
      </c>
      <c r="L312" s="567">
        <v>0</v>
      </c>
    </row>
    <row r="313" spans="1:12" ht="33.75" x14ac:dyDescent="0.2">
      <c r="A313" s="4"/>
      <c r="B313" s="1161" t="s">
        <v>177</v>
      </c>
      <c r="C313" s="1161"/>
      <c r="D313" s="999"/>
      <c r="E313" s="1000" t="s">
        <v>1070</v>
      </c>
      <c r="F313" s="1038">
        <f>SUM(F314:F329)</f>
        <v>6166700</v>
      </c>
      <c r="G313" s="1038">
        <f>SUM(G314:G329)</f>
        <v>5617</v>
      </c>
      <c r="H313" s="1246">
        <f>H314+H315+H316+H317+H318+H319+H320+H321+H322+H324+H323+H325+H326+H327+H328+H329</f>
        <v>6172317</v>
      </c>
      <c r="I313" s="1247"/>
      <c r="J313" s="1063">
        <f t="shared" ref="J313" si="149">J314+J315+J316+J317+J318+J319+J320+J321+J322+J324+J323+J325+J326+J327+J328+J329</f>
        <v>3035675.9499999993</v>
      </c>
      <c r="K313" s="1036">
        <f>J313/H313</f>
        <v>0.49182113459175852</v>
      </c>
      <c r="L313" s="1040">
        <f t="shared" ref="L313" si="150">L314+L315+L316+L317+L318+L319+L320+L321+L322+L324+L323+L325+L326+L327+L328+L329</f>
        <v>10101.25</v>
      </c>
    </row>
    <row r="314" spans="1:12" ht="56.25" x14ac:dyDescent="0.2">
      <c r="A314" s="5"/>
      <c r="B314" s="1160"/>
      <c r="C314" s="1160"/>
      <c r="D314" s="6" t="s">
        <v>185</v>
      </c>
      <c r="E314" s="7" t="s">
        <v>586</v>
      </c>
      <c r="F314" s="940">
        <v>6000</v>
      </c>
      <c r="G314" s="940">
        <f>H314-F314</f>
        <v>14807</v>
      </c>
      <c r="H314" s="1231" t="s">
        <v>187</v>
      </c>
      <c r="I314" s="1232"/>
      <c r="J314" s="1062">
        <v>7828.03</v>
      </c>
      <c r="K314" s="570">
        <f>J314/H314</f>
        <v>0.37622098332292014</v>
      </c>
      <c r="L314" s="567">
        <v>7071.44</v>
      </c>
    </row>
    <row r="315" spans="1:12" x14ac:dyDescent="0.2">
      <c r="A315" s="5"/>
      <c r="B315" s="1160"/>
      <c r="C315" s="1160"/>
      <c r="D315" s="6" t="s">
        <v>587</v>
      </c>
      <c r="E315" s="7" t="s">
        <v>588</v>
      </c>
      <c r="F315" s="940">
        <v>5871459</v>
      </c>
      <c r="G315" s="940">
        <f t="shared" ref="G315:G329" si="151">H315-F315</f>
        <v>-9746</v>
      </c>
      <c r="H315" s="1231" t="s">
        <v>589</v>
      </c>
      <c r="I315" s="1232"/>
      <c r="J315" s="1062">
        <v>2877824.3</v>
      </c>
      <c r="K315" s="570">
        <f t="shared" ref="K315:K329" si="152">J315/H315</f>
        <v>0.4909527812091789</v>
      </c>
      <c r="L315" s="567">
        <v>0</v>
      </c>
    </row>
    <row r="316" spans="1:12" x14ac:dyDescent="0.2">
      <c r="A316" s="5"/>
      <c r="B316" s="1160"/>
      <c r="C316" s="1160"/>
      <c r="D316" s="6" t="s">
        <v>255</v>
      </c>
      <c r="E316" s="7" t="s">
        <v>256</v>
      </c>
      <c r="F316" s="940">
        <v>122668</v>
      </c>
      <c r="G316" s="940">
        <f t="shared" si="151"/>
        <v>0</v>
      </c>
      <c r="H316" s="1231" t="s">
        <v>590</v>
      </c>
      <c r="I316" s="1232"/>
      <c r="J316" s="1062">
        <v>47725.59</v>
      </c>
      <c r="K316" s="570">
        <f t="shared" si="152"/>
        <v>0.38906308083607782</v>
      </c>
      <c r="L316" s="567">
        <v>2026.33</v>
      </c>
    </row>
    <row r="317" spans="1:12" x14ac:dyDescent="0.2">
      <c r="A317" s="5"/>
      <c r="B317" s="1160"/>
      <c r="C317" s="1160"/>
      <c r="D317" s="6" t="s">
        <v>336</v>
      </c>
      <c r="E317" s="7" t="s">
        <v>337</v>
      </c>
      <c r="F317" s="940">
        <v>6999</v>
      </c>
      <c r="G317" s="940">
        <f t="shared" si="151"/>
        <v>0</v>
      </c>
      <c r="H317" s="1231" t="s">
        <v>591</v>
      </c>
      <c r="I317" s="1232"/>
      <c r="J317" s="1062">
        <v>6999</v>
      </c>
      <c r="K317" s="570">
        <f t="shared" si="152"/>
        <v>1</v>
      </c>
      <c r="L317" s="567">
        <v>0</v>
      </c>
    </row>
    <row r="318" spans="1:12" x14ac:dyDescent="0.2">
      <c r="A318" s="5"/>
      <c r="B318" s="1160"/>
      <c r="C318" s="1160"/>
      <c r="D318" s="6" t="s">
        <v>258</v>
      </c>
      <c r="E318" s="7" t="s">
        <v>259</v>
      </c>
      <c r="F318" s="940">
        <v>132329</v>
      </c>
      <c r="G318" s="940">
        <f t="shared" si="151"/>
        <v>0</v>
      </c>
      <c r="H318" s="1231" t="s">
        <v>592</v>
      </c>
      <c r="I318" s="1232"/>
      <c r="J318" s="1062">
        <v>81842.8</v>
      </c>
      <c r="K318" s="570">
        <f t="shared" si="152"/>
        <v>0.61847969832765304</v>
      </c>
      <c r="L318" s="567">
        <v>920.77</v>
      </c>
    </row>
    <row r="319" spans="1:12" x14ac:dyDescent="0.2">
      <c r="A319" s="5"/>
      <c r="B319" s="1160"/>
      <c r="C319" s="1160"/>
      <c r="D319" s="6" t="s">
        <v>261</v>
      </c>
      <c r="E319" s="7" t="s">
        <v>262</v>
      </c>
      <c r="F319" s="940">
        <v>3177</v>
      </c>
      <c r="G319" s="940">
        <f t="shared" si="151"/>
        <v>0</v>
      </c>
      <c r="H319" s="1231" t="s">
        <v>593</v>
      </c>
      <c r="I319" s="1232"/>
      <c r="J319" s="1062">
        <v>764.92</v>
      </c>
      <c r="K319" s="570">
        <f t="shared" si="152"/>
        <v>0.24076802014479068</v>
      </c>
      <c r="L319" s="567">
        <v>82.71</v>
      </c>
    </row>
    <row r="320" spans="1:12" x14ac:dyDescent="0.2">
      <c r="A320" s="5"/>
      <c r="B320" s="1160"/>
      <c r="C320" s="1160"/>
      <c r="D320" s="6" t="s">
        <v>264</v>
      </c>
      <c r="E320" s="7" t="s">
        <v>265</v>
      </c>
      <c r="F320" s="940">
        <v>5800</v>
      </c>
      <c r="G320" s="940">
        <f t="shared" si="151"/>
        <v>-1600</v>
      </c>
      <c r="H320" s="1231" t="s">
        <v>357</v>
      </c>
      <c r="I320" s="1232"/>
      <c r="J320" s="1062">
        <v>1920.31</v>
      </c>
      <c r="K320" s="570">
        <f t="shared" si="152"/>
        <v>0.45721666666666666</v>
      </c>
      <c r="L320" s="567">
        <v>0</v>
      </c>
    </row>
    <row r="321" spans="1:12" x14ac:dyDescent="0.2">
      <c r="A321" s="5"/>
      <c r="B321" s="1160"/>
      <c r="C321" s="1160"/>
      <c r="D321" s="6" t="s">
        <v>293</v>
      </c>
      <c r="E321" s="7" t="s">
        <v>294</v>
      </c>
      <c r="F321" s="940">
        <v>550</v>
      </c>
      <c r="G321" s="940">
        <f t="shared" si="151"/>
        <v>0</v>
      </c>
      <c r="H321" s="1231" t="s">
        <v>594</v>
      </c>
      <c r="I321" s="1232"/>
      <c r="J321" s="1062">
        <v>0</v>
      </c>
      <c r="K321" s="570">
        <f t="shared" si="152"/>
        <v>0</v>
      </c>
      <c r="L321" s="567">
        <v>0</v>
      </c>
    </row>
    <row r="322" spans="1:12" x14ac:dyDescent="0.2">
      <c r="A322" s="5"/>
      <c r="B322" s="1160"/>
      <c r="C322" s="1160"/>
      <c r="D322" s="6" t="s">
        <v>267</v>
      </c>
      <c r="E322" s="7" t="s">
        <v>268</v>
      </c>
      <c r="F322" s="940">
        <v>6489</v>
      </c>
      <c r="G322" s="940">
        <f t="shared" si="151"/>
        <v>0</v>
      </c>
      <c r="H322" s="1231" t="s">
        <v>595</v>
      </c>
      <c r="I322" s="1232"/>
      <c r="J322" s="1062">
        <v>5288.88</v>
      </c>
      <c r="K322" s="570">
        <f t="shared" si="152"/>
        <v>0.81505316689782714</v>
      </c>
      <c r="L322" s="567">
        <v>0</v>
      </c>
    </row>
    <row r="323" spans="1:12" ht="33.75" x14ac:dyDescent="0.2">
      <c r="A323" s="5"/>
      <c r="B323" s="1160"/>
      <c r="C323" s="1160"/>
      <c r="D323" s="564" t="s">
        <v>379</v>
      </c>
      <c r="E323" s="565" t="s">
        <v>380</v>
      </c>
      <c r="F323" s="944">
        <v>1900</v>
      </c>
      <c r="G323" s="940">
        <f t="shared" si="151"/>
        <v>0</v>
      </c>
      <c r="H323" s="1249" t="s">
        <v>596</v>
      </c>
      <c r="I323" s="1250"/>
      <c r="J323" s="1062">
        <v>628.09</v>
      </c>
      <c r="K323" s="570">
        <f t="shared" si="152"/>
        <v>0.33057368421052635</v>
      </c>
      <c r="L323" s="567">
        <v>0</v>
      </c>
    </row>
    <row r="324" spans="1:12" ht="33.75" x14ac:dyDescent="0.2">
      <c r="A324" s="5"/>
      <c r="B324" s="1160"/>
      <c r="C324" s="1160"/>
      <c r="D324" s="562" t="s">
        <v>382</v>
      </c>
      <c r="E324" s="563" t="s">
        <v>383</v>
      </c>
      <c r="F324" s="945">
        <v>1500</v>
      </c>
      <c r="G324" s="940">
        <f t="shared" si="151"/>
        <v>0</v>
      </c>
      <c r="H324" s="1233" t="s">
        <v>344</v>
      </c>
      <c r="I324" s="1234"/>
      <c r="J324" s="1065">
        <v>212.79</v>
      </c>
      <c r="K324" s="570">
        <f t="shared" si="152"/>
        <v>0.14185999999999999</v>
      </c>
      <c r="L324" s="568">
        <v>0</v>
      </c>
    </row>
    <row r="325" spans="1:12" ht="22.5" x14ac:dyDescent="0.2">
      <c r="A325" s="5"/>
      <c r="B325" s="1160"/>
      <c r="C325" s="1160"/>
      <c r="D325" s="6" t="s">
        <v>597</v>
      </c>
      <c r="E325" s="7" t="s">
        <v>598</v>
      </c>
      <c r="F325" s="940">
        <v>0</v>
      </c>
      <c r="G325" s="940">
        <f t="shared" si="151"/>
        <v>2600</v>
      </c>
      <c r="H325" s="1231" t="s">
        <v>507</v>
      </c>
      <c r="I325" s="1232"/>
      <c r="J325" s="1062">
        <v>1487.7</v>
      </c>
      <c r="K325" s="570">
        <f t="shared" si="152"/>
        <v>0.57219230769230767</v>
      </c>
      <c r="L325" s="567">
        <v>0</v>
      </c>
    </row>
    <row r="326" spans="1:12" x14ac:dyDescent="0.2">
      <c r="A326" s="5"/>
      <c r="B326" s="1160"/>
      <c r="C326" s="1160"/>
      <c r="D326" s="6" t="s">
        <v>342</v>
      </c>
      <c r="E326" s="7" t="s">
        <v>343</v>
      </c>
      <c r="F326" s="940">
        <v>800</v>
      </c>
      <c r="G326" s="940">
        <f t="shared" si="151"/>
        <v>0</v>
      </c>
      <c r="H326" s="1231" t="s">
        <v>599</v>
      </c>
      <c r="I326" s="1232"/>
      <c r="J326" s="1062">
        <v>0</v>
      </c>
      <c r="K326" s="570">
        <f t="shared" si="152"/>
        <v>0</v>
      </c>
      <c r="L326" s="567">
        <v>0</v>
      </c>
    </row>
    <row r="327" spans="1:12" ht="22.5" x14ac:dyDescent="0.2">
      <c r="A327" s="5"/>
      <c r="B327" s="1160"/>
      <c r="C327" s="1160"/>
      <c r="D327" s="6" t="s">
        <v>391</v>
      </c>
      <c r="E327" s="7" t="s">
        <v>392</v>
      </c>
      <c r="F327" s="940">
        <v>4029</v>
      </c>
      <c r="G327" s="940">
        <f t="shared" si="151"/>
        <v>0</v>
      </c>
      <c r="H327" s="1231" t="s">
        <v>600</v>
      </c>
      <c r="I327" s="1232"/>
      <c r="J327" s="1062">
        <v>3021.75</v>
      </c>
      <c r="K327" s="570">
        <f t="shared" si="152"/>
        <v>0.75</v>
      </c>
      <c r="L327" s="567">
        <v>0</v>
      </c>
    </row>
    <row r="328" spans="1:12" ht="56.25" x14ac:dyDescent="0.2">
      <c r="A328" s="5"/>
      <c r="B328" s="1160"/>
      <c r="C328" s="1160"/>
      <c r="D328" s="6" t="s">
        <v>601</v>
      </c>
      <c r="E328" s="7" t="s">
        <v>602</v>
      </c>
      <c r="F328" s="940">
        <v>0</v>
      </c>
      <c r="G328" s="940">
        <f t="shared" si="151"/>
        <v>556</v>
      </c>
      <c r="H328" s="1231" t="s">
        <v>180</v>
      </c>
      <c r="I328" s="1232"/>
      <c r="J328" s="1062">
        <v>131.79</v>
      </c>
      <c r="K328" s="570">
        <f t="shared" si="152"/>
        <v>0.23703237410071942</v>
      </c>
      <c r="L328" s="567">
        <v>0</v>
      </c>
    </row>
    <row r="329" spans="1:12" ht="22.5" x14ac:dyDescent="0.2">
      <c r="A329" s="5"/>
      <c r="B329" s="1160"/>
      <c r="C329" s="1160"/>
      <c r="D329" s="6" t="s">
        <v>394</v>
      </c>
      <c r="E329" s="7" t="s">
        <v>395</v>
      </c>
      <c r="F329" s="940">
        <v>3000</v>
      </c>
      <c r="G329" s="940">
        <f t="shared" si="151"/>
        <v>-1000</v>
      </c>
      <c r="H329" s="1231" t="s">
        <v>22</v>
      </c>
      <c r="I329" s="1232"/>
      <c r="J329" s="1062">
        <v>0</v>
      </c>
      <c r="K329" s="570">
        <f t="shared" si="152"/>
        <v>0</v>
      </c>
      <c r="L329" s="567">
        <v>0</v>
      </c>
    </row>
    <row r="330" spans="1:12" ht="56.25" x14ac:dyDescent="0.2">
      <c r="A330" s="4"/>
      <c r="B330" s="1161" t="s">
        <v>188</v>
      </c>
      <c r="C330" s="1161"/>
      <c r="D330" s="999"/>
      <c r="E330" s="1000" t="s">
        <v>189</v>
      </c>
      <c r="F330" s="1038">
        <f>F331</f>
        <v>27717</v>
      </c>
      <c r="G330" s="1038">
        <f>G331</f>
        <v>9746</v>
      </c>
      <c r="H330" s="1246" t="str">
        <f>H331</f>
        <v>37 463,00</v>
      </c>
      <c r="I330" s="1247"/>
      <c r="J330" s="1063">
        <f t="shared" ref="J330" si="153">J331</f>
        <v>19332.509999999998</v>
      </c>
      <c r="K330" s="1036">
        <f t="shared" ref="K330:K336" si="154">J330/H330</f>
        <v>0.51604276219202938</v>
      </c>
      <c r="L330" s="1040">
        <f t="shared" ref="L330" si="155">L331</f>
        <v>0</v>
      </c>
    </row>
    <row r="331" spans="1:12" x14ac:dyDescent="0.2">
      <c r="A331" s="5"/>
      <c r="B331" s="1160"/>
      <c r="C331" s="1160"/>
      <c r="D331" s="6" t="s">
        <v>603</v>
      </c>
      <c r="E331" s="7" t="s">
        <v>604</v>
      </c>
      <c r="F331" s="940">
        <v>27717</v>
      </c>
      <c r="G331" s="940">
        <f>H331-F331</f>
        <v>9746</v>
      </c>
      <c r="H331" s="1231" t="s">
        <v>190</v>
      </c>
      <c r="I331" s="1232"/>
      <c r="J331" s="1062">
        <v>19332.509999999998</v>
      </c>
      <c r="K331" s="576">
        <f t="shared" si="154"/>
        <v>0.51604276219202938</v>
      </c>
      <c r="L331" s="567">
        <v>0</v>
      </c>
    </row>
    <row r="332" spans="1:12" ht="22.5" x14ac:dyDescent="0.2">
      <c r="A332" s="4"/>
      <c r="B332" s="1161" t="s">
        <v>195</v>
      </c>
      <c r="C332" s="1161"/>
      <c r="D332" s="999"/>
      <c r="E332" s="1000" t="s">
        <v>196</v>
      </c>
      <c r="F332" s="1038">
        <f>F333</f>
        <v>321350</v>
      </c>
      <c r="G332" s="1038">
        <f>G333</f>
        <v>77074.520000000019</v>
      </c>
      <c r="H332" s="1246" t="str">
        <f>H333</f>
        <v>398 424,52</v>
      </c>
      <c r="I332" s="1247"/>
      <c r="J332" s="1068">
        <f t="shared" ref="J332" si="156">J333</f>
        <v>219826.49</v>
      </c>
      <c r="K332" s="1044">
        <f t="shared" si="154"/>
        <v>0.55173936082046349</v>
      </c>
      <c r="L332" s="1040">
        <f t="shared" ref="L332" si="157">L333</f>
        <v>0</v>
      </c>
    </row>
    <row r="333" spans="1:12" x14ac:dyDescent="0.2">
      <c r="A333" s="5"/>
      <c r="B333" s="1160"/>
      <c r="C333" s="1160"/>
      <c r="D333" s="6" t="s">
        <v>587</v>
      </c>
      <c r="E333" s="7" t="s">
        <v>588</v>
      </c>
      <c r="F333" s="940">
        <v>321350</v>
      </c>
      <c r="G333" s="940">
        <f>H333-F333</f>
        <v>77074.520000000019</v>
      </c>
      <c r="H333" s="1231" t="s">
        <v>605</v>
      </c>
      <c r="I333" s="1232"/>
      <c r="J333" s="1062">
        <v>219826.49</v>
      </c>
      <c r="K333" s="576">
        <f t="shared" si="154"/>
        <v>0.55173936082046349</v>
      </c>
      <c r="L333" s="567">
        <v>0</v>
      </c>
    </row>
    <row r="334" spans="1:12" ht="15" x14ac:dyDescent="0.2">
      <c r="A334" s="4"/>
      <c r="B334" s="1161" t="s">
        <v>606</v>
      </c>
      <c r="C334" s="1161"/>
      <c r="D334" s="999"/>
      <c r="E334" s="1000" t="s">
        <v>607</v>
      </c>
      <c r="F334" s="1038">
        <f>F335</f>
        <v>450000</v>
      </c>
      <c r="G334" s="1038">
        <f>G335</f>
        <v>0</v>
      </c>
      <c r="H334" s="1246" t="str">
        <f>H335</f>
        <v>450 000,00</v>
      </c>
      <c r="I334" s="1247"/>
      <c r="J334" s="1063">
        <f t="shared" ref="J334" si="158">J335</f>
        <v>227114.6</v>
      </c>
      <c r="K334" s="1043">
        <f t="shared" si="154"/>
        <v>0.5046991111111111</v>
      </c>
      <c r="L334" s="1040">
        <f t="shared" ref="L334" si="159">L335</f>
        <v>0</v>
      </c>
    </row>
    <row r="335" spans="1:12" x14ac:dyDescent="0.2">
      <c r="A335" s="5"/>
      <c r="B335" s="1160"/>
      <c r="C335" s="1160"/>
      <c r="D335" s="6" t="s">
        <v>587</v>
      </c>
      <c r="E335" s="7" t="s">
        <v>588</v>
      </c>
      <c r="F335" s="940">
        <v>450000</v>
      </c>
      <c r="G335" s="940">
        <f>H335-F335</f>
        <v>0</v>
      </c>
      <c r="H335" s="1231" t="s">
        <v>608</v>
      </c>
      <c r="I335" s="1232"/>
      <c r="J335" s="1062">
        <v>227114.6</v>
      </c>
      <c r="K335" s="576">
        <f t="shared" si="154"/>
        <v>0.5046991111111111</v>
      </c>
      <c r="L335" s="567">
        <v>0</v>
      </c>
    </row>
    <row r="336" spans="1:12" ht="15" x14ac:dyDescent="0.2">
      <c r="A336" s="4"/>
      <c r="B336" s="1161" t="s">
        <v>199</v>
      </c>
      <c r="C336" s="1161"/>
      <c r="D336" s="999"/>
      <c r="E336" s="1000" t="s">
        <v>200</v>
      </c>
      <c r="F336" s="1038">
        <f>F337+F338</f>
        <v>143100</v>
      </c>
      <c r="G336" s="1038">
        <f>SUM(G337:G338)</f>
        <v>36837</v>
      </c>
      <c r="H336" s="1246" t="str">
        <f>H338</f>
        <v>179 937,00</v>
      </c>
      <c r="I336" s="1247"/>
      <c r="J336" s="1063">
        <f t="shared" ref="J336" si="160">J338</f>
        <v>119019.18</v>
      </c>
      <c r="K336" s="1043">
        <f t="shared" si="154"/>
        <v>0.66144917387752378</v>
      </c>
      <c r="L336" s="1035">
        <f>L337+L338</f>
        <v>100</v>
      </c>
    </row>
    <row r="337" spans="1:12" s="2" customFormat="1" ht="56.25" x14ac:dyDescent="0.2">
      <c r="A337" s="4"/>
      <c r="B337" s="573"/>
      <c r="C337" s="573"/>
      <c r="D337" s="6" t="s">
        <v>185</v>
      </c>
      <c r="E337" s="7" t="s">
        <v>586</v>
      </c>
      <c r="F337" s="940">
        <v>0</v>
      </c>
      <c r="G337" s="940">
        <f>H337-F337</f>
        <v>0</v>
      </c>
      <c r="H337" s="1251">
        <v>0</v>
      </c>
      <c r="I337" s="1252"/>
      <c r="J337" s="1069">
        <v>0</v>
      </c>
      <c r="K337" s="575">
        <v>0</v>
      </c>
      <c r="L337" s="574">
        <v>100</v>
      </c>
    </row>
    <row r="338" spans="1:12" x14ac:dyDescent="0.2">
      <c r="A338" s="5"/>
      <c r="B338" s="1160"/>
      <c r="C338" s="1160"/>
      <c r="D338" s="6" t="s">
        <v>587</v>
      </c>
      <c r="E338" s="7" t="s">
        <v>588</v>
      </c>
      <c r="F338" s="940">
        <v>143100</v>
      </c>
      <c r="G338" s="940">
        <f>H338-F338</f>
        <v>36837</v>
      </c>
      <c r="H338" s="1231" t="s">
        <v>201</v>
      </c>
      <c r="I338" s="1232"/>
      <c r="J338" s="1062">
        <v>119019.18</v>
      </c>
      <c r="K338" s="576">
        <f>J338/H338</f>
        <v>0.66144917387752378</v>
      </c>
      <c r="L338" s="567">
        <v>0</v>
      </c>
    </row>
    <row r="339" spans="1:12" ht="15" x14ac:dyDescent="0.2">
      <c r="A339" s="4"/>
      <c r="B339" s="1161" t="s">
        <v>202</v>
      </c>
      <c r="C339" s="1161"/>
      <c r="D339" s="999"/>
      <c r="E339" s="1000" t="s">
        <v>203</v>
      </c>
      <c r="F339" s="1038">
        <f>SUM(F340:F358)</f>
        <v>959291</v>
      </c>
      <c r="G339" s="1038">
        <f>SUM(G340:G358)</f>
        <v>6000</v>
      </c>
      <c r="H339" s="1246">
        <f>H340+H341+H342+H343+H344+H345+H346+H347+H348+H349+H350+H351+H352+H353+H354+H355+H356+H357+H358</f>
        <v>965291</v>
      </c>
      <c r="I339" s="1247"/>
      <c r="J339" s="1063">
        <f t="shared" ref="J339" si="161">J340+J341+J342+J343+J344+J345+J346+J347+J348+J349+J350+J351+J352+J353+J354+J355+J356+J357+J358</f>
        <v>456721.27999999997</v>
      </c>
      <c r="K339" s="1036">
        <f>J339/H339</f>
        <v>0.47314362197513493</v>
      </c>
      <c r="L339" s="1040">
        <f t="shared" ref="L339" si="162">L340+L341+L342+L343+L344+L345+L346+L347+L348+L349+L350+L351+L352+L353+L354+L355+L356+L357+L358</f>
        <v>18221.849999999999</v>
      </c>
    </row>
    <row r="340" spans="1:12" x14ac:dyDescent="0.2">
      <c r="A340" s="5"/>
      <c r="B340" s="1160"/>
      <c r="C340" s="1160"/>
      <c r="D340" s="6" t="s">
        <v>355</v>
      </c>
      <c r="E340" s="7" t="s">
        <v>356</v>
      </c>
      <c r="F340" s="940">
        <v>4400</v>
      </c>
      <c r="G340" s="940">
        <f>H340-F340</f>
        <v>0</v>
      </c>
      <c r="H340" s="1231" t="s">
        <v>609</v>
      </c>
      <c r="I340" s="1232"/>
      <c r="J340" s="1062">
        <v>780.48</v>
      </c>
      <c r="K340" s="570">
        <f>J340/H340</f>
        <v>0.1773818181818182</v>
      </c>
      <c r="L340" s="567">
        <v>0</v>
      </c>
    </row>
    <row r="341" spans="1:12" x14ac:dyDescent="0.2">
      <c r="A341" s="5"/>
      <c r="B341" s="1160"/>
      <c r="C341" s="1160"/>
      <c r="D341" s="6" t="s">
        <v>255</v>
      </c>
      <c r="E341" s="7" t="s">
        <v>256</v>
      </c>
      <c r="F341" s="940">
        <v>611926</v>
      </c>
      <c r="G341" s="940">
        <f t="shared" ref="G341:G358" si="163">H341-F341</f>
        <v>0</v>
      </c>
      <c r="H341" s="1231" t="s">
        <v>610</v>
      </c>
      <c r="I341" s="1232"/>
      <c r="J341" s="1062">
        <v>255856.75</v>
      </c>
      <c r="K341" s="570">
        <f t="shared" ref="K341:K358" si="164">J341/H341</f>
        <v>0.41811714161516261</v>
      </c>
      <c r="L341" s="567">
        <v>12238.98</v>
      </c>
    </row>
    <row r="342" spans="1:12" x14ac:dyDescent="0.2">
      <c r="A342" s="5"/>
      <c r="B342" s="1160"/>
      <c r="C342" s="1160"/>
      <c r="D342" s="6" t="s">
        <v>336</v>
      </c>
      <c r="E342" s="7" t="s">
        <v>337</v>
      </c>
      <c r="F342" s="940">
        <v>43049</v>
      </c>
      <c r="G342" s="940">
        <f t="shared" si="163"/>
        <v>0</v>
      </c>
      <c r="H342" s="1231" t="s">
        <v>611</v>
      </c>
      <c r="I342" s="1232"/>
      <c r="J342" s="1062">
        <v>41680.71</v>
      </c>
      <c r="K342" s="570">
        <f t="shared" si="164"/>
        <v>0.96821552184719739</v>
      </c>
      <c r="L342" s="567">
        <v>0</v>
      </c>
    </row>
    <row r="343" spans="1:12" x14ac:dyDescent="0.2">
      <c r="A343" s="5"/>
      <c r="B343" s="1160"/>
      <c r="C343" s="1160"/>
      <c r="D343" s="6" t="s">
        <v>258</v>
      </c>
      <c r="E343" s="7" t="s">
        <v>259</v>
      </c>
      <c r="F343" s="940">
        <v>103673</v>
      </c>
      <c r="G343" s="940">
        <f t="shared" si="163"/>
        <v>0</v>
      </c>
      <c r="H343" s="1231" t="s">
        <v>612</v>
      </c>
      <c r="I343" s="1232"/>
      <c r="J343" s="1062">
        <v>48548.21</v>
      </c>
      <c r="K343" s="570">
        <f t="shared" si="164"/>
        <v>0.4682820985213122</v>
      </c>
      <c r="L343" s="567">
        <v>3837.14</v>
      </c>
    </row>
    <row r="344" spans="1:12" x14ac:dyDescent="0.2">
      <c r="A344" s="5"/>
      <c r="B344" s="1160"/>
      <c r="C344" s="1160"/>
      <c r="D344" s="6" t="s">
        <v>261</v>
      </c>
      <c r="E344" s="7" t="s">
        <v>262</v>
      </c>
      <c r="F344" s="940">
        <v>14751</v>
      </c>
      <c r="G344" s="940">
        <f t="shared" si="163"/>
        <v>0</v>
      </c>
      <c r="H344" s="1231" t="s">
        <v>613</v>
      </c>
      <c r="I344" s="1232"/>
      <c r="J344" s="1062">
        <v>4430.3500000000004</v>
      </c>
      <c r="K344" s="570">
        <f t="shared" si="164"/>
        <v>0.30034234967120876</v>
      </c>
      <c r="L344" s="567">
        <v>646.89</v>
      </c>
    </row>
    <row r="345" spans="1:12" ht="22.5" x14ac:dyDescent="0.2">
      <c r="A345" s="5"/>
      <c r="B345" s="1160"/>
      <c r="C345" s="1160"/>
      <c r="D345" s="6" t="s">
        <v>362</v>
      </c>
      <c r="E345" s="7" t="s">
        <v>363</v>
      </c>
      <c r="F345" s="940">
        <v>24000</v>
      </c>
      <c r="G345" s="940">
        <f t="shared" si="163"/>
        <v>0</v>
      </c>
      <c r="H345" s="1231" t="s">
        <v>421</v>
      </c>
      <c r="I345" s="1232"/>
      <c r="J345" s="1062">
        <v>4569</v>
      </c>
      <c r="K345" s="570">
        <f t="shared" si="164"/>
        <v>0.19037499999999999</v>
      </c>
      <c r="L345" s="567">
        <v>840</v>
      </c>
    </row>
    <row r="346" spans="1:12" x14ac:dyDescent="0.2">
      <c r="A346" s="5"/>
      <c r="B346" s="1160"/>
      <c r="C346" s="1160"/>
      <c r="D346" s="6" t="s">
        <v>274</v>
      </c>
      <c r="E346" s="7" t="s">
        <v>275</v>
      </c>
      <c r="F346" s="940">
        <v>20400</v>
      </c>
      <c r="G346" s="940">
        <f t="shared" si="163"/>
        <v>0</v>
      </c>
      <c r="H346" s="1231" t="s">
        <v>483</v>
      </c>
      <c r="I346" s="1232"/>
      <c r="J346" s="1062">
        <v>4592</v>
      </c>
      <c r="K346" s="570">
        <f t="shared" si="164"/>
        <v>0.22509803921568627</v>
      </c>
      <c r="L346" s="567">
        <v>45</v>
      </c>
    </row>
    <row r="347" spans="1:12" x14ac:dyDescent="0.2">
      <c r="A347" s="5"/>
      <c r="B347" s="1160"/>
      <c r="C347" s="1160"/>
      <c r="D347" s="6" t="s">
        <v>264</v>
      </c>
      <c r="E347" s="7" t="s">
        <v>265</v>
      </c>
      <c r="F347" s="940">
        <v>25900</v>
      </c>
      <c r="G347" s="940">
        <f t="shared" si="163"/>
        <v>0</v>
      </c>
      <c r="H347" s="1231" t="s">
        <v>614</v>
      </c>
      <c r="I347" s="1232"/>
      <c r="J347" s="1062">
        <v>21469.41</v>
      </c>
      <c r="K347" s="570">
        <f t="shared" si="164"/>
        <v>0.82893474903474906</v>
      </c>
      <c r="L347" s="567">
        <v>419.16</v>
      </c>
    </row>
    <row r="348" spans="1:12" x14ac:dyDescent="0.2">
      <c r="A348" s="5"/>
      <c r="B348" s="1160"/>
      <c r="C348" s="1160"/>
      <c r="D348" s="6" t="s">
        <v>278</v>
      </c>
      <c r="E348" s="7" t="s">
        <v>279</v>
      </c>
      <c r="F348" s="940">
        <v>12000</v>
      </c>
      <c r="G348" s="940">
        <f t="shared" si="163"/>
        <v>0</v>
      </c>
      <c r="H348" s="1231" t="s">
        <v>384</v>
      </c>
      <c r="I348" s="1232"/>
      <c r="J348" s="1062">
        <v>5797.55</v>
      </c>
      <c r="K348" s="570">
        <f t="shared" si="164"/>
        <v>0.48312916666666667</v>
      </c>
      <c r="L348" s="567">
        <v>0</v>
      </c>
    </row>
    <row r="349" spans="1:12" x14ac:dyDescent="0.2">
      <c r="A349" s="5"/>
      <c r="B349" s="1160"/>
      <c r="C349" s="1160"/>
      <c r="D349" s="6" t="s">
        <v>293</v>
      </c>
      <c r="E349" s="7" t="s">
        <v>294</v>
      </c>
      <c r="F349" s="940">
        <v>1000</v>
      </c>
      <c r="G349" s="940">
        <f t="shared" si="163"/>
        <v>0</v>
      </c>
      <c r="H349" s="1231" t="s">
        <v>62</v>
      </c>
      <c r="I349" s="1232"/>
      <c r="J349" s="1062">
        <v>505.04</v>
      </c>
      <c r="K349" s="570">
        <f t="shared" si="164"/>
        <v>0.50504000000000004</v>
      </c>
      <c r="L349" s="567">
        <v>0</v>
      </c>
    </row>
    <row r="350" spans="1:12" x14ac:dyDescent="0.2">
      <c r="A350" s="5"/>
      <c r="B350" s="1160"/>
      <c r="C350" s="1160"/>
      <c r="D350" s="6" t="s">
        <v>373</v>
      </c>
      <c r="E350" s="7" t="s">
        <v>374</v>
      </c>
      <c r="F350" s="940">
        <v>700</v>
      </c>
      <c r="G350" s="940">
        <f t="shared" si="163"/>
        <v>0</v>
      </c>
      <c r="H350" s="1231" t="s">
        <v>435</v>
      </c>
      <c r="I350" s="1232"/>
      <c r="J350" s="1062">
        <v>165</v>
      </c>
      <c r="K350" s="570">
        <f t="shared" si="164"/>
        <v>0.23571428571428571</v>
      </c>
      <c r="L350" s="567">
        <v>0</v>
      </c>
    </row>
    <row r="351" spans="1:12" x14ac:dyDescent="0.2">
      <c r="A351" s="5"/>
      <c r="B351" s="1160"/>
      <c r="C351" s="1160"/>
      <c r="D351" s="6" t="s">
        <v>267</v>
      </c>
      <c r="E351" s="7" t="s">
        <v>268</v>
      </c>
      <c r="F351" s="940">
        <v>23800</v>
      </c>
      <c r="G351" s="940">
        <f t="shared" si="163"/>
        <v>8000</v>
      </c>
      <c r="H351" s="1231" t="s">
        <v>615</v>
      </c>
      <c r="I351" s="1232"/>
      <c r="J351" s="1062">
        <v>29249.57</v>
      </c>
      <c r="K351" s="570">
        <f t="shared" si="164"/>
        <v>0.91979779874213841</v>
      </c>
      <c r="L351" s="567">
        <v>116.68</v>
      </c>
    </row>
    <row r="352" spans="1:12" ht="33.75" x14ac:dyDescent="0.2">
      <c r="A352" s="5"/>
      <c r="B352" s="1160"/>
      <c r="C352" s="1160"/>
      <c r="D352" s="6" t="s">
        <v>379</v>
      </c>
      <c r="E352" s="7" t="s">
        <v>380</v>
      </c>
      <c r="F352" s="940">
        <v>6000</v>
      </c>
      <c r="G352" s="940">
        <f t="shared" si="163"/>
        <v>0</v>
      </c>
      <c r="H352" s="1231" t="s">
        <v>433</v>
      </c>
      <c r="I352" s="1232"/>
      <c r="J352" s="1062">
        <v>3140.45</v>
      </c>
      <c r="K352" s="570">
        <f t="shared" si="164"/>
        <v>0.52340833333333325</v>
      </c>
      <c r="L352" s="567">
        <v>0</v>
      </c>
    </row>
    <row r="353" spans="1:12" ht="33.75" x14ac:dyDescent="0.2">
      <c r="A353" s="5"/>
      <c r="B353" s="1160"/>
      <c r="C353" s="1160"/>
      <c r="D353" s="6" t="s">
        <v>382</v>
      </c>
      <c r="E353" s="7" t="s">
        <v>383</v>
      </c>
      <c r="F353" s="940">
        <v>3200</v>
      </c>
      <c r="G353" s="940">
        <f t="shared" si="163"/>
        <v>-1200</v>
      </c>
      <c r="H353" s="1231" t="s">
        <v>22</v>
      </c>
      <c r="I353" s="1232"/>
      <c r="J353" s="1062">
        <v>1217.81</v>
      </c>
      <c r="K353" s="570">
        <f t="shared" si="164"/>
        <v>0.60890499999999992</v>
      </c>
      <c r="L353" s="567">
        <v>0</v>
      </c>
    </row>
    <row r="354" spans="1:12" ht="22.5" x14ac:dyDescent="0.2">
      <c r="A354" s="5"/>
      <c r="B354" s="1160"/>
      <c r="C354" s="1160"/>
      <c r="D354" s="6" t="s">
        <v>597</v>
      </c>
      <c r="E354" s="7" t="s">
        <v>598</v>
      </c>
      <c r="F354" s="940">
        <v>26542</v>
      </c>
      <c r="G354" s="940">
        <f t="shared" si="163"/>
        <v>0</v>
      </c>
      <c r="H354" s="1231" t="s">
        <v>616</v>
      </c>
      <c r="I354" s="1232"/>
      <c r="J354" s="1062">
        <v>12026.52</v>
      </c>
      <c r="K354" s="570">
        <f t="shared" si="164"/>
        <v>0.45311280235099088</v>
      </c>
      <c r="L354" s="567">
        <v>0</v>
      </c>
    </row>
    <row r="355" spans="1:12" x14ac:dyDescent="0.2">
      <c r="A355" s="5"/>
      <c r="B355" s="1160"/>
      <c r="C355" s="1160"/>
      <c r="D355" s="6" t="s">
        <v>342</v>
      </c>
      <c r="E355" s="7" t="s">
        <v>343</v>
      </c>
      <c r="F355" s="940">
        <v>10500</v>
      </c>
      <c r="G355" s="940">
        <f t="shared" si="163"/>
        <v>-2000</v>
      </c>
      <c r="H355" s="1231" t="s">
        <v>617</v>
      </c>
      <c r="I355" s="1232"/>
      <c r="J355" s="1062">
        <v>2919.29</v>
      </c>
      <c r="K355" s="570">
        <f t="shared" si="164"/>
        <v>0.34344588235294116</v>
      </c>
      <c r="L355" s="567">
        <v>78</v>
      </c>
    </row>
    <row r="356" spans="1:12" ht="22.5" x14ac:dyDescent="0.2">
      <c r="A356" s="5"/>
      <c r="B356" s="1160"/>
      <c r="C356" s="1160"/>
      <c r="D356" s="564" t="s">
        <v>391</v>
      </c>
      <c r="E356" s="565" t="s">
        <v>392</v>
      </c>
      <c r="F356" s="944">
        <v>24750</v>
      </c>
      <c r="G356" s="940">
        <f t="shared" si="163"/>
        <v>0</v>
      </c>
      <c r="H356" s="1249" t="s">
        <v>618</v>
      </c>
      <c r="I356" s="1250"/>
      <c r="J356" s="1062">
        <v>18562.5</v>
      </c>
      <c r="K356" s="570">
        <f t="shared" si="164"/>
        <v>0.75</v>
      </c>
      <c r="L356" s="567">
        <v>0</v>
      </c>
    </row>
    <row r="357" spans="1:12" x14ac:dyDescent="0.2">
      <c r="A357" s="5"/>
      <c r="B357" s="1160"/>
      <c r="C357" s="1160"/>
      <c r="D357" s="562" t="s">
        <v>323</v>
      </c>
      <c r="E357" s="563" t="s">
        <v>324</v>
      </c>
      <c r="F357" s="945">
        <v>0</v>
      </c>
      <c r="G357" s="940">
        <f t="shared" si="163"/>
        <v>1200</v>
      </c>
      <c r="H357" s="1233" t="s">
        <v>368</v>
      </c>
      <c r="I357" s="1234"/>
      <c r="J357" s="1065">
        <v>490.64</v>
      </c>
      <c r="K357" s="570">
        <f t="shared" si="164"/>
        <v>0.40886666666666666</v>
      </c>
      <c r="L357" s="568">
        <v>0</v>
      </c>
    </row>
    <row r="358" spans="1:12" ht="22.5" x14ac:dyDescent="0.2">
      <c r="A358" s="5"/>
      <c r="B358" s="1160"/>
      <c r="C358" s="1160"/>
      <c r="D358" s="6" t="s">
        <v>394</v>
      </c>
      <c r="E358" s="7" t="s">
        <v>395</v>
      </c>
      <c r="F358" s="940">
        <v>2700</v>
      </c>
      <c r="G358" s="940">
        <f t="shared" si="163"/>
        <v>0</v>
      </c>
      <c r="H358" s="1231" t="s">
        <v>538</v>
      </c>
      <c r="I358" s="1232"/>
      <c r="J358" s="1062">
        <v>720</v>
      </c>
      <c r="K358" s="570">
        <f t="shared" si="164"/>
        <v>0.26666666666666666</v>
      </c>
      <c r="L358" s="567">
        <v>0</v>
      </c>
    </row>
    <row r="359" spans="1:12" ht="22.5" x14ac:dyDescent="0.2">
      <c r="A359" s="4"/>
      <c r="B359" s="1161" t="s">
        <v>205</v>
      </c>
      <c r="C359" s="1161"/>
      <c r="D359" s="999"/>
      <c r="E359" s="1000" t="s">
        <v>206</v>
      </c>
      <c r="F359" s="1038">
        <f>SUM(F360:F369)</f>
        <v>380916</v>
      </c>
      <c r="G359" s="1038">
        <f>SUM(G360:G369)</f>
        <v>-6000</v>
      </c>
      <c r="H359" s="1246">
        <f>H360+H361+H362+H363+H364+H365+H366+H367+H368+H369</f>
        <v>374916</v>
      </c>
      <c r="I359" s="1247"/>
      <c r="J359" s="1063">
        <f t="shared" ref="J359" si="165">J360+J361+J362+J363+J364+J365+J366+J367+J368+J369</f>
        <v>185249.34</v>
      </c>
      <c r="K359" s="1036">
        <f>J359/H359</f>
        <v>0.49410892039816917</v>
      </c>
      <c r="L359" s="1040">
        <f t="shared" ref="L359" si="166">L360+L361+L362+L363+L364+L365+L366+L367+L368+L369</f>
        <v>1918.6699999999998</v>
      </c>
    </row>
    <row r="360" spans="1:12" x14ac:dyDescent="0.2">
      <c r="A360" s="5"/>
      <c r="B360" s="1160"/>
      <c r="C360" s="1160"/>
      <c r="D360" s="6" t="s">
        <v>255</v>
      </c>
      <c r="E360" s="7" t="s">
        <v>256</v>
      </c>
      <c r="F360" s="940">
        <v>26780</v>
      </c>
      <c r="G360" s="940">
        <f>H360-F360</f>
        <v>0</v>
      </c>
      <c r="H360" s="1231" t="s">
        <v>619</v>
      </c>
      <c r="I360" s="1232"/>
      <c r="J360" s="1062">
        <v>11901.6</v>
      </c>
      <c r="K360" s="570">
        <f>J360/H360</f>
        <v>0.44442120985810307</v>
      </c>
      <c r="L360" s="567">
        <v>575.13</v>
      </c>
    </row>
    <row r="361" spans="1:12" x14ac:dyDescent="0.2">
      <c r="A361" s="5"/>
      <c r="B361" s="1160"/>
      <c r="C361" s="1160"/>
      <c r="D361" s="6" t="s">
        <v>336</v>
      </c>
      <c r="E361" s="7" t="s">
        <v>337</v>
      </c>
      <c r="F361" s="940">
        <v>2007</v>
      </c>
      <c r="G361" s="940">
        <f t="shared" ref="G361:G369" si="167">H361-F361</f>
        <v>0</v>
      </c>
      <c r="H361" s="1231" t="s">
        <v>620</v>
      </c>
      <c r="I361" s="1232"/>
      <c r="J361" s="1062">
        <v>2007</v>
      </c>
      <c r="K361" s="570">
        <f>J361/H361</f>
        <v>1</v>
      </c>
      <c r="L361" s="567">
        <v>0</v>
      </c>
    </row>
    <row r="362" spans="1:12" x14ac:dyDescent="0.2">
      <c r="A362" s="5"/>
      <c r="B362" s="1160"/>
      <c r="C362" s="1160"/>
      <c r="D362" s="6" t="s">
        <v>258</v>
      </c>
      <c r="E362" s="7" t="s">
        <v>259</v>
      </c>
      <c r="F362" s="940">
        <v>9123</v>
      </c>
      <c r="G362" s="940">
        <f t="shared" si="167"/>
        <v>0</v>
      </c>
      <c r="H362" s="1231" t="s">
        <v>621</v>
      </c>
      <c r="I362" s="1232"/>
      <c r="J362" s="1062">
        <v>2877.66</v>
      </c>
      <c r="K362" s="570">
        <f t="shared" ref="K362:K369" si="168">J362/H362</f>
        <v>0.31542913515291021</v>
      </c>
      <c r="L362" s="567">
        <v>741.24</v>
      </c>
    </row>
    <row r="363" spans="1:12" x14ac:dyDescent="0.2">
      <c r="A363" s="5"/>
      <c r="B363" s="1160"/>
      <c r="C363" s="1160"/>
      <c r="D363" s="6" t="s">
        <v>261</v>
      </c>
      <c r="E363" s="7" t="s">
        <v>262</v>
      </c>
      <c r="F363" s="940">
        <v>706</v>
      </c>
      <c r="G363" s="940">
        <f t="shared" si="167"/>
        <v>0</v>
      </c>
      <c r="H363" s="1231" t="s">
        <v>622</v>
      </c>
      <c r="I363" s="1232"/>
      <c r="J363" s="1062">
        <v>260.3</v>
      </c>
      <c r="K363" s="570">
        <f t="shared" si="168"/>
        <v>0.36869688385269123</v>
      </c>
      <c r="L363" s="567">
        <v>51.81</v>
      </c>
    </row>
    <row r="364" spans="1:12" x14ac:dyDescent="0.2">
      <c r="A364" s="5"/>
      <c r="B364" s="1160"/>
      <c r="C364" s="1160"/>
      <c r="D364" s="6" t="s">
        <v>274</v>
      </c>
      <c r="E364" s="7" t="s">
        <v>275</v>
      </c>
      <c r="F364" s="940">
        <v>37000</v>
      </c>
      <c r="G364" s="940">
        <f t="shared" si="167"/>
        <v>-6000</v>
      </c>
      <c r="H364" s="1231" t="s">
        <v>207</v>
      </c>
      <c r="I364" s="1232"/>
      <c r="J364" s="1062">
        <v>9850.51</v>
      </c>
      <c r="K364" s="570">
        <f t="shared" si="168"/>
        <v>0.31775838709677418</v>
      </c>
      <c r="L364" s="567">
        <v>550.49</v>
      </c>
    </row>
    <row r="365" spans="1:12" x14ac:dyDescent="0.2">
      <c r="A365" s="5"/>
      <c r="B365" s="1160"/>
      <c r="C365" s="1160"/>
      <c r="D365" s="6" t="s">
        <v>264</v>
      </c>
      <c r="E365" s="7" t="s">
        <v>265</v>
      </c>
      <c r="F365" s="940">
        <v>400</v>
      </c>
      <c r="G365" s="940">
        <f t="shared" si="167"/>
        <v>0</v>
      </c>
      <c r="H365" s="1231" t="s">
        <v>94</v>
      </c>
      <c r="I365" s="1232"/>
      <c r="J365" s="1062">
        <v>158.46</v>
      </c>
      <c r="K365" s="570">
        <f t="shared" si="168"/>
        <v>0.39615</v>
      </c>
      <c r="L365" s="567">
        <v>0</v>
      </c>
    </row>
    <row r="366" spans="1:12" x14ac:dyDescent="0.2">
      <c r="A366" s="5"/>
      <c r="B366" s="1160"/>
      <c r="C366" s="1160"/>
      <c r="D366" s="6" t="s">
        <v>267</v>
      </c>
      <c r="E366" s="7" t="s">
        <v>268</v>
      </c>
      <c r="F366" s="940">
        <v>1700</v>
      </c>
      <c r="G366" s="940">
        <f t="shared" si="167"/>
        <v>0</v>
      </c>
      <c r="H366" s="1231" t="s">
        <v>427</v>
      </c>
      <c r="I366" s="1232"/>
      <c r="J366" s="1062">
        <v>1134</v>
      </c>
      <c r="K366" s="570">
        <f t="shared" si="168"/>
        <v>0.66705882352941182</v>
      </c>
      <c r="L366" s="567">
        <v>0</v>
      </c>
    </row>
    <row r="367" spans="1:12" ht="33.75" x14ac:dyDescent="0.2">
      <c r="A367" s="5"/>
      <c r="B367" s="1160"/>
      <c r="C367" s="1160"/>
      <c r="D367" s="6" t="s">
        <v>582</v>
      </c>
      <c r="E367" s="7" t="s">
        <v>583</v>
      </c>
      <c r="F367" s="940">
        <v>301450</v>
      </c>
      <c r="G367" s="940">
        <f t="shared" si="167"/>
        <v>0</v>
      </c>
      <c r="H367" s="1231" t="s">
        <v>623</v>
      </c>
      <c r="I367" s="1232"/>
      <c r="J367" s="1062">
        <v>156195.81</v>
      </c>
      <c r="K367" s="570">
        <f t="shared" si="168"/>
        <v>0.51814831647039306</v>
      </c>
      <c r="L367" s="567">
        <v>0</v>
      </c>
    </row>
    <row r="368" spans="1:12" x14ac:dyDescent="0.2">
      <c r="A368" s="5"/>
      <c r="B368" s="1160"/>
      <c r="C368" s="1160"/>
      <c r="D368" s="6" t="s">
        <v>342</v>
      </c>
      <c r="E368" s="7" t="s">
        <v>343</v>
      </c>
      <c r="F368" s="940">
        <v>598</v>
      </c>
      <c r="G368" s="940">
        <f t="shared" si="167"/>
        <v>0</v>
      </c>
      <c r="H368" s="1231" t="s">
        <v>624</v>
      </c>
      <c r="I368" s="1232"/>
      <c r="J368" s="1062">
        <v>0</v>
      </c>
      <c r="K368" s="570">
        <f t="shared" si="168"/>
        <v>0</v>
      </c>
      <c r="L368" s="567">
        <v>0</v>
      </c>
    </row>
    <row r="369" spans="1:12" ht="22.5" x14ac:dyDescent="0.2">
      <c r="A369" s="5"/>
      <c r="B369" s="1160"/>
      <c r="C369" s="1160"/>
      <c r="D369" s="6" t="s">
        <v>391</v>
      </c>
      <c r="E369" s="7" t="s">
        <v>392</v>
      </c>
      <c r="F369" s="940">
        <v>1152</v>
      </c>
      <c r="G369" s="940">
        <f t="shared" si="167"/>
        <v>0</v>
      </c>
      <c r="H369" s="1231" t="s">
        <v>625</v>
      </c>
      <c r="I369" s="1232"/>
      <c r="J369" s="1062">
        <v>864</v>
      </c>
      <c r="K369" s="570">
        <f t="shared" si="168"/>
        <v>0.75</v>
      </c>
      <c r="L369" s="567">
        <v>0</v>
      </c>
    </row>
    <row r="370" spans="1:12" ht="15" x14ac:dyDescent="0.2">
      <c r="A370" s="4"/>
      <c r="B370" s="1161" t="s">
        <v>210</v>
      </c>
      <c r="C370" s="1161"/>
      <c r="D370" s="999"/>
      <c r="E370" s="1000" t="s">
        <v>7</v>
      </c>
      <c r="F370" s="1038">
        <f>SUM(F371:F379)</f>
        <v>112244</v>
      </c>
      <c r="G370" s="1038">
        <f>SUM(G371:G379)</f>
        <v>125955</v>
      </c>
      <c r="H370" s="1246">
        <f>H371+H372+H373+H374+H375+H376+H377+H378+H379</f>
        <v>238199</v>
      </c>
      <c r="I370" s="1247"/>
      <c r="J370" s="1063">
        <f t="shared" ref="J370" si="169">J371+J372+J373+J374+J375+J376+J377+J378+J379</f>
        <v>155093.14000000001</v>
      </c>
      <c r="K370" s="1036">
        <f>J370/H370</f>
        <v>0.65110743537966165</v>
      </c>
      <c r="L370" s="1040">
        <f t="shared" ref="L370" si="170">L371+L372+L373+L374+L375+L376+L377+L378+L379</f>
        <v>386.39</v>
      </c>
    </row>
    <row r="371" spans="1:12" x14ac:dyDescent="0.2">
      <c r="A371" s="5"/>
      <c r="B371" s="1160"/>
      <c r="C371" s="1160"/>
      <c r="D371" s="6" t="s">
        <v>355</v>
      </c>
      <c r="E371" s="7" t="s">
        <v>356</v>
      </c>
      <c r="F371" s="940">
        <v>200</v>
      </c>
      <c r="G371" s="940">
        <f>H371-F371</f>
        <v>0</v>
      </c>
      <c r="H371" s="1231" t="s">
        <v>63</v>
      </c>
      <c r="I371" s="1232"/>
      <c r="J371" s="1062">
        <v>0</v>
      </c>
      <c r="K371" s="570">
        <f>J371/H371</f>
        <v>0</v>
      </c>
      <c r="L371" s="567">
        <v>0</v>
      </c>
    </row>
    <row r="372" spans="1:12" x14ac:dyDescent="0.2">
      <c r="A372" s="5"/>
      <c r="B372" s="1160"/>
      <c r="C372" s="1160"/>
      <c r="D372" s="6" t="s">
        <v>587</v>
      </c>
      <c r="E372" s="7" t="s">
        <v>588</v>
      </c>
      <c r="F372" s="940">
        <v>95000</v>
      </c>
      <c r="G372" s="940">
        <f t="shared" ref="G372:G379" si="171">H372-F372</f>
        <v>125955</v>
      </c>
      <c r="H372" s="1231" t="s">
        <v>626</v>
      </c>
      <c r="I372" s="1232"/>
      <c r="J372" s="1062">
        <v>145643.70000000001</v>
      </c>
      <c r="K372" s="570">
        <f t="shared" ref="K372:K379" si="172">J372/H372</f>
        <v>0.65915548414835601</v>
      </c>
      <c r="L372" s="567">
        <v>0</v>
      </c>
    </row>
    <row r="373" spans="1:12" x14ac:dyDescent="0.2">
      <c r="A373" s="5"/>
      <c r="B373" s="1160"/>
      <c r="C373" s="1160"/>
      <c r="D373" s="6" t="s">
        <v>255</v>
      </c>
      <c r="E373" s="7" t="s">
        <v>256</v>
      </c>
      <c r="F373" s="940">
        <v>10710</v>
      </c>
      <c r="G373" s="940">
        <f t="shared" si="171"/>
        <v>0</v>
      </c>
      <c r="H373" s="1231" t="s">
        <v>627</v>
      </c>
      <c r="I373" s="1232"/>
      <c r="J373" s="1062">
        <v>5681.55</v>
      </c>
      <c r="K373" s="570">
        <f t="shared" si="172"/>
        <v>0.5304901960784314</v>
      </c>
      <c r="L373" s="567">
        <v>222.45</v>
      </c>
    </row>
    <row r="374" spans="1:12" x14ac:dyDescent="0.2">
      <c r="A374" s="5"/>
      <c r="B374" s="1160"/>
      <c r="C374" s="1160"/>
      <c r="D374" s="6" t="s">
        <v>336</v>
      </c>
      <c r="E374" s="7" t="s">
        <v>337</v>
      </c>
      <c r="F374" s="940">
        <v>903</v>
      </c>
      <c r="G374" s="940">
        <f t="shared" si="171"/>
        <v>0</v>
      </c>
      <c r="H374" s="1231" t="s">
        <v>628</v>
      </c>
      <c r="I374" s="1232"/>
      <c r="J374" s="1062">
        <v>903</v>
      </c>
      <c r="K374" s="570">
        <f t="shared" si="172"/>
        <v>1</v>
      </c>
      <c r="L374" s="567">
        <v>0</v>
      </c>
    </row>
    <row r="375" spans="1:12" x14ac:dyDescent="0.2">
      <c r="A375" s="5"/>
      <c r="B375" s="1160"/>
      <c r="C375" s="1160"/>
      <c r="D375" s="6" t="s">
        <v>258</v>
      </c>
      <c r="E375" s="7" t="s">
        <v>259</v>
      </c>
      <c r="F375" s="940">
        <v>2000</v>
      </c>
      <c r="G375" s="940">
        <f t="shared" si="171"/>
        <v>0</v>
      </c>
      <c r="H375" s="1231" t="s">
        <v>22</v>
      </c>
      <c r="I375" s="1232"/>
      <c r="J375" s="1062">
        <v>1008.26</v>
      </c>
      <c r="K375" s="570">
        <f t="shared" si="172"/>
        <v>0.50412999999999997</v>
      </c>
      <c r="L375" s="567">
        <v>163.94</v>
      </c>
    </row>
    <row r="376" spans="1:12" x14ac:dyDescent="0.2">
      <c r="A376" s="5"/>
      <c r="B376" s="1160"/>
      <c r="C376" s="1160"/>
      <c r="D376" s="6" t="s">
        <v>261</v>
      </c>
      <c r="E376" s="7" t="s">
        <v>262</v>
      </c>
      <c r="F376" s="940">
        <v>285</v>
      </c>
      <c r="G376" s="940">
        <f t="shared" si="171"/>
        <v>0</v>
      </c>
      <c r="H376" s="1231" t="s">
        <v>629</v>
      </c>
      <c r="I376" s="1232"/>
      <c r="J376" s="1062">
        <v>68.38</v>
      </c>
      <c r="K376" s="570">
        <f t="shared" si="172"/>
        <v>0.23992982456140349</v>
      </c>
      <c r="L376" s="567">
        <v>0</v>
      </c>
    </row>
    <row r="377" spans="1:12" x14ac:dyDescent="0.2">
      <c r="A377" s="5"/>
      <c r="B377" s="1160"/>
      <c r="C377" s="1160"/>
      <c r="D377" s="6" t="s">
        <v>264</v>
      </c>
      <c r="E377" s="7" t="s">
        <v>265</v>
      </c>
      <c r="F377" s="940">
        <v>1600</v>
      </c>
      <c r="G377" s="940">
        <f t="shared" si="171"/>
        <v>0</v>
      </c>
      <c r="H377" s="1231" t="s">
        <v>280</v>
      </c>
      <c r="I377" s="1232"/>
      <c r="J377" s="1062">
        <v>601.85</v>
      </c>
      <c r="K377" s="570">
        <f t="shared" si="172"/>
        <v>0.37615625000000003</v>
      </c>
      <c r="L377" s="567">
        <v>0</v>
      </c>
    </row>
    <row r="378" spans="1:12" x14ac:dyDescent="0.2">
      <c r="A378" s="5"/>
      <c r="B378" s="1160"/>
      <c r="C378" s="1160"/>
      <c r="D378" s="6" t="s">
        <v>267</v>
      </c>
      <c r="E378" s="7" t="s">
        <v>268</v>
      </c>
      <c r="F378" s="940">
        <v>970</v>
      </c>
      <c r="G378" s="940">
        <f t="shared" si="171"/>
        <v>0</v>
      </c>
      <c r="H378" s="1231" t="s">
        <v>630</v>
      </c>
      <c r="I378" s="1232"/>
      <c r="J378" s="1062">
        <v>754.4</v>
      </c>
      <c r="K378" s="570">
        <f t="shared" si="172"/>
        <v>0.77773195876288659</v>
      </c>
      <c r="L378" s="567">
        <v>0</v>
      </c>
    </row>
    <row r="379" spans="1:12" ht="22.5" x14ac:dyDescent="0.2">
      <c r="A379" s="5"/>
      <c r="B379" s="1160"/>
      <c r="C379" s="1160"/>
      <c r="D379" s="6" t="s">
        <v>391</v>
      </c>
      <c r="E379" s="7" t="s">
        <v>392</v>
      </c>
      <c r="F379" s="940">
        <v>576</v>
      </c>
      <c r="G379" s="940">
        <f t="shared" si="171"/>
        <v>0</v>
      </c>
      <c r="H379" s="1231" t="s">
        <v>631</v>
      </c>
      <c r="I379" s="1232"/>
      <c r="J379" s="1062">
        <v>432</v>
      </c>
      <c r="K379" s="570">
        <f t="shared" si="172"/>
        <v>0.75</v>
      </c>
      <c r="L379" s="567">
        <v>0</v>
      </c>
    </row>
    <row r="380" spans="1:12" ht="22.5" x14ac:dyDescent="0.2">
      <c r="A380" s="963" t="s">
        <v>213</v>
      </c>
      <c r="B380" s="1164"/>
      <c r="C380" s="1164"/>
      <c r="D380" s="963"/>
      <c r="E380" s="964" t="s">
        <v>214</v>
      </c>
      <c r="F380" s="983">
        <f>F381</f>
        <v>0</v>
      </c>
      <c r="G380" s="983">
        <f>G381</f>
        <v>237385.48</v>
      </c>
      <c r="H380" s="1244">
        <f>H381</f>
        <v>237385.48</v>
      </c>
      <c r="I380" s="1245"/>
      <c r="J380" s="1066">
        <f t="shared" ref="J380" si="173">J381</f>
        <v>0</v>
      </c>
      <c r="K380" s="1058">
        <f>J380/H380</f>
        <v>0</v>
      </c>
      <c r="L380" s="1059">
        <f t="shared" ref="L380" si="174">L381</f>
        <v>0</v>
      </c>
    </row>
    <row r="381" spans="1:12" ht="15" x14ac:dyDescent="0.2">
      <c r="A381" s="4"/>
      <c r="B381" s="1161" t="s">
        <v>215</v>
      </c>
      <c r="C381" s="1161"/>
      <c r="D381" s="999"/>
      <c r="E381" s="1000" t="s">
        <v>7</v>
      </c>
      <c r="F381" s="1038">
        <f>SUM(F382:F396)</f>
        <v>0</v>
      </c>
      <c r="G381" s="1038">
        <f>SUM(G382:G396)</f>
        <v>237385.48</v>
      </c>
      <c r="H381" s="1246">
        <f>H382+H383+H384+H385+H386+H387+H388+H389+H390+H391+H392+H393+H394+H395+H396</f>
        <v>237385.48</v>
      </c>
      <c r="I381" s="1247"/>
      <c r="J381" s="1063">
        <f t="shared" ref="J381" si="175">J382+J383+J384+J385+J386+J387+J388+J389+J390+J391+J392+J393+J394+J395+J396</f>
        <v>0</v>
      </c>
      <c r="K381" s="1036">
        <f>J381/H381</f>
        <v>0</v>
      </c>
      <c r="L381" s="1039">
        <f t="shared" ref="L381" si="176">L382+L383+L384+L385+L386+L387+L388+L389+L390+L391+L392+L393+L394+L395+L396</f>
        <v>0</v>
      </c>
    </row>
    <row r="382" spans="1:12" x14ac:dyDescent="0.2">
      <c r="A382" s="5"/>
      <c r="B382" s="1160"/>
      <c r="C382" s="1160"/>
      <c r="D382" s="6" t="s">
        <v>632</v>
      </c>
      <c r="E382" s="7" t="s">
        <v>588</v>
      </c>
      <c r="F382" s="940">
        <v>0</v>
      </c>
      <c r="G382" s="940">
        <f>H382-F382</f>
        <v>24925.48</v>
      </c>
      <c r="H382" s="1231" t="s">
        <v>633</v>
      </c>
      <c r="I382" s="1232"/>
      <c r="J382" s="1062">
        <v>0</v>
      </c>
      <c r="K382" s="570">
        <f>J382/H382</f>
        <v>0</v>
      </c>
      <c r="L382" s="567">
        <v>0</v>
      </c>
    </row>
    <row r="383" spans="1:12" x14ac:dyDescent="0.2">
      <c r="A383" s="5"/>
      <c r="B383" s="1160"/>
      <c r="C383" s="1160"/>
      <c r="D383" s="6" t="s">
        <v>634</v>
      </c>
      <c r="E383" s="7" t="s">
        <v>256</v>
      </c>
      <c r="F383" s="940">
        <v>0</v>
      </c>
      <c r="G383" s="940">
        <f t="shared" ref="G383:G396" si="177">H383-F383</f>
        <v>27911.46</v>
      </c>
      <c r="H383" s="1231" t="s">
        <v>635</v>
      </c>
      <c r="I383" s="1232"/>
      <c r="J383" s="1062">
        <v>0</v>
      </c>
      <c r="K383" s="570">
        <f t="shared" ref="K383:K396" si="178">J383/H383</f>
        <v>0</v>
      </c>
      <c r="L383" s="567">
        <v>0</v>
      </c>
    </row>
    <row r="384" spans="1:12" x14ac:dyDescent="0.2">
      <c r="A384" s="5"/>
      <c r="B384" s="1160"/>
      <c r="C384" s="1160"/>
      <c r="D384" s="6" t="s">
        <v>636</v>
      </c>
      <c r="E384" s="7" t="s">
        <v>256</v>
      </c>
      <c r="F384" s="940">
        <v>0</v>
      </c>
      <c r="G384" s="940">
        <f t="shared" si="177"/>
        <v>1477.65</v>
      </c>
      <c r="H384" s="1231" t="s">
        <v>637</v>
      </c>
      <c r="I384" s="1232"/>
      <c r="J384" s="1062">
        <v>0</v>
      </c>
      <c r="K384" s="570">
        <f t="shared" si="178"/>
        <v>0</v>
      </c>
      <c r="L384" s="567">
        <v>0</v>
      </c>
    </row>
    <row r="385" spans="1:12" x14ac:dyDescent="0.2">
      <c r="A385" s="5"/>
      <c r="B385" s="1160"/>
      <c r="C385" s="1160"/>
      <c r="D385" s="6" t="s">
        <v>638</v>
      </c>
      <c r="E385" s="7" t="s">
        <v>259</v>
      </c>
      <c r="F385" s="940">
        <v>0</v>
      </c>
      <c r="G385" s="940">
        <f t="shared" si="177"/>
        <v>6446.27</v>
      </c>
      <c r="H385" s="1231" t="s">
        <v>639</v>
      </c>
      <c r="I385" s="1232"/>
      <c r="J385" s="1062">
        <v>0</v>
      </c>
      <c r="K385" s="570">
        <f t="shared" si="178"/>
        <v>0</v>
      </c>
      <c r="L385" s="567">
        <v>0</v>
      </c>
    </row>
    <row r="386" spans="1:12" x14ac:dyDescent="0.2">
      <c r="A386" s="5"/>
      <c r="B386" s="1160"/>
      <c r="C386" s="1160"/>
      <c r="D386" s="6" t="s">
        <v>640</v>
      </c>
      <c r="E386" s="7" t="s">
        <v>259</v>
      </c>
      <c r="F386" s="940">
        <v>0</v>
      </c>
      <c r="G386" s="940">
        <f t="shared" si="177"/>
        <v>341.28</v>
      </c>
      <c r="H386" s="1231" t="s">
        <v>641</v>
      </c>
      <c r="I386" s="1232"/>
      <c r="J386" s="1062">
        <v>0</v>
      </c>
      <c r="K386" s="570">
        <f t="shared" si="178"/>
        <v>0</v>
      </c>
      <c r="L386" s="567">
        <v>0</v>
      </c>
    </row>
    <row r="387" spans="1:12" x14ac:dyDescent="0.2">
      <c r="A387" s="5"/>
      <c r="B387" s="1160"/>
      <c r="C387" s="1160"/>
      <c r="D387" s="6" t="s">
        <v>642</v>
      </c>
      <c r="E387" s="7" t="s">
        <v>262</v>
      </c>
      <c r="F387" s="940">
        <v>0</v>
      </c>
      <c r="G387" s="940">
        <f t="shared" si="177"/>
        <v>812.73</v>
      </c>
      <c r="H387" s="1231" t="s">
        <v>643</v>
      </c>
      <c r="I387" s="1232"/>
      <c r="J387" s="1062">
        <v>0</v>
      </c>
      <c r="K387" s="570">
        <f t="shared" si="178"/>
        <v>0</v>
      </c>
      <c r="L387" s="567">
        <v>0</v>
      </c>
    </row>
    <row r="388" spans="1:12" x14ac:dyDescent="0.2">
      <c r="A388" s="5"/>
      <c r="B388" s="1160"/>
      <c r="C388" s="1160"/>
      <c r="D388" s="6" t="s">
        <v>644</v>
      </c>
      <c r="E388" s="7" t="s">
        <v>262</v>
      </c>
      <c r="F388" s="940">
        <v>0</v>
      </c>
      <c r="G388" s="940">
        <f t="shared" si="177"/>
        <v>43.03</v>
      </c>
      <c r="H388" s="1231" t="s">
        <v>645</v>
      </c>
      <c r="I388" s="1232"/>
      <c r="J388" s="1062">
        <v>0</v>
      </c>
      <c r="K388" s="570">
        <f t="shared" si="178"/>
        <v>0</v>
      </c>
      <c r="L388" s="567">
        <v>0</v>
      </c>
    </row>
    <row r="389" spans="1:12" x14ac:dyDescent="0.2">
      <c r="A389" s="5"/>
      <c r="B389" s="1160"/>
      <c r="C389" s="1160"/>
      <c r="D389" s="6" t="s">
        <v>646</v>
      </c>
      <c r="E389" s="7" t="s">
        <v>275</v>
      </c>
      <c r="F389" s="940">
        <v>0</v>
      </c>
      <c r="G389" s="940">
        <f t="shared" si="177"/>
        <v>42763.62</v>
      </c>
      <c r="H389" s="1231" t="s">
        <v>647</v>
      </c>
      <c r="I389" s="1232"/>
      <c r="J389" s="1062">
        <v>0</v>
      </c>
      <c r="K389" s="570">
        <f t="shared" si="178"/>
        <v>0</v>
      </c>
      <c r="L389" s="567">
        <v>0</v>
      </c>
    </row>
    <row r="390" spans="1:12" x14ac:dyDescent="0.2">
      <c r="A390" s="5"/>
      <c r="B390" s="1160"/>
      <c r="C390" s="1160"/>
      <c r="D390" s="6" t="s">
        <v>648</v>
      </c>
      <c r="E390" s="7" t="s">
        <v>275</v>
      </c>
      <c r="F390" s="940">
        <v>0</v>
      </c>
      <c r="G390" s="940">
        <f t="shared" si="177"/>
        <v>2263.96</v>
      </c>
      <c r="H390" s="1231" t="s">
        <v>649</v>
      </c>
      <c r="I390" s="1232"/>
      <c r="J390" s="1062">
        <v>0</v>
      </c>
      <c r="K390" s="570">
        <f t="shared" si="178"/>
        <v>0</v>
      </c>
      <c r="L390" s="567">
        <v>0</v>
      </c>
    </row>
    <row r="391" spans="1:12" x14ac:dyDescent="0.2">
      <c r="A391" s="5"/>
      <c r="B391" s="1160"/>
      <c r="C391" s="1160"/>
      <c r="D391" s="6" t="s">
        <v>650</v>
      </c>
      <c r="E391" s="7" t="s">
        <v>265</v>
      </c>
      <c r="F391" s="940">
        <v>0</v>
      </c>
      <c r="G391" s="940">
        <f t="shared" si="177"/>
        <v>4501.67</v>
      </c>
      <c r="H391" s="1231" t="s">
        <v>651</v>
      </c>
      <c r="I391" s="1232"/>
      <c r="J391" s="1062">
        <v>0</v>
      </c>
      <c r="K391" s="570">
        <f t="shared" si="178"/>
        <v>0</v>
      </c>
      <c r="L391" s="567">
        <v>0</v>
      </c>
    </row>
    <row r="392" spans="1:12" x14ac:dyDescent="0.2">
      <c r="A392" s="5"/>
      <c r="B392" s="1160"/>
      <c r="C392" s="1160"/>
      <c r="D392" s="6" t="s">
        <v>652</v>
      </c>
      <c r="E392" s="7" t="s">
        <v>265</v>
      </c>
      <c r="F392" s="940">
        <v>0</v>
      </c>
      <c r="G392" s="940">
        <f t="shared" si="177"/>
        <v>238.33</v>
      </c>
      <c r="H392" s="1231" t="s">
        <v>653</v>
      </c>
      <c r="I392" s="1232"/>
      <c r="J392" s="1062">
        <v>0</v>
      </c>
      <c r="K392" s="570">
        <f t="shared" si="178"/>
        <v>0</v>
      </c>
      <c r="L392" s="567">
        <v>0</v>
      </c>
    </row>
    <row r="393" spans="1:12" x14ac:dyDescent="0.2">
      <c r="A393" s="5"/>
      <c r="B393" s="1160"/>
      <c r="C393" s="1160"/>
      <c r="D393" s="6" t="s">
        <v>654</v>
      </c>
      <c r="E393" s="7" t="s">
        <v>268</v>
      </c>
      <c r="F393" s="940">
        <v>0</v>
      </c>
      <c r="G393" s="940">
        <f t="shared" si="177"/>
        <v>117632.41</v>
      </c>
      <c r="H393" s="1231" t="s">
        <v>655</v>
      </c>
      <c r="I393" s="1232"/>
      <c r="J393" s="1062">
        <v>0</v>
      </c>
      <c r="K393" s="570">
        <f t="shared" si="178"/>
        <v>0</v>
      </c>
      <c r="L393" s="567">
        <v>0</v>
      </c>
    </row>
    <row r="394" spans="1:12" x14ac:dyDescent="0.2">
      <c r="A394" s="5"/>
      <c r="B394" s="1160"/>
      <c r="C394" s="1160"/>
      <c r="D394" s="6" t="s">
        <v>656</v>
      </c>
      <c r="E394" s="7" t="s">
        <v>268</v>
      </c>
      <c r="F394" s="940">
        <v>0</v>
      </c>
      <c r="G394" s="940">
        <f t="shared" si="177"/>
        <v>6227.59</v>
      </c>
      <c r="H394" s="1231" t="s">
        <v>657</v>
      </c>
      <c r="I394" s="1232"/>
      <c r="J394" s="1062">
        <v>0</v>
      </c>
      <c r="K394" s="570">
        <f t="shared" si="178"/>
        <v>0</v>
      </c>
      <c r="L394" s="567">
        <v>0</v>
      </c>
    </row>
    <row r="395" spans="1:12" ht="22.5" x14ac:dyDescent="0.2">
      <c r="A395" s="5"/>
      <c r="B395" s="1160"/>
      <c r="C395" s="1160"/>
      <c r="D395" s="6" t="s">
        <v>658</v>
      </c>
      <c r="E395" s="7" t="s">
        <v>598</v>
      </c>
      <c r="F395" s="940">
        <v>0</v>
      </c>
      <c r="G395" s="940">
        <f t="shared" si="177"/>
        <v>1709.5</v>
      </c>
      <c r="H395" s="1231" t="s">
        <v>659</v>
      </c>
      <c r="I395" s="1232"/>
      <c r="J395" s="1062">
        <v>0</v>
      </c>
      <c r="K395" s="570">
        <f t="shared" si="178"/>
        <v>0</v>
      </c>
      <c r="L395" s="567">
        <v>0</v>
      </c>
    </row>
    <row r="396" spans="1:12" ht="22.5" x14ac:dyDescent="0.2">
      <c r="A396" s="5"/>
      <c r="B396" s="1160"/>
      <c r="C396" s="1160"/>
      <c r="D396" s="6" t="s">
        <v>660</v>
      </c>
      <c r="E396" s="7" t="s">
        <v>598</v>
      </c>
      <c r="F396" s="940">
        <v>0</v>
      </c>
      <c r="G396" s="940">
        <f t="shared" si="177"/>
        <v>90.5</v>
      </c>
      <c r="H396" s="1231" t="s">
        <v>661</v>
      </c>
      <c r="I396" s="1232"/>
      <c r="J396" s="1062">
        <v>0</v>
      </c>
      <c r="K396" s="570">
        <f t="shared" si="178"/>
        <v>0</v>
      </c>
      <c r="L396" s="567">
        <v>0</v>
      </c>
    </row>
    <row r="397" spans="1:12" x14ac:dyDescent="0.2">
      <c r="A397" s="963" t="s">
        <v>221</v>
      </c>
      <c r="B397" s="1164"/>
      <c r="C397" s="1164"/>
      <c r="D397" s="963"/>
      <c r="E397" s="964" t="s">
        <v>222</v>
      </c>
      <c r="F397" s="983">
        <f>F398+F410+F413</f>
        <v>571166</v>
      </c>
      <c r="G397" s="983">
        <f>G398+G410+G413</f>
        <v>272941</v>
      </c>
      <c r="H397" s="1244">
        <f>H398+H410+H413</f>
        <v>844107</v>
      </c>
      <c r="I397" s="1245"/>
      <c r="J397" s="1066">
        <f t="shared" ref="J397" si="179">J398+J410+J413</f>
        <v>526852.32000000007</v>
      </c>
      <c r="K397" s="1058">
        <f>J397/H397</f>
        <v>0.62415347817279099</v>
      </c>
      <c r="L397" s="1059">
        <f t="shared" ref="L397" si="180">L398+L410+L413</f>
        <v>15432.480000000001</v>
      </c>
    </row>
    <row r="398" spans="1:12" ht="15" x14ac:dyDescent="0.2">
      <c r="A398" s="4"/>
      <c r="B398" s="1161" t="s">
        <v>662</v>
      </c>
      <c r="C398" s="1161"/>
      <c r="D398" s="999"/>
      <c r="E398" s="1000" t="s">
        <v>663</v>
      </c>
      <c r="F398" s="1038">
        <f>SUM(F399:F409)</f>
        <v>486937</v>
      </c>
      <c r="G398" s="1038">
        <f>SUM(G399:G409)</f>
        <v>-8578</v>
      </c>
      <c r="H398" s="1246">
        <f>H399+H400+H401+H402+H403+H404+H405+H406+H407+H408+H409</f>
        <v>478359</v>
      </c>
      <c r="I398" s="1247"/>
      <c r="J398" s="1063">
        <f t="shared" ref="J398" si="181">J399+J400+J401+J402+J403+J404+J405+J406+J407+J408+J409</f>
        <v>236720.32</v>
      </c>
      <c r="K398" s="1036">
        <f>J398/H398</f>
        <v>0.49485913299425749</v>
      </c>
      <c r="L398" s="1039">
        <f t="shared" ref="L398" si="182">L399+L400+L401+L402+L403+L404+L405+L406+L407+L408+L409</f>
        <v>15112.480000000001</v>
      </c>
    </row>
    <row r="399" spans="1:12" x14ac:dyDescent="0.2">
      <c r="A399" s="5"/>
      <c r="B399" s="1160"/>
      <c r="C399" s="1160"/>
      <c r="D399" s="6" t="s">
        <v>355</v>
      </c>
      <c r="E399" s="7" t="s">
        <v>356</v>
      </c>
      <c r="F399" s="940">
        <v>978</v>
      </c>
      <c r="G399" s="940">
        <f>H399-F399</f>
        <v>0</v>
      </c>
      <c r="H399" s="1231" t="s">
        <v>664</v>
      </c>
      <c r="I399" s="1232"/>
      <c r="J399" s="1062">
        <v>130</v>
      </c>
      <c r="K399" s="570">
        <f>J399/H399</f>
        <v>0.1329243353783231</v>
      </c>
      <c r="L399" s="567">
        <v>0</v>
      </c>
    </row>
    <row r="400" spans="1:12" x14ac:dyDescent="0.2">
      <c r="A400" s="5"/>
      <c r="B400" s="1160"/>
      <c r="C400" s="1160"/>
      <c r="D400" s="6" t="s">
        <v>255</v>
      </c>
      <c r="E400" s="7" t="s">
        <v>256</v>
      </c>
      <c r="F400" s="940">
        <v>346387</v>
      </c>
      <c r="G400" s="940">
        <f t="shared" ref="G400:G409" si="183">H400-F400</f>
        <v>0</v>
      </c>
      <c r="H400" s="1231" t="s">
        <v>665</v>
      </c>
      <c r="I400" s="1232"/>
      <c r="J400" s="1062">
        <v>166251.04</v>
      </c>
      <c r="K400" s="570">
        <f t="shared" ref="K400:K409" si="184">J400/H400</f>
        <v>0.47995750417885202</v>
      </c>
      <c r="L400" s="567">
        <v>9161.2900000000009</v>
      </c>
    </row>
    <row r="401" spans="1:12" x14ac:dyDescent="0.2">
      <c r="A401" s="5"/>
      <c r="B401" s="1160"/>
      <c r="C401" s="1160"/>
      <c r="D401" s="6" t="s">
        <v>336</v>
      </c>
      <c r="E401" s="7" t="s">
        <v>337</v>
      </c>
      <c r="F401" s="940">
        <v>30800</v>
      </c>
      <c r="G401" s="940">
        <f t="shared" si="183"/>
        <v>-8578</v>
      </c>
      <c r="H401" s="1231" t="s">
        <v>666</v>
      </c>
      <c r="I401" s="1232"/>
      <c r="J401" s="1062">
        <v>20349.25</v>
      </c>
      <c r="K401" s="570">
        <f t="shared" si="184"/>
        <v>0.91572540725407259</v>
      </c>
      <c r="L401" s="567">
        <v>0</v>
      </c>
    </row>
    <row r="402" spans="1:12" x14ac:dyDescent="0.2">
      <c r="A402" s="5"/>
      <c r="B402" s="1160"/>
      <c r="C402" s="1160"/>
      <c r="D402" s="564" t="s">
        <v>258</v>
      </c>
      <c r="E402" s="565" t="s">
        <v>259</v>
      </c>
      <c r="F402" s="944">
        <v>64768</v>
      </c>
      <c r="G402" s="940">
        <f t="shared" si="183"/>
        <v>0</v>
      </c>
      <c r="H402" s="1249" t="s">
        <v>667</v>
      </c>
      <c r="I402" s="1250"/>
      <c r="J402" s="1062">
        <v>29962.57</v>
      </c>
      <c r="K402" s="570">
        <f t="shared" si="184"/>
        <v>0.46261379076086956</v>
      </c>
      <c r="L402" s="567">
        <v>5200.26</v>
      </c>
    </row>
    <row r="403" spans="1:12" x14ac:dyDescent="0.2">
      <c r="A403" s="5"/>
      <c r="B403" s="1160"/>
      <c r="C403" s="1160"/>
      <c r="D403" s="562" t="s">
        <v>261</v>
      </c>
      <c r="E403" s="563" t="s">
        <v>262</v>
      </c>
      <c r="F403" s="945">
        <v>9242</v>
      </c>
      <c r="G403" s="940">
        <f t="shared" si="183"/>
        <v>0</v>
      </c>
      <c r="H403" s="1233" t="s">
        <v>668</v>
      </c>
      <c r="I403" s="1234"/>
      <c r="J403" s="1065">
        <v>4393.5</v>
      </c>
      <c r="K403" s="570">
        <f t="shared" si="184"/>
        <v>0.47538411599220948</v>
      </c>
      <c r="L403" s="568">
        <v>750.93</v>
      </c>
    </row>
    <row r="404" spans="1:12" x14ac:dyDescent="0.2">
      <c r="A404" s="5"/>
      <c r="B404" s="1160"/>
      <c r="C404" s="1160"/>
      <c r="D404" s="6" t="s">
        <v>264</v>
      </c>
      <c r="E404" s="7" t="s">
        <v>265</v>
      </c>
      <c r="F404" s="940">
        <v>8800</v>
      </c>
      <c r="G404" s="940">
        <f t="shared" si="183"/>
        <v>0</v>
      </c>
      <c r="H404" s="1231" t="s">
        <v>669</v>
      </c>
      <c r="I404" s="1232"/>
      <c r="J404" s="1062">
        <v>2623.84</v>
      </c>
      <c r="K404" s="570">
        <f t="shared" si="184"/>
        <v>0.29816363636363635</v>
      </c>
      <c r="L404" s="567">
        <v>0</v>
      </c>
    </row>
    <row r="405" spans="1:12" ht="22.5" x14ac:dyDescent="0.2">
      <c r="A405" s="5"/>
      <c r="B405" s="1160"/>
      <c r="C405" s="1160"/>
      <c r="D405" s="6" t="s">
        <v>369</v>
      </c>
      <c r="E405" s="7" t="s">
        <v>370</v>
      </c>
      <c r="F405" s="940">
        <v>3400</v>
      </c>
      <c r="G405" s="940">
        <f t="shared" si="183"/>
        <v>0</v>
      </c>
      <c r="H405" s="1231" t="s">
        <v>670</v>
      </c>
      <c r="I405" s="1232"/>
      <c r="J405" s="1062">
        <v>0</v>
      </c>
      <c r="K405" s="570">
        <f t="shared" si="184"/>
        <v>0</v>
      </c>
      <c r="L405" s="567">
        <v>0</v>
      </c>
    </row>
    <row r="406" spans="1:12" x14ac:dyDescent="0.2">
      <c r="A406" s="5"/>
      <c r="B406" s="1160"/>
      <c r="C406" s="1160"/>
      <c r="D406" s="6" t="s">
        <v>278</v>
      </c>
      <c r="E406" s="7" t="s">
        <v>279</v>
      </c>
      <c r="F406" s="940">
        <v>6000</v>
      </c>
      <c r="G406" s="940">
        <f t="shared" si="183"/>
        <v>0</v>
      </c>
      <c r="H406" s="1231" t="s">
        <v>433</v>
      </c>
      <c r="I406" s="1232"/>
      <c r="J406" s="1062">
        <v>1859.98</v>
      </c>
      <c r="K406" s="570">
        <f t="shared" si="184"/>
        <v>0.30999666666666664</v>
      </c>
      <c r="L406" s="567">
        <v>0</v>
      </c>
    </row>
    <row r="407" spans="1:12" x14ac:dyDescent="0.2">
      <c r="A407" s="5"/>
      <c r="B407" s="1160"/>
      <c r="C407" s="1160"/>
      <c r="D407" s="6" t="s">
        <v>293</v>
      </c>
      <c r="E407" s="7" t="s">
        <v>294</v>
      </c>
      <c r="F407" s="940">
        <v>1300</v>
      </c>
      <c r="G407" s="940">
        <f t="shared" si="183"/>
        <v>0</v>
      </c>
      <c r="H407" s="1231" t="s">
        <v>671</v>
      </c>
      <c r="I407" s="1232"/>
      <c r="J407" s="1062">
        <v>402.02</v>
      </c>
      <c r="K407" s="570">
        <f t="shared" si="184"/>
        <v>0.30924615384615384</v>
      </c>
      <c r="L407" s="567">
        <v>0</v>
      </c>
    </row>
    <row r="408" spans="1:12" x14ac:dyDescent="0.2">
      <c r="A408" s="5"/>
      <c r="B408" s="1160"/>
      <c r="C408" s="1160"/>
      <c r="D408" s="6" t="s">
        <v>267</v>
      </c>
      <c r="E408" s="7" t="s">
        <v>268</v>
      </c>
      <c r="F408" s="940">
        <v>1900</v>
      </c>
      <c r="G408" s="940">
        <f t="shared" si="183"/>
        <v>0</v>
      </c>
      <c r="H408" s="1231" t="s">
        <v>596</v>
      </c>
      <c r="I408" s="1232"/>
      <c r="J408" s="1062">
        <v>726.62</v>
      </c>
      <c r="K408" s="570">
        <f t="shared" si="184"/>
        <v>0.3824315789473684</v>
      </c>
      <c r="L408" s="567">
        <v>0</v>
      </c>
    </row>
    <row r="409" spans="1:12" ht="22.5" x14ac:dyDescent="0.2">
      <c r="A409" s="5"/>
      <c r="B409" s="1160"/>
      <c r="C409" s="1160"/>
      <c r="D409" s="6" t="s">
        <v>391</v>
      </c>
      <c r="E409" s="7" t="s">
        <v>392</v>
      </c>
      <c r="F409" s="940">
        <v>13362</v>
      </c>
      <c r="G409" s="940">
        <f t="shared" si="183"/>
        <v>0</v>
      </c>
      <c r="H409" s="1231" t="s">
        <v>672</v>
      </c>
      <c r="I409" s="1232"/>
      <c r="J409" s="1062">
        <v>10021.5</v>
      </c>
      <c r="K409" s="570">
        <f t="shared" si="184"/>
        <v>0.75</v>
      </c>
      <c r="L409" s="567">
        <v>0</v>
      </c>
    </row>
    <row r="410" spans="1:12" ht="15" x14ac:dyDescent="0.2">
      <c r="A410" s="4"/>
      <c r="B410" s="1161" t="s">
        <v>224</v>
      </c>
      <c r="C410" s="1161"/>
      <c r="D410" s="999"/>
      <c r="E410" s="1000" t="s">
        <v>225</v>
      </c>
      <c r="F410" s="1038">
        <f>SUM(F411:F412)</f>
        <v>81000</v>
      </c>
      <c r="G410" s="1038">
        <f>SUM(G411:G412)</f>
        <v>281519</v>
      </c>
      <c r="H410" s="1246">
        <f>H411+H412</f>
        <v>362519</v>
      </c>
      <c r="I410" s="1247"/>
      <c r="J410" s="1063">
        <f>J411+J412</f>
        <v>289399</v>
      </c>
      <c r="K410" s="1036">
        <f t="shared" ref="K410:K417" si="185">J410/H410</f>
        <v>0.79830022702258363</v>
      </c>
      <c r="L410" s="1040">
        <f t="shared" ref="L410" si="186">L411+L412</f>
        <v>0</v>
      </c>
    </row>
    <row r="411" spans="1:12" x14ac:dyDescent="0.2">
      <c r="A411" s="5"/>
      <c r="B411" s="1160"/>
      <c r="C411" s="1160"/>
      <c r="D411" s="6" t="s">
        <v>458</v>
      </c>
      <c r="E411" s="7" t="s">
        <v>459</v>
      </c>
      <c r="F411" s="940">
        <v>67700</v>
      </c>
      <c r="G411" s="940">
        <f>H411-F411</f>
        <v>281519</v>
      </c>
      <c r="H411" s="1231" t="s">
        <v>673</v>
      </c>
      <c r="I411" s="1232"/>
      <c r="J411" s="1062">
        <v>289399</v>
      </c>
      <c r="K411" s="570">
        <f t="shared" si="185"/>
        <v>0.82870347833308033</v>
      </c>
      <c r="L411" s="567">
        <v>0</v>
      </c>
    </row>
    <row r="412" spans="1:12" x14ac:dyDescent="0.2">
      <c r="A412" s="5"/>
      <c r="B412" s="1160"/>
      <c r="C412" s="1160"/>
      <c r="D412" s="6" t="s">
        <v>674</v>
      </c>
      <c r="E412" s="7" t="s">
        <v>675</v>
      </c>
      <c r="F412" s="940">
        <v>13300</v>
      </c>
      <c r="G412" s="940">
        <f>H412-F412</f>
        <v>0</v>
      </c>
      <c r="H412" s="1231" t="s">
        <v>676</v>
      </c>
      <c r="I412" s="1232"/>
      <c r="J412" s="1062">
        <v>0</v>
      </c>
      <c r="K412" s="570">
        <f t="shared" si="185"/>
        <v>0</v>
      </c>
      <c r="L412" s="567">
        <v>0</v>
      </c>
    </row>
    <row r="413" spans="1:12" ht="15" x14ac:dyDescent="0.2">
      <c r="A413" s="4"/>
      <c r="B413" s="1161" t="s">
        <v>677</v>
      </c>
      <c r="C413" s="1161"/>
      <c r="D413" s="999"/>
      <c r="E413" s="1000" t="s">
        <v>542</v>
      </c>
      <c r="F413" s="1038">
        <f>F414</f>
        <v>3229</v>
      </c>
      <c r="G413" s="1038">
        <f>G414</f>
        <v>0</v>
      </c>
      <c r="H413" s="1246" t="str">
        <f>H414</f>
        <v>3 229,00</v>
      </c>
      <c r="I413" s="1247"/>
      <c r="J413" s="1063">
        <f t="shared" ref="J413" si="187">J414</f>
        <v>733</v>
      </c>
      <c r="K413" s="1036">
        <f t="shared" si="185"/>
        <v>0.22700526478786001</v>
      </c>
      <c r="L413" s="1040">
        <f t="shared" ref="L413" si="188">L414</f>
        <v>320</v>
      </c>
    </row>
    <row r="414" spans="1:12" ht="22.5" x14ac:dyDescent="0.2">
      <c r="A414" s="5"/>
      <c r="B414" s="1160"/>
      <c r="C414" s="1160"/>
      <c r="D414" s="6" t="s">
        <v>394</v>
      </c>
      <c r="E414" s="7" t="s">
        <v>395</v>
      </c>
      <c r="F414" s="940">
        <v>3229</v>
      </c>
      <c r="G414" s="940">
        <f>H414-F414</f>
        <v>0</v>
      </c>
      <c r="H414" s="1231" t="s">
        <v>678</v>
      </c>
      <c r="I414" s="1232"/>
      <c r="J414" s="1062">
        <v>733</v>
      </c>
      <c r="K414" s="570">
        <f t="shared" si="185"/>
        <v>0.22700526478786001</v>
      </c>
      <c r="L414" s="567">
        <v>320</v>
      </c>
    </row>
    <row r="415" spans="1:12" ht="22.5" x14ac:dyDescent="0.2">
      <c r="A415" s="963" t="s">
        <v>226</v>
      </c>
      <c r="B415" s="1164"/>
      <c r="C415" s="1164"/>
      <c r="D415" s="963"/>
      <c r="E415" s="964" t="s">
        <v>227</v>
      </c>
      <c r="F415" s="983">
        <f>F416+F420+F425+F427+F431+F435+F439+F441</f>
        <v>12944351</v>
      </c>
      <c r="G415" s="983">
        <f>G416+G420+G425+G427+G431+G435+G439+G441</f>
        <v>192500</v>
      </c>
      <c r="H415" s="1244">
        <f>H416+H420+H425+H427+H431+H435+H439+H441</f>
        <v>13136851</v>
      </c>
      <c r="I415" s="1245"/>
      <c r="J415" s="1060">
        <f t="shared" ref="J415" si="189">J416+J420+J425+J427+J431+J435+J439+J441</f>
        <v>5024089.45</v>
      </c>
      <c r="K415" s="1055">
        <f t="shared" si="185"/>
        <v>0.38244244758504153</v>
      </c>
      <c r="L415" s="1057">
        <f t="shared" ref="L415" si="190">L416+L420+L425+L427+L431+L435+L439+L441</f>
        <v>3314383.41</v>
      </c>
    </row>
    <row r="416" spans="1:12" ht="15" x14ac:dyDescent="0.2">
      <c r="A416" s="4"/>
      <c r="B416" s="1161" t="s">
        <v>228</v>
      </c>
      <c r="C416" s="1161"/>
      <c r="D416" s="999"/>
      <c r="E416" s="1000" t="s">
        <v>229</v>
      </c>
      <c r="F416" s="1038">
        <f>SUM(F417:F419)</f>
        <v>10611565</v>
      </c>
      <c r="G416" s="1038">
        <f>SUM(G417:G419)</f>
        <v>20000</v>
      </c>
      <c r="H416" s="1246">
        <f>H417+H418+H419</f>
        <v>10631565</v>
      </c>
      <c r="I416" s="1247"/>
      <c r="J416" s="1061">
        <f t="shared" ref="J416" si="191">J417+J418+J419</f>
        <v>4302288.7</v>
      </c>
      <c r="K416" s="1042">
        <f t="shared" si="185"/>
        <v>0.4046712501875312</v>
      </c>
      <c r="L416" s="1039">
        <f t="shared" ref="L416" si="192">L417+L418+L419</f>
        <v>3272427.95</v>
      </c>
    </row>
    <row r="417" spans="1:12" x14ac:dyDescent="0.2">
      <c r="A417" s="5"/>
      <c r="B417" s="1160"/>
      <c r="C417" s="1160"/>
      <c r="D417" s="6" t="s">
        <v>267</v>
      </c>
      <c r="E417" s="7" t="s">
        <v>268</v>
      </c>
      <c r="F417" s="940">
        <v>10000</v>
      </c>
      <c r="G417" s="940">
        <f>H417-F417</f>
        <v>20000</v>
      </c>
      <c r="H417" s="1231" t="s">
        <v>74</v>
      </c>
      <c r="I417" s="1232"/>
      <c r="J417" s="1062">
        <v>9892.58</v>
      </c>
      <c r="K417" s="570">
        <f t="shared" si="185"/>
        <v>0.32975266666666664</v>
      </c>
      <c r="L417" s="567">
        <v>0</v>
      </c>
    </row>
    <row r="418" spans="1:12" x14ac:dyDescent="0.2">
      <c r="A418" s="5"/>
      <c r="B418" s="1160"/>
      <c r="C418" s="1160"/>
      <c r="D418" s="6" t="s">
        <v>679</v>
      </c>
      <c r="E418" s="7" t="s">
        <v>298</v>
      </c>
      <c r="F418" s="940">
        <v>3979072</v>
      </c>
      <c r="G418" s="940">
        <f>H418-F418</f>
        <v>470677</v>
      </c>
      <c r="H418" s="1231" t="s">
        <v>680</v>
      </c>
      <c r="I418" s="1232"/>
      <c r="J418" s="1062">
        <v>1922621.07</v>
      </c>
      <c r="K418" s="570">
        <f t="shared" ref="K418:K419" si="193">J418/H418</f>
        <v>0.43207404956998702</v>
      </c>
      <c r="L418" s="567">
        <v>1206925.28</v>
      </c>
    </row>
    <row r="419" spans="1:12" x14ac:dyDescent="0.2">
      <c r="A419" s="5"/>
      <c r="B419" s="1160"/>
      <c r="C419" s="1160"/>
      <c r="D419" s="6" t="s">
        <v>302</v>
      </c>
      <c r="E419" s="7" t="s">
        <v>298</v>
      </c>
      <c r="F419" s="940">
        <v>6622493</v>
      </c>
      <c r="G419" s="940">
        <f>H419-F419</f>
        <v>-470677</v>
      </c>
      <c r="H419" s="1231" t="s">
        <v>681</v>
      </c>
      <c r="I419" s="1232"/>
      <c r="J419" s="1062">
        <v>2369775.0499999998</v>
      </c>
      <c r="K419" s="570">
        <f t="shared" si="193"/>
        <v>0.38521552822776228</v>
      </c>
      <c r="L419" s="567">
        <v>2065502.67</v>
      </c>
    </row>
    <row r="420" spans="1:12" ht="15" x14ac:dyDescent="0.2">
      <c r="A420" s="4"/>
      <c r="B420" s="1161" t="s">
        <v>233</v>
      </c>
      <c r="C420" s="1161"/>
      <c r="D420" s="999"/>
      <c r="E420" s="1000" t="s">
        <v>234</v>
      </c>
      <c r="F420" s="1038">
        <f>SUM(F421:F424)</f>
        <v>740853</v>
      </c>
      <c r="G420" s="1038">
        <f>SUM(G421:G424)</f>
        <v>115000</v>
      </c>
      <c r="H420" s="1246">
        <f>H421+H422+H423+H424</f>
        <v>855853</v>
      </c>
      <c r="I420" s="1247"/>
      <c r="J420" s="1063">
        <f t="shared" ref="J420" si="194">J421+J422+J423+J424</f>
        <v>24126.43</v>
      </c>
      <c r="K420" s="1036">
        <f>J420/H420</f>
        <v>2.8189922802163456E-2</v>
      </c>
      <c r="L420" s="1040">
        <f t="shared" ref="L420" si="195">L421+L422+L423+L424</f>
        <v>0</v>
      </c>
    </row>
    <row r="421" spans="1:12" ht="45" x14ac:dyDescent="0.2">
      <c r="A421" s="5"/>
      <c r="B421" s="1160"/>
      <c r="C421" s="1160"/>
      <c r="D421" s="6" t="s">
        <v>511</v>
      </c>
      <c r="E421" s="7" t="s">
        <v>512</v>
      </c>
      <c r="F421" s="940">
        <v>20000</v>
      </c>
      <c r="G421" s="940">
        <f>H421-F421</f>
        <v>0</v>
      </c>
      <c r="H421" s="1231" t="s">
        <v>16</v>
      </c>
      <c r="I421" s="1232"/>
      <c r="J421" s="1062">
        <v>0</v>
      </c>
      <c r="K421" s="570">
        <f>J421/H421</f>
        <v>0</v>
      </c>
      <c r="L421" s="567">
        <v>0</v>
      </c>
    </row>
    <row r="422" spans="1:12" x14ac:dyDescent="0.2">
      <c r="A422" s="5"/>
      <c r="B422" s="1160"/>
      <c r="C422" s="1160"/>
      <c r="D422" s="6" t="s">
        <v>264</v>
      </c>
      <c r="E422" s="7" t="s">
        <v>265</v>
      </c>
      <c r="F422" s="940">
        <v>30000</v>
      </c>
      <c r="G422" s="940">
        <f t="shared" ref="G422:G424" si="196">H422-F422</f>
        <v>0</v>
      </c>
      <c r="H422" s="1231" t="s">
        <v>74</v>
      </c>
      <c r="I422" s="1232"/>
      <c r="J422" s="1062">
        <v>12492.13</v>
      </c>
      <c r="K422" s="570">
        <f t="shared" ref="K422:K424" si="197">J422/H422</f>
        <v>0.41640433333333332</v>
      </c>
      <c r="L422" s="567">
        <v>0</v>
      </c>
    </row>
    <row r="423" spans="1:12" x14ac:dyDescent="0.2">
      <c r="A423" s="5"/>
      <c r="B423" s="1160"/>
      <c r="C423" s="1160"/>
      <c r="D423" s="6" t="s">
        <v>267</v>
      </c>
      <c r="E423" s="7" t="s">
        <v>268</v>
      </c>
      <c r="F423" s="940">
        <v>685000</v>
      </c>
      <c r="G423" s="940">
        <f t="shared" si="196"/>
        <v>115000</v>
      </c>
      <c r="H423" s="1231" t="s">
        <v>682</v>
      </c>
      <c r="I423" s="1232"/>
      <c r="J423" s="1062">
        <v>11634.3</v>
      </c>
      <c r="K423" s="570">
        <f t="shared" si="197"/>
        <v>1.4542874999999999E-2</v>
      </c>
      <c r="L423" s="567">
        <v>0</v>
      </c>
    </row>
    <row r="424" spans="1:12" x14ac:dyDescent="0.2">
      <c r="A424" s="5"/>
      <c r="B424" s="1160"/>
      <c r="C424" s="1160"/>
      <c r="D424" s="6" t="s">
        <v>270</v>
      </c>
      <c r="E424" s="7" t="s">
        <v>271</v>
      </c>
      <c r="F424" s="940">
        <v>5853</v>
      </c>
      <c r="G424" s="940">
        <f t="shared" si="196"/>
        <v>0</v>
      </c>
      <c r="H424" s="1231" t="s">
        <v>683</v>
      </c>
      <c r="I424" s="1232"/>
      <c r="J424" s="1062">
        <v>0</v>
      </c>
      <c r="K424" s="570">
        <f t="shared" si="197"/>
        <v>0</v>
      </c>
      <c r="L424" s="567">
        <v>0</v>
      </c>
    </row>
    <row r="425" spans="1:12" ht="15" x14ac:dyDescent="0.2">
      <c r="A425" s="4"/>
      <c r="B425" s="1161" t="s">
        <v>684</v>
      </c>
      <c r="C425" s="1161"/>
      <c r="D425" s="999"/>
      <c r="E425" s="1000" t="s">
        <v>685</v>
      </c>
      <c r="F425" s="1038">
        <f>F426</f>
        <v>315000</v>
      </c>
      <c r="G425" s="1038">
        <f>G426</f>
        <v>0</v>
      </c>
      <c r="H425" s="1246" t="str">
        <f>H426</f>
        <v>315 000,00</v>
      </c>
      <c r="I425" s="1247"/>
      <c r="J425" s="1063">
        <f>J426</f>
        <v>107517.07</v>
      </c>
      <c r="K425" s="1036">
        <f>J425/H425</f>
        <v>0.34132403174603176</v>
      </c>
      <c r="L425" s="1040">
        <f t="shared" ref="L425" si="198">L426</f>
        <v>24401.56</v>
      </c>
    </row>
    <row r="426" spans="1:12" x14ac:dyDescent="0.2">
      <c r="A426" s="5"/>
      <c r="B426" s="1160"/>
      <c r="C426" s="1160"/>
      <c r="D426" s="6" t="s">
        <v>267</v>
      </c>
      <c r="E426" s="7" t="s">
        <v>268</v>
      </c>
      <c r="F426" s="940">
        <v>315000</v>
      </c>
      <c r="G426" s="940">
        <f>H426-F426</f>
        <v>0</v>
      </c>
      <c r="H426" s="1231" t="s">
        <v>686</v>
      </c>
      <c r="I426" s="1232"/>
      <c r="J426" s="1062">
        <v>107517.07</v>
      </c>
      <c r="K426" s="570">
        <f>J426/H426</f>
        <v>0.34132403174603176</v>
      </c>
      <c r="L426" s="567">
        <v>24401.56</v>
      </c>
    </row>
    <row r="427" spans="1:12" ht="15" x14ac:dyDescent="0.2">
      <c r="A427" s="4"/>
      <c r="B427" s="1161" t="s">
        <v>687</v>
      </c>
      <c r="C427" s="1161"/>
      <c r="D427" s="999"/>
      <c r="E427" s="1000" t="s">
        <v>688</v>
      </c>
      <c r="F427" s="1038">
        <f>SUM(F428:F430)</f>
        <v>167933</v>
      </c>
      <c r="G427" s="1038">
        <f>SUM(G428:G430)</f>
        <v>-20000</v>
      </c>
      <c r="H427" s="1246">
        <f>H428+H429+H430</f>
        <v>147933</v>
      </c>
      <c r="I427" s="1247"/>
      <c r="J427" s="1063">
        <f t="shared" ref="J427" si="199">J428+J429+J430</f>
        <v>34929.360000000001</v>
      </c>
      <c r="K427" s="1036">
        <f>J427/H427</f>
        <v>0.23611607957656508</v>
      </c>
      <c r="L427" s="1040">
        <f t="shared" ref="L427" si="200">L428+L429+L430</f>
        <v>7888.46</v>
      </c>
    </row>
    <row r="428" spans="1:12" x14ac:dyDescent="0.2">
      <c r="A428" s="5"/>
      <c r="B428" s="1160"/>
      <c r="C428" s="1160"/>
      <c r="D428" s="6" t="s">
        <v>264</v>
      </c>
      <c r="E428" s="7" t="s">
        <v>265</v>
      </c>
      <c r="F428" s="940">
        <v>94505</v>
      </c>
      <c r="G428" s="940">
        <f>H428-F428</f>
        <v>-10000</v>
      </c>
      <c r="H428" s="1231" t="s">
        <v>689</v>
      </c>
      <c r="I428" s="1232"/>
      <c r="J428" s="1062">
        <v>13590.88</v>
      </c>
      <c r="K428" s="570">
        <f>J428/H428</f>
        <v>0.16082930004141766</v>
      </c>
      <c r="L428" s="567">
        <v>2350.63</v>
      </c>
    </row>
    <row r="429" spans="1:12" x14ac:dyDescent="0.2">
      <c r="A429" s="5"/>
      <c r="B429" s="1160"/>
      <c r="C429" s="1160"/>
      <c r="D429" s="6" t="s">
        <v>278</v>
      </c>
      <c r="E429" s="7" t="s">
        <v>279</v>
      </c>
      <c r="F429" s="940">
        <v>2000</v>
      </c>
      <c r="G429" s="940">
        <f t="shared" ref="G429:G430" si="201">H429-F429</f>
        <v>0</v>
      </c>
      <c r="H429" s="1231" t="s">
        <v>22</v>
      </c>
      <c r="I429" s="1232"/>
      <c r="J429" s="1062">
        <v>44.52</v>
      </c>
      <c r="K429" s="570">
        <f t="shared" ref="K429:K430" si="202">J429/H429</f>
        <v>2.2260000000000002E-2</v>
      </c>
      <c r="L429" s="567">
        <v>0</v>
      </c>
    </row>
    <row r="430" spans="1:12" x14ac:dyDescent="0.2">
      <c r="A430" s="5"/>
      <c r="B430" s="1160"/>
      <c r="C430" s="1160"/>
      <c r="D430" s="6" t="s">
        <v>267</v>
      </c>
      <c r="E430" s="7" t="s">
        <v>268</v>
      </c>
      <c r="F430" s="940">
        <v>71428</v>
      </c>
      <c r="G430" s="940">
        <f t="shared" si="201"/>
        <v>-10000</v>
      </c>
      <c r="H430" s="1231" t="s">
        <v>690</v>
      </c>
      <c r="I430" s="1232"/>
      <c r="J430" s="1062">
        <v>21293.96</v>
      </c>
      <c r="K430" s="570">
        <f t="shared" si="202"/>
        <v>0.34664908510776843</v>
      </c>
      <c r="L430" s="567">
        <v>5537.83</v>
      </c>
    </row>
    <row r="431" spans="1:12" ht="15" x14ac:dyDescent="0.2">
      <c r="A431" s="4"/>
      <c r="B431" s="1161" t="s">
        <v>691</v>
      </c>
      <c r="C431" s="1161"/>
      <c r="D431" s="999"/>
      <c r="E431" s="1000" t="s">
        <v>692</v>
      </c>
      <c r="F431" s="1038">
        <f>SUM(F432:F434)</f>
        <v>95000</v>
      </c>
      <c r="G431" s="1038">
        <f>SUM(G432:G434)</f>
        <v>0</v>
      </c>
      <c r="H431" s="1246">
        <f>H432+H433+H434</f>
        <v>95000</v>
      </c>
      <c r="I431" s="1247"/>
      <c r="J431" s="1063">
        <f t="shared" ref="J431" si="203">J432+J433+J434</f>
        <v>80000</v>
      </c>
      <c r="K431" s="1036">
        <f>J431/H431</f>
        <v>0.84210526315789469</v>
      </c>
      <c r="L431" s="1040">
        <f t="shared" ref="L431" si="204">L432+L433+L434</f>
        <v>7969.84</v>
      </c>
    </row>
    <row r="432" spans="1:12" ht="45" x14ac:dyDescent="0.2">
      <c r="A432" s="5"/>
      <c r="B432" s="1160"/>
      <c r="C432" s="1160"/>
      <c r="D432" s="6" t="s">
        <v>284</v>
      </c>
      <c r="E432" s="7" t="s">
        <v>285</v>
      </c>
      <c r="F432" s="940">
        <v>80000</v>
      </c>
      <c r="G432" s="940">
        <f>H432-F432</f>
        <v>0</v>
      </c>
      <c r="H432" s="1231" t="s">
        <v>693</v>
      </c>
      <c r="I432" s="1232"/>
      <c r="J432" s="1062">
        <v>80000</v>
      </c>
      <c r="K432" s="570">
        <f>J432/H432</f>
        <v>1</v>
      </c>
      <c r="L432" s="567">
        <v>0</v>
      </c>
    </row>
    <row r="433" spans="1:12" x14ac:dyDescent="0.2">
      <c r="A433" s="5"/>
      <c r="B433" s="1160"/>
      <c r="C433" s="1160"/>
      <c r="D433" s="6" t="s">
        <v>264</v>
      </c>
      <c r="E433" s="7" t="s">
        <v>265</v>
      </c>
      <c r="F433" s="940">
        <v>1000</v>
      </c>
      <c r="G433" s="940">
        <f t="shared" ref="G433:G434" si="205">H433-F433</f>
        <v>0</v>
      </c>
      <c r="H433" s="1231" t="s">
        <v>62</v>
      </c>
      <c r="I433" s="1232"/>
      <c r="J433" s="1062">
        <v>0</v>
      </c>
      <c r="K433" s="570">
        <f t="shared" ref="K433:K434" si="206">J433/H433</f>
        <v>0</v>
      </c>
      <c r="L433" s="567">
        <v>0</v>
      </c>
    </row>
    <row r="434" spans="1:12" x14ac:dyDescent="0.2">
      <c r="A434" s="5"/>
      <c r="B434" s="1160"/>
      <c r="C434" s="1160"/>
      <c r="D434" s="6" t="s">
        <v>267</v>
      </c>
      <c r="E434" s="7" t="s">
        <v>268</v>
      </c>
      <c r="F434" s="940">
        <v>14000</v>
      </c>
      <c r="G434" s="940">
        <f t="shared" si="205"/>
        <v>0</v>
      </c>
      <c r="H434" s="1231" t="s">
        <v>277</v>
      </c>
      <c r="I434" s="1232"/>
      <c r="J434" s="1062">
        <v>0</v>
      </c>
      <c r="K434" s="570">
        <f t="shared" si="206"/>
        <v>0</v>
      </c>
      <c r="L434" s="567">
        <v>7969.84</v>
      </c>
    </row>
    <row r="435" spans="1:12" ht="15" x14ac:dyDescent="0.2">
      <c r="A435" s="4"/>
      <c r="B435" s="1161" t="s">
        <v>694</v>
      </c>
      <c r="C435" s="1161"/>
      <c r="D435" s="999"/>
      <c r="E435" s="1000" t="s">
        <v>695</v>
      </c>
      <c r="F435" s="1038">
        <f>SUM(F436:F438)</f>
        <v>965000</v>
      </c>
      <c r="G435" s="1038">
        <f>SUM(G436:G438)</f>
        <v>50000</v>
      </c>
      <c r="H435" s="1246">
        <f>H436+H437+H438</f>
        <v>1015000</v>
      </c>
      <c r="I435" s="1247"/>
      <c r="J435" s="1063">
        <f t="shared" ref="J435" si="207">J436+J437+J438</f>
        <v>457595.54</v>
      </c>
      <c r="K435" s="1036">
        <f t="shared" ref="K435:K442" si="208">J435/H435</f>
        <v>0.45083304433497534</v>
      </c>
      <c r="L435" s="1040">
        <f t="shared" ref="L435" si="209">L436+L437+L438</f>
        <v>0</v>
      </c>
    </row>
    <row r="436" spans="1:12" x14ac:dyDescent="0.2">
      <c r="A436" s="5"/>
      <c r="B436" s="1160"/>
      <c r="C436" s="1160"/>
      <c r="D436" s="6" t="s">
        <v>278</v>
      </c>
      <c r="E436" s="7" t="s">
        <v>279</v>
      </c>
      <c r="F436" s="940">
        <v>565000</v>
      </c>
      <c r="G436" s="940">
        <f>H436-F436</f>
        <v>0</v>
      </c>
      <c r="H436" s="1231" t="s">
        <v>696</v>
      </c>
      <c r="I436" s="1232"/>
      <c r="J436" s="1062">
        <v>310088.28000000003</v>
      </c>
      <c r="K436" s="570">
        <f t="shared" si="208"/>
        <v>0.54882881415929208</v>
      </c>
      <c r="L436" s="567">
        <v>0</v>
      </c>
    </row>
    <row r="437" spans="1:12" x14ac:dyDescent="0.2">
      <c r="A437" s="5"/>
      <c r="B437" s="1160"/>
      <c r="C437" s="1160"/>
      <c r="D437" s="6" t="s">
        <v>267</v>
      </c>
      <c r="E437" s="7" t="s">
        <v>268</v>
      </c>
      <c r="F437" s="940">
        <v>320000</v>
      </c>
      <c r="G437" s="940">
        <f t="shared" ref="G437:G438" si="210">H437-F437</f>
        <v>50000</v>
      </c>
      <c r="H437" s="1231" t="s">
        <v>697</v>
      </c>
      <c r="I437" s="1232"/>
      <c r="J437" s="1062">
        <v>129321.34</v>
      </c>
      <c r="K437" s="570">
        <f t="shared" si="208"/>
        <v>0.3495171351351351</v>
      </c>
      <c r="L437" s="567">
        <v>0</v>
      </c>
    </row>
    <row r="438" spans="1:12" x14ac:dyDescent="0.2">
      <c r="A438" s="5"/>
      <c r="B438" s="1160"/>
      <c r="C438" s="1160"/>
      <c r="D438" s="6" t="s">
        <v>297</v>
      </c>
      <c r="E438" s="7" t="s">
        <v>298</v>
      </c>
      <c r="F438" s="940">
        <v>80000</v>
      </c>
      <c r="G438" s="940">
        <f t="shared" si="210"/>
        <v>0</v>
      </c>
      <c r="H438" s="1231" t="s">
        <v>693</v>
      </c>
      <c r="I438" s="1232"/>
      <c r="J438" s="1062">
        <v>18185.919999999998</v>
      </c>
      <c r="K438" s="570">
        <f t="shared" si="208"/>
        <v>0.22732399999999997</v>
      </c>
      <c r="L438" s="567">
        <v>0</v>
      </c>
    </row>
    <row r="439" spans="1:12" ht="22.5" x14ac:dyDescent="0.2">
      <c r="A439" s="4"/>
      <c r="B439" s="1161" t="s">
        <v>236</v>
      </c>
      <c r="C439" s="1161"/>
      <c r="D439" s="999"/>
      <c r="E439" s="1000" t="s">
        <v>237</v>
      </c>
      <c r="F439" s="1038">
        <f>F440</f>
        <v>15000</v>
      </c>
      <c r="G439" s="1038">
        <f>G440</f>
        <v>0</v>
      </c>
      <c r="H439" s="1246" t="str">
        <f>H440</f>
        <v>15 000,00</v>
      </c>
      <c r="I439" s="1247"/>
      <c r="J439" s="1063">
        <f t="shared" ref="J439" si="211">J440</f>
        <v>0</v>
      </c>
      <c r="K439" s="1036">
        <f t="shared" si="208"/>
        <v>0</v>
      </c>
      <c r="L439" s="1040">
        <f t="shared" ref="L439" si="212">L440</f>
        <v>0</v>
      </c>
    </row>
    <row r="440" spans="1:12" x14ac:dyDescent="0.2">
      <c r="A440" s="5"/>
      <c r="B440" s="1160"/>
      <c r="C440" s="1160"/>
      <c r="D440" s="6" t="s">
        <v>270</v>
      </c>
      <c r="E440" s="7" t="s">
        <v>271</v>
      </c>
      <c r="F440" s="940">
        <v>15000</v>
      </c>
      <c r="G440" s="940">
        <f>H440-F440</f>
        <v>0</v>
      </c>
      <c r="H440" s="1231" t="s">
        <v>161</v>
      </c>
      <c r="I440" s="1232"/>
      <c r="J440" s="1062">
        <v>0</v>
      </c>
      <c r="K440" s="570">
        <f t="shared" si="208"/>
        <v>0</v>
      </c>
      <c r="L440" s="567">
        <v>0</v>
      </c>
    </row>
    <row r="441" spans="1:12" ht="15" x14ac:dyDescent="0.2">
      <c r="A441" s="4"/>
      <c r="B441" s="1161" t="s">
        <v>698</v>
      </c>
      <c r="C441" s="1161"/>
      <c r="D441" s="999"/>
      <c r="E441" s="1000" t="s">
        <v>7</v>
      </c>
      <c r="F441" s="1038">
        <f>SUM(F442:F446)</f>
        <v>34000</v>
      </c>
      <c r="G441" s="1038">
        <f>SUM(G442:G446)</f>
        <v>27500</v>
      </c>
      <c r="H441" s="1246">
        <f>H442+H443+H444+H445+H446</f>
        <v>61500</v>
      </c>
      <c r="I441" s="1247"/>
      <c r="J441" s="1063">
        <f>J442+J443+J444+J445+J446</f>
        <v>17632.349999999999</v>
      </c>
      <c r="K441" s="1036">
        <f t="shared" si="208"/>
        <v>0.28670487804878048</v>
      </c>
      <c r="L441" s="1040">
        <f>L442+L443+L444+L445+L446</f>
        <v>1695.6</v>
      </c>
    </row>
    <row r="442" spans="1:12" x14ac:dyDescent="0.2">
      <c r="A442" s="5"/>
      <c r="B442" s="1160"/>
      <c r="C442" s="1160"/>
      <c r="D442" s="564" t="s">
        <v>264</v>
      </c>
      <c r="E442" s="565" t="s">
        <v>265</v>
      </c>
      <c r="F442" s="944">
        <v>5000</v>
      </c>
      <c r="G442" s="944">
        <f>H442-F442</f>
        <v>0</v>
      </c>
      <c r="H442" s="1249" t="s">
        <v>49</v>
      </c>
      <c r="I442" s="1250"/>
      <c r="J442" s="1062">
        <v>0</v>
      </c>
      <c r="K442" s="570">
        <f t="shared" si="208"/>
        <v>0</v>
      </c>
      <c r="L442" s="567">
        <v>0</v>
      </c>
    </row>
    <row r="443" spans="1:12" x14ac:dyDescent="0.2">
      <c r="A443" s="5"/>
      <c r="B443" s="1160"/>
      <c r="C443" s="1160"/>
      <c r="D443" s="562" t="s">
        <v>278</v>
      </c>
      <c r="E443" s="563" t="s">
        <v>279</v>
      </c>
      <c r="F443" s="945">
        <v>24000</v>
      </c>
      <c r="G443" s="944">
        <f t="shared" ref="G443:G446" si="213">H443-F443</f>
        <v>0</v>
      </c>
      <c r="H443" s="1233" t="s">
        <v>421</v>
      </c>
      <c r="I443" s="1234"/>
      <c r="J443" s="1065">
        <v>10173.6</v>
      </c>
      <c r="K443" s="570">
        <f t="shared" ref="K443:K446" si="214">J443/H443</f>
        <v>0.4239</v>
      </c>
      <c r="L443" s="568">
        <v>1695.6</v>
      </c>
    </row>
    <row r="444" spans="1:12" x14ac:dyDescent="0.2">
      <c r="A444" s="5"/>
      <c r="B444" s="1160"/>
      <c r="C444" s="1160"/>
      <c r="D444" s="6" t="s">
        <v>293</v>
      </c>
      <c r="E444" s="7" t="s">
        <v>294</v>
      </c>
      <c r="F444" s="940">
        <v>0</v>
      </c>
      <c r="G444" s="944">
        <f t="shared" si="213"/>
        <v>20000</v>
      </c>
      <c r="H444" s="1231" t="s">
        <v>16</v>
      </c>
      <c r="I444" s="1232"/>
      <c r="J444" s="1062">
        <v>0</v>
      </c>
      <c r="K444" s="570">
        <f t="shared" si="214"/>
        <v>0</v>
      </c>
      <c r="L444" s="567">
        <v>0</v>
      </c>
    </row>
    <row r="445" spans="1:12" x14ac:dyDescent="0.2">
      <c r="A445" s="5"/>
      <c r="B445" s="1160"/>
      <c r="C445" s="1160"/>
      <c r="D445" s="6" t="s">
        <v>267</v>
      </c>
      <c r="E445" s="7" t="s">
        <v>268</v>
      </c>
      <c r="F445" s="940">
        <v>5000</v>
      </c>
      <c r="G445" s="944">
        <f t="shared" si="213"/>
        <v>0</v>
      </c>
      <c r="H445" s="1231" t="s">
        <v>49</v>
      </c>
      <c r="I445" s="1232"/>
      <c r="J445" s="1062">
        <v>0</v>
      </c>
      <c r="K445" s="570">
        <f t="shared" si="214"/>
        <v>0</v>
      </c>
      <c r="L445" s="567">
        <v>0</v>
      </c>
    </row>
    <row r="446" spans="1:12" x14ac:dyDescent="0.2">
      <c r="A446" s="5"/>
      <c r="B446" s="1160"/>
      <c r="C446" s="1160"/>
      <c r="D446" s="6" t="s">
        <v>297</v>
      </c>
      <c r="E446" s="7" t="s">
        <v>298</v>
      </c>
      <c r="F446" s="940">
        <v>0</v>
      </c>
      <c r="G446" s="944">
        <f t="shared" si="213"/>
        <v>7500</v>
      </c>
      <c r="H446" s="1231" t="s">
        <v>699</v>
      </c>
      <c r="I446" s="1232"/>
      <c r="J446" s="1062">
        <v>7458.75</v>
      </c>
      <c r="K446" s="570">
        <f t="shared" si="214"/>
        <v>0.99450000000000005</v>
      </c>
      <c r="L446" s="567">
        <v>0</v>
      </c>
    </row>
    <row r="447" spans="1:12" x14ac:dyDescent="0.2">
      <c r="A447" s="963" t="s">
        <v>239</v>
      </c>
      <c r="B447" s="1164"/>
      <c r="C447" s="1164"/>
      <c r="D447" s="963"/>
      <c r="E447" s="964" t="s">
        <v>240</v>
      </c>
      <c r="F447" s="983">
        <f>F448+F451+F461+F464+F466+F468</f>
        <v>1607640</v>
      </c>
      <c r="G447" s="983">
        <f>G448+G451+G461+G464+G466+G468</f>
        <v>42530</v>
      </c>
      <c r="H447" s="1244">
        <f>H448+H451+H461+H464+H466+H468</f>
        <v>1650170</v>
      </c>
      <c r="I447" s="1245"/>
      <c r="J447" s="1066">
        <f t="shared" ref="J447" si="215">J448+J451+J461+J464+J466+J468</f>
        <v>841546.07000000007</v>
      </c>
      <c r="K447" s="1058">
        <f t="shared" ref="K447:K452" si="216">J447/H447</f>
        <v>0.50997537829435757</v>
      </c>
      <c r="L447" s="1059">
        <f t="shared" ref="L447" si="217">L448+L451+L461+L464+L466+L468</f>
        <v>3795.62</v>
      </c>
    </row>
    <row r="448" spans="1:12" ht="15" x14ac:dyDescent="0.2">
      <c r="A448" s="4"/>
      <c r="B448" s="1161" t="s">
        <v>242</v>
      </c>
      <c r="C448" s="1161"/>
      <c r="D448" s="999"/>
      <c r="E448" s="1000" t="s">
        <v>243</v>
      </c>
      <c r="F448" s="1038">
        <f>SUM(F449:F450)</f>
        <v>0</v>
      </c>
      <c r="G448" s="1038">
        <f>SUM(G449:G450)</f>
        <v>3530</v>
      </c>
      <c r="H448" s="1246">
        <f>H449+H450</f>
        <v>3530</v>
      </c>
      <c r="I448" s="1247"/>
      <c r="J448" s="1063">
        <f t="shared" ref="J448" si="218">J449+J450</f>
        <v>0</v>
      </c>
      <c r="K448" s="1036">
        <f t="shared" si="216"/>
        <v>0</v>
      </c>
      <c r="L448" s="1039">
        <f t="shared" ref="L448" si="219">L449+L450</f>
        <v>0</v>
      </c>
    </row>
    <row r="449" spans="1:12" x14ac:dyDescent="0.2">
      <c r="A449" s="5"/>
      <c r="B449" s="1160"/>
      <c r="C449" s="1160"/>
      <c r="D449" s="6" t="s">
        <v>264</v>
      </c>
      <c r="E449" s="7" t="s">
        <v>265</v>
      </c>
      <c r="F449" s="940">
        <v>0</v>
      </c>
      <c r="G449" s="940">
        <f>H449-F449</f>
        <v>1000</v>
      </c>
      <c r="H449" s="1231" t="s">
        <v>62</v>
      </c>
      <c r="I449" s="1232"/>
      <c r="J449" s="1062">
        <v>0</v>
      </c>
      <c r="K449" s="570">
        <f t="shared" si="216"/>
        <v>0</v>
      </c>
      <c r="L449" s="567">
        <v>0</v>
      </c>
    </row>
    <row r="450" spans="1:12" x14ac:dyDescent="0.2">
      <c r="A450" s="5"/>
      <c r="B450" s="1160"/>
      <c r="C450" s="1160"/>
      <c r="D450" s="6" t="s">
        <v>267</v>
      </c>
      <c r="E450" s="7" t="s">
        <v>268</v>
      </c>
      <c r="F450" s="940">
        <v>0</v>
      </c>
      <c r="G450" s="940">
        <f>H450-F450</f>
        <v>2530</v>
      </c>
      <c r="H450" s="1231" t="s">
        <v>700</v>
      </c>
      <c r="I450" s="1232"/>
      <c r="J450" s="1062">
        <v>0</v>
      </c>
      <c r="K450" s="570">
        <f t="shared" si="216"/>
        <v>0</v>
      </c>
      <c r="L450" s="567">
        <v>0</v>
      </c>
    </row>
    <row r="451" spans="1:12" ht="15" x14ac:dyDescent="0.2">
      <c r="A451" s="4"/>
      <c r="B451" s="1161" t="s">
        <v>701</v>
      </c>
      <c r="C451" s="1161"/>
      <c r="D451" s="999"/>
      <c r="E451" s="1000" t="s">
        <v>702</v>
      </c>
      <c r="F451" s="1038">
        <f>SUM(F452:F460)</f>
        <v>884373</v>
      </c>
      <c r="G451" s="1038">
        <f>SUM(G452:G460)</f>
        <v>39000</v>
      </c>
      <c r="H451" s="1246">
        <f>H452+H453+H454+H455+H456+H457+H458+H459+H460</f>
        <v>923373</v>
      </c>
      <c r="I451" s="1247"/>
      <c r="J451" s="1063">
        <f t="shared" ref="J451" si="220">J452+J453+J454+J455+J456+J457+J458+J459+J460</f>
        <v>469968.64000000001</v>
      </c>
      <c r="K451" s="1036">
        <f t="shared" si="216"/>
        <v>0.5089694413850091</v>
      </c>
      <c r="L451" s="1040">
        <f t="shared" ref="L451" si="221">L452+L453+L454+L455+L456+L457+L458+L459+L460</f>
        <v>2022.67</v>
      </c>
    </row>
    <row r="452" spans="1:12" ht="22.5" x14ac:dyDescent="0.2">
      <c r="A452" s="5"/>
      <c r="B452" s="1160"/>
      <c r="C452" s="1160"/>
      <c r="D452" s="6" t="s">
        <v>703</v>
      </c>
      <c r="E452" s="7" t="s">
        <v>704</v>
      </c>
      <c r="F452" s="940">
        <v>718800</v>
      </c>
      <c r="G452" s="940">
        <f>H452-F452</f>
        <v>0</v>
      </c>
      <c r="H452" s="1231" t="s">
        <v>705</v>
      </c>
      <c r="I452" s="1232"/>
      <c r="J452" s="1062">
        <v>373500</v>
      </c>
      <c r="K452" s="570">
        <f t="shared" si="216"/>
        <v>0.51961602671118534</v>
      </c>
      <c r="L452" s="567">
        <v>0</v>
      </c>
    </row>
    <row r="453" spans="1:12" ht="33.75" x14ac:dyDescent="0.2">
      <c r="A453" s="5"/>
      <c r="B453" s="1160"/>
      <c r="C453" s="1160"/>
      <c r="D453" s="6" t="s">
        <v>706</v>
      </c>
      <c r="E453" s="7" t="s">
        <v>707</v>
      </c>
      <c r="F453" s="940">
        <v>0</v>
      </c>
      <c r="G453" s="940">
        <f t="shared" ref="G453:G460" si="222">H453-F453</f>
        <v>20000</v>
      </c>
      <c r="H453" s="1231" t="s">
        <v>16</v>
      </c>
      <c r="I453" s="1232"/>
      <c r="J453" s="1062">
        <v>0</v>
      </c>
      <c r="K453" s="570">
        <f t="shared" ref="K453:K460" si="223">J453/H453</f>
        <v>0</v>
      </c>
      <c r="L453" s="567">
        <v>0</v>
      </c>
    </row>
    <row r="454" spans="1:12" x14ac:dyDescent="0.2">
      <c r="A454" s="5"/>
      <c r="B454" s="1160"/>
      <c r="C454" s="1160"/>
      <c r="D454" s="6" t="s">
        <v>264</v>
      </c>
      <c r="E454" s="7" t="s">
        <v>265</v>
      </c>
      <c r="F454" s="940">
        <v>28400</v>
      </c>
      <c r="G454" s="940">
        <f t="shared" si="222"/>
        <v>-3500</v>
      </c>
      <c r="H454" s="1231" t="s">
        <v>708</v>
      </c>
      <c r="I454" s="1232"/>
      <c r="J454" s="1062">
        <v>8192.4599999999991</v>
      </c>
      <c r="K454" s="570">
        <f t="shared" si="223"/>
        <v>0.32901445783132527</v>
      </c>
      <c r="L454" s="567">
        <v>1722.25</v>
      </c>
    </row>
    <row r="455" spans="1:12" x14ac:dyDescent="0.2">
      <c r="A455" s="5"/>
      <c r="B455" s="1160"/>
      <c r="C455" s="1160"/>
      <c r="D455" s="6" t="s">
        <v>278</v>
      </c>
      <c r="E455" s="7" t="s">
        <v>279</v>
      </c>
      <c r="F455" s="940">
        <v>38000</v>
      </c>
      <c r="G455" s="940">
        <f t="shared" si="222"/>
        <v>0</v>
      </c>
      <c r="H455" s="1231" t="s">
        <v>400</v>
      </c>
      <c r="I455" s="1232"/>
      <c r="J455" s="1062">
        <v>24324.87</v>
      </c>
      <c r="K455" s="570">
        <f t="shared" si="223"/>
        <v>0.64012815789473676</v>
      </c>
      <c r="L455" s="567">
        <v>11.45</v>
      </c>
    </row>
    <row r="456" spans="1:12" x14ac:dyDescent="0.2">
      <c r="A456" s="5"/>
      <c r="B456" s="1160"/>
      <c r="C456" s="1160"/>
      <c r="D456" s="6" t="s">
        <v>267</v>
      </c>
      <c r="E456" s="7" t="s">
        <v>268</v>
      </c>
      <c r="F456" s="940">
        <v>21848</v>
      </c>
      <c r="G456" s="940">
        <f t="shared" si="222"/>
        <v>3500</v>
      </c>
      <c r="H456" s="1231" t="s">
        <v>709</v>
      </c>
      <c r="I456" s="1232"/>
      <c r="J456" s="1062">
        <v>4228.37</v>
      </c>
      <c r="K456" s="570">
        <f t="shared" si="223"/>
        <v>0.16681276629319866</v>
      </c>
      <c r="L456" s="567">
        <v>288.97000000000003</v>
      </c>
    </row>
    <row r="457" spans="1:12" x14ac:dyDescent="0.2">
      <c r="A457" s="5"/>
      <c r="B457" s="1160"/>
      <c r="C457" s="1160"/>
      <c r="D457" s="6" t="s">
        <v>377</v>
      </c>
      <c r="E457" s="7" t="s">
        <v>378</v>
      </c>
      <c r="F457" s="940">
        <v>1325</v>
      </c>
      <c r="G457" s="940">
        <f t="shared" si="222"/>
        <v>0</v>
      </c>
      <c r="H457" s="1231" t="s">
        <v>710</v>
      </c>
      <c r="I457" s="1232"/>
      <c r="J457" s="1062">
        <v>656.82</v>
      </c>
      <c r="K457" s="570">
        <f t="shared" si="223"/>
        <v>0.49571320754716985</v>
      </c>
      <c r="L457" s="567">
        <v>0</v>
      </c>
    </row>
    <row r="458" spans="1:12" x14ac:dyDescent="0.2">
      <c r="A458" s="5"/>
      <c r="B458" s="1160"/>
      <c r="C458" s="1160"/>
      <c r="D458" s="6" t="s">
        <v>270</v>
      </c>
      <c r="E458" s="7" t="s">
        <v>271</v>
      </c>
      <c r="F458" s="940">
        <v>4000</v>
      </c>
      <c r="G458" s="940">
        <f t="shared" si="222"/>
        <v>0</v>
      </c>
      <c r="H458" s="1231" t="s">
        <v>43</v>
      </c>
      <c r="I458" s="1232"/>
      <c r="J458" s="1062">
        <v>988</v>
      </c>
      <c r="K458" s="570">
        <f t="shared" si="223"/>
        <v>0.247</v>
      </c>
      <c r="L458" s="567">
        <v>0</v>
      </c>
    </row>
    <row r="459" spans="1:12" x14ac:dyDescent="0.2">
      <c r="A459" s="5"/>
      <c r="B459" s="1160"/>
      <c r="C459" s="1160"/>
      <c r="D459" s="6" t="s">
        <v>297</v>
      </c>
      <c r="E459" s="7" t="s">
        <v>298</v>
      </c>
      <c r="F459" s="940">
        <v>72000</v>
      </c>
      <c r="G459" s="940">
        <f t="shared" si="222"/>
        <v>0</v>
      </c>
      <c r="H459" s="1231" t="s">
        <v>711</v>
      </c>
      <c r="I459" s="1232"/>
      <c r="J459" s="1062">
        <v>42078.12</v>
      </c>
      <c r="K459" s="570">
        <f t="shared" si="223"/>
        <v>0.58441833333333337</v>
      </c>
      <c r="L459" s="567">
        <v>0</v>
      </c>
    </row>
    <row r="460" spans="1:12" ht="22.5" x14ac:dyDescent="0.2">
      <c r="A460" s="5"/>
      <c r="B460" s="1160"/>
      <c r="C460" s="1160"/>
      <c r="D460" s="6" t="s">
        <v>325</v>
      </c>
      <c r="E460" s="7" t="s">
        <v>326</v>
      </c>
      <c r="F460" s="940">
        <v>0</v>
      </c>
      <c r="G460" s="940">
        <f t="shared" si="222"/>
        <v>19000</v>
      </c>
      <c r="H460" s="1231" t="s">
        <v>712</v>
      </c>
      <c r="I460" s="1232"/>
      <c r="J460" s="1062">
        <v>16000</v>
      </c>
      <c r="K460" s="570">
        <f t="shared" si="223"/>
        <v>0.84210526315789469</v>
      </c>
      <c r="L460" s="567">
        <v>0</v>
      </c>
    </row>
    <row r="461" spans="1:12" ht="15" x14ac:dyDescent="0.2">
      <c r="A461" s="4"/>
      <c r="B461" s="1161" t="s">
        <v>713</v>
      </c>
      <c r="C461" s="1161"/>
      <c r="D461" s="999"/>
      <c r="E461" s="1000" t="s">
        <v>714</v>
      </c>
      <c r="F461" s="1038">
        <f>SUM(F462:F463)</f>
        <v>278234</v>
      </c>
      <c r="G461" s="1038">
        <f>SUM(G462:G463)</f>
        <v>0</v>
      </c>
      <c r="H461" s="1246">
        <f>H462+H463</f>
        <v>278234</v>
      </c>
      <c r="I461" s="1247"/>
      <c r="J461" s="1063">
        <f t="shared" ref="J461" si="224">J462+J463</f>
        <v>138800</v>
      </c>
      <c r="K461" s="1036">
        <f t="shared" ref="K461:K469" si="225">J461/H461</f>
        <v>0.49886067123356598</v>
      </c>
      <c r="L461" s="1040">
        <f t="shared" ref="L461" si="226">L462+L463</f>
        <v>0</v>
      </c>
    </row>
    <row r="462" spans="1:12" ht="22.5" x14ac:dyDescent="0.2">
      <c r="A462" s="5"/>
      <c r="B462" s="1160"/>
      <c r="C462" s="1160"/>
      <c r="D462" s="6" t="s">
        <v>703</v>
      </c>
      <c r="E462" s="7" t="s">
        <v>704</v>
      </c>
      <c r="F462" s="940">
        <v>277900</v>
      </c>
      <c r="G462" s="940">
        <f>H462-F462</f>
        <v>0</v>
      </c>
      <c r="H462" s="1231" t="s">
        <v>715</v>
      </c>
      <c r="I462" s="1232"/>
      <c r="J462" s="1062">
        <v>138800</v>
      </c>
      <c r="K462" s="570">
        <f t="shared" si="225"/>
        <v>0.499460237495502</v>
      </c>
      <c r="L462" s="567">
        <v>0</v>
      </c>
    </row>
    <row r="463" spans="1:12" x14ac:dyDescent="0.2">
      <c r="A463" s="5"/>
      <c r="B463" s="1160"/>
      <c r="C463" s="1160"/>
      <c r="D463" s="6" t="s">
        <v>264</v>
      </c>
      <c r="E463" s="7" t="s">
        <v>265</v>
      </c>
      <c r="F463" s="940">
        <v>334</v>
      </c>
      <c r="G463" s="940">
        <f>H463-F463</f>
        <v>0</v>
      </c>
      <c r="H463" s="1231" t="s">
        <v>716</v>
      </c>
      <c r="I463" s="1232"/>
      <c r="J463" s="1062">
        <v>0</v>
      </c>
      <c r="K463" s="570">
        <f t="shared" si="225"/>
        <v>0</v>
      </c>
      <c r="L463" s="567">
        <v>0</v>
      </c>
    </row>
    <row r="464" spans="1:12" ht="15" x14ac:dyDescent="0.2">
      <c r="A464" s="4"/>
      <c r="B464" s="1161" t="s">
        <v>717</v>
      </c>
      <c r="C464" s="1161"/>
      <c r="D464" s="999"/>
      <c r="E464" s="1000" t="s">
        <v>718</v>
      </c>
      <c r="F464" s="1038">
        <f>F465</f>
        <v>365600</v>
      </c>
      <c r="G464" s="1038">
        <f>G465</f>
        <v>0</v>
      </c>
      <c r="H464" s="1246" t="str">
        <f>H465</f>
        <v>365 600,00</v>
      </c>
      <c r="I464" s="1247"/>
      <c r="J464" s="1063">
        <f t="shared" ref="J464" si="227">J465</f>
        <v>192300</v>
      </c>
      <c r="K464" s="1036">
        <f t="shared" si="225"/>
        <v>0.52598468271334797</v>
      </c>
      <c r="L464" s="1040">
        <f>L465</f>
        <v>0</v>
      </c>
    </row>
    <row r="465" spans="1:12" ht="22.5" x14ac:dyDescent="0.2">
      <c r="A465" s="5"/>
      <c r="B465" s="1160"/>
      <c r="C465" s="1160"/>
      <c r="D465" s="6" t="s">
        <v>703</v>
      </c>
      <c r="E465" s="7" t="s">
        <v>704</v>
      </c>
      <c r="F465" s="940">
        <v>365600</v>
      </c>
      <c r="G465" s="940">
        <f>H465-F465</f>
        <v>0</v>
      </c>
      <c r="H465" s="1231" t="s">
        <v>719</v>
      </c>
      <c r="I465" s="1232"/>
      <c r="J465" s="1062">
        <v>192300</v>
      </c>
      <c r="K465" s="570">
        <f t="shared" si="225"/>
        <v>0.52598468271334797</v>
      </c>
      <c r="L465" s="567">
        <v>0</v>
      </c>
    </row>
    <row r="466" spans="1:12" ht="15" x14ac:dyDescent="0.2">
      <c r="A466" s="4"/>
      <c r="B466" s="1161" t="s">
        <v>720</v>
      </c>
      <c r="C466" s="1161"/>
      <c r="D466" s="999"/>
      <c r="E466" s="1000" t="s">
        <v>721</v>
      </c>
      <c r="F466" s="1038">
        <f>F467</f>
        <v>27500</v>
      </c>
      <c r="G466" s="1038">
        <f>G467</f>
        <v>0</v>
      </c>
      <c r="H466" s="1246" t="str">
        <f>H467</f>
        <v>27 500,00</v>
      </c>
      <c r="I466" s="1247"/>
      <c r="J466" s="1063">
        <f t="shared" ref="J466" si="228">J467</f>
        <v>20000</v>
      </c>
      <c r="K466" s="1036">
        <f t="shared" si="225"/>
        <v>0.72727272727272729</v>
      </c>
      <c r="L466" s="1040">
        <f t="shared" ref="L466" si="229">L467</f>
        <v>0</v>
      </c>
    </row>
    <row r="467" spans="1:12" ht="56.25" x14ac:dyDescent="0.2">
      <c r="A467" s="5"/>
      <c r="B467" s="1160"/>
      <c r="C467" s="1160"/>
      <c r="D467" s="6" t="s">
        <v>723</v>
      </c>
      <c r="E467" s="7" t="s">
        <v>724</v>
      </c>
      <c r="F467" s="940">
        <v>27500</v>
      </c>
      <c r="G467" s="940">
        <f>H467-F467</f>
        <v>0</v>
      </c>
      <c r="H467" s="1231" t="s">
        <v>722</v>
      </c>
      <c r="I467" s="1232"/>
      <c r="J467" s="1062">
        <v>20000</v>
      </c>
      <c r="K467" s="570">
        <f t="shared" si="225"/>
        <v>0.72727272727272729</v>
      </c>
      <c r="L467" s="567">
        <v>0</v>
      </c>
    </row>
    <row r="468" spans="1:12" ht="15" x14ac:dyDescent="0.2">
      <c r="A468" s="4"/>
      <c r="B468" s="1161" t="s">
        <v>725</v>
      </c>
      <c r="C468" s="1161"/>
      <c r="D468" s="999"/>
      <c r="E468" s="1000" t="s">
        <v>7</v>
      </c>
      <c r="F468" s="1038">
        <f>SUM(F469:F471)</f>
        <v>51933</v>
      </c>
      <c r="G468" s="1038">
        <f>SUM(G469:G471)</f>
        <v>0</v>
      </c>
      <c r="H468" s="1246">
        <f>H469+H470+H471</f>
        <v>51933</v>
      </c>
      <c r="I468" s="1247"/>
      <c r="J468" s="1063">
        <f t="shared" ref="J468" si="230">J469+J470+J471</f>
        <v>20477.43</v>
      </c>
      <c r="K468" s="1036">
        <f t="shared" si="225"/>
        <v>0.39430477730922536</v>
      </c>
      <c r="L468" s="1040">
        <f t="shared" ref="L468" si="231">L469+L470+L471</f>
        <v>1772.95</v>
      </c>
    </row>
    <row r="469" spans="1:12" x14ac:dyDescent="0.2">
      <c r="A469" s="5"/>
      <c r="B469" s="1160"/>
      <c r="C469" s="1160"/>
      <c r="D469" s="6" t="s">
        <v>274</v>
      </c>
      <c r="E469" s="7" t="s">
        <v>275</v>
      </c>
      <c r="F469" s="940">
        <v>1869</v>
      </c>
      <c r="G469" s="940">
        <f>H469-F469</f>
        <v>0</v>
      </c>
      <c r="H469" s="1231" t="s">
        <v>726</v>
      </c>
      <c r="I469" s="1232"/>
      <c r="J469" s="1062">
        <v>0</v>
      </c>
      <c r="K469" s="570">
        <f t="shared" si="225"/>
        <v>0</v>
      </c>
      <c r="L469" s="567">
        <v>0</v>
      </c>
    </row>
    <row r="470" spans="1:12" x14ac:dyDescent="0.2">
      <c r="A470" s="5"/>
      <c r="B470" s="1160"/>
      <c r="C470" s="1160"/>
      <c r="D470" s="6" t="s">
        <v>264</v>
      </c>
      <c r="E470" s="7" t="s">
        <v>265</v>
      </c>
      <c r="F470" s="940">
        <v>34314</v>
      </c>
      <c r="G470" s="940">
        <f>H470-F470</f>
        <v>0</v>
      </c>
      <c r="H470" s="1231" t="s">
        <v>727</v>
      </c>
      <c r="I470" s="1232"/>
      <c r="J470" s="1062">
        <v>13213.43</v>
      </c>
      <c r="K470" s="570">
        <f t="shared" ref="K470:K471" si="232">J470/H470</f>
        <v>0.38507402226496473</v>
      </c>
      <c r="L470" s="567">
        <v>1772.95</v>
      </c>
    </row>
    <row r="471" spans="1:12" x14ac:dyDescent="0.2">
      <c r="A471" s="5"/>
      <c r="B471" s="1160"/>
      <c r="C471" s="1160"/>
      <c r="D471" s="6" t="s">
        <v>267</v>
      </c>
      <c r="E471" s="7" t="s">
        <v>268</v>
      </c>
      <c r="F471" s="940">
        <v>15750</v>
      </c>
      <c r="G471" s="940">
        <f>H471-F471</f>
        <v>0</v>
      </c>
      <c r="H471" s="1231" t="s">
        <v>728</v>
      </c>
      <c r="I471" s="1232"/>
      <c r="J471" s="1062">
        <v>7264</v>
      </c>
      <c r="K471" s="570">
        <f t="shared" si="232"/>
        <v>0.46120634920634923</v>
      </c>
      <c r="L471" s="567">
        <v>0</v>
      </c>
    </row>
    <row r="472" spans="1:12" x14ac:dyDescent="0.2">
      <c r="A472" s="963" t="s">
        <v>729</v>
      </c>
      <c r="B472" s="1164"/>
      <c r="C472" s="1164"/>
      <c r="D472" s="963"/>
      <c r="E472" s="964" t="s">
        <v>730</v>
      </c>
      <c r="F472" s="983">
        <f>F473+F483</f>
        <v>352929</v>
      </c>
      <c r="G472" s="983">
        <f>G473+G483</f>
        <v>18000</v>
      </c>
      <c r="H472" s="1244">
        <f>H473+H483</f>
        <v>370929</v>
      </c>
      <c r="I472" s="1245"/>
      <c r="J472" s="1066">
        <f t="shared" ref="J472" si="233">J473+J483</f>
        <v>258956.75</v>
      </c>
      <c r="K472" s="1058">
        <f>J472/H472</f>
        <v>0.69813023516629868</v>
      </c>
      <c r="L472" s="1059">
        <f t="shared" ref="L472" si="234">L473+L483</f>
        <v>9069.94</v>
      </c>
    </row>
    <row r="473" spans="1:12" ht="15" x14ac:dyDescent="0.2">
      <c r="A473" s="4"/>
      <c r="B473" s="1161" t="s">
        <v>731</v>
      </c>
      <c r="C473" s="1161"/>
      <c r="D473" s="999"/>
      <c r="E473" s="1000" t="s">
        <v>732</v>
      </c>
      <c r="F473" s="1038">
        <f>SUM(F474:F482)</f>
        <v>94600</v>
      </c>
      <c r="G473" s="1038">
        <f>SUM(G474:G482)</f>
        <v>8000</v>
      </c>
      <c r="H473" s="1246">
        <f>H474+H475+H476+H477+H478+H479+H480+H481+H482</f>
        <v>102600</v>
      </c>
      <c r="I473" s="1247"/>
      <c r="J473" s="1063">
        <f t="shared" ref="J473" si="235">J474+J475+J476+J477+J478+J479+J480+J481+J482</f>
        <v>50644.57</v>
      </c>
      <c r="K473" s="1036">
        <f>J473/H473</f>
        <v>0.4936117933723197</v>
      </c>
      <c r="L473" s="1039">
        <f t="shared" ref="L473" si="236">L474+L475+L476+L477+L478+L479+L480+L481+L482</f>
        <v>7392.89</v>
      </c>
    </row>
    <row r="474" spans="1:12" x14ac:dyDescent="0.2">
      <c r="A474" s="5"/>
      <c r="B474" s="1160"/>
      <c r="C474" s="1160"/>
      <c r="D474" s="6" t="s">
        <v>258</v>
      </c>
      <c r="E474" s="7" t="s">
        <v>259</v>
      </c>
      <c r="F474" s="940">
        <v>9000</v>
      </c>
      <c r="G474" s="940">
        <f>H474-F474</f>
        <v>0</v>
      </c>
      <c r="H474" s="1231" t="s">
        <v>157</v>
      </c>
      <c r="I474" s="1232"/>
      <c r="J474" s="1062">
        <v>3184.96</v>
      </c>
      <c r="K474" s="570">
        <f>J474/H474</f>
        <v>0.35388444444444445</v>
      </c>
      <c r="L474" s="567">
        <v>1547.1</v>
      </c>
    </row>
    <row r="475" spans="1:12" x14ac:dyDescent="0.2">
      <c r="A475" s="5"/>
      <c r="B475" s="1160"/>
      <c r="C475" s="1160"/>
      <c r="D475" s="6" t="s">
        <v>261</v>
      </c>
      <c r="E475" s="7" t="s">
        <v>262</v>
      </c>
      <c r="F475" s="940">
        <v>1400</v>
      </c>
      <c r="G475" s="940">
        <f t="shared" ref="G475:G482" si="237">H475-F475</f>
        <v>0</v>
      </c>
      <c r="H475" s="1231" t="s">
        <v>486</v>
      </c>
      <c r="I475" s="1232"/>
      <c r="J475" s="1062">
        <v>226.96</v>
      </c>
      <c r="K475" s="570">
        <f t="shared" ref="K475:K482" si="238">J475/H475</f>
        <v>0.16211428571428571</v>
      </c>
      <c r="L475" s="567">
        <v>164.49</v>
      </c>
    </row>
    <row r="476" spans="1:12" x14ac:dyDescent="0.2">
      <c r="A476" s="5"/>
      <c r="B476" s="1160"/>
      <c r="C476" s="1160"/>
      <c r="D476" s="6" t="s">
        <v>274</v>
      </c>
      <c r="E476" s="7" t="s">
        <v>275</v>
      </c>
      <c r="F476" s="940">
        <v>50000</v>
      </c>
      <c r="G476" s="940">
        <f t="shared" si="237"/>
        <v>0</v>
      </c>
      <c r="H476" s="1231" t="s">
        <v>120</v>
      </c>
      <c r="I476" s="1232"/>
      <c r="J476" s="1062">
        <v>21846.7</v>
      </c>
      <c r="K476" s="570">
        <f t="shared" si="238"/>
        <v>0.43693399999999999</v>
      </c>
      <c r="L476" s="567">
        <v>5681.3</v>
      </c>
    </row>
    <row r="477" spans="1:12" x14ac:dyDescent="0.2">
      <c r="A477" s="5"/>
      <c r="B477" s="1160"/>
      <c r="C477" s="1160"/>
      <c r="D477" s="6" t="s">
        <v>264</v>
      </c>
      <c r="E477" s="7" t="s">
        <v>265</v>
      </c>
      <c r="F477" s="940">
        <v>10000</v>
      </c>
      <c r="G477" s="940">
        <f t="shared" si="237"/>
        <v>0</v>
      </c>
      <c r="H477" s="1231" t="s">
        <v>52</v>
      </c>
      <c r="I477" s="1232"/>
      <c r="J477" s="1062">
        <v>7371.28</v>
      </c>
      <c r="K477" s="570">
        <f t="shared" si="238"/>
        <v>0.73712800000000001</v>
      </c>
      <c r="L477" s="567">
        <v>0</v>
      </c>
    </row>
    <row r="478" spans="1:12" ht="22.5" x14ac:dyDescent="0.2">
      <c r="A478" s="5"/>
      <c r="B478" s="1160"/>
      <c r="C478" s="1160"/>
      <c r="D478" s="6" t="s">
        <v>366</v>
      </c>
      <c r="E478" s="7" t="s">
        <v>367</v>
      </c>
      <c r="F478" s="940">
        <v>200</v>
      </c>
      <c r="G478" s="940">
        <f t="shared" si="237"/>
        <v>0</v>
      </c>
      <c r="H478" s="1231" t="s">
        <v>63</v>
      </c>
      <c r="I478" s="1232"/>
      <c r="J478" s="1062">
        <v>0</v>
      </c>
      <c r="K478" s="570">
        <f t="shared" si="238"/>
        <v>0</v>
      </c>
      <c r="L478" s="567">
        <v>0</v>
      </c>
    </row>
    <row r="479" spans="1:12" x14ac:dyDescent="0.2">
      <c r="A479" s="5"/>
      <c r="B479" s="1160"/>
      <c r="C479" s="1160"/>
      <c r="D479" s="6" t="s">
        <v>278</v>
      </c>
      <c r="E479" s="7" t="s">
        <v>279</v>
      </c>
      <c r="F479" s="940">
        <v>11100</v>
      </c>
      <c r="G479" s="940">
        <f t="shared" si="237"/>
        <v>0</v>
      </c>
      <c r="H479" s="1231" t="s">
        <v>733</v>
      </c>
      <c r="I479" s="1232"/>
      <c r="J479" s="1062">
        <v>4952.91</v>
      </c>
      <c r="K479" s="570">
        <f t="shared" si="238"/>
        <v>0.44620810810810807</v>
      </c>
      <c r="L479" s="567">
        <v>0</v>
      </c>
    </row>
    <row r="480" spans="1:12" x14ac:dyDescent="0.2">
      <c r="A480" s="5"/>
      <c r="B480" s="1160"/>
      <c r="C480" s="1160"/>
      <c r="D480" s="6" t="s">
        <v>267</v>
      </c>
      <c r="E480" s="7" t="s">
        <v>268</v>
      </c>
      <c r="F480" s="940">
        <v>9900</v>
      </c>
      <c r="G480" s="940">
        <f t="shared" si="237"/>
        <v>0</v>
      </c>
      <c r="H480" s="1231" t="s">
        <v>734</v>
      </c>
      <c r="I480" s="1232"/>
      <c r="J480" s="1062">
        <v>3651.76</v>
      </c>
      <c r="K480" s="570">
        <f t="shared" si="238"/>
        <v>0.36886464646464651</v>
      </c>
      <c r="L480" s="567">
        <v>0</v>
      </c>
    </row>
    <row r="481" spans="1:12" x14ac:dyDescent="0.2">
      <c r="A481" s="5"/>
      <c r="B481" s="1160"/>
      <c r="C481" s="1160"/>
      <c r="D481" s="6" t="s">
        <v>270</v>
      </c>
      <c r="E481" s="7" t="s">
        <v>271</v>
      </c>
      <c r="F481" s="940">
        <v>3000</v>
      </c>
      <c r="G481" s="940">
        <f t="shared" si="237"/>
        <v>0</v>
      </c>
      <c r="H481" s="1231" t="s">
        <v>375</v>
      </c>
      <c r="I481" s="1232"/>
      <c r="J481" s="1062">
        <v>1410</v>
      </c>
      <c r="K481" s="570">
        <f t="shared" si="238"/>
        <v>0.47</v>
      </c>
      <c r="L481" s="567">
        <v>0</v>
      </c>
    </row>
    <row r="482" spans="1:12" ht="22.5" x14ac:dyDescent="0.2">
      <c r="A482" s="5"/>
      <c r="B482" s="1160"/>
      <c r="C482" s="1160"/>
      <c r="D482" s="6" t="s">
        <v>325</v>
      </c>
      <c r="E482" s="7" t="s">
        <v>326</v>
      </c>
      <c r="F482" s="940">
        <v>0</v>
      </c>
      <c r="G482" s="940">
        <f t="shared" si="237"/>
        <v>8000</v>
      </c>
      <c r="H482" s="1231" t="s">
        <v>735</v>
      </c>
      <c r="I482" s="1232"/>
      <c r="J482" s="1062">
        <v>8000</v>
      </c>
      <c r="K482" s="570">
        <f t="shared" si="238"/>
        <v>1</v>
      </c>
      <c r="L482" s="567">
        <v>0</v>
      </c>
    </row>
    <row r="483" spans="1:12" ht="15" x14ac:dyDescent="0.2">
      <c r="A483" s="4"/>
      <c r="B483" s="1165" t="s">
        <v>736</v>
      </c>
      <c r="C483" s="1165"/>
      <c r="D483" s="987"/>
      <c r="E483" s="988" t="s">
        <v>7</v>
      </c>
      <c r="F483" s="1034">
        <f>SUM(F484:F489)</f>
        <v>258329</v>
      </c>
      <c r="G483" s="1034">
        <f>SUM(G484:G489)</f>
        <v>10000</v>
      </c>
      <c r="H483" s="1235">
        <f>H484+H485+H486+H487+H488+H489</f>
        <v>268329</v>
      </c>
      <c r="I483" s="1236"/>
      <c r="J483" s="1063">
        <f t="shared" ref="J483" si="239">J484+J485+J486+J487+J488+J489</f>
        <v>208312.18</v>
      </c>
      <c r="K483" s="1036">
        <f>J483/H483</f>
        <v>0.77633122025573076</v>
      </c>
      <c r="L483" s="1037">
        <f t="shared" ref="L483" si="240">L484+L485+L486+L487+L488+L489</f>
        <v>1677.05</v>
      </c>
    </row>
    <row r="484" spans="1:12" ht="56.25" x14ac:dyDescent="0.2">
      <c r="A484" s="5"/>
      <c r="B484" s="1160"/>
      <c r="C484" s="1160"/>
      <c r="D484" s="562" t="s">
        <v>182</v>
      </c>
      <c r="E484" s="563" t="s">
        <v>564</v>
      </c>
      <c r="F484" s="945">
        <v>165000</v>
      </c>
      <c r="G484" s="945">
        <f>H484-F484</f>
        <v>0</v>
      </c>
      <c r="H484" s="1233" t="s">
        <v>737</v>
      </c>
      <c r="I484" s="1234"/>
      <c r="J484" s="1065">
        <v>165000</v>
      </c>
      <c r="K484" s="571">
        <f>J484/H484</f>
        <v>1</v>
      </c>
      <c r="L484" s="568">
        <v>0</v>
      </c>
    </row>
    <row r="485" spans="1:12" x14ac:dyDescent="0.2">
      <c r="A485" s="5"/>
      <c r="B485" s="1160"/>
      <c r="C485" s="1160"/>
      <c r="D485" s="6" t="s">
        <v>274</v>
      </c>
      <c r="E485" s="7" t="s">
        <v>275</v>
      </c>
      <c r="F485" s="940">
        <v>10000</v>
      </c>
      <c r="G485" s="945">
        <f t="shared" ref="G485:G489" si="241">H485-F485</f>
        <v>0</v>
      </c>
      <c r="H485" s="1231" t="s">
        <v>52</v>
      </c>
      <c r="I485" s="1232"/>
      <c r="J485" s="1062">
        <v>0</v>
      </c>
      <c r="K485" s="571">
        <f t="shared" ref="K485:K489" si="242">J485/H485</f>
        <v>0</v>
      </c>
      <c r="L485" s="567">
        <v>0</v>
      </c>
    </row>
    <row r="486" spans="1:12" x14ac:dyDescent="0.2">
      <c r="A486" s="5"/>
      <c r="B486" s="1160"/>
      <c r="C486" s="1160"/>
      <c r="D486" s="6" t="s">
        <v>264</v>
      </c>
      <c r="E486" s="7" t="s">
        <v>265</v>
      </c>
      <c r="F486" s="940">
        <v>57529</v>
      </c>
      <c r="G486" s="945">
        <f t="shared" si="241"/>
        <v>0</v>
      </c>
      <c r="H486" s="1231" t="s">
        <v>738</v>
      </c>
      <c r="I486" s="1232"/>
      <c r="J486" s="1062">
        <v>26669.02</v>
      </c>
      <c r="K486" s="571">
        <f t="shared" si="242"/>
        <v>0.46357524031358099</v>
      </c>
      <c r="L486" s="567">
        <v>1677.05</v>
      </c>
    </row>
    <row r="487" spans="1:12" x14ac:dyDescent="0.2">
      <c r="A487" s="5"/>
      <c r="B487" s="1160"/>
      <c r="C487" s="1160"/>
      <c r="D487" s="6" t="s">
        <v>293</v>
      </c>
      <c r="E487" s="7" t="s">
        <v>294</v>
      </c>
      <c r="F487" s="940">
        <v>0</v>
      </c>
      <c r="G487" s="945">
        <f t="shared" si="241"/>
        <v>10000</v>
      </c>
      <c r="H487" s="1231" t="s">
        <v>52</v>
      </c>
      <c r="I487" s="1232"/>
      <c r="J487" s="1062">
        <v>10000</v>
      </c>
      <c r="K487" s="571">
        <f t="shared" si="242"/>
        <v>1</v>
      </c>
      <c r="L487" s="567">
        <v>0</v>
      </c>
    </row>
    <row r="488" spans="1:12" x14ac:dyDescent="0.2">
      <c r="A488" s="5"/>
      <c r="B488" s="1160"/>
      <c r="C488" s="1160"/>
      <c r="D488" s="6" t="s">
        <v>267</v>
      </c>
      <c r="E488" s="7" t="s">
        <v>268</v>
      </c>
      <c r="F488" s="940">
        <v>18800</v>
      </c>
      <c r="G488" s="945">
        <f t="shared" si="241"/>
        <v>0</v>
      </c>
      <c r="H488" s="1231" t="s">
        <v>739</v>
      </c>
      <c r="I488" s="1232"/>
      <c r="J488" s="1062">
        <v>3180.16</v>
      </c>
      <c r="K488" s="571">
        <f t="shared" si="242"/>
        <v>0.16915744680851064</v>
      </c>
      <c r="L488" s="567">
        <v>0</v>
      </c>
    </row>
    <row r="489" spans="1:12" x14ac:dyDescent="0.2">
      <c r="A489" s="5"/>
      <c r="B489" s="1160"/>
      <c r="C489" s="1160"/>
      <c r="D489" s="6" t="s">
        <v>270</v>
      </c>
      <c r="E489" s="7" t="s">
        <v>271</v>
      </c>
      <c r="F489" s="940">
        <v>7000</v>
      </c>
      <c r="G489" s="945">
        <f t="shared" si="241"/>
        <v>0</v>
      </c>
      <c r="H489" s="1231" t="s">
        <v>114</v>
      </c>
      <c r="I489" s="1232"/>
      <c r="J489" s="1062">
        <v>3463</v>
      </c>
      <c r="K489" s="571">
        <f t="shared" si="242"/>
        <v>0.49471428571428572</v>
      </c>
      <c r="L489" s="567">
        <v>0</v>
      </c>
    </row>
    <row r="490" spans="1:12" x14ac:dyDescent="0.2">
      <c r="A490" s="1228" t="s">
        <v>246</v>
      </c>
      <c r="B490" s="1228"/>
      <c r="C490" s="1228"/>
      <c r="D490" s="1228"/>
      <c r="E490" s="1228"/>
      <c r="F490" s="955">
        <f>F472+F447+F415+F397+F380+F300+F282+F159+F156+F153+F116+F111+F62+F56+F43+F37+F23+F16+F4</f>
        <v>53881165</v>
      </c>
      <c r="G490" s="955">
        <f>G472+G447+G415+G397+G380+G300+G282+G159+G156+G153+G116+G111+G62+G56+G43+G37+G23+G16+G4</f>
        <v>4370433.1500000004</v>
      </c>
      <c r="H490" s="1229">
        <f>H472+H447+H415+H397+H380+H300+H282+H159+H156+H153+H116+H111+H62+H56+H43+H37+H23+H16+H4</f>
        <v>58251598.149999999</v>
      </c>
      <c r="I490" s="1230"/>
      <c r="J490" s="1070">
        <f>J472+J447+J415+J397+J380+J300+J282+J159+J156+J153+J116+J111+J62+J56+J43+J37+J23+J16+J4</f>
        <v>27309915.079999991</v>
      </c>
      <c r="K490" s="572">
        <f>J490/H490</f>
        <v>0.46882688110420523</v>
      </c>
      <c r="L490" s="566">
        <f>L472+L447+L415+L397+L380+L300+L282+L159+L156+L153+L116+L111+L62+L56+L43+L37+L23+L16+L4</f>
        <v>4096571.6300000004</v>
      </c>
    </row>
  </sheetData>
  <mergeCells count="977">
    <mergeCell ref="H15:I15"/>
    <mergeCell ref="H14:I14"/>
    <mergeCell ref="H13:I13"/>
    <mergeCell ref="H12:I12"/>
    <mergeCell ref="H11:I11"/>
    <mergeCell ref="H10:I10"/>
    <mergeCell ref="H9:I9"/>
    <mergeCell ref="H8:I8"/>
    <mergeCell ref="H24:I24"/>
    <mergeCell ref="H23:I23"/>
    <mergeCell ref="H22:I22"/>
    <mergeCell ref="H21:I21"/>
    <mergeCell ref="H20:I20"/>
    <mergeCell ref="H19:I19"/>
    <mergeCell ref="H18:I18"/>
    <mergeCell ref="H17:I17"/>
    <mergeCell ref="H16:I16"/>
    <mergeCell ref="H28:I28"/>
    <mergeCell ref="H27:I27"/>
    <mergeCell ref="H26:I26"/>
    <mergeCell ref="H25:I25"/>
    <mergeCell ref="H42:I42"/>
    <mergeCell ref="H41:I41"/>
    <mergeCell ref="H40:I40"/>
    <mergeCell ref="H39:I39"/>
    <mergeCell ref="H38:I38"/>
    <mergeCell ref="H37:I37"/>
    <mergeCell ref="H36:I36"/>
    <mergeCell ref="H35:I35"/>
    <mergeCell ref="H34:I34"/>
    <mergeCell ref="H33:I33"/>
    <mergeCell ref="H32:I32"/>
    <mergeCell ref="H31:I31"/>
    <mergeCell ref="H30:I30"/>
    <mergeCell ref="H29:I29"/>
    <mergeCell ref="H51:I51"/>
    <mergeCell ref="H50:I50"/>
    <mergeCell ref="H49:I49"/>
    <mergeCell ref="H48:I48"/>
    <mergeCell ref="H47:I47"/>
    <mergeCell ref="H46:I46"/>
    <mergeCell ref="H45:I45"/>
    <mergeCell ref="H44:I44"/>
    <mergeCell ref="H43:I43"/>
    <mergeCell ref="H60:I60"/>
    <mergeCell ref="H59:I59"/>
    <mergeCell ref="H58:I58"/>
    <mergeCell ref="H57:I57"/>
    <mergeCell ref="H56:I56"/>
    <mergeCell ref="H55:I55"/>
    <mergeCell ref="H54:I54"/>
    <mergeCell ref="H53:I53"/>
    <mergeCell ref="H52:I52"/>
    <mergeCell ref="H69:I69"/>
    <mergeCell ref="H68:I68"/>
    <mergeCell ref="H67:I67"/>
    <mergeCell ref="H66:I66"/>
    <mergeCell ref="H65:I65"/>
    <mergeCell ref="H64:I64"/>
    <mergeCell ref="H63:I63"/>
    <mergeCell ref="H62:I62"/>
    <mergeCell ref="H61:I61"/>
    <mergeCell ref="H77:I77"/>
    <mergeCell ref="H76:I76"/>
    <mergeCell ref="H75:I75"/>
    <mergeCell ref="H74:I74"/>
    <mergeCell ref="H73:I73"/>
    <mergeCell ref="H72:I72"/>
    <mergeCell ref="H71:I71"/>
    <mergeCell ref="H70:I70"/>
    <mergeCell ref="H86:I86"/>
    <mergeCell ref="H85:I85"/>
    <mergeCell ref="H84:I84"/>
    <mergeCell ref="H83:I83"/>
    <mergeCell ref="H82:I82"/>
    <mergeCell ref="H81:I81"/>
    <mergeCell ref="H80:I80"/>
    <mergeCell ref="H79:I79"/>
    <mergeCell ref="H78:I78"/>
    <mergeCell ref="H95:I95"/>
    <mergeCell ref="H94:I94"/>
    <mergeCell ref="H93:I93"/>
    <mergeCell ref="H92:I92"/>
    <mergeCell ref="H91:I91"/>
    <mergeCell ref="H90:I90"/>
    <mergeCell ref="H89:I89"/>
    <mergeCell ref="H88:I88"/>
    <mergeCell ref="H87:I87"/>
    <mergeCell ref="H104:I104"/>
    <mergeCell ref="H103:I103"/>
    <mergeCell ref="H102:I102"/>
    <mergeCell ref="H101:I101"/>
    <mergeCell ref="H100:I100"/>
    <mergeCell ref="H99:I99"/>
    <mergeCell ref="H98:I98"/>
    <mergeCell ref="H97:I97"/>
    <mergeCell ref="H96:I96"/>
    <mergeCell ref="H113:I113"/>
    <mergeCell ref="H112:I112"/>
    <mergeCell ref="H111:I111"/>
    <mergeCell ref="H110:I110"/>
    <mergeCell ref="H109:I109"/>
    <mergeCell ref="H108:I108"/>
    <mergeCell ref="H107:I107"/>
    <mergeCell ref="H106:I106"/>
    <mergeCell ref="H105:I105"/>
    <mergeCell ref="H122:I122"/>
    <mergeCell ref="H121:I121"/>
    <mergeCell ref="H120:I120"/>
    <mergeCell ref="H119:I119"/>
    <mergeCell ref="H118:I118"/>
    <mergeCell ref="H117:I117"/>
    <mergeCell ref="H116:I116"/>
    <mergeCell ref="H115:I115"/>
    <mergeCell ref="H114:I114"/>
    <mergeCell ref="H131:I131"/>
    <mergeCell ref="H130:I130"/>
    <mergeCell ref="H129:I129"/>
    <mergeCell ref="H128:I128"/>
    <mergeCell ref="H127:I127"/>
    <mergeCell ref="H126:I126"/>
    <mergeCell ref="H125:I125"/>
    <mergeCell ref="H124:I124"/>
    <mergeCell ref="H123:I123"/>
    <mergeCell ref="H140:I140"/>
    <mergeCell ref="H139:I139"/>
    <mergeCell ref="H138:I138"/>
    <mergeCell ref="H137:I137"/>
    <mergeCell ref="H136:I136"/>
    <mergeCell ref="H135:I135"/>
    <mergeCell ref="H134:I134"/>
    <mergeCell ref="H133:I133"/>
    <mergeCell ref="H132:I132"/>
    <mergeCell ref="H149:I149"/>
    <mergeCell ref="H148:I148"/>
    <mergeCell ref="H147:I147"/>
    <mergeCell ref="H146:I146"/>
    <mergeCell ref="H145:I145"/>
    <mergeCell ref="H144:I144"/>
    <mergeCell ref="H143:I143"/>
    <mergeCell ref="H142:I142"/>
    <mergeCell ref="H141:I141"/>
    <mergeCell ref="H158:I158"/>
    <mergeCell ref="H157:I157"/>
    <mergeCell ref="H156:I156"/>
    <mergeCell ref="H155:I155"/>
    <mergeCell ref="H154:I154"/>
    <mergeCell ref="H153:I153"/>
    <mergeCell ref="H152:I152"/>
    <mergeCell ref="H151:I151"/>
    <mergeCell ref="H150:I150"/>
    <mergeCell ref="H167:I167"/>
    <mergeCell ref="H166:I166"/>
    <mergeCell ref="H165:I165"/>
    <mergeCell ref="H164:I164"/>
    <mergeCell ref="H163:I163"/>
    <mergeCell ref="H162:I162"/>
    <mergeCell ref="H161:I161"/>
    <mergeCell ref="H160:I160"/>
    <mergeCell ref="H159:I159"/>
    <mergeCell ref="H176:I176"/>
    <mergeCell ref="H175:I175"/>
    <mergeCell ref="H174:I174"/>
    <mergeCell ref="H173:I173"/>
    <mergeCell ref="H172:I172"/>
    <mergeCell ref="H171:I171"/>
    <mergeCell ref="H170:I170"/>
    <mergeCell ref="H169:I169"/>
    <mergeCell ref="H168:I168"/>
    <mergeCell ref="H185:I185"/>
    <mergeCell ref="H184:I184"/>
    <mergeCell ref="H183:I183"/>
    <mergeCell ref="H182:I182"/>
    <mergeCell ref="H181:I181"/>
    <mergeCell ref="H180:I180"/>
    <mergeCell ref="H179:I179"/>
    <mergeCell ref="H178:I178"/>
    <mergeCell ref="H177:I177"/>
    <mergeCell ref="H194:I194"/>
    <mergeCell ref="H193:I193"/>
    <mergeCell ref="H192:I192"/>
    <mergeCell ref="H191:I191"/>
    <mergeCell ref="H190:I190"/>
    <mergeCell ref="H189:I189"/>
    <mergeCell ref="H188:I188"/>
    <mergeCell ref="H187:I187"/>
    <mergeCell ref="H186:I186"/>
    <mergeCell ref="H203:I203"/>
    <mergeCell ref="H202:I202"/>
    <mergeCell ref="H201:I201"/>
    <mergeCell ref="H200:I200"/>
    <mergeCell ref="H199:I199"/>
    <mergeCell ref="H198:I198"/>
    <mergeCell ref="H197:I197"/>
    <mergeCell ref="H196:I196"/>
    <mergeCell ref="H195:I195"/>
    <mergeCell ref="H212:I212"/>
    <mergeCell ref="H211:I211"/>
    <mergeCell ref="H210:I210"/>
    <mergeCell ref="H209:I209"/>
    <mergeCell ref="H208:I208"/>
    <mergeCell ref="H207:I207"/>
    <mergeCell ref="H206:I206"/>
    <mergeCell ref="H205:I205"/>
    <mergeCell ref="H204:I204"/>
    <mergeCell ref="H221:I221"/>
    <mergeCell ref="H220:I220"/>
    <mergeCell ref="H219:I219"/>
    <mergeCell ref="H218:I218"/>
    <mergeCell ref="H217:I217"/>
    <mergeCell ref="H216:I216"/>
    <mergeCell ref="H215:I215"/>
    <mergeCell ref="H214:I214"/>
    <mergeCell ref="H213:I213"/>
    <mergeCell ref="H230:I230"/>
    <mergeCell ref="H229:I229"/>
    <mergeCell ref="H228:I228"/>
    <mergeCell ref="H227:I227"/>
    <mergeCell ref="H226:I226"/>
    <mergeCell ref="H225:I225"/>
    <mergeCell ref="H224:I224"/>
    <mergeCell ref="H223:I223"/>
    <mergeCell ref="H222:I222"/>
    <mergeCell ref="H239:I239"/>
    <mergeCell ref="H238:I238"/>
    <mergeCell ref="H237:I237"/>
    <mergeCell ref="H236:I236"/>
    <mergeCell ref="H235:I235"/>
    <mergeCell ref="H234:I234"/>
    <mergeCell ref="H233:I233"/>
    <mergeCell ref="H232:I232"/>
    <mergeCell ref="H231:I231"/>
    <mergeCell ref="H248:I248"/>
    <mergeCell ref="H247:I247"/>
    <mergeCell ref="H246:I246"/>
    <mergeCell ref="H245:I245"/>
    <mergeCell ref="H244:I244"/>
    <mergeCell ref="H243:I243"/>
    <mergeCell ref="H242:I242"/>
    <mergeCell ref="H241:I241"/>
    <mergeCell ref="H240:I240"/>
    <mergeCell ref="H257:I257"/>
    <mergeCell ref="H256:I256"/>
    <mergeCell ref="H255:I255"/>
    <mergeCell ref="H254:I254"/>
    <mergeCell ref="H253:I253"/>
    <mergeCell ref="H252:I252"/>
    <mergeCell ref="H251:I251"/>
    <mergeCell ref="H250:I250"/>
    <mergeCell ref="H249:I249"/>
    <mergeCell ref="H266:I266"/>
    <mergeCell ref="H265:I265"/>
    <mergeCell ref="H264:I264"/>
    <mergeCell ref="H263:I263"/>
    <mergeCell ref="H262:I262"/>
    <mergeCell ref="H261:I261"/>
    <mergeCell ref="H260:I260"/>
    <mergeCell ref="H259:I259"/>
    <mergeCell ref="H258:I258"/>
    <mergeCell ref="H275:I275"/>
    <mergeCell ref="H274:I274"/>
    <mergeCell ref="H273:I273"/>
    <mergeCell ref="H272:I272"/>
    <mergeCell ref="H271:I271"/>
    <mergeCell ref="H270:I270"/>
    <mergeCell ref="H269:I269"/>
    <mergeCell ref="H268:I268"/>
    <mergeCell ref="H267:I267"/>
    <mergeCell ref="H284:I284"/>
    <mergeCell ref="H283:I283"/>
    <mergeCell ref="H282:I282"/>
    <mergeCell ref="H281:I281"/>
    <mergeCell ref="H280:I280"/>
    <mergeCell ref="H279:I279"/>
    <mergeCell ref="H278:I278"/>
    <mergeCell ref="H277:I277"/>
    <mergeCell ref="H276:I276"/>
    <mergeCell ref="H293:I293"/>
    <mergeCell ref="H292:I292"/>
    <mergeCell ref="H291:I291"/>
    <mergeCell ref="H290:I290"/>
    <mergeCell ref="H289:I289"/>
    <mergeCell ref="H288:I288"/>
    <mergeCell ref="H287:I287"/>
    <mergeCell ref="H286:I286"/>
    <mergeCell ref="H285:I285"/>
    <mergeCell ref="H302:I302"/>
    <mergeCell ref="H301:I301"/>
    <mergeCell ref="H300:I300"/>
    <mergeCell ref="H299:I299"/>
    <mergeCell ref="H298:I298"/>
    <mergeCell ref="H297:I297"/>
    <mergeCell ref="H296:I296"/>
    <mergeCell ref="H295:I295"/>
    <mergeCell ref="H294:I294"/>
    <mergeCell ref="H311:I311"/>
    <mergeCell ref="H310:I310"/>
    <mergeCell ref="H309:I309"/>
    <mergeCell ref="H308:I308"/>
    <mergeCell ref="H307:I307"/>
    <mergeCell ref="H306:I306"/>
    <mergeCell ref="H305:I305"/>
    <mergeCell ref="H304:I304"/>
    <mergeCell ref="H303:I303"/>
    <mergeCell ref="H320:I320"/>
    <mergeCell ref="H319:I319"/>
    <mergeCell ref="H318:I318"/>
    <mergeCell ref="H317:I317"/>
    <mergeCell ref="H316:I316"/>
    <mergeCell ref="H315:I315"/>
    <mergeCell ref="H314:I314"/>
    <mergeCell ref="H313:I313"/>
    <mergeCell ref="H312:I312"/>
    <mergeCell ref="H329:I329"/>
    <mergeCell ref="H328:I328"/>
    <mergeCell ref="H327:I327"/>
    <mergeCell ref="H326:I326"/>
    <mergeCell ref="H325:I325"/>
    <mergeCell ref="H324:I324"/>
    <mergeCell ref="H323:I323"/>
    <mergeCell ref="H322:I322"/>
    <mergeCell ref="H321:I321"/>
    <mergeCell ref="H339:I339"/>
    <mergeCell ref="H338:I338"/>
    <mergeCell ref="H336:I336"/>
    <mergeCell ref="H335:I335"/>
    <mergeCell ref="H334:I334"/>
    <mergeCell ref="H333:I333"/>
    <mergeCell ref="H332:I332"/>
    <mergeCell ref="H331:I331"/>
    <mergeCell ref="H330:I330"/>
    <mergeCell ref="H337:I337"/>
    <mergeCell ref="H348:I348"/>
    <mergeCell ref="H347:I347"/>
    <mergeCell ref="H346:I346"/>
    <mergeCell ref="H345:I345"/>
    <mergeCell ref="H344:I344"/>
    <mergeCell ref="H343:I343"/>
    <mergeCell ref="H342:I342"/>
    <mergeCell ref="H341:I341"/>
    <mergeCell ref="H340:I340"/>
    <mergeCell ref="H357:I357"/>
    <mergeCell ref="H356:I356"/>
    <mergeCell ref="H355:I355"/>
    <mergeCell ref="H354:I354"/>
    <mergeCell ref="H353:I353"/>
    <mergeCell ref="H352:I352"/>
    <mergeCell ref="H351:I351"/>
    <mergeCell ref="H350:I350"/>
    <mergeCell ref="H349:I349"/>
    <mergeCell ref="H366:I366"/>
    <mergeCell ref="H365:I365"/>
    <mergeCell ref="H364:I364"/>
    <mergeCell ref="H363:I363"/>
    <mergeCell ref="H362:I362"/>
    <mergeCell ref="H361:I361"/>
    <mergeCell ref="H360:I360"/>
    <mergeCell ref="H359:I359"/>
    <mergeCell ref="H358:I358"/>
    <mergeCell ref="H375:I375"/>
    <mergeCell ref="H374:I374"/>
    <mergeCell ref="H373:I373"/>
    <mergeCell ref="H372:I372"/>
    <mergeCell ref="H371:I371"/>
    <mergeCell ref="H370:I370"/>
    <mergeCell ref="H369:I369"/>
    <mergeCell ref="H368:I368"/>
    <mergeCell ref="H367:I367"/>
    <mergeCell ref="H384:I384"/>
    <mergeCell ref="H383:I383"/>
    <mergeCell ref="H382:I382"/>
    <mergeCell ref="H381:I381"/>
    <mergeCell ref="H380:I380"/>
    <mergeCell ref="H379:I379"/>
    <mergeCell ref="H378:I378"/>
    <mergeCell ref="H377:I377"/>
    <mergeCell ref="H376:I376"/>
    <mergeCell ref="H393:I393"/>
    <mergeCell ref="H392:I392"/>
    <mergeCell ref="H391:I391"/>
    <mergeCell ref="H390:I390"/>
    <mergeCell ref="H389:I389"/>
    <mergeCell ref="H388:I388"/>
    <mergeCell ref="H387:I387"/>
    <mergeCell ref="H386:I386"/>
    <mergeCell ref="H385:I385"/>
    <mergeCell ref="H402:I402"/>
    <mergeCell ref="H401:I401"/>
    <mergeCell ref="H400:I400"/>
    <mergeCell ref="H399:I399"/>
    <mergeCell ref="H398:I398"/>
    <mergeCell ref="H397:I397"/>
    <mergeCell ref="H396:I396"/>
    <mergeCell ref="H395:I395"/>
    <mergeCell ref="H394:I394"/>
    <mergeCell ref="H411:I411"/>
    <mergeCell ref="H410:I410"/>
    <mergeCell ref="H409:I409"/>
    <mergeCell ref="H408:I408"/>
    <mergeCell ref="H407:I407"/>
    <mergeCell ref="H406:I406"/>
    <mergeCell ref="H405:I405"/>
    <mergeCell ref="H404:I404"/>
    <mergeCell ref="H403:I403"/>
    <mergeCell ref="H420:I420"/>
    <mergeCell ref="H419:I419"/>
    <mergeCell ref="H418:I418"/>
    <mergeCell ref="H417:I417"/>
    <mergeCell ref="H416:I416"/>
    <mergeCell ref="H415:I415"/>
    <mergeCell ref="H414:I414"/>
    <mergeCell ref="H413:I413"/>
    <mergeCell ref="H412:I412"/>
    <mergeCell ref="H429:I429"/>
    <mergeCell ref="H428:I428"/>
    <mergeCell ref="H427:I427"/>
    <mergeCell ref="H426:I426"/>
    <mergeCell ref="H425:I425"/>
    <mergeCell ref="H424:I424"/>
    <mergeCell ref="H423:I423"/>
    <mergeCell ref="H422:I422"/>
    <mergeCell ref="H421:I421"/>
    <mergeCell ref="H438:I438"/>
    <mergeCell ref="H437:I437"/>
    <mergeCell ref="H436:I436"/>
    <mergeCell ref="H435:I435"/>
    <mergeCell ref="H434:I434"/>
    <mergeCell ref="H433:I433"/>
    <mergeCell ref="H432:I432"/>
    <mergeCell ref="H431:I431"/>
    <mergeCell ref="H430:I430"/>
    <mergeCell ref="H446:I446"/>
    <mergeCell ref="H445:I445"/>
    <mergeCell ref="H444:I444"/>
    <mergeCell ref="H443:I443"/>
    <mergeCell ref="H442:I442"/>
    <mergeCell ref="H441:I441"/>
    <mergeCell ref="H440:I440"/>
    <mergeCell ref="H439:I439"/>
    <mergeCell ref="H455:I455"/>
    <mergeCell ref="H454:I454"/>
    <mergeCell ref="H453:I453"/>
    <mergeCell ref="H452:I452"/>
    <mergeCell ref="H451:I451"/>
    <mergeCell ref="H450:I450"/>
    <mergeCell ref="H449:I449"/>
    <mergeCell ref="H448:I448"/>
    <mergeCell ref="H447:I447"/>
    <mergeCell ref="H470:I470"/>
    <mergeCell ref="H469:I469"/>
    <mergeCell ref="H468:I468"/>
    <mergeCell ref="H467:I467"/>
    <mergeCell ref="H466:I466"/>
    <mergeCell ref="H465:I465"/>
    <mergeCell ref="H458:I458"/>
    <mergeCell ref="H457:I457"/>
    <mergeCell ref="H456:I456"/>
    <mergeCell ref="B7:C7"/>
    <mergeCell ref="H7:I7"/>
    <mergeCell ref="B17:C17"/>
    <mergeCell ref="B18:C18"/>
    <mergeCell ref="B19:C19"/>
    <mergeCell ref="B14:C14"/>
    <mergeCell ref="B15:C15"/>
    <mergeCell ref="B16:C16"/>
    <mergeCell ref="H480:I480"/>
    <mergeCell ref="H479:I479"/>
    <mergeCell ref="H478:I478"/>
    <mergeCell ref="H464:I464"/>
    <mergeCell ref="H463:I463"/>
    <mergeCell ref="H462:I462"/>
    <mergeCell ref="H461:I461"/>
    <mergeCell ref="H460:I460"/>
    <mergeCell ref="H459:I459"/>
    <mergeCell ref="H477:I477"/>
    <mergeCell ref="H476:I476"/>
    <mergeCell ref="H475:I475"/>
    <mergeCell ref="H474:I474"/>
    <mergeCell ref="H473:I473"/>
    <mergeCell ref="H472:I472"/>
    <mergeCell ref="H471:I471"/>
    <mergeCell ref="B23:C23"/>
    <mergeCell ref="B24:C24"/>
    <mergeCell ref="B25:C25"/>
    <mergeCell ref="B20:C20"/>
    <mergeCell ref="B21:C21"/>
    <mergeCell ref="B22:C22"/>
    <mergeCell ref="B29:C29"/>
    <mergeCell ref="B30:C30"/>
    <mergeCell ref="A1:I1"/>
    <mergeCell ref="B3:C3"/>
    <mergeCell ref="H3:I3"/>
    <mergeCell ref="B4:C4"/>
    <mergeCell ref="H4:I4"/>
    <mergeCell ref="B11:C11"/>
    <mergeCell ref="B12:C12"/>
    <mergeCell ref="B13:C13"/>
    <mergeCell ref="B8:C8"/>
    <mergeCell ref="B9:C9"/>
    <mergeCell ref="B10:C10"/>
    <mergeCell ref="A2:L2"/>
    <mergeCell ref="B5:C5"/>
    <mergeCell ref="H5:I5"/>
    <mergeCell ref="B6:C6"/>
    <mergeCell ref="H6:I6"/>
    <mergeCell ref="B31:C31"/>
    <mergeCell ref="B26:C26"/>
    <mergeCell ref="B27:C27"/>
    <mergeCell ref="B28:C28"/>
    <mergeCell ref="B35:C35"/>
    <mergeCell ref="B36:C36"/>
    <mergeCell ref="B37:C37"/>
    <mergeCell ref="B32:C32"/>
    <mergeCell ref="B33:C33"/>
    <mergeCell ref="B34:C34"/>
    <mergeCell ref="B41:C41"/>
    <mergeCell ref="B42:C42"/>
    <mergeCell ref="B43:C43"/>
    <mergeCell ref="B38:C38"/>
    <mergeCell ref="B39:C39"/>
    <mergeCell ref="B40:C40"/>
    <mergeCell ref="B47:C47"/>
    <mergeCell ref="B48:C48"/>
    <mergeCell ref="B49:C49"/>
    <mergeCell ref="B44:C44"/>
    <mergeCell ref="B45:C45"/>
    <mergeCell ref="B46:C46"/>
    <mergeCell ref="B53:C53"/>
    <mergeCell ref="B54:C54"/>
    <mergeCell ref="B55:C55"/>
    <mergeCell ref="B50:C50"/>
    <mergeCell ref="B51:C51"/>
    <mergeCell ref="B52:C52"/>
    <mergeCell ref="B59:C59"/>
    <mergeCell ref="B60:C60"/>
    <mergeCell ref="B61:C61"/>
    <mergeCell ref="B56:C56"/>
    <mergeCell ref="B57:C57"/>
    <mergeCell ref="B58:C58"/>
    <mergeCell ref="B65:C65"/>
    <mergeCell ref="B66:C66"/>
    <mergeCell ref="B67:C67"/>
    <mergeCell ref="B62:C62"/>
    <mergeCell ref="B63:C63"/>
    <mergeCell ref="B64:C64"/>
    <mergeCell ref="B71:C71"/>
    <mergeCell ref="B72:C72"/>
    <mergeCell ref="B73:C73"/>
    <mergeCell ref="B68:C68"/>
    <mergeCell ref="B69:C69"/>
    <mergeCell ref="B70:C70"/>
    <mergeCell ref="B76:C76"/>
    <mergeCell ref="B77:C77"/>
    <mergeCell ref="B78:C78"/>
    <mergeCell ref="B74:C74"/>
    <mergeCell ref="B75:C75"/>
    <mergeCell ref="B82:C82"/>
    <mergeCell ref="B83:C83"/>
    <mergeCell ref="B84:C84"/>
    <mergeCell ref="B79:C79"/>
    <mergeCell ref="B80:C80"/>
    <mergeCell ref="B81:C81"/>
    <mergeCell ref="B88:C88"/>
    <mergeCell ref="B89:C89"/>
    <mergeCell ref="B90:C90"/>
    <mergeCell ref="B85:C85"/>
    <mergeCell ref="B86:C86"/>
    <mergeCell ref="B87:C87"/>
    <mergeCell ref="B94:C94"/>
    <mergeCell ref="B95:C95"/>
    <mergeCell ref="B96:C96"/>
    <mergeCell ref="B91:C91"/>
    <mergeCell ref="B92:C92"/>
    <mergeCell ref="B93:C93"/>
    <mergeCell ref="B100:C100"/>
    <mergeCell ref="B101:C101"/>
    <mergeCell ref="B102:C102"/>
    <mergeCell ref="B97:C97"/>
    <mergeCell ref="B98:C98"/>
    <mergeCell ref="B99:C99"/>
    <mergeCell ref="B106:C106"/>
    <mergeCell ref="B107:C107"/>
    <mergeCell ref="B108:C108"/>
    <mergeCell ref="B103:C103"/>
    <mergeCell ref="B104:C104"/>
    <mergeCell ref="B105:C105"/>
    <mergeCell ref="B112:C112"/>
    <mergeCell ref="B113:C113"/>
    <mergeCell ref="B114:C114"/>
    <mergeCell ref="B109:C109"/>
    <mergeCell ref="B110:C110"/>
    <mergeCell ref="B111:C111"/>
    <mergeCell ref="B118:C118"/>
    <mergeCell ref="B119:C119"/>
    <mergeCell ref="B120:C120"/>
    <mergeCell ref="B115:C115"/>
    <mergeCell ref="B116:C116"/>
    <mergeCell ref="B117:C117"/>
    <mergeCell ref="B124:C124"/>
    <mergeCell ref="B125:C125"/>
    <mergeCell ref="B126:C126"/>
    <mergeCell ref="B121:C121"/>
    <mergeCell ref="B122:C122"/>
    <mergeCell ref="B123:C123"/>
    <mergeCell ref="B130:C130"/>
    <mergeCell ref="B131:C131"/>
    <mergeCell ref="B132:C132"/>
    <mergeCell ref="B127:C127"/>
    <mergeCell ref="B128:C128"/>
    <mergeCell ref="B129:C129"/>
    <mergeCell ref="B136:C136"/>
    <mergeCell ref="B137:C137"/>
    <mergeCell ref="B138:C138"/>
    <mergeCell ref="B133:C133"/>
    <mergeCell ref="B134:C134"/>
    <mergeCell ref="B135:C135"/>
    <mergeCell ref="B142:C142"/>
    <mergeCell ref="B143:C143"/>
    <mergeCell ref="B144:C144"/>
    <mergeCell ref="B139:C139"/>
    <mergeCell ref="B140:C140"/>
    <mergeCell ref="B141:C141"/>
    <mergeCell ref="B148:C148"/>
    <mergeCell ref="B149:C149"/>
    <mergeCell ref="B150:C150"/>
    <mergeCell ref="B145:C145"/>
    <mergeCell ref="B146:C146"/>
    <mergeCell ref="B147:C147"/>
    <mergeCell ref="B154:C154"/>
    <mergeCell ref="B155:C155"/>
    <mergeCell ref="B156:C156"/>
    <mergeCell ref="B151:C151"/>
    <mergeCell ref="B152:C152"/>
    <mergeCell ref="B153:C153"/>
    <mergeCell ref="B160:C160"/>
    <mergeCell ref="B161:C161"/>
    <mergeCell ref="B162:C162"/>
    <mergeCell ref="B157:C157"/>
    <mergeCell ref="B158:C158"/>
    <mergeCell ref="B159:C159"/>
    <mergeCell ref="B166:C166"/>
    <mergeCell ref="B167:C167"/>
    <mergeCell ref="B168:C168"/>
    <mergeCell ref="B163:C163"/>
    <mergeCell ref="B164:C164"/>
    <mergeCell ref="B165:C165"/>
    <mergeCell ref="B172:C172"/>
    <mergeCell ref="B173:C173"/>
    <mergeCell ref="B174:C174"/>
    <mergeCell ref="B169:C169"/>
    <mergeCell ref="B170:C170"/>
    <mergeCell ref="B171:C171"/>
    <mergeCell ref="B178:C178"/>
    <mergeCell ref="B179:C179"/>
    <mergeCell ref="B180:C180"/>
    <mergeCell ref="B175:C175"/>
    <mergeCell ref="B176:C176"/>
    <mergeCell ref="B177:C177"/>
    <mergeCell ref="B184:C184"/>
    <mergeCell ref="B185:C185"/>
    <mergeCell ref="B186:C186"/>
    <mergeCell ref="B181:C181"/>
    <mergeCell ref="B182:C182"/>
    <mergeCell ref="B183:C183"/>
    <mergeCell ref="B190:C190"/>
    <mergeCell ref="B191:C191"/>
    <mergeCell ref="B192:C192"/>
    <mergeCell ref="B187:C187"/>
    <mergeCell ref="B188:C188"/>
    <mergeCell ref="B189:C189"/>
    <mergeCell ref="B196:C196"/>
    <mergeCell ref="B197:C197"/>
    <mergeCell ref="B198:C198"/>
    <mergeCell ref="B193:C193"/>
    <mergeCell ref="B194:C194"/>
    <mergeCell ref="B195:C195"/>
    <mergeCell ref="B202:C202"/>
    <mergeCell ref="B203:C203"/>
    <mergeCell ref="B204:C204"/>
    <mergeCell ref="B199:C199"/>
    <mergeCell ref="B200:C200"/>
    <mergeCell ref="B201:C201"/>
    <mergeCell ref="B208:C208"/>
    <mergeCell ref="B209:C209"/>
    <mergeCell ref="B210:C210"/>
    <mergeCell ref="B205:C205"/>
    <mergeCell ref="B206:C206"/>
    <mergeCell ref="B207:C207"/>
    <mergeCell ref="B214:C214"/>
    <mergeCell ref="B215:C215"/>
    <mergeCell ref="B216:C216"/>
    <mergeCell ref="B211:C211"/>
    <mergeCell ref="B212:C212"/>
    <mergeCell ref="B213:C213"/>
    <mergeCell ref="B220:C220"/>
    <mergeCell ref="B221:C221"/>
    <mergeCell ref="B222:C222"/>
    <mergeCell ref="B217:C217"/>
    <mergeCell ref="B218:C218"/>
    <mergeCell ref="B219:C219"/>
    <mergeCell ref="B226:C226"/>
    <mergeCell ref="B227:C227"/>
    <mergeCell ref="B228:C228"/>
    <mergeCell ref="B223:C223"/>
    <mergeCell ref="B224:C224"/>
    <mergeCell ref="B225:C225"/>
    <mergeCell ref="B232:C232"/>
    <mergeCell ref="B233:C233"/>
    <mergeCell ref="B234:C234"/>
    <mergeCell ref="B229:C229"/>
    <mergeCell ref="B230:C230"/>
    <mergeCell ref="B231:C231"/>
    <mergeCell ref="B238:C238"/>
    <mergeCell ref="B239:C239"/>
    <mergeCell ref="B240:C240"/>
    <mergeCell ref="B235:C235"/>
    <mergeCell ref="B236:C236"/>
    <mergeCell ref="B237:C237"/>
    <mergeCell ref="B244:C244"/>
    <mergeCell ref="B245:C245"/>
    <mergeCell ref="B246:C246"/>
    <mergeCell ref="B241:C241"/>
    <mergeCell ref="B242:C242"/>
    <mergeCell ref="B243:C243"/>
    <mergeCell ref="B250:C250"/>
    <mergeCell ref="B251:C251"/>
    <mergeCell ref="B252:C252"/>
    <mergeCell ref="B247:C247"/>
    <mergeCell ref="B248:C248"/>
    <mergeCell ref="B249:C249"/>
    <mergeCell ref="B256:C256"/>
    <mergeCell ref="B257:C257"/>
    <mergeCell ref="B258:C258"/>
    <mergeCell ref="B253:C253"/>
    <mergeCell ref="B254:C254"/>
    <mergeCell ref="B255:C255"/>
    <mergeCell ref="B262:C262"/>
    <mergeCell ref="B263:C263"/>
    <mergeCell ref="B264:C264"/>
    <mergeCell ref="B259:C259"/>
    <mergeCell ref="B260:C260"/>
    <mergeCell ref="B261:C261"/>
    <mergeCell ref="B268:C268"/>
    <mergeCell ref="B269:C269"/>
    <mergeCell ref="B270:C270"/>
    <mergeCell ref="B265:C265"/>
    <mergeCell ref="B266:C266"/>
    <mergeCell ref="B267:C267"/>
    <mergeCell ref="B274:C274"/>
    <mergeCell ref="B275:C275"/>
    <mergeCell ref="B276:C276"/>
    <mergeCell ref="B271:C271"/>
    <mergeCell ref="B272:C272"/>
    <mergeCell ref="B273:C273"/>
    <mergeCell ref="B280:C280"/>
    <mergeCell ref="B281:C281"/>
    <mergeCell ref="B282:C282"/>
    <mergeCell ref="B277:C277"/>
    <mergeCell ref="B278:C278"/>
    <mergeCell ref="B279:C279"/>
    <mergeCell ref="B286:C286"/>
    <mergeCell ref="B287:C287"/>
    <mergeCell ref="B288:C288"/>
    <mergeCell ref="B283:C283"/>
    <mergeCell ref="B284:C284"/>
    <mergeCell ref="B285:C285"/>
    <mergeCell ref="B292:C292"/>
    <mergeCell ref="B293:C293"/>
    <mergeCell ref="B294:C294"/>
    <mergeCell ref="B289:C289"/>
    <mergeCell ref="B290:C290"/>
    <mergeCell ref="B291:C291"/>
    <mergeCell ref="B298:C298"/>
    <mergeCell ref="B299:C299"/>
    <mergeCell ref="B300:C300"/>
    <mergeCell ref="B295:C295"/>
    <mergeCell ref="B296:C296"/>
    <mergeCell ref="B297:C297"/>
    <mergeCell ref="B304:C304"/>
    <mergeCell ref="B305:C305"/>
    <mergeCell ref="B306:C306"/>
    <mergeCell ref="B301:C301"/>
    <mergeCell ref="B302:C302"/>
    <mergeCell ref="B303:C303"/>
    <mergeCell ref="B310:C310"/>
    <mergeCell ref="B311:C311"/>
    <mergeCell ref="B312:C312"/>
    <mergeCell ref="B307:C307"/>
    <mergeCell ref="B308:C308"/>
    <mergeCell ref="B309:C309"/>
    <mergeCell ref="B316:C316"/>
    <mergeCell ref="B317:C317"/>
    <mergeCell ref="B318:C318"/>
    <mergeCell ref="B313:C313"/>
    <mergeCell ref="B314:C314"/>
    <mergeCell ref="B315:C315"/>
    <mergeCell ref="B322:C322"/>
    <mergeCell ref="B323:C323"/>
    <mergeCell ref="B324:C324"/>
    <mergeCell ref="B319:C319"/>
    <mergeCell ref="B320:C320"/>
    <mergeCell ref="B321:C321"/>
    <mergeCell ref="B328:C328"/>
    <mergeCell ref="B329:C329"/>
    <mergeCell ref="B330:C330"/>
    <mergeCell ref="B325:C325"/>
    <mergeCell ref="B326:C326"/>
    <mergeCell ref="B327:C327"/>
    <mergeCell ref="B334:C334"/>
    <mergeCell ref="B335:C335"/>
    <mergeCell ref="B336:C336"/>
    <mergeCell ref="B331:C331"/>
    <mergeCell ref="B332:C332"/>
    <mergeCell ref="B333:C333"/>
    <mergeCell ref="B341:C341"/>
    <mergeCell ref="B342:C342"/>
    <mergeCell ref="B343:C343"/>
    <mergeCell ref="B338:C338"/>
    <mergeCell ref="B339:C339"/>
    <mergeCell ref="B340:C340"/>
    <mergeCell ref="B347:C347"/>
    <mergeCell ref="B348:C348"/>
    <mergeCell ref="B349:C349"/>
    <mergeCell ref="B344:C344"/>
    <mergeCell ref="B345:C345"/>
    <mergeCell ref="B346:C346"/>
    <mergeCell ref="B353:C353"/>
    <mergeCell ref="B354:C354"/>
    <mergeCell ref="B355:C355"/>
    <mergeCell ref="B350:C350"/>
    <mergeCell ref="B351:C351"/>
    <mergeCell ref="B352:C352"/>
    <mergeCell ref="B359:C359"/>
    <mergeCell ref="B360:C360"/>
    <mergeCell ref="B361:C361"/>
    <mergeCell ref="B356:C356"/>
    <mergeCell ref="B357:C357"/>
    <mergeCell ref="B358:C358"/>
    <mergeCell ref="B365:C365"/>
    <mergeCell ref="B366:C366"/>
    <mergeCell ref="B367:C367"/>
    <mergeCell ref="B362:C362"/>
    <mergeCell ref="B363:C363"/>
    <mergeCell ref="B364:C364"/>
    <mergeCell ref="B371:C371"/>
    <mergeCell ref="B372:C372"/>
    <mergeCell ref="B373:C373"/>
    <mergeCell ref="B368:C368"/>
    <mergeCell ref="B369:C369"/>
    <mergeCell ref="B370:C370"/>
    <mergeCell ref="B377:C377"/>
    <mergeCell ref="B378:C378"/>
    <mergeCell ref="B379:C379"/>
    <mergeCell ref="B374:C374"/>
    <mergeCell ref="B375:C375"/>
    <mergeCell ref="B376:C376"/>
    <mergeCell ref="B383:C383"/>
    <mergeCell ref="B384:C384"/>
    <mergeCell ref="B385:C385"/>
    <mergeCell ref="B380:C380"/>
    <mergeCell ref="B381:C381"/>
    <mergeCell ref="B382:C382"/>
    <mergeCell ref="B389:C389"/>
    <mergeCell ref="B390:C390"/>
    <mergeCell ref="B391:C391"/>
    <mergeCell ref="B386:C386"/>
    <mergeCell ref="B387:C387"/>
    <mergeCell ref="B388:C388"/>
    <mergeCell ref="B395:C395"/>
    <mergeCell ref="B396:C396"/>
    <mergeCell ref="B397:C397"/>
    <mergeCell ref="B392:C392"/>
    <mergeCell ref="B393:C393"/>
    <mergeCell ref="B394:C394"/>
    <mergeCell ref="B401:C401"/>
    <mergeCell ref="B402:C402"/>
    <mergeCell ref="B403:C403"/>
    <mergeCell ref="B398:C398"/>
    <mergeCell ref="B399:C399"/>
    <mergeCell ref="B400:C400"/>
    <mergeCell ref="B407:C407"/>
    <mergeCell ref="B408:C408"/>
    <mergeCell ref="B409:C409"/>
    <mergeCell ref="B404:C404"/>
    <mergeCell ref="B405:C405"/>
    <mergeCell ref="B406:C406"/>
    <mergeCell ref="B413:C413"/>
    <mergeCell ref="B414:C414"/>
    <mergeCell ref="B415:C415"/>
    <mergeCell ref="B410:C410"/>
    <mergeCell ref="B411:C411"/>
    <mergeCell ref="B412:C412"/>
    <mergeCell ref="B419:C419"/>
    <mergeCell ref="B420:C420"/>
    <mergeCell ref="B421:C421"/>
    <mergeCell ref="B416:C416"/>
    <mergeCell ref="B417:C417"/>
    <mergeCell ref="B418:C418"/>
    <mergeCell ref="B425:C425"/>
    <mergeCell ref="B426:C426"/>
    <mergeCell ref="B427:C427"/>
    <mergeCell ref="B422:C422"/>
    <mergeCell ref="B423:C423"/>
    <mergeCell ref="B424:C424"/>
    <mergeCell ref="B431:C431"/>
    <mergeCell ref="B432:C432"/>
    <mergeCell ref="B433:C433"/>
    <mergeCell ref="B428:C428"/>
    <mergeCell ref="B429:C429"/>
    <mergeCell ref="B430:C430"/>
    <mergeCell ref="B437:C437"/>
    <mergeCell ref="B438:C438"/>
    <mergeCell ref="B439:C439"/>
    <mergeCell ref="B434:C434"/>
    <mergeCell ref="B435:C435"/>
    <mergeCell ref="B436:C436"/>
    <mergeCell ref="B442:C442"/>
    <mergeCell ref="B443:C443"/>
    <mergeCell ref="B444:C444"/>
    <mergeCell ref="B440:C440"/>
    <mergeCell ref="B441:C441"/>
    <mergeCell ref="B448:C448"/>
    <mergeCell ref="B449:C449"/>
    <mergeCell ref="B450:C450"/>
    <mergeCell ref="B445:C445"/>
    <mergeCell ref="B446:C446"/>
    <mergeCell ref="B447:C447"/>
    <mergeCell ref="B454:C454"/>
    <mergeCell ref="B455:C455"/>
    <mergeCell ref="B456:C456"/>
    <mergeCell ref="B451:C451"/>
    <mergeCell ref="B452:C452"/>
    <mergeCell ref="B453:C453"/>
    <mergeCell ref="B460:C460"/>
    <mergeCell ref="B461:C461"/>
    <mergeCell ref="B462:C462"/>
    <mergeCell ref="B457:C457"/>
    <mergeCell ref="B458:C458"/>
    <mergeCell ref="B459:C459"/>
    <mergeCell ref="B466:C466"/>
    <mergeCell ref="B467:C467"/>
    <mergeCell ref="B468:C468"/>
    <mergeCell ref="B463:C463"/>
    <mergeCell ref="B464:C464"/>
    <mergeCell ref="B465:C465"/>
    <mergeCell ref="B472:C472"/>
    <mergeCell ref="B473:C473"/>
    <mergeCell ref="B474:C474"/>
    <mergeCell ref="B469:C469"/>
    <mergeCell ref="B470:C470"/>
    <mergeCell ref="B471:C471"/>
    <mergeCell ref="B478:C478"/>
    <mergeCell ref="B479:C479"/>
    <mergeCell ref="B480:C480"/>
    <mergeCell ref="B475:C475"/>
    <mergeCell ref="B476:C476"/>
    <mergeCell ref="B477:C477"/>
    <mergeCell ref="B484:C484"/>
    <mergeCell ref="B485:C485"/>
    <mergeCell ref="B486:C486"/>
    <mergeCell ref="B481:C481"/>
    <mergeCell ref="B482:C482"/>
    <mergeCell ref="B483:C483"/>
    <mergeCell ref="A490:E490"/>
    <mergeCell ref="H490:I490"/>
    <mergeCell ref="B487:C487"/>
    <mergeCell ref="H487:I487"/>
    <mergeCell ref="B488:C488"/>
    <mergeCell ref="H488:I488"/>
    <mergeCell ref="B489:C489"/>
    <mergeCell ref="H489:I489"/>
    <mergeCell ref="H486:I486"/>
    <mergeCell ref="H485:I485"/>
    <mergeCell ref="H484:I484"/>
    <mergeCell ref="H483:I483"/>
    <mergeCell ref="H482:I482"/>
    <mergeCell ref="H481:I481"/>
  </mergeCells>
  <pageMargins left="0.35433070866141736" right="0" top="0.98425196850393704" bottom="0.59055118110236227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9" workbookViewId="0">
      <selection activeCell="A5" sqref="A5:E5"/>
    </sheetView>
  </sheetViews>
  <sheetFormatPr defaultRowHeight="11.25" x14ac:dyDescent="0.2"/>
  <cols>
    <col min="1" max="1" width="3.85546875" style="152" customWidth="1"/>
    <col min="2" max="2" width="4.85546875" style="152" customWidth="1"/>
    <col min="3" max="3" width="26.42578125" style="152" customWidth="1"/>
    <col min="4" max="4" width="11.85546875" style="152" customWidth="1"/>
    <col min="5" max="5" width="12" style="152" customWidth="1"/>
    <col min="6" max="6" width="12.42578125" style="152" customWidth="1"/>
    <col min="7" max="7" width="11.85546875" style="152" customWidth="1"/>
    <col min="8" max="8" width="8" style="152" customWidth="1"/>
    <col min="9" max="16384" width="9.140625" style="152"/>
  </cols>
  <sheetData>
    <row r="1" spans="1:8" ht="15" customHeight="1" x14ac:dyDescent="0.2">
      <c r="A1" s="489"/>
      <c r="B1" s="489"/>
      <c r="C1" s="489"/>
      <c r="D1" s="606"/>
      <c r="E1" s="1280" t="s">
        <v>1000</v>
      </c>
      <c r="F1" s="1280"/>
      <c r="G1" s="1280"/>
    </row>
    <row r="2" spans="1:8" ht="12.75" x14ac:dyDescent="0.2">
      <c r="A2" s="489"/>
      <c r="B2" s="489"/>
      <c r="C2" s="489"/>
      <c r="D2" s="490"/>
      <c r="E2" s="491"/>
    </row>
    <row r="3" spans="1:8" ht="12.75" x14ac:dyDescent="0.2">
      <c r="A3" s="489"/>
      <c r="B3" s="489"/>
      <c r="C3" s="489"/>
      <c r="D3" s="492"/>
      <c r="E3" s="491"/>
    </row>
    <row r="4" spans="1:8" ht="15.75" x14ac:dyDescent="0.2">
      <c r="A4" s="1262" t="s">
        <v>1064</v>
      </c>
      <c r="B4" s="1262"/>
      <c r="C4" s="1262"/>
      <c r="D4" s="1262"/>
      <c r="E4" s="1262"/>
      <c r="F4" s="1262"/>
      <c r="G4" s="1262"/>
    </row>
    <row r="5" spans="1:8" ht="12.75" x14ac:dyDescent="0.2">
      <c r="A5" s="1276"/>
      <c r="B5" s="1276"/>
      <c r="C5" s="1276"/>
      <c r="D5" s="1276"/>
      <c r="E5" s="1276"/>
    </row>
    <row r="6" spans="1:8" ht="15.75" customHeight="1" x14ac:dyDescent="0.25">
      <c r="A6" s="1260" t="s">
        <v>861</v>
      </c>
      <c r="B6" s="1260"/>
      <c r="C6" s="1260"/>
      <c r="D6" s="1260"/>
      <c r="E6" s="1260"/>
      <c r="F6" s="1260"/>
      <c r="G6" s="1260"/>
    </row>
    <row r="7" spans="1:8" ht="9.75" customHeight="1" x14ac:dyDescent="0.25">
      <c r="A7" s="493"/>
      <c r="B7" s="493"/>
      <c r="C7" s="493"/>
      <c r="D7" s="493"/>
      <c r="E7" s="493"/>
    </row>
    <row r="8" spans="1:8" ht="15.75" x14ac:dyDescent="0.25">
      <c r="A8" s="1261" t="s">
        <v>862</v>
      </c>
      <c r="B8" s="1261"/>
      <c r="C8" s="1261"/>
      <c r="D8" s="1261"/>
      <c r="E8" s="1261"/>
      <c r="F8" s="1261"/>
      <c r="G8" s="1261"/>
    </row>
    <row r="9" spans="1:8" ht="12.75" x14ac:dyDescent="0.2">
      <c r="A9" s="489"/>
      <c r="B9" s="489"/>
      <c r="C9" s="489"/>
      <c r="D9" s="489"/>
      <c r="E9" s="489"/>
    </row>
    <row r="10" spans="1:8" ht="12.75" x14ac:dyDescent="0.2">
      <c r="A10" s="489"/>
      <c r="B10" s="489"/>
      <c r="C10" s="489"/>
      <c r="D10" s="489"/>
      <c r="E10" s="489"/>
    </row>
    <row r="11" spans="1:8" ht="12.75" x14ac:dyDescent="0.2">
      <c r="A11" s="489"/>
      <c r="B11" s="489"/>
      <c r="C11" s="489"/>
      <c r="D11" s="489"/>
      <c r="E11" s="489"/>
    </row>
    <row r="12" spans="1:8" ht="13.5" thickBot="1" x14ac:dyDescent="0.25">
      <c r="A12" s="489"/>
      <c r="B12" s="489"/>
      <c r="C12" s="489"/>
      <c r="D12" s="494"/>
      <c r="E12" s="494"/>
    </row>
    <row r="13" spans="1:8" ht="51.75" customHeight="1" thickBot="1" x14ac:dyDescent="0.25">
      <c r="A13" s="1277" t="s">
        <v>768</v>
      </c>
      <c r="B13" s="1278" t="s">
        <v>741</v>
      </c>
      <c r="C13" s="1278" t="s">
        <v>863</v>
      </c>
      <c r="D13" s="1263" t="s">
        <v>1001</v>
      </c>
      <c r="E13" s="1264"/>
      <c r="F13" s="1267" t="s">
        <v>1003</v>
      </c>
      <c r="G13" s="1268"/>
      <c r="H13" s="1255" t="s">
        <v>995</v>
      </c>
    </row>
    <row r="14" spans="1:8" ht="15.75" customHeight="1" thickBot="1" x14ac:dyDescent="0.25">
      <c r="A14" s="1277"/>
      <c r="B14" s="1278"/>
      <c r="C14" s="1279"/>
      <c r="D14" s="1265" t="s">
        <v>869</v>
      </c>
      <c r="E14" s="1266" t="s">
        <v>1002</v>
      </c>
      <c r="F14" s="1269" t="s">
        <v>869</v>
      </c>
      <c r="G14" s="1266" t="s">
        <v>1002</v>
      </c>
      <c r="H14" s="1256"/>
    </row>
    <row r="15" spans="1:8" ht="30.75" customHeight="1" x14ac:dyDescent="0.2">
      <c r="A15" s="1277"/>
      <c r="B15" s="1278"/>
      <c r="C15" s="1279"/>
      <c r="D15" s="1265"/>
      <c r="E15" s="1266"/>
      <c r="F15" s="1269"/>
      <c r="G15" s="1266"/>
      <c r="H15" s="1257"/>
    </row>
    <row r="16" spans="1:8" ht="38.25" x14ac:dyDescent="0.2">
      <c r="A16" s="607" t="s">
        <v>773</v>
      </c>
      <c r="B16" s="577">
        <v>992</v>
      </c>
      <c r="C16" s="578" t="s">
        <v>864</v>
      </c>
      <c r="D16" s="579"/>
      <c r="E16" s="580">
        <v>96000</v>
      </c>
      <c r="F16" s="602"/>
      <c r="G16" s="614">
        <v>0</v>
      </c>
      <c r="H16" s="615">
        <f>G16/E16</f>
        <v>0</v>
      </c>
    </row>
    <row r="17" spans="1:8" ht="38.25" x14ac:dyDescent="0.2">
      <c r="A17" s="607" t="s">
        <v>775</v>
      </c>
      <c r="B17" s="577">
        <v>992</v>
      </c>
      <c r="C17" s="578" t="s">
        <v>864</v>
      </c>
      <c r="D17" s="581"/>
      <c r="E17" s="582">
        <v>103400</v>
      </c>
      <c r="F17" s="602"/>
      <c r="G17" s="614">
        <v>0</v>
      </c>
      <c r="H17" s="615">
        <f t="shared" ref="H17:H18" si="0">G17/E17</f>
        <v>0</v>
      </c>
    </row>
    <row r="18" spans="1:8" ht="38.25" x14ac:dyDescent="0.2">
      <c r="A18" s="607" t="s">
        <v>777</v>
      </c>
      <c r="B18" s="577">
        <v>992</v>
      </c>
      <c r="C18" s="578" t="s">
        <v>864</v>
      </c>
      <c r="D18" s="581"/>
      <c r="E18" s="582">
        <v>732000</v>
      </c>
      <c r="F18" s="602"/>
      <c r="G18" s="614">
        <v>0</v>
      </c>
      <c r="H18" s="615">
        <f t="shared" si="0"/>
        <v>0</v>
      </c>
    </row>
    <row r="19" spans="1:8" ht="42" customHeight="1" x14ac:dyDescent="0.2">
      <c r="A19" s="608" t="s">
        <v>779</v>
      </c>
      <c r="B19" s="583">
        <v>952</v>
      </c>
      <c r="C19" s="584" t="s">
        <v>865</v>
      </c>
      <c r="D19" s="585">
        <f>D21+D22</f>
        <v>6033206</v>
      </c>
      <c r="E19" s="586"/>
      <c r="F19" s="603">
        <f>F21+F22</f>
        <v>1256621.2</v>
      </c>
      <c r="G19" s="604"/>
      <c r="H19" s="616">
        <f>F19/D19</f>
        <v>0.20828415273736717</v>
      </c>
    </row>
    <row r="20" spans="1:8" ht="12.75" x14ac:dyDescent="0.2">
      <c r="A20" s="609"/>
      <c r="B20" s="587"/>
      <c r="C20" s="605" t="s">
        <v>794</v>
      </c>
      <c r="D20" s="589"/>
      <c r="E20" s="590"/>
      <c r="F20" s="591"/>
      <c r="G20" s="617"/>
      <c r="H20" s="618"/>
    </row>
    <row r="21" spans="1:8" ht="29.25" customHeight="1" x14ac:dyDescent="0.2">
      <c r="A21" s="609"/>
      <c r="B21" s="587"/>
      <c r="C21" s="588" t="s">
        <v>1004</v>
      </c>
      <c r="D21" s="594">
        <v>1875669</v>
      </c>
      <c r="E21" s="596"/>
      <c r="F21" s="598">
        <v>1256621.2</v>
      </c>
      <c r="G21" s="599"/>
      <c r="H21" s="612">
        <f>F21/D21</f>
        <v>0.66995893198640055</v>
      </c>
    </row>
    <row r="22" spans="1:8" ht="36.75" customHeight="1" x14ac:dyDescent="0.2">
      <c r="A22" s="610"/>
      <c r="B22" s="592"/>
      <c r="C22" s="593" t="s">
        <v>1005</v>
      </c>
      <c r="D22" s="595">
        <v>4157537</v>
      </c>
      <c r="E22" s="597"/>
      <c r="F22" s="600">
        <v>0</v>
      </c>
      <c r="G22" s="601"/>
      <c r="H22" s="613">
        <f>F22/D22</f>
        <v>0</v>
      </c>
    </row>
    <row r="23" spans="1:8" ht="39" customHeight="1" x14ac:dyDescent="0.2">
      <c r="A23" s="609" t="s">
        <v>781</v>
      </c>
      <c r="B23" s="587">
        <v>950</v>
      </c>
      <c r="C23" s="1123" t="s">
        <v>866</v>
      </c>
      <c r="D23" s="579">
        <v>2931500</v>
      </c>
      <c r="E23" s="580"/>
      <c r="F23" s="611">
        <v>3001809.02</v>
      </c>
      <c r="G23" s="619"/>
      <c r="H23" s="615">
        <f>F23/D23</f>
        <v>1.0239839740747059</v>
      </c>
    </row>
    <row r="24" spans="1:8" ht="39" customHeight="1" x14ac:dyDescent="0.2">
      <c r="A24" s="1121" t="s">
        <v>783</v>
      </c>
      <c r="B24" s="1122">
        <v>994</v>
      </c>
      <c r="C24" s="1124" t="s">
        <v>1063</v>
      </c>
      <c r="D24" s="589">
        <v>0</v>
      </c>
      <c r="E24" s="590"/>
      <c r="F24" s="603"/>
      <c r="G24" s="604">
        <v>3527647.46</v>
      </c>
      <c r="H24" s="616"/>
    </row>
    <row r="25" spans="1:8" ht="34.5" customHeight="1" thickBot="1" x14ac:dyDescent="0.25">
      <c r="A25" s="1270" t="s">
        <v>867</v>
      </c>
      <c r="B25" s="1271"/>
      <c r="C25" s="1272"/>
      <c r="D25" s="1125">
        <f>D19+D23</f>
        <v>8964706</v>
      </c>
      <c r="E25" s="1126">
        <f>SUM(E16:E19)</f>
        <v>931400</v>
      </c>
      <c r="F25" s="1127">
        <f>SUM(F19+F23)</f>
        <v>4258430.22</v>
      </c>
      <c r="G25" s="1128">
        <v>3527647.46</v>
      </c>
      <c r="H25" s="620" t="s">
        <v>1006</v>
      </c>
    </row>
    <row r="26" spans="1:8" ht="34.5" customHeight="1" thickBot="1" x14ac:dyDescent="0.25">
      <c r="A26" s="1270" t="s">
        <v>868</v>
      </c>
      <c r="B26" s="1271"/>
      <c r="C26" s="1273"/>
      <c r="D26" s="1274">
        <f>E25-D25</f>
        <v>-8033306</v>
      </c>
      <c r="E26" s="1275"/>
      <c r="F26" s="1258">
        <f>F25-G25</f>
        <v>730782.75999999978</v>
      </c>
      <c r="G26" s="1259"/>
      <c r="H26" s="621" t="s">
        <v>1006</v>
      </c>
    </row>
  </sheetData>
  <mergeCells count="19">
    <mergeCell ref="B13:B15"/>
    <mergeCell ref="C13:C15"/>
    <mergeCell ref="E1:G1"/>
    <mergeCell ref="H13:H15"/>
    <mergeCell ref="F26:G26"/>
    <mergeCell ref="A6:G6"/>
    <mergeCell ref="A8:G8"/>
    <mergeCell ref="A4:G4"/>
    <mergeCell ref="D13:E13"/>
    <mergeCell ref="D14:D15"/>
    <mergeCell ref="E14:E15"/>
    <mergeCell ref="F13:G13"/>
    <mergeCell ref="F14:F15"/>
    <mergeCell ref="G14:G15"/>
    <mergeCell ref="A25:C25"/>
    <mergeCell ref="A26:C26"/>
    <mergeCell ref="D26:E26"/>
    <mergeCell ref="A5:E5"/>
    <mergeCell ref="A13:A15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selection activeCell="B28" sqref="B28"/>
    </sheetView>
  </sheetViews>
  <sheetFormatPr defaultRowHeight="11.25" x14ac:dyDescent="0.2"/>
  <cols>
    <col min="1" max="1" width="4.5703125" style="152" customWidth="1"/>
    <col min="2" max="2" width="40.28515625" style="152" customWidth="1"/>
    <col min="3" max="3" width="6.5703125" style="152" customWidth="1"/>
    <col min="4" max="4" width="7.85546875" style="152" customWidth="1"/>
    <col min="5" max="5" width="7.7109375" style="152" customWidth="1"/>
    <col min="6" max="6" width="14" style="152" customWidth="1"/>
    <col min="7" max="7" width="14.42578125" style="152" customWidth="1"/>
    <col min="8" max="8" width="14.28515625" style="152" customWidth="1"/>
    <col min="9" max="9" width="9.7109375" style="152" customWidth="1"/>
    <col min="10" max="10" width="14.42578125" style="152" customWidth="1"/>
    <col min="11" max="16384" width="9.140625" style="152"/>
  </cols>
  <sheetData>
    <row r="1" spans="1:10" ht="12.75" x14ac:dyDescent="0.2">
      <c r="A1" s="150"/>
      <c r="B1" s="150"/>
      <c r="C1" s="150"/>
      <c r="D1" s="150"/>
      <c r="E1" s="150"/>
      <c r="F1" s="150"/>
      <c r="G1" s="150"/>
      <c r="H1" s="671" t="s">
        <v>1007</v>
      </c>
      <c r="I1" s="671"/>
      <c r="J1" s="151"/>
    </row>
    <row r="2" spans="1:10" ht="12.75" x14ac:dyDescent="0.2">
      <c r="A2" s="150"/>
      <c r="B2" s="150"/>
      <c r="C2" s="150"/>
      <c r="D2" s="150"/>
      <c r="E2" s="150"/>
      <c r="F2" s="150"/>
      <c r="G2" s="150"/>
      <c r="H2" s="9"/>
      <c r="I2" s="9"/>
      <c r="J2" s="151"/>
    </row>
    <row r="3" spans="1:10" ht="12.75" x14ac:dyDescent="0.2">
      <c r="A3" s="150"/>
      <c r="B3" s="150"/>
      <c r="C3" s="150"/>
      <c r="D3" s="150"/>
      <c r="E3" s="150"/>
      <c r="F3" s="150"/>
      <c r="G3" s="150"/>
      <c r="H3" s="153"/>
      <c r="I3" s="153"/>
      <c r="J3" s="151"/>
    </row>
    <row r="4" spans="1:10" ht="12.75" x14ac:dyDescent="0.2">
      <c r="A4" s="150"/>
      <c r="B4" s="150"/>
      <c r="C4" s="150"/>
      <c r="D4" s="150"/>
      <c r="E4" s="150"/>
      <c r="F4" s="150"/>
      <c r="G4" s="150"/>
      <c r="H4" s="151"/>
      <c r="I4" s="151"/>
      <c r="J4" s="151"/>
    </row>
    <row r="5" spans="1:10" ht="15.75" x14ac:dyDescent="0.2">
      <c r="A5" s="154"/>
      <c r="B5" s="1281" t="s">
        <v>767</v>
      </c>
      <c r="C5" s="1281"/>
      <c r="D5" s="1281"/>
      <c r="E5" s="1281"/>
      <c r="F5" s="1281"/>
      <c r="G5" s="1281"/>
      <c r="H5" s="1281"/>
      <c r="I5" s="1281"/>
      <c r="J5" s="1281"/>
    </row>
    <row r="6" spans="1:10" ht="9.75" customHeight="1" thickBot="1" x14ac:dyDescent="0.25">
      <c r="A6" s="154"/>
      <c r="B6" s="155"/>
      <c r="C6" s="155"/>
      <c r="D6" s="155"/>
      <c r="E6" s="155"/>
      <c r="F6" s="155"/>
      <c r="G6" s="155"/>
      <c r="H6" s="155"/>
      <c r="I6" s="626"/>
      <c r="J6" s="155"/>
    </row>
    <row r="7" spans="1:10" ht="99.75" customHeight="1" x14ac:dyDescent="0.2">
      <c r="A7" s="156" t="s">
        <v>768</v>
      </c>
      <c r="B7" s="157" t="s">
        <v>769</v>
      </c>
      <c r="C7" s="158" t="s">
        <v>770</v>
      </c>
      <c r="D7" s="158" t="s">
        <v>1</v>
      </c>
      <c r="E7" s="158" t="s">
        <v>2</v>
      </c>
      <c r="F7" s="157" t="s">
        <v>771</v>
      </c>
      <c r="G7" s="159" t="s">
        <v>772</v>
      </c>
      <c r="H7" s="159" t="s">
        <v>1037</v>
      </c>
      <c r="I7" s="158" t="s">
        <v>1019</v>
      </c>
      <c r="J7" s="716" t="s">
        <v>1049</v>
      </c>
    </row>
    <row r="8" spans="1:10" x14ac:dyDescent="0.2">
      <c r="A8" s="160">
        <v>1</v>
      </c>
      <c r="B8" s="161">
        <v>2</v>
      </c>
      <c r="C8" s="1282">
        <v>3</v>
      </c>
      <c r="D8" s="1282"/>
      <c r="E8" s="1282"/>
      <c r="F8" s="161">
        <v>4</v>
      </c>
      <c r="G8" s="162">
        <v>5</v>
      </c>
      <c r="H8" s="162">
        <v>6</v>
      </c>
      <c r="I8" s="627" t="s">
        <v>1017</v>
      </c>
      <c r="J8" s="717" t="s">
        <v>1018</v>
      </c>
    </row>
    <row r="9" spans="1:10" ht="51" x14ac:dyDescent="0.2">
      <c r="A9" s="163" t="s">
        <v>773</v>
      </c>
      <c r="B9" s="164" t="s">
        <v>774</v>
      </c>
      <c r="C9" s="748" t="s">
        <v>20</v>
      </c>
      <c r="D9" s="748" t="s">
        <v>286</v>
      </c>
      <c r="E9" s="748" t="s">
        <v>288</v>
      </c>
      <c r="F9" s="674">
        <v>50000</v>
      </c>
      <c r="G9" s="675">
        <v>50000</v>
      </c>
      <c r="H9" s="701">
        <v>0</v>
      </c>
      <c r="I9" s="733">
        <f>H9/G9</f>
        <v>0</v>
      </c>
      <c r="J9" s="718">
        <v>0</v>
      </c>
    </row>
    <row r="10" spans="1:10" ht="38.25" x14ac:dyDescent="0.2">
      <c r="A10" s="163" t="s">
        <v>775</v>
      </c>
      <c r="B10" s="164" t="s">
        <v>776</v>
      </c>
      <c r="C10" s="749" t="s">
        <v>20</v>
      </c>
      <c r="D10" s="749" t="s">
        <v>290</v>
      </c>
      <c r="E10" s="749" t="s">
        <v>288</v>
      </c>
      <c r="F10" s="676">
        <v>100000</v>
      </c>
      <c r="G10" s="677">
        <v>100000</v>
      </c>
      <c r="H10" s="701">
        <v>0</v>
      </c>
      <c r="I10" s="733">
        <f t="shared" ref="I10:I30" si="0">H10/G10</f>
        <v>0</v>
      </c>
      <c r="J10" s="719">
        <v>0</v>
      </c>
    </row>
    <row r="11" spans="1:10" ht="38.25" x14ac:dyDescent="0.2">
      <c r="A11" s="163" t="s">
        <v>777</v>
      </c>
      <c r="B11" s="164" t="s">
        <v>778</v>
      </c>
      <c r="C11" s="748" t="s">
        <v>20</v>
      </c>
      <c r="D11" s="748" t="s">
        <v>23</v>
      </c>
      <c r="E11" s="748" t="s">
        <v>297</v>
      </c>
      <c r="F11" s="674">
        <v>68000</v>
      </c>
      <c r="G11" s="675">
        <v>68000</v>
      </c>
      <c r="H11" s="701">
        <v>5622.25</v>
      </c>
      <c r="I11" s="733">
        <f t="shared" si="0"/>
        <v>8.2680147058823525E-2</v>
      </c>
      <c r="J11" s="718">
        <v>0</v>
      </c>
    </row>
    <row r="12" spans="1:10" ht="25.5" x14ac:dyDescent="0.2">
      <c r="A12" s="163" t="s">
        <v>779</v>
      </c>
      <c r="B12" s="164" t="s">
        <v>780</v>
      </c>
      <c r="C12" s="748" t="s">
        <v>20</v>
      </c>
      <c r="D12" s="748" t="s">
        <v>23</v>
      </c>
      <c r="E12" s="748" t="s">
        <v>297</v>
      </c>
      <c r="F12" s="674">
        <v>15000</v>
      </c>
      <c r="G12" s="675">
        <v>15000</v>
      </c>
      <c r="H12" s="701">
        <v>833.18</v>
      </c>
      <c r="I12" s="733">
        <f t="shared" si="0"/>
        <v>5.5545333333333329E-2</v>
      </c>
      <c r="J12" s="718">
        <v>0</v>
      </c>
    </row>
    <row r="13" spans="1:10" ht="25.5" x14ac:dyDescent="0.2">
      <c r="A13" s="163" t="s">
        <v>781</v>
      </c>
      <c r="B13" s="164" t="s">
        <v>782</v>
      </c>
      <c r="C13" s="748" t="s">
        <v>20</v>
      </c>
      <c r="D13" s="748" t="s">
        <v>23</v>
      </c>
      <c r="E13" s="748" t="s">
        <v>297</v>
      </c>
      <c r="F13" s="674">
        <v>45000</v>
      </c>
      <c r="G13" s="675">
        <v>45000</v>
      </c>
      <c r="H13" s="701">
        <v>36.68</v>
      </c>
      <c r="I13" s="733">
        <f t="shared" si="0"/>
        <v>8.1511111111111107E-4</v>
      </c>
      <c r="J13" s="718">
        <v>0</v>
      </c>
    </row>
    <row r="14" spans="1:10" ht="25.5" x14ac:dyDescent="0.2">
      <c r="A14" s="163" t="s">
        <v>783</v>
      </c>
      <c r="B14" s="164" t="s">
        <v>1020</v>
      </c>
      <c r="C14" s="748" t="s">
        <v>20</v>
      </c>
      <c r="D14" s="748" t="s">
        <v>23</v>
      </c>
      <c r="E14" s="748" t="s">
        <v>297</v>
      </c>
      <c r="F14" s="674">
        <v>173000</v>
      </c>
      <c r="G14" s="675">
        <v>173000</v>
      </c>
      <c r="H14" s="701">
        <v>16.600000000000001</v>
      </c>
      <c r="I14" s="733">
        <f t="shared" si="0"/>
        <v>9.5953757225433528E-5</v>
      </c>
      <c r="J14" s="718">
        <v>0</v>
      </c>
    </row>
    <row r="15" spans="1:10" ht="38.25" x14ac:dyDescent="0.2">
      <c r="A15" s="163" t="s">
        <v>784</v>
      </c>
      <c r="B15" s="164" t="s">
        <v>785</v>
      </c>
      <c r="C15" s="748" t="s">
        <v>20</v>
      </c>
      <c r="D15" s="748" t="s">
        <v>23</v>
      </c>
      <c r="E15" s="748" t="s">
        <v>297</v>
      </c>
      <c r="F15" s="674">
        <v>800000</v>
      </c>
      <c r="G15" s="675">
        <v>800000</v>
      </c>
      <c r="H15" s="701">
        <v>0</v>
      </c>
      <c r="I15" s="733">
        <f t="shared" si="0"/>
        <v>0</v>
      </c>
      <c r="J15" s="718">
        <v>93.7</v>
      </c>
    </row>
    <row r="16" spans="1:10" ht="12.75" x14ac:dyDescent="0.2">
      <c r="A16" s="163" t="s">
        <v>786</v>
      </c>
      <c r="B16" s="164" t="s">
        <v>787</v>
      </c>
      <c r="C16" s="748" t="s">
        <v>20</v>
      </c>
      <c r="D16" s="748" t="s">
        <v>23</v>
      </c>
      <c r="E16" s="748" t="s">
        <v>297</v>
      </c>
      <c r="F16" s="674">
        <v>400000</v>
      </c>
      <c r="G16" s="675">
        <v>400000</v>
      </c>
      <c r="H16" s="701">
        <v>10</v>
      </c>
      <c r="I16" s="733">
        <f t="shared" si="0"/>
        <v>2.5000000000000001E-5</v>
      </c>
      <c r="J16" s="718">
        <v>0</v>
      </c>
    </row>
    <row r="17" spans="1:10" ht="12.75" x14ac:dyDescent="0.2">
      <c r="A17" s="163" t="s">
        <v>788</v>
      </c>
      <c r="B17" s="164" t="s">
        <v>789</v>
      </c>
      <c r="C17" s="748" t="s">
        <v>20</v>
      </c>
      <c r="D17" s="748" t="s">
        <v>23</v>
      </c>
      <c r="E17" s="748" t="s">
        <v>297</v>
      </c>
      <c r="F17" s="674">
        <v>100000</v>
      </c>
      <c r="G17" s="675">
        <v>100000</v>
      </c>
      <c r="H17" s="701">
        <v>799.5</v>
      </c>
      <c r="I17" s="733">
        <f t="shared" si="0"/>
        <v>7.9950000000000004E-3</v>
      </c>
      <c r="J17" s="718">
        <v>0</v>
      </c>
    </row>
    <row r="18" spans="1:10" ht="38.25" x14ac:dyDescent="0.2">
      <c r="A18" s="163" t="s">
        <v>790</v>
      </c>
      <c r="B18" s="164" t="s">
        <v>791</v>
      </c>
      <c r="C18" s="748" t="s">
        <v>20</v>
      </c>
      <c r="D18" s="748" t="s">
        <v>23</v>
      </c>
      <c r="E18" s="748" t="s">
        <v>297</v>
      </c>
      <c r="F18" s="674">
        <v>50000</v>
      </c>
      <c r="G18" s="675">
        <v>50000</v>
      </c>
      <c r="H18" s="701">
        <v>0</v>
      </c>
      <c r="I18" s="733">
        <f t="shared" si="0"/>
        <v>0</v>
      </c>
      <c r="J18" s="718">
        <v>56.34</v>
      </c>
    </row>
    <row r="19" spans="1:10" ht="54.75" customHeight="1" x14ac:dyDescent="0.2">
      <c r="A19" s="165" t="s">
        <v>792</v>
      </c>
      <c r="B19" s="166" t="s">
        <v>793</v>
      </c>
      <c r="C19" s="750" t="s">
        <v>27</v>
      </c>
      <c r="D19" s="750" t="s">
        <v>30</v>
      </c>
      <c r="E19" s="750"/>
      <c r="F19" s="678">
        <f>F20+F21</f>
        <v>160000</v>
      </c>
      <c r="G19" s="678">
        <f t="shared" ref="G19:J19" si="1">G20+G21</f>
        <v>160000</v>
      </c>
      <c r="H19" s="704">
        <f>H20+H21</f>
        <v>0</v>
      </c>
      <c r="I19" s="734">
        <f t="shared" si="0"/>
        <v>0</v>
      </c>
      <c r="J19" s="720">
        <f t="shared" si="1"/>
        <v>0</v>
      </c>
    </row>
    <row r="20" spans="1:10" ht="12.75" x14ac:dyDescent="0.2">
      <c r="A20" s="167"/>
      <c r="B20" s="168" t="s">
        <v>794</v>
      </c>
      <c r="C20" s="751"/>
      <c r="D20" s="751"/>
      <c r="E20" s="752" t="s">
        <v>300</v>
      </c>
      <c r="F20" s="679">
        <v>102000</v>
      </c>
      <c r="G20" s="680">
        <v>102000</v>
      </c>
      <c r="H20" s="705">
        <v>0</v>
      </c>
      <c r="I20" s="698">
        <f t="shared" si="0"/>
        <v>0</v>
      </c>
      <c r="J20" s="721">
        <v>0</v>
      </c>
    </row>
    <row r="21" spans="1:10" ht="12.75" x14ac:dyDescent="0.2">
      <c r="A21" s="169"/>
      <c r="B21" s="170"/>
      <c r="C21" s="753"/>
      <c r="D21" s="753"/>
      <c r="E21" s="754" t="s">
        <v>302</v>
      </c>
      <c r="F21" s="681">
        <v>58000</v>
      </c>
      <c r="G21" s="682">
        <v>58000</v>
      </c>
      <c r="H21" s="706">
        <v>0</v>
      </c>
      <c r="I21" s="735">
        <f t="shared" si="0"/>
        <v>0</v>
      </c>
      <c r="J21" s="722">
        <v>0</v>
      </c>
    </row>
    <row r="22" spans="1:10" ht="12.75" x14ac:dyDescent="0.2">
      <c r="A22" s="171" t="s">
        <v>795</v>
      </c>
      <c r="B22" s="172" t="s">
        <v>1062</v>
      </c>
      <c r="C22" s="173">
        <v>700</v>
      </c>
      <c r="D22" s="173">
        <v>70005</v>
      </c>
      <c r="E22" s="173">
        <v>6060</v>
      </c>
      <c r="F22" s="683">
        <v>60000</v>
      </c>
      <c r="G22" s="683">
        <v>60000</v>
      </c>
      <c r="H22" s="700">
        <v>53579.72</v>
      </c>
      <c r="I22" s="733">
        <f t="shared" si="0"/>
        <v>0.89299533333333336</v>
      </c>
      <c r="J22" s="723">
        <v>0</v>
      </c>
    </row>
    <row r="23" spans="1:10" ht="12.75" x14ac:dyDescent="0.2">
      <c r="A23" s="171" t="s">
        <v>796</v>
      </c>
      <c r="B23" s="174" t="s">
        <v>797</v>
      </c>
      <c r="C23" s="175" t="s">
        <v>53</v>
      </c>
      <c r="D23" s="175" t="s">
        <v>58</v>
      </c>
      <c r="E23" s="175" t="s">
        <v>325</v>
      </c>
      <c r="F23" s="684">
        <v>20000</v>
      </c>
      <c r="G23" s="684">
        <v>20000</v>
      </c>
      <c r="H23" s="702">
        <v>19999.79</v>
      </c>
      <c r="I23" s="733">
        <f t="shared" si="0"/>
        <v>0.99998950000000009</v>
      </c>
      <c r="J23" s="724">
        <v>0</v>
      </c>
    </row>
    <row r="24" spans="1:10" ht="41.25" customHeight="1" x14ac:dyDescent="0.2">
      <c r="A24" s="171" t="s">
        <v>798</v>
      </c>
      <c r="B24" s="176" t="s">
        <v>1047</v>
      </c>
      <c r="C24" s="177" t="s">
        <v>408</v>
      </c>
      <c r="D24" s="177" t="s">
        <v>415</v>
      </c>
      <c r="E24" s="177" t="s">
        <v>417</v>
      </c>
      <c r="F24" s="685">
        <v>40000</v>
      </c>
      <c r="G24" s="685">
        <v>40000</v>
      </c>
      <c r="H24" s="707">
        <v>40000</v>
      </c>
      <c r="I24" s="733">
        <f t="shared" si="0"/>
        <v>1</v>
      </c>
      <c r="J24" s="697">
        <v>0</v>
      </c>
    </row>
    <row r="25" spans="1:10" ht="25.5" x14ac:dyDescent="0.2">
      <c r="A25" s="171" t="s">
        <v>799</v>
      </c>
      <c r="B25" s="178" t="s">
        <v>800</v>
      </c>
      <c r="C25" s="179" t="s">
        <v>408</v>
      </c>
      <c r="D25" s="179" t="s">
        <v>419</v>
      </c>
      <c r="E25" s="179" t="s">
        <v>429</v>
      </c>
      <c r="F25" s="686">
        <v>30000</v>
      </c>
      <c r="G25" s="686">
        <v>30000</v>
      </c>
      <c r="H25" s="707">
        <v>0</v>
      </c>
      <c r="I25" s="733">
        <f t="shared" si="0"/>
        <v>0</v>
      </c>
      <c r="J25" s="697">
        <v>0</v>
      </c>
    </row>
    <row r="26" spans="1:10" ht="12.75" x14ac:dyDescent="0.2">
      <c r="A26" s="171" t="s">
        <v>801</v>
      </c>
      <c r="B26" s="180" t="s">
        <v>802</v>
      </c>
      <c r="C26" s="181" t="s">
        <v>152</v>
      </c>
      <c r="D26" s="181" t="s">
        <v>154</v>
      </c>
      <c r="E26" s="181" t="s">
        <v>325</v>
      </c>
      <c r="F26" s="687">
        <v>4000</v>
      </c>
      <c r="G26" s="687">
        <v>4000</v>
      </c>
      <c r="H26" s="708">
        <v>3999.96</v>
      </c>
      <c r="I26" s="733">
        <f t="shared" si="0"/>
        <v>0.99999000000000005</v>
      </c>
      <c r="J26" s="725">
        <v>0</v>
      </c>
    </row>
    <row r="27" spans="1:10" ht="12.75" x14ac:dyDescent="0.2">
      <c r="A27" s="171" t="s">
        <v>803</v>
      </c>
      <c r="B27" s="672" t="s">
        <v>804</v>
      </c>
      <c r="C27" s="182" t="s">
        <v>152</v>
      </c>
      <c r="D27" s="182" t="s">
        <v>154</v>
      </c>
      <c r="E27" s="182" t="s">
        <v>325</v>
      </c>
      <c r="F27" s="688">
        <v>9000</v>
      </c>
      <c r="G27" s="688">
        <v>9000</v>
      </c>
      <c r="H27" s="709">
        <v>0</v>
      </c>
      <c r="I27" s="733">
        <f t="shared" si="0"/>
        <v>0</v>
      </c>
      <c r="J27" s="726">
        <v>0</v>
      </c>
    </row>
    <row r="28" spans="1:10" ht="38.25" x14ac:dyDescent="0.2">
      <c r="A28" s="171" t="s">
        <v>805</v>
      </c>
      <c r="B28" s="183" t="s">
        <v>1061</v>
      </c>
      <c r="C28" s="184" t="s">
        <v>152</v>
      </c>
      <c r="D28" s="184" t="s">
        <v>159</v>
      </c>
      <c r="E28" s="184" t="s">
        <v>297</v>
      </c>
      <c r="F28" s="689">
        <v>50000</v>
      </c>
      <c r="G28" s="689">
        <v>50000</v>
      </c>
      <c r="H28" s="710">
        <v>0</v>
      </c>
      <c r="I28" s="733">
        <f t="shared" si="0"/>
        <v>0</v>
      </c>
      <c r="J28" s="727">
        <v>0</v>
      </c>
    </row>
    <row r="29" spans="1:10" ht="25.5" x14ac:dyDescent="0.2">
      <c r="A29" s="171" t="s">
        <v>806</v>
      </c>
      <c r="B29" s="185" t="s">
        <v>807</v>
      </c>
      <c r="C29" s="186" t="s">
        <v>152</v>
      </c>
      <c r="D29" s="186" t="s">
        <v>159</v>
      </c>
      <c r="E29" s="186" t="s">
        <v>297</v>
      </c>
      <c r="F29" s="690">
        <v>15000</v>
      </c>
      <c r="G29" s="690">
        <v>15000</v>
      </c>
      <c r="H29" s="708">
        <v>13720.65</v>
      </c>
      <c r="I29" s="733">
        <f t="shared" si="0"/>
        <v>0.91471000000000002</v>
      </c>
      <c r="J29" s="725">
        <v>0</v>
      </c>
    </row>
    <row r="30" spans="1:10" ht="51" x14ac:dyDescent="0.2">
      <c r="A30" s="165" t="s">
        <v>808</v>
      </c>
      <c r="B30" s="187" t="s">
        <v>809</v>
      </c>
      <c r="C30" s="188" t="s">
        <v>226</v>
      </c>
      <c r="D30" s="188" t="s">
        <v>228</v>
      </c>
      <c r="E30" s="189"/>
      <c r="F30" s="691">
        <f>F32+F34+F36+F38</f>
        <v>10601565</v>
      </c>
      <c r="G30" s="691">
        <f>G32+G34+G36+G38</f>
        <v>10601565</v>
      </c>
      <c r="H30" s="711">
        <f>H32+H34+H38+H36</f>
        <v>4292396.12</v>
      </c>
      <c r="I30" s="733">
        <f t="shared" si="0"/>
        <v>0.40488325261411878</v>
      </c>
      <c r="J30" s="728">
        <f>J32+J34+J36+J38</f>
        <v>3272427.95</v>
      </c>
    </row>
    <row r="31" spans="1:10" ht="12.75" x14ac:dyDescent="0.2">
      <c r="A31" s="190"/>
      <c r="B31" s="191" t="s">
        <v>794</v>
      </c>
      <c r="C31" s="188"/>
      <c r="D31" s="188"/>
      <c r="E31" s="188" t="s">
        <v>302</v>
      </c>
      <c r="F31" s="692" t="s">
        <v>810</v>
      </c>
      <c r="G31" s="692" t="s">
        <v>810</v>
      </c>
      <c r="H31" s="712" t="s">
        <v>810</v>
      </c>
      <c r="I31" s="698"/>
      <c r="J31" s="729" t="s">
        <v>810</v>
      </c>
    </row>
    <row r="32" spans="1:10" ht="12.75" x14ac:dyDescent="0.2">
      <c r="A32" s="190"/>
      <c r="B32" s="192"/>
      <c r="C32" s="188"/>
      <c r="D32" s="188"/>
      <c r="E32" s="188"/>
      <c r="F32" s="679">
        <v>118610</v>
      </c>
      <c r="G32" s="679">
        <v>118610</v>
      </c>
      <c r="H32" s="713">
        <v>1113153.8500000001</v>
      </c>
      <c r="I32" s="1284">
        <f>SUM(H32+H34+H36)/(G32+G34+G36)</f>
        <v>0.38521552822776228</v>
      </c>
      <c r="J32" s="729">
        <v>76784.7</v>
      </c>
    </row>
    <row r="33" spans="1:10" ht="25.5" x14ac:dyDescent="0.2">
      <c r="A33" s="190"/>
      <c r="B33" s="192"/>
      <c r="C33" s="188"/>
      <c r="D33" s="188"/>
      <c r="E33" s="188"/>
      <c r="F33" s="193" t="s">
        <v>811</v>
      </c>
      <c r="G33" s="193" t="s">
        <v>811</v>
      </c>
      <c r="H33" s="714" t="s">
        <v>811</v>
      </c>
      <c r="I33" s="1284"/>
      <c r="J33" s="730" t="s">
        <v>811</v>
      </c>
    </row>
    <row r="34" spans="1:10" ht="12.75" x14ac:dyDescent="0.2">
      <c r="A34" s="190"/>
      <c r="B34" s="192"/>
      <c r="C34" s="188"/>
      <c r="D34" s="188"/>
      <c r="E34" s="188" t="s">
        <v>302</v>
      </c>
      <c r="F34" s="679">
        <v>1875669</v>
      </c>
      <c r="G34" s="679">
        <v>1875669</v>
      </c>
      <c r="H34" s="713">
        <v>1256621.2</v>
      </c>
      <c r="I34" s="1284"/>
      <c r="J34" s="729">
        <v>396322.97</v>
      </c>
    </row>
    <row r="35" spans="1:10" ht="22.5" x14ac:dyDescent="0.2">
      <c r="A35" s="190"/>
      <c r="B35" s="192"/>
      <c r="C35" s="188"/>
      <c r="D35" s="188"/>
      <c r="E35" s="188"/>
      <c r="F35" s="193" t="s">
        <v>812</v>
      </c>
      <c r="G35" s="1097" t="s">
        <v>812</v>
      </c>
      <c r="H35" s="714" t="s">
        <v>812</v>
      </c>
      <c r="I35" s="1284"/>
      <c r="J35" s="1098" t="s">
        <v>812</v>
      </c>
    </row>
    <row r="36" spans="1:10" ht="12.75" x14ac:dyDescent="0.2">
      <c r="A36" s="190"/>
      <c r="B36" s="192"/>
      <c r="C36" s="188"/>
      <c r="D36" s="188"/>
      <c r="E36" s="188" t="s">
        <v>302</v>
      </c>
      <c r="F36" s="692">
        <v>4157537</v>
      </c>
      <c r="G36" s="692">
        <v>4157537</v>
      </c>
      <c r="H36" s="713">
        <v>0</v>
      </c>
      <c r="I36" s="1284"/>
      <c r="J36" s="729">
        <v>1592395</v>
      </c>
    </row>
    <row r="37" spans="1:10" ht="12.75" x14ac:dyDescent="0.2">
      <c r="A37" s="190"/>
      <c r="B37" s="192"/>
      <c r="C37" s="188"/>
      <c r="D37" s="188"/>
      <c r="E37" s="188"/>
      <c r="F37" s="692" t="s">
        <v>813</v>
      </c>
      <c r="G37" s="692" t="s">
        <v>813</v>
      </c>
      <c r="H37" s="712" t="s">
        <v>813</v>
      </c>
      <c r="I37" s="736"/>
      <c r="J37" s="729" t="s">
        <v>813</v>
      </c>
    </row>
    <row r="38" spans="1:10" ht="12.75" x14ac:dyDescent="0.2">
      <c r="A38" s="194"/>
      <c r="B38" s="195"/>
      <c r="C38" s="182"/>
      <c r="D38" s="182"/>
      <c r="E38" s="182" t="s">
        <v>679</v>
      </c>
      <c r="F38" s="693">
        <v>4449749</v>
      </c>
      <c r="G38" s="693">
        <v>4449749</v>
      </c>
      <c r="H38" s="715">
        <v>1922621.07</v>
      </c>
      <c r="I38" s="703">
        <f>H38/G38</f>
        <v>0.43207404956998702</v>
      </c>
      <c r="J38" s="731">
        <v>1206925.28</v>
      </c>
    </row>
    <row r="39" spans="1:10" ht="30.75" customHeight="1" x14ac:dyDescent="0.2">
      <c r="A39" s="196" t="s">
        <v>814</v>
      </c>
      <c r="B39" s="197" t="s">
        <v>815</v>
      </c>
      <c r="C39" s="177" t="s">
        <v>226</v>
      </c>
      <c r="D39" s="177" t="s">
        <v>694</v>
      </c>
      <c r="E39" s="177" t="s">
        <v>297</v>
      </c>
      <c r="F39" s="694">
        <v>10000</v>
      </c>
      <c r="G39" s="694">
        <v>10000</v>
      </c>
      <c r="H39" s="709">
        <v>9982.5</v>
      </c>
      <c r="I39" s="699">
        <f>H39/G39</f>
        <v>0.99824999999999997</v>
      </c>
      <c r="J39" s="732">
        <v>0</v>
      </c>
    </row>
    <row r="40" spans="1:10" ht="25.5" x14ac:dyDescent="0.2">
      <c r="A40" s="196" t="s">
        <v>816</v>
      </c>
      <c r="B40" s="197" t="s">
        <v>817</v>
      </c>
      <c r="C40" s="177" t="s">
        <v>226</v>
      </c>
      <c r="D40" s="177" t="s">
        <v>694</v>
      </c>
      <c r="E40" s="177" t="s">
        <v>297</v>
      </c>
      <c r="F40" s="694">
        <v>25000</v>
      </c>
      <c r="G40" s="694">
        <v>25000</v>
      </c>
      <c r="H40" s="700">
        <v>2367.75</v>
      </c>
      <c r="I40" s="699">
        <f t="shared" ref="I40:I48" si="2">H40/G40</f>
        <v>9.4710000000000003E-2</v>
      </c>
      <c r="J40" s="732">
        <v>0</v>
      </c>
    </row>
    <row r="41" spans="1:10" ht="25.5" x14ac:dyDescent="0.2">
      <c r="A41" s="196" t="s">
        <v>818</v>
      </c>
      <c r="B41" s="198" t="s">
        <v>819</v>
      </c>
      <c r="C41" s="181" t="s">
        <v>226</v>
      </c>
      <c r="D41" s="181" t="s">
        <v>694</v>
      </c>
      <c r="E41" s="181" t="s">
        <v>297</v>
      </c>
      <c r="F41" s="695">
        <v>5000</v>
      </c>
      <c r="G41" s="695">
        <v>5000</v>
      </c>
      <c r="H41" s="701">
        <v>4999.95</v>
      </c>
      <c r="I41" s="699">
        <f t="shared" si="2"/>
        <v>0.99998999999999993</v>
      </c>
      <c r="J41" s="728">
        <v>0</v>
      </c>
    </row>
    <row r="42" spans="1:10" ht="25.5" x14ac:dyDescent="0.2">
      <c r="A42" s="196" t="s">
        <v>820</v>
      </c>
      <c r="B42" s="198" t="s">
        <v>821</v>
      </c>
      <c r="C42" s="181" t="s">
        <v>226</v>
      </c>
      <c r="D42" s="181" t="s">
        <v>694</v>
      </c>
      <c r="E42" s="181" t="s">
        <v>297</v>
      </c>
      <c r="F42" s="690">
        <v>30000</v>
      </c>
      <c r="G42" s="676">
        <v>30000</v>
      </c>
      <c r="H42" s="701">
        <v>799.5</v>
      </c>
      <c r="I42" s="699">
        <f t="shared" si="2"/>
        <v>2.665E-2</v>
      </c>
      <c r="J42" s="728">
        <v>0</v>
      </c>
    </row>
    <row r="43" spans="1:10" ht="25.5" x14ac:dyDescent="0.2">
      <c r="A43" s="196" t="s">
        <v>822</v>
      </c>
      <c r="B43" s="198" t="s">
        <v>823</v>
      </c>
      <c r="C43" s="181" t="s">
        <v>226</v>
      </c>
      <c r="D43" s="181" t="s">
        <v>694</v>
      </c>
      <c r="E43" s="181" t="s">
        <v>297</v>
      </c>
      <c r="F43" s="690">
        <v>10000</v>
      </c>
      <c r="G43" s="690">
        <v>10000</v>
      </c>
      <c r="H43" s="702">
        <v>36.22</v>
      </c>
      <c r="I43" s="699">
        <f t="shared" si="2"/>
        <v>3.6219999999999998E-3</v>
      </c>
      <c r="J43" s="728">
        <v>0</v>
      </c>
    </row>
    <row r="44" spans="1:10" ht="38.25" x14ac:dyDescent="0.2">
      <c r="A44" s="196" t="s">
        <v>824</v>
      </c>
      <c r="B44" s="199" t="s">
        <v>825</v>
      </c>
      <c r="C44" s="179" t="s">
        <v>226</v>
      </c>
      <c r="D44" s="179" t="s">
        <v>698</v>
      </c>
      <c r="E44" s="179" t="s">
        <v>297</v>
      </c>
      <c r="F44" s="686">
        <v>1228200</v>
      </c>
      <c r="G44" s="686">
        <v>7500</v>
      </c>
      <c r="H44" s="709">
        <v>7458.75</v>
      </c>
      <c r="I44" s="699">
        <f t="shared" si="2"/>
        <v>0.99450000000000005</v>
      </c>
      <c r="J44" s="728">
        <v>0</v>
      </c>
    </row>
    <row r="45" spans="1:10" ht="54.75" customHeight="1" x14ac:dyDescent="0.2">
      <c r="A45" s="196" t="s">
        <v>826</v>
      </c>
      <c r="B45" s="200" t="s">
        <v>1048</v>
      </c>
      <c r="C45" s="189" t="s">
        <v>239</v>
      </c>
      <c r="D45" s="189" t="s">
        <v>701</v>
      </c>
      <c r="E45" s="189" t="s">
        <v>297</v>
      </c>
      <c r="F45" s="691">
        <v>1177400</v>
      </c>
      <c r="G45" s="691">
        <v>72000</v>
      </c>
      <c r="H45" s="711">
        <v>42078.12</v>
      </c>
      <c r="I45" s="699">
        <f t="shared" si="2"/>
        <v>0.58441833333333337</v>
      </c>
      <c r="J45" s="728">
        <v>0</v>
      </c>
    </row>
    <row r="46" spans="1:10" ht="30" customHeight="1" x14ac:dyDescent="0.2">
      <c r="A46" s="740" t="s">
        <v>827</v>
      </c>
      <c r="B46" s="201" t="s">
        <v>828</v>
      </c>
      <c r="C46" s="186" t="s">
        <v>239</v>
      </c>
      <c r="D46" s="186" t="s">
        <v>701</v>
      </c>
      <c r="E46" s="186" t="s">
        <v>325</v>
      </c>
      <c r="F46" s="690">
        <v>19000</v>
      </c>
      <c r="G46" s="690">
        <v>19000</v>
      </c>
      <c r="H46" s="708">
        <v>16000</v>
      </c>
      <c r="I46" s="741">
        <f t="shared" si="2"/>
        <v>0.84210526315789469</v>
      </c>
      <c r="J46" s="728">
        <v>0</v>
      </c>
    </row>
    <row r="47" spans="1:10" ht="18" customHeight="1" x14ac:dyDescent="0.2">
      <c r="A47" s="742" t="s">
        <v>829</v>
      </c>
      <c r="B47" s="743" t="s">
        <v>830</v>
      </c>
      <c r="C47" s="755" t="s">
        <v>729</v>
      </c>
      <c r="D47" s="755" t="s">
        <v>731</v>
      </c>
      <c r="E47" s="755" t="s">
        <v>325</v>
      </c>
      <c r="F47" s="744">
        <v>8000</v>
      </c>
      <c r="G47" s="745">
        <v>8000</v>
      </c>
      <c r="H47" s="746">
        <v>8000</v>
      </c>
      <c r="I47" s="735">
        <f t="shared" si="2"/>
        <v>1</v>
      </c>
      <c r="J47" s="747">
        <v>0</v>
      </c>
    </row>
    <row r="48" spans="1:10" ht="16.5" thickBot="1" x14ac:dyDescent="0.3">
      <c r="A48" s="1283"/>
      <c r="B48" s="1283"/>
      <c r="C48" s="1283"/>
      <c r="D48" s="1283"/>
      <c r="E48" s="1283"/>
      <c r="F48" s="673">
        <f>F45+F30+F27+F22+F24+F26+F23+F43+F42+F41+F40+F39+F14+F13+F12+F11+F9+F28+F15+F16+F17+F18+F25+F46+F47+F44+F10+F29+F19</f>
        <v>15303165</v>
      </c>
      <c r="G48" s="696">
        <f>G45+G30+G27+G22+G24+G26+G23+G43+G42+G41+G40+G39+G14+G13+G12+G11+G9+G28+G15+G16+G17+G18+G25+G46+G47+G44+G10+G29+G19</f>
        <v>12977065</v>
      </c>
      <c r="H48" s="737">
        <f>H45+H30+H27+H22+H24+H26+H23+H43+H42+H41+H40+H39+H14+H13+H12+H11+H9+H28+H15+H16+H17+H18+H25+H46+H47+H44+H10+H29+H19</f>
        <v>4522737.2399999993</v>
      </c>
      <c r="I48" s="738">
        <f t="shared" si="2"/>
        <v>0.34851773031883554</v>
      </c>
      <c r="J48" s="739">
        <f>J9+J10+J11+J12+J13+J14+J15+J16+J17+J18+J22+J23+J27+J24+J25+J26+J28+J30+J39+J40+J41+J42+J43+J44+J45+J46+J47+J29+J19</f>
        <v>3272577.99</v>
      </c>
    </row>
  </sheetData>
  <mergeCells count="4">
    <mergeCell ref="B5:J5"/>
    <mergeCell ref="C8:E8"/>
    <mergeCell ref="A48:E48"/>
    <mergeCell ref="I32:I36"/>
  </mergeCells>
  <pageMargins left="0.70866141732283472" right="0.11811023622047245" top="1.1417322834645669" bottom="0.74803149606299213" header="0.31496062992125984" footer="0.31496062992125984"/>
  <pageSetup paperSize="9" orientation="landscape" r:id="rId1"/>
  <headerFooter>
    <oddFooter>Strona &amp;P z &amp;N</oddFooter>
  </headerFooter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31" zoomScaleNormal="100" workbookViewId="0">
      <selection activeCell="D49" sqref="D49"/>
    </sheetView>
  </sheetViews>
  <sheetFormatPr defaultRowHeight="12.75" x14ac:dyDescent="0.2"/>
  <cols>
    <col min="1" max="1" width="7.5703125" style="8" customWidth="1"/>
    <col min="2" max="2" width="7.7109375" style="8" customWidth="1"/>
    <col min="3" max="3" width="4.7109375" style="8" customWidth="1"/>
    <col min="4" max="4" width="30.5703125" style="8" customWidth="1"/>
    <col min="5" max="5" width="14.28515625" style="8" customWidth="1"/>
    <col min="6" max="6" width="14.140625" style="8" customWidth="1"/>
    <col min="7" max="7" width="8.5703125" style="8" customWidth="1"/>
    <col min="8" max="8" width="14.5703125" style="8" customWidth="1"/>
    <col min="9" max="9" width="15.7109375" style="8" customWidth="1"/>
    <col min="10" max="10" width="9.85546875" style="8" customWidth="1"/>
    <col min="11" max="16384" width="9.140625" style="8"/>
  </cols>
  <sheetData>
    <row r="1" spans="1:10" x14ac:dyDescent="0.2">
      <c r="E1" s="9"/>
      <c r="F1" s="9"/>
      <c r="G1" s="9"/>
      <c r="H1" s="1288" t="s">
        <v>1050</v>
      </c>
      <c r="I1" s="1288"/>
      <c r="J1" s="1288"/>
    </row>
    <row r="2" spans="1:10" ht="11.25" customHeight="1" x14ac:dyDescent="0.2">
      <c r="E2" s="10"/>
      <c r="F2" s="10"/>
      <c r="G2" s="10"/>
      <c r="H2" s="1289"/>
      <c r="I2" s="1289"/>
      <c r="J2" s="1289"/>
    </row>
    <row r="3" spans="1:10" ht="36.75" customHeight="1" x14ac:dyDescent="0.25">
      <c r="A3" s="1290" t="s">
        <v>740</v>
      </c>
      <c r="B3" s="1291"/>
      <c r="C3" s="1291"/>
      <c r="D3" s="1291"/>
      <c r="E3" s="1291"/>
      <c r="F3" s="1291"/>
      <c r="G3" s="1291"/>
      <c r="H3" s="1291"/>
    </row>
    <row r="4" spans="1:10" ht="16.5" thickBot="1" x14ac:dyDescent="0.3">
      <c r="A4" s="1292"/>
      <c r="B4" s="1292"/>
      <c r="C4" s="1292"/>
      <c r="D4" s="1292"/>
      <c r="E4" s="1293"/>
      <c r="F4" s="1293"/>
      <c r="G4" s="1293"/>
      <c r="H4" s="1293"/>
    </row>
    <row r="5" spans="1:10" ht="15" customHeight="1" thickBot="1" x14ac:dyDescent="0.25">
      <c r="A5" s="1294" t="s">
        <v>0</v>
      </c>
      <c r="B5" s="1296" t="s">
        <v>1</v>
      </c>
      <c r="C5" s="1296" t="s">
        <v>741</v>
      </c>
      <c r="D5" s="1296" t="s">
        <v>742</v>
      </c>
      <c r="E5" s="1286" t="s">
        <v>743</v>
      </c>
      <c r="F5" s="1286"/>
      <c r="G5" s="1287"/>
      <c r="H5" s="1285" t="s">
        <v>744</v>
      </c>
      <c r="I5" s="1286"/>
      <c r="J5" s="1287"/>
    </row>
    <row r="6" spans="1:10" ht="39" thickBot="1" x14ac:dyDescent="0.25">
      <c r="A6" s="1295"/>
      <c r="B6" s="1297"/>
      <c r="C6" s="1297"/>
      <c r="D6" s="1297"/>
      <c r="E6" s="11" t="s">
        <v>1021</v>
      </c>
      <c r="F6" s="12" t="s">
        <v>1022</v>
      </c>
      <c r="G6" s="764" t="s">
        <v>995</v>
      </c>
      <c r="H6" s="13" t="s">
        <v>1021</v>
      </c>
      <c r="I6" s="12" t="s">
        <v>1022</v>
      </c>
      <c r="J6" s="764" t="s">
        <v>1023</v>
      </c>
    </row>
    <row r="7" spans="1:10" ht="15.75" x14ac:dyDescent="0.2">
      <c r="A7" s="14" t="s">
        <v>4</v>
      </c>
      <c r="B7" s="15"/>
      <c r="C7" s="15"/>
      <c r="D7" s="16" t="s">
        <v>5</v>
      </c>
      <c r="E7" s="17">
        <f>E8</f>
        <v>482814.15</v>
      </c>
      <c r="F7" s="17">
        <f t="shared" ref="F7:F8" si="0">F8</f>
        <v>482814.15</v>
      </c>
      <c r="G7" s="765">
        <f>F7/E7</f>
        <v>1</v>
      </c>
      <c r="H7" s="18">
        <f>H8</f>
        <v>482814.15</v>
      </c>
      <c r="I7" s="19">
        <f t="shared" ref="I7" si="1">I8</f>
        <v>482814.15</v>
      </c>
      <c r="J7" s="765">
        <f>I7/H7</f>
        <v>1</v>
      </c>
    </row>
    <row r="8" spans="1:10" ht="15.75" x14ac:dyDescent="0.2">
      <c r="A8" s="20"/>
      <c r="B8" s="21" t="s">
        <v>6</v>
      </c>
      <c r="C8" s="22"/>
      <c r="D8" s="23" t="s">
        <v>745</v>
      </c>
      <c r="E8" s="24">
        <f>E9</f>
        <v>482814.15</v>
      </c>
      <c r="F8" s="24">
        <f t="shared" si="0"/>
        <v>482814.15</v>
      </c>
      <c r="G8" s="766">
        <f>F8/E8</f>
        <v>1</v>
      </c>
      <c r="H8" s="25">
        <f>SUM(H10:H15)</f>
        <v>482814.15</v>
      </c>
      <c r="I8" s="26">
        <f>SUM(I10:I15)</f>
        <v>482814.15</v>
      </c>
      <c r="J8" s="775">
        <f>I8/H8</f>
        <v>1</v>
      </c>
    </row>
    <row r="9" spans="1:10" ht="60" x14ac:dyDescent="0.2">
      <c r="A9" s="27"/>
      <c r="B9" s="28"/>
      <c r="C9" s="29">
        <v>2010</v>
      </c>
      <c r="D9" s="30" t="s">
        <v>12</v>
      </c>
      <c r="E9" s="31">
        <v>482814.15</v>
      </c>
      <c r="F9" s="32">
        <v>482814.15</v>
      </c>
      <c r="G9" s="767">
        <f>F9/E9</f>
        <v>1</v>
      </c>
      <c r="H9" s="33"/>
      <c r="I9" s="34"/>
      <c r="J9" s="780"/>
    </row>
    <row r="10" spans="1:10" ht="15.75" x14ac:dyDescent="0.2">
      <c r="A10" s="27"/>
      <c r="B10" s="35"/>
      <c r="C10" s="29">
        <v>4010</v>
      </c>
      <c r="D10" s="30" t="s">
        <v>256</v>
      </c>
      <c r="E10" s="36"/>
      <c r="F10" s="37"/>
      <c r="G10" s="768"/>
      <c r="H10" s="38">
        <v>4782.3999999999996</v>
      </c>
      <c r="I10" s="38">
        <v>4782.3999999999996</v>
      </c>
      <c r="J10" s="781">
        <f>I10/H10</f>
        <v>1</v>
      </c>
    </row>
    <row r="11" spans="1:10" ht="15.75" x14ac:dyDescent="0.2">
      <c r="A11" s="27"/>
      <c r="B11" s="35"/>
      <c r="C11" s="29">
        <v>4110</v>
      </c>
      <c r="D11" s="30" t="s">
        <v>259</v>
      </c>
      <c r="E11" s="36"/>
      <c r="F11" s="36"/>
      <c r="G11" s="768"/>
      <c r="H11" s="38">
        <v>822.09</v>
      </c>
      <c r="I11" s="38">
        <v>822.09</v>
      </c>
      <c r="J11" s="781">
        <f t="shared" ref="J11:J15" si="2">I11/H11</f>
        <v>1</v>
      </c>
    </row>
    <row r="12" spans="1:10" ht="15.75" x14ac:dyDescent="0.2">
      <c r="A12" s="27"/>
      <c r="B12" s="35"/>
      <c r="C12" s="29">
        <v>4120</v>
      </c>
      <c r="D12" s="30" t="s">
        <v>262</v>
      </c>
      <c r="E12" s="36"/>
      <c r="F12" s="36"/>
      <c r="G12" s="768"/>
      <c r="H12" s="38">
        <v>117.17</v>
      </c>
      <c r="I12" s="38">
        <v>117.17</v>
      </c>
      <c r="J12" s="781">
        <f t="shared" si="2"/>
        <v>1</v>
      </c>
    </row>
    <row r="13" spans="1:10" ht="15.75" x14ac:dyDescent="0.2">
      <c r="A13" s="27"/>
      <c r="B13" s="39"/>
      <c r="C13" s="29">
        <v>4210</v>
      </c>
      <c r="D13" s="40" t="s">
        <v>265</v>
      </c>
      <c r="E13" s="36"/>
      <c r="F13" s="36"/>
      <c r="G13" s="768"/>
      <c r="H13" s="38">
        <v>2605.2800000000002</v>
      </c>
      <c r="I13" s="38">
        <v>2605.2800000000002</v>
      </c>
      <c r="J13" s="781">
        <f t="shared" si="2"/>
        <v>1</v>
      </c>
    </row>
    <row r="14" spans="1:10" ht="15.75" x14ac:dyDescent="0.2">
      <c r="A14" s="27"/>
      <c r="B14" s="39"/>
      <c r="C14" s="29">
        <v>4300</v>
      </c>
      <c r="D14" s="40" t="s">
        <v>268</v>
      </c>
      <c r="E14" s="36"/>
      <c r="F14" s="36"/>
      <c r="G14" s="768"/>
      <c r="H14" s="38">
        <v>1140</v>
      </c>
      <c r="I14" s="38">
        <v>1140</v>
      </c>
      <c r="J14" s="781">
        <f t="shared" si="2"/>
        <v>1</v>
      </c>
    </row>
    <row r="15" spans="1:10" ht="15.75" x14ac:dyDescent="0.2">
      <c r="A15" s="27"/>
      <c r="B15" s="39"/>
      <c r="C15" s="29">
        <v>4430</v>
      </c>
      <c r="D15" s="40" t="s">
        <v>746</v>
      </c>
      <c r="E15" s="31"/>
      <c r="F15" s="31"/>
      <c r="G15" s="767"/>
      <c r="H15" s="38">
        <v>473347.21</v>
      </c>
      <c r="I15" s="38">
        <v>473347.21</v>
      </c>
      <c r="J15" s="781">
        <f t="shared" si="2"/>
        <v>1</v>
      </c>
    </row>
    <row r="16" spans="1:10" ht="15.75" x14ac:dyDescent="0.2">
      <c r="A16" s="41">
        <v>750</v>
      </c>
      <c r="B16" s="15"/>
      <c r="C16" s="15"/>
      <c r="D16" s="16" t="s">
        <v>54</v>
      </c>
      <c r="E16" s="17">
        <f>E17</f>
        <v>118700</v>
      </c>
      <c r="F16" s="17">
        <f>F17</f>
        <v>59585</v>
      </c>
      <c r="G16" s="765">
        <f>F16/E16</f>
        <v>0.50197978096040441</v>
      </c>
      <c r="H16" s="18">
        <f>H17</f>
        <v>118700</v>
      </c>
      <c r="I16" s="17">
        <f t="shared" ref="I16" si="3">I17</f>
        <v>59584.999999999993</v>
      </c>
      <c r="J16" s="765">
        <f>I16/H16</f>
        <v>0.5019797809604043</v>
      </c>
    </row>
    <row r="17" spans="1:10" ht="15.75" x14ac:dyDescent="0.2">
      <c r="A17" s="20"/>
      <c r="B17" s="42">
        <v>75011</v>
      </c>
      <c r="C17" s="22"/>
      <c r="D17" s="23" t="s">
        <v>56</v>
      </c>
      <c r="E17" s="24">
        <f>E18</f>
        <v>118700</v>
      </c>
      <c r="F17" s="24">
        <f t="shared" ref="F17" si="4">F18</f>
        <v>59585</v>
      </c>
      <c r="G17" s="766">
        <f>F17/E17</f>
        <v>0.50197978096040441</v>
      </c>
      <c r="H17" s="25">
        <f>SUM(H19:H24)</f>
        <v>118700</v>
      </c>
      <c r="I17" s="26">
        <f t="shared" ref="I17" si="5">SUM(I19:I24)</f>
        <v>59584.999999999993</v>
      </c>
      <c r="J17" s="775">
        <f>I17/H17</f>
        <v>0.5019797809604043</v>
      </c>
    </row>
    <row r="18" spans="1:10" ht="60" x14ac:dyDescent="0.2">
      <c r="A18" s="27"/>
      <c r="B18" s="28"/>
      <c r="C18" s="29">
        <v>2010</v>
      </c>
      <c r="D18" s="30" t="s">
        <v>12</v>
      </c>
      <c r="E18" s="31">
        <v>118700</v>
      </c>
      <c r="F18" s="32">
        <v>59585</v>
      </c>
      <c r="G18" s="767">
        <f>F18/E18</f>
        <v>0.50197978096040441</v>
      </c>
      <c r="H18" s="33"/>
      <c r="I18" s="789"/>
      <c r="J18" s="780"/>
    </row>
    <row r="19" spans="1:10" ht="15.75" x14ac:dyDescent="0.2">
      <c r="A19" s="27"/>
      <c r="B19" s="35"/>
      <c r="C19" s="29">
        <v>4010</v>
      </c>
      <c r="D19" s="30" t="s">
        <v>256</v>
      </c>
      <c r="E19" s="36"/>
      <c r="F19" s="37"/>
      <c r="G19" s="768"/>
      <c r="H19" s="43">
        <v>88765</v>
      </c>
      <c r="I19" s="65">
        <v>42420.22</v>
      </c>
      <c r="J19" s="782">
        <f>I19/H19</f>
        <v>0.4778935391201487</v>
      </c>
    </row>
    <row r="20" spans="1:10" ht="15.75" x14ac:dyDescent="0.2">
      <c r="A20" s="27"/>
      <c r="B20" s="35"/>
      <c r="C20" s="29">
        <v>4040</v>
      </c>
      <c r="D20" s="40" t="s">
        <v>747</v>
      </c>
      <c r="E20" s="36"/>
      <c r="F20" s="36"/>
      <c r="G20" s="768"/>
      <c r="H20" s="43">
        <v>7075</v>
      </c>
      <c r="I20" s="65">
        <v>7075</v>
      </c>
      <c r="J20" s="782">
        <f t="shared" ref="J20:J24" si="6">I20/H20</f>
        <v>1</v>
      </c>
    </row>
    <row r="21" spans="1:10" ht="15.75" x14ac:dyDescent="0.2">
      <c r="A21" s="27"/>
      <c r="B21" s="35"/>
      <c r="C21" s="29">
        <v>4110</v>
      </c>
      <c r="D21" s="30" t="s">
        <v>259</v>
      </c>
      <c r="E21" s="36"/>
      <c r="F21" s="36"/>
      <c r="G21" s="768"/>
      <c r="H21" s="43">
        <v>15954</v>
      </c>
      <c r="I21" s="65">
        <v>8485.98</v>
      </c>
      <c r="J21" s="782">
        <f t="shared" si="6"/>
        <v>0.531902971041745</v>
      </c>
    </row>
    <row r="22" spans="1:10" ht="15.75" x14ac:dyDescent="0.2">
      <c r="A22" s="27"/>
      <c r="B22" s="35"/>
      <c r="C22" s="29">
        <v>4120</v>
      </c>
      <c r="D22" s="30" t="s">
        <v>262</v>
      </c>
      <c r="E22" s="36"/>
      <c r="F22" s="36"/>
      <c r="G22" s="768"/>
      <c r="H22" s="43">
        <v>2274</v>
      </c>
      <c r="I22" s="65">
        <v>1212.6300000000001</v>
      </c>
      <c r="J22" s="782">
        <f t="shared" si="6"/>
        <v>0.53325857519788922</v>
      </c>
    </row>
    <row r="23" spans="1:10" ht="15.75" x14ac:dyDescent="0.2">
      <c r="A23" s="27"/>
      <c r="B23" s="39"/>
      <c r="C23" s="29">
        <v>4300</v>
      </c>
      <c r="D23" s="40" t="s">
        <v>268</v>
      </c>
      <c r="E23" s="36"/>
      <c r="F23" s="36"/>
      <c r="G23" s="768"/>
      <c r="H23" s="43">
        <v>3132</v>
      </c>
      <c r="I23" s="65">
        <v>0</v>
      </c>
      <c r="J23" s="782">
        <f t="shared" si="6"/>
        <v>0</v>
      </c>
    </row>
    <row r="24" spans="1:10" ht="15.75" x14ac:dyDescent="0.2">
      <c r="A24" s="45"/>
      <c r="B24" s="46"/>
      <c r="C24" s="29">
        <v>4410</v>
      </c>
      <c r="D24" s="40" t="s">
        <v>343</v>
      </c>
      <c r="E24" s="31"/>
      <c r="F24" s="31"/>
      <c r="G24" s="767"/>
      <c r="H24" s="43">
        <v>1500</v>
      </c>
      <c r="I24" s="65">
        <v>391.17</v>
      </c>
      <c r="J24" s="782">
        <f t="shared" si="6"/>
        <v>0.26078000000000001</v>
      </c>
    </row>
    <row r="25" spans="1:10" ht="30" customHeight="1" x14ac:dyDescent="0.2">
      <c r="A25" s="41">
        <v>751</v>
      </c>
      <c r="B25" s="15"/>
      <c r="C25" s="15"/>
      <c r="D25" s="16" t="s">
        <v>748</v>
      </c>
      <c r="E25" s="17">
        <f>E26</f>
        <v>2930</v>
      </c>
      <c r="F25" s="17">
        <f t="shared" ref="F25:F26" si="7">F26</f>
        <v>1464</v>
      </c>
      <c r="G25" s="765">
        <f>F25/E25</f>
        <v>0.49965870307167237</v>
      </c>
      <c r="H25" s="47">
        <f>H26</f>
        <v>2930</v>
      </c>
      <c r="I25" s="48">
        <f t="shared" ref="I25" si="8">I26</f>
        <v>1464</v>
      </c>
      <c r="J25" s="783">
        <f>I25/H25</f>
        <v>0.49965870307167237</v>
      </c>
    </row>
    <row r="26" spans="1:10" ht="25.5" x14ac:dyDescent="0.2">
      <c r="A26" s="20"/>
      <c r="B26" s="49">
        <v>75101</v>
      </c>
      <c r="C26" s="50"/>
      <c r="D26" s="51" t="s">
        <v>748</v>
      </c>
      <c r="E26" s="52">
        <f>E27</f>
        <v>2930</v>
      </c>
      <c r="F26" s="52">
        <f t="shared" si="7"/>
        <v>1464</v>
      </c>
      <c r="G26" s="769">
        <f>F26/E26</f>
        <v>0.49965870307167237</v>
      </c>
      <c r="H26" s="53">
        <f>H28+H29+H30</f>
        <v>2930</v>
      </c>
      <c r="I26" s="54">
        <f t="shared" ref="I26" si="9">I28+I29+I30</f>
        <v>1464</v>
      </c>
      <c r="J26" s="784">
        <f>I26/H26</f>
        <v>0.49965870307167237</v>
      </c>
    </row>
    <row r="27" spans="1:10" ht="60" x14ac:dyDescent="0.2">
      <c r="A27" s="27"/>
      <c r="B27" s="28"/>
      <c r="C27" s="29">
        <v>2010</v>
      </c>
      <c r="D27" s="30" t="s">
        <v>12</v>
      </c>
      <c r="E27" s="55">
        <v>2930</v>
      </c>
      <c r="F27" s="56">
        <v>1464</v>
      </c>
      <c r="G27" s="770">
        <f>F27/E27</f>
        <v>0.49965870307167237</v>
      </c>
      <c r="H27" s="57"/>
      <c r="I27" s="44"/>
      <c r="J27" s="782"/>
    </row>
    <row r="28" spans="1:10" ht="15.75" x14ac:dyDescent="0.2">
      <c r="A28" s="27"/>
      <c r="B28" s="35"/>
      <c r="C28" s="29">
        <v>4010</v>
      </c>
      <c r="D28" s="30" t="s">
        <v>256</v>
      </c>
      <c r="E28" s="36"/>
      <c r="F28" s="37"/>
      <c r="G28" s="768"/>
      <c r="H28" s="43">
        <v>2449</v>
      </c>
      <c r="I28" s="44">
        <v>1223.82</v>
      </c>
      <c r="J28" s="782">
        <f>I28/H28</f>
        <v>0.49972233564720292</v>
      </c>
    </row>
    <row r="29" spans="1:10" ht="15.75" x14ac:dyDescent="0.2">
      <c r="A29" s="27"/>
      <c r="B29" s="35"/>
      <c r="C29" s="29">
        <v>4110</v>
      </c>
      <c r="D29" s="30" t="s">
        <v>259</v>
      </c>
      <c r="E29" s="36"/>
      <c r="F29" s="36"/>
      <c r="G29" s="768"/>
      <c r="H29" s="43">
        <v>421</v>
      </c>
      <c r="I29" s="44">
        <v>210.18</v>
      </c>
      <c r="J29" s="782">
        <f t="shared" ref="J29:J30" si="10">I29/H29</f>
        <v>0.49923990498812354</v>
      </c>
    </row>
    <row r="30" spans="1:10" ht="15.75" x14ac:dyDescent="0.2">
      <c r="A30" s="27"/>
      <c r="B30" s="35"/>
      <c r="C30" s="29">
        <v>4120</v>
      </c>
      <c r="D30" s="30" t="s">
        <v>262</v>
      </c>
      <c r="E30" s="31"/>
      <c r="F30" s="58"/>
      <c r="G30" s="767"/>
      <c r="H30" s="43">
        <v>60</v>
      </c>
      <c r="I30" s="65">
        <v>30</v>
      </c>
      <c r="J30" s="782">
        <f t="shared" si="10"/>
        <v>0.5</v>
      </c>
    </row>
    <row r="31" spans="1:10" ht="15.75" x14ac:dyDescent="0.2">
      <c r="A31" s="41">
        <v>852</v>
      </c>
      <c r="B31" s="15"/>
      <c r="C31" s="59"/>
      <c r="D31" s="16" t="s">
        <v>176</v>
      </c>
      <c r="E31" s="17">
        <f>E32+E48+E51+E61</f>
        <v>6273209</v>
      </c>
      <c r="F31" s="17">
        <f t="shared" ref="F31:I31" si="11">F32+F48+F51+F61</f>
        <v>3150970</v>
      </c>
      <c r="G31" s="771">
        <f>F31/E31</f>
        <v>0.50228997631036998</v>
      </c>
      <c r="H31" s="60">
        <f t="shared" si="11"/>
        <v>6273209</v>
      </c>
      <c r="I31" s="17">
        <f t="shared" si="11"/>
        <v>3081062.9799999995</v>
      </c>
      <c r="J31" s="771">
        <f>I31/H31</f>
        <v>0.49114623472611857</v>
      </c>
    </row>
    <row r="32" spans="1:10" ht="56.25" customHeight="1" x14ac:dyDescent="0.2">
      <c r="A32" s="20"/>
      <c r="B32" s="42">
        <v>85212</v>
      </c>
      <c r="C32" s="22"/>
      <c r="D32" s="23" t="s">
        <v>749</v>
      </c>
      <c r="E32" s="61">
        <f>SUM(E33:E33)</f>
        <v>6150954</v>
      </c>
      <c r="F32" s="61">
        <f t="shared" ref="F32" si="12">SUM(F33:F33)</f>
        <v>3090000</v>
      </c>
      <c r="G32" s="772">
        <f>F32/E32</f>
        <v>0.50236109715663624</v>
      </c>
      <c r="H32" s="62">
        <f>SUM(H34:H47)</f>
        <v>6150954</v>
      </c>
      <c r="I32" s="63">
        <f t="shared" ref="I32" si="13">SUM(I34:I47)</f>
        <v>3027716.1299999994</v>
      </c>
      <c r="J32" s="785">
        <f>I32/H32</f>
        <v>0.49223520936752241</v>
      </c>
    </row>
    <row r="33" spans="1:10" ht="60" x14ac:dyDescent="0.2">
      <c r="A33" s="27"/>
      <c r="B33" s="28"/>
      <c r="C33" s="64">
        <v>2010</v>
      </c>
      <c r="D33" s="30" t="s">
        <v>12</v>
      </c>
      <c r="E33" s="55">
        <v>6150954</v>
      </c>
      <c r="F33" s="56">
        <v>3090000</v>
      </c>
      <c r="G33" s="770">
        <f>F33/E33</f>
        <v>0.50236109715663624</v>
      </c>
      <c r="H33" s="57"/>
      <c r="I33" s="65"/>
      <c r="J33" s="782"/>
    </row>
    <row r="34" spans="1:10" ht="15.75" x14ac:dyDescent="0.2">
      <c r="A34" s="27"/>
      <c r="B34" s="35"/>
      <c r="C34" s="64">
        <v>3110</v>
      </c>
      <c r="D34" s="40" t="s">
        <v>588</v>
      </c>
      <c r="E34" s="66"/>
      <c r="F34" s="67"/>
      <c r="G34" s="773"/>
      <c r="H34" s="68">
        <v>5861713</v>
      </c>
      <c r="I34" s="65">
        <v>2877824.3</v>
      </c>
      <c r="J34" s="782">
        <f>I34/H34</f>
        <v>0.4909527812091789</v>
      </c>
    </row>
    <row r="35" spans="1:10" ht="25.5" x14ac:dyDescent="0.2">
      <c r="A35" s="27"/>
      <c r="B35" s="35"/>
      <c r="C35" s="64">
        <v>4010</v>
      </c>
      <c r="D35" s="40" t="s">
        <v>256</v>
      </c>
      <c r="E35" s="66"/>
      <c r="F35" s="66"/>
      <c r="G35" s="773"/>
      <c r="H35" s="68">
        <v>122668</v>
      </c>
      <c r="I35" s="65">
        <v>47725.59</v>
      </c>
      <c r="J35" s="782">
        <f t="shared" ref="J35:J47" si="14">I35/H35</f>
        <v>0.38906308083607782</v>
      </c>
    </row>
    <row r="36" spans="1:10" ht="15.75" x14ac:dyDescent="0.2">
      <c r="A36" s="69"/>
      <c r="B36" s="35"/>
      <c r="C36" s="64">
        <v>4040</v>
      </c>
      <c r="D36" s="40" t="s">
        <v>747</v>
      </c>
      <c r="E36" s="66"/>
      <c r="F36" s="66"/>
      <c r="G36" s="773"/>
      <c r="H36" s="68">
        <v>6999</v>
      </c>
      <c r="I36" s="65">
        <v>6999</v>
      </c>
      <c r="J36" s="782">
        <f t="shared" si="14"/>
        <v>1</v>
      </c>
    </row>
    <row r="37" spans="1:10" ht="15.75" x14ac:dyDescent="0.2">
      <c r="A37" s="69"/>
      <c r="B37" s="35"/>
      <c r="C37" s="64">
        <v>4110</v>
      </c>
      <c r="D37" s="40" t="s">
        <v>259</v>
      </c>
      <c r="E37" s="66"/>
      <c r="F37" s="66"/>
      <c r="G37" s="773"/>
      <c r="H37" s="68">
        <v>132329</v>
      </c>
      <c r="I37" s="65">
        <v>81842.8</v>
      </c>
      <c r="J37" s="782">
        <f t="shared" si="14"/>
        <v>0.61847969832765304</v>
      </c>
    </row>
    <row r="38" spans="1:10" ht="15.75" x14ac:dyDescent="0.2">
      <c r="A38" s="27"/>
      <c r="B38" s="35"/>
      <c r="C38" s="70">
        <v>4120</v>
      </c>
      <c r="D38" s="71" t="s">
        <v>262</v>
      </c>
      <c r="E38" s="66"/>
      <c r="F38" s="66"/>
      <c r="G38" s="773"/>
      <c r="H38" s="68">
        <v>3177</v>
      </c>
      <c r="I38" s="65">
        <v>764.92</v>
      </c>
      <c r="J38" s="782">
        <f t="shared" si="14"/>
        <v>0.24076802014479068</v>
      </c>
    </row>
    <row r="39" spans="1:10" ht="15.75" x14ac:dyDescent="0.2">
      <c r="A39" s="27"/>
      <c r="B39" s="35"/>
      <c r="C39" s="64">
        <v>4210</v>
      </c>
      <c r="D39" s="40" t="s">
        <v>265</v>
      </c>
      <c r="E39" s="66"/>
      <c r="F39" s="66"/>
      <c r="G39" s="773"/>
      <c r="H39" s="68">
        <v>4200</v>
      </c>
      <c r="I39" s="65">
        <v>1920.31</v>
      </c>
      <c r="J39" s="782">
        <f t="shared" si="14"/>
        <v>0.45721666666666666</v>
      </c>
    </row>
    <row r="40" spans="1:10" ht="15.75" x14ac:dyDescent="0.2">
      <c r="A40" s="27"/>
      <c r="B40" s="35"/>
      <c r="C40" s="64">
        <v>4270</v>
      </c>
      <c r="D40" s="40" t="s">
        <v>294</v>
      </c>
      <c r="E40" s="66"/>
      <c r="F40" s="66"/>
      <c r="G40" s="773"/>
      <c r="H40" s="68">
        <v>550</v>
      </c>
      <c r="I40" s="65">
        <v>0</v>
      </c>
      <c r="J40" s="782">
        <f t="shared" si="14"/>
        <v>0</v>
      </c>
    </row>
    <row r="41" spans="1:10" ht="15.75" x14ac:dyDescent="0.2">
      <c r="A41" s="27"/>
      <c r="B41" s="35"/>
      <c r="C41" s="64">
        <v>4300</v>
      </c>
      <c r="D41" s="40" t="s">
        <v>268</v>
      </c>
      <c r="E41" s="66"/>
      <c r="F41" s="66"/>
      <c r="G41" s="773"/>
      <c r="H41" s="68">
        <v>6489</v>
      </c>
      <c r="I41" s="65">
        <v>5288.88</v>
      </c>
      <c r="J41" s="782">
        <f t="shared" si="14"/>
        <v>0.81505316689782714</v>
      </c>
    </row>
    <row r="42" spans="1:10" ht="38.25" x14ac:dyDescent="0.2">
      <c r="A42" s="27"/>
      <c r="B42" s="35"/>
      <c r="C42" s="64">
        <v>4360</v>
      </c>
      <c r="D42" s="72" t="s">
        <v>750</v>
      </c>
      <c r="E42" s="66"/>
      <c r="F42" s="66"/>
      <c r="G42" s="773"/>
      <c r="H42" s="68">
        <v>1900</v>
      </c>
      <c r="I42" s="65">
        <v>628.09</v>
      </c>
      <c r="J42" s="782">
        <f t="shared" si="14"/>
        <v>0.33057368421052635</v>
      </c>
    </row>
    <row r="43" spans="1:10" ht="38.25" x14ac:dyDescent="0.2">
      <c r="A43" s="27"/>
      <c r="B43" s="35"/>
      <c r="C43" s="64">
        <v>4370</v>
      </c>
      <c r="D43" s="40" t="s">
        <v>751</v>
      </c>
      <c r="E43" s="66"/>
      <c r="F43" s="66"/>
      <c r="G43" s="773"/>
      <c r="H43" s="73">
        <v>1500</v>
      </c>
      <c r="I43" s="74">
        <v>212.79</v>
      </c>
      <c r="J43" s="782">
        <f t="shared" si="14"/>
        <v>0.14185999999999999</v>
      </c>
    </row>
    <row r="44" spans="1:10" ht="41.25" customHeight="1" x14ac:dyDescent="0.2">
      <c r="A44" s="27"/>
      <c r="B44" s="35"/>
      <c r="C44" s="64">
        <v>4400</v>
      </c>
      <c r="D44" s="40" t="s">
        <v>598</v>
      </c>
      <c r="E44" s="66"/>
      <c r="F44" s="66"/>
      <c r="G44" s="773"/>
      <c r="H44" s="73">
        <v>2600</v>
      </c>
      <c r="I44" s="74">
        <v>1487.7</v>
      </c>
      <c r="J44" s="782">
        <f t="shared" si="14"/>
        <v>0.57219230769230767</v>
      </c>
    </row>
    <row r="45" spans="1:10" ht="15.75" x14ac:dyDescent="0.2">
      <c r="A45" s="27"/>
      <c r="B45" s="35"/>
      <c r="C45" s="64">
        <v>4410</v>
      </c>
      <c r="D45" s="40" t="s">
        <v>343</v>
      </c>
      <c r="E45" s="66"/>
      <c r="F45" s="66"/>
      <c r="G45" s="773"/>
      <c r="H45" s="68">
        <v>800</v>
      </c>
      <c r="I45" s="65">
        <v>0</v>
      </c>
      <c r="J45" s="782">
        <f t="shared" si="14"/>
        <v>0</v>
      </c>
    </row>
    <row r="46" spans="1:10" ht="25.5" x14ac:dyDescent="0.2">
      <c r="A46" s="27"/>
      <c r="B46" s="35"/>
      <c r="C46" s="64">
        <v>4440</v>
      </c>
      <c r="D46" s="40" t="s">
        <v>392</v>
      </c>
      <c r="E46" s="66"/>
      <c r="F46" s="66"/>
      <c r="G46" s="773"/>
      <c r="H46" s="68">
        <v>4029</v>
      </c>
      <c r="I46" s="65">
        <v>3021.75</v>
      </c>
      <c r="J46" s="782">
        <f t="shared" si="14"/>
        <v>0.75</v>
      </c>
    </row>
    <row r="47" spans="1:10" ht="25.5" x14ac:dyDescent="0.2">
      <c r="A47" s="27"/>
      <c r="B47" s="35"/>
      <c r="C47" s="64">
        <v>4700</v>
      </c>
      <c r="D47" s="40" t="s">
        <v>752</v>
      </c>
      <c r="E47" s="75"/>
      <c r="F47" s="75"/>
      <c r="G47" s="774"/>
      <c r="H47" s="68">
        <v>2000</v>
      </c>
      <c r="I47" s="65">
        <v>0</v>
      </c>
      <c r="J47" s="782">
        <f t="shared" si="14"/>
        <v>0</v>
      </c>
    </row>
    <row r="48" spans="1:10" ht="89.25" x14ac:dyDescent="0.2">
      <c r="A48" s="27"/>
      <c r="B48" s="76">
        <v>85213</v>
      </c>
      <c r="C48" s="77"/>
      <c r="D48" s="78" t="s">
        <v>1067</v>
      </c>
      <c r="E48" s="26">
        <f>E49</f>
        <v>20500</v>
      </c>
      <c r="F48" s="26">
        <f t="shared" ref="F48" si="15">F49</f>
        <v>10600</v>
      </c>
      <c r="G48" s="775">
        <f>F48/E48</f>
        <v>0.51707317073170733</v>
      </c>
      <c r="H48" s="62">
        <f>H50</f>
        <v>20500</v>
      </c>
      <c r="I48" s="63">
        <f t="shared" ref="I48" si="16">I50</f>
        <v>8892</v>
      </c>
      <c r="J48" s="785">
        <f>I48/H48</f>
        <v>0.43375609756097561</v>
      </c>
    </row>
    <row r="49" spans="1:10" ht="60" x14ac:dyDescent="0.2">
      <c r="A49" s="27"/>
      <c r="B49" s="28"/>
      <c r="C49" s="64">
        <v>2010</v>
      </c>
      <c r="D49" s="30" t="s">
        <v>12</v>
      </c>
      <c r="E49" s="55">
        <v>20500</v>
      </c>
      <c r="F49" s="56">
        <v>10600</v>
      </c>
      <c r="G49" s="770">
        <f>F49/E49</f>
        <v>0.51707317073170733</v>
      </c>
      <c r="H49" s="68"/>
      <c r="I49" s="44"/>
      <c r="J49" s="782"/>
    </row>
    <row r="50" spans="1:10" ht="15.75" x14ac:dyDescent="0.2">
      <c r="A50" s="27"/>
      <c r="B50" s="79"/>
      <c r="C50" s="64">
        <v>4130</v>
      </c>
      <c r="D50" s="40" t="s">
        <v>604</v>
      </c>
      <c r="E50" s="75"/>
      <c r="F50" s="80"/>
      <c r="G50" s="774"/>
      <c r="H50" s="68">
        <v>20500</v>
      </c>
      <c r="I50" s="65">
        <v>8892</v>
      </c>
      <c r="J50" s="782">
        <f>I50/H50</f>
        <v>0.43375609756097561</v>
      </c>
    </row>
    <row r="51" spans="1:10" ht="28.5" customHeight="1" x14ac:dyDescent="0.2">
      <c r="A51" s="27"/>
      <c r="B51" s="81">
        <v>85228</v>
      </c>
      <c r="C51" s="77"/>
      <c r="D51" s="78" t="s">
        <v>206</v>
      </c>
      <c r="E51" s="26">
        <f>E52</f>
        <v>38300</v>
      </c>
      <c r="F51" s="26">
        <f t="shared" ref="F51" si="17">F52</f>
        <v>19152</v>
      </c>
      <c r="G51" s="775">
        <f>F51/E51</f>
        <v>0.50005221932114885</v>
      </c>
      <c r="H51" s="62">
        <f>SUM(H53:H60)</f>
        <v>38300</v>
      </c>
      <c r="I51" s="63">
        <f t="shared" ref="I51" si="18">SUM(I53:I60)</f>
        <v>18154.849999999999</v>
      </c>
      <c r="J51" s="785">
        <f>I51/H51</f>
        <v>0.47401697127937331</v>
      </c>
    </row>
    <row r="52" spans="1:10" ht="60" x14ac:dyDescent="0.2">
      <c r="A52" s="27"/>
      <c r="B52" s="28"/>
      <c r="C52" s="64">
        <v>2010</v>
      </c>
      <c r="D52" s="30" t="s">
        <v>12</v>
      </c>
      <c r="E52" s="55">
        <v>38300</v>
      </c>
      <c r="F52" s="56">
        <v>19152</v>
      </c>
      <c r="G52" s="770">
        <f>F52/E52</f>
        <v>0.50005221932114885</v>
      </c>
      <c r="H52" s="57"/>
      <c r="I52" s="44"/>
      <c r="J52" s="782"/>
    </row>
    <row r="53" spans="1:10" ht="25.5" x14ac:dyDescent="0.2">
      <c r="A53" s="27"/>
      <c r="B53" s="35"/>
      <c r="C53" s="64">
        <v>4010</v>
      </c>
      <c r="D53" s="40" t="s">
        <v>256</v>
      </c>
      <c r="E53" s="66"/>
      <c r="F53" s="67"/>
      <c r="G53" s="773"/>
      <c r="H53" s="68">
        <v>26780</v>
      </c>
      <c r="I53" s="65">
        <v>11901.6</v>
      </c>
      <c r="J53" s="782">
        <f>I53/H53</f>
        <v>0.44442120985810307</v>
      </c>
    </row>
    <row r="54" spans="1:10" ht="15.75" x14ac:dyDescent="0.2">
      <c r="A54" s="69"/>
      <c r="B54" s="35"/>
      <c r="C54" s="64">
        <v>4040</v>
      </c>
      <c r="D54" s="40" t="s">
        <v>747</v>
      </c>
      <c r="E54" s="66"/>
      <c r="F54" s="66"/>
      <c r="G54" s="773"/>
      <c r="H54" s="68">
        <v>2007</v>
      </c>
      <c r="I54" s="65">
        <v>2007</v>
      </c>
      <c r="J54" s="782">
        <f t="shared" ref="J54:J60" si="19">I54/H54</f>
        <v>1</v>
      </c>
    </row>
    <row r="55" spans="1:10" ht="15.75" x14ac:dyDescent="0.2">
      <c r="A55" s="69"/>
      <c r="B55" s="35"/>
      <c r="C55" s="64">
        <v>4110</v>
      </c>
      <c r="D55" s="40" t="s">
        <v>259</v>
      </c>
      <c r="E55" s="66"/>
      <c r="F55" s="66"/>
      <c r="G55" s="773"/>
      <c r="H55" s="68">
        <v>4957</v>
      </c>
      <c r="I55" s="65">
        <v>1829.49</v>
      </c>
      <c r="J55" s="782">
        <f t="shared" si="19"/>
        <v>0.36907201936655237</v>
      </c>
    </row>
    <row r="56" spans="1:10" ht="15.75" x14ac:dyDescent="0.2">
      <c r="A56" s="27"/>
      <c r="B56" s="35"/>
      <c r="C56" s="70">
        <v>4120</v>
      </c>
      <c r="D56" s="71" t="s">
        <v>262</v>
      </c>
      <c r="E56" s="66"/>
      <c r="F56" s="66"/>
      <c r="G56" s="773"/>
      <c r="H56" s="68">
        <v>706</v>
      </c>
      <c r="I56" s="65">
        <v>260.3</v>
      </c>
      <c r="J56" s="782">
        <f t="shared" si="19"/>
        <v>0.36869688385269123</v>
      </c>
    </row>
    <row r="57" spans="1:10" ht="15.75" x14ac:dyDescent="0.2">
      <c r="A57" s="27"/>
      <c r="B57" s="35"/>
      <c r="C57" s="64">
        <v>4210</v>
      </c>
      <c r="D57" s="40" t="s">
        <v>265</v>
      </c>
      <c r="E57" s="66"/>
      <c r="F57" s="66"/>
      <c r="G57" s="773"/>
      <c r="H57" s="68">
        <v>400</v>
      </c>
      <c r="I57" s="65">
        <v>158.46</v>
      </c>
      <c r="J57" s="782">
        <f t="shared" si="19"/>
        <v>0.39615</v>
      </c>
    </row>
    <row r="58" spans="1:10" ht="15.75" x14ac:dyDescent="0.2">
      <c r="A58" s="27"/>
      <c r="B58" s="35"/>
      <c r="C58" s="64">
        <v>4300</v>
      </c>
      <c r="D58" s="40" t="s">
        <v>268</v>
      </c>
      <c r="E58" s="66"/>
      <c r="F58" s="66"/>
      <c r="G58" s="773"/>
      <c r="H58" s="68">
        <v>1700</v>
      </c>
      <c r="I58" s="65">
        <v>1134</v>
      </c>
      <c r="J58" s="782">
        <f t="shared" si="19"/>
        <v>0.66705882352941182</v>
      </c>
    </row>
    <row r="59" spans="1:10" ht="15.75" x14ac:dyDescent="0.2">
      <c r="A59" s="27"/>
      <c r="B59" s="35"/>
      <c r="C59" s="64">
        <v>4410</v>
      </c>
      <c r="D59" s="72" t="s">
        <v>343</v>
      </c>
      <c r="E59" s="66"/>
      <c r="F59" s="66"/>
      <c r="G59" s="773"/>
      <c r="H59" s="68">
        <v>598</v>
      </c>
      <c r="I59" s="65">
        <v>0</v>
      </c>
      <c r="J59" s="782">
        <f t="shared" si="19"/>
        <v>0</v>
      </c>
    </row>
    <row r="60" spans="1:10" ht="25.5" x14ac:dyDescent="0.2">
      <c r="A60" s="27"/>
      <c r="B60" s="35"/>
      <c r="C60" s="64">
        <v>4440</v>
      </c>
      <c r="D60" s="40" t="s">
        <v>392</v>
      </c>
      <c r="E60" s="75"/>
      <c r="F60" s="75"/>
      <c r="G60" s="774"/>
      <c r="H60" s="73">
        <v>1152</v>
      </c>
      <c r="I60" s="74">
        <v>864</v>
      </c>
      <c r="J60" s="782">
        <f t="shared" si="19"/>
        <v>0.75</v>
      </c>
    </row>
    <row r="61" spans="1:10" ht="15.75" x14ac:dyDescent="0.2">
      <c r="A61" s="27"/>
      <c r="B61" s="82">
        <v>85295</v>
      </c>
      <c r="C61" s="83"/>
      <c r="D61" s="84"/>
      <c r="E61" s="85">
        <f>E62</f>
        <v>63455</v>
      </c>
      <c r="F61" s="85">
        <f>F62</f>
        <v>31218</v>
      </c>
      <c r="G61" s="776">
        <f>F61/E61</f>
        <v>0.49197068788905524</v>
      </c>
      <c r="H61" s="86">
        <f>H63</f>
        <v>63455</v>
      </c>
      <c r="I61" s="87">
        <f>I63</f>
        <v>26300</v>
      </c>
      <c r="J61" s="786">
        <f>I61/H61</f>
        <v>0.41446694507918996</v>
      </c>
    </row>
    <row r="62" spans="1:10" ht="60" x14ac:dyDescent="0.2">
      <c r="A62" s="27"/>
      <c r="B62" s="88"/>
      <c r="C62" s="64">
        <v>2010</v>
      </c>
      <c r="D62" s="30" t="s">
        <v>12</v>
      </c>
      <c r="E62" s="32">
        <v>63455</v>
      </c>
      <c r="F62" s="32">
        <v>31218</v>
      </c>
      <c r="G62" s="777">
        <f>F62/E62</f>
        <v>0.49197068788905524</v>
      </c>
      <c r="H62" s="33"/>
      <c r="I62" s="89"/>
      <c r="J62" s="787"/>
    </row>
    <row r="63" spans="1:10" ht="16.5" thickBot="1" x14ac:dyDescent="0.25">
      <c r="A63" s="27"/>
      <c r="B63" s="88"/>
      <c r="C63" s="64">
        <v>3110</v>
      </c>
      <c r="D63" s="40" t="s">
        <v>588</v>
      </c>
      <c r="E63" s="36"/>
      <c r="F63" s="36"/>
      <c r="G63" s="778"/>
      <c r="H63" s="90">
        <v>63455</v>
      </c>
      <c r="I63" s="90">
        <v>26300</v>
      </c>
      <c r="J63" s="787">
        <f>I63/H63</f>
        <v>0.41446694507918996</v>
      </c>
    </row>
    <row r="64" spans="1:10" ht="16.5" thickBot="1" x14ac:dyDescent="0.25">
      <c r="A64" s="91"/>
      <c r="B64" s="92"/>
      <c r="C64" s="92"/>
      <c r="D64" s="93" t="s">
        <v>753</v>
      </c>
      <c r="E64" s="94">
        <f>E31+E25+E16+E7</f>
        <v>6877653.1500000004</v>
      </c>
      <c r="F64" s="94">
        <f t="shared" ref="F64:I64" si="20">F31+F25+F16+F7</f>
        <v>3694833.15</v>
      </c>
      <c r="G64" s="779">
        <f>F64/E64</f>
        <v>0.53722295518784624</v>
      </c>
      <c r="H64" s="95">
        <f t="shared" si="20"/>
        <v>6877653.1500000004</v>
      </c>
      <c r="I64" s="96">
        <f t="shared" si="20"/>
        <v>3624926.1299999994</v>
      </c>
      <c r="J64" s="788">
        <f>I64/H64</f>
        <v>0.52705858392989757</v>
      </c>
    </row>
    <row r="67" spans="1:7" x14ac:dyDescent="0.2">
      <c r="A67" s="97"/>
      <c r="B67" s="97"/>
      <c r="C67" s="97"/>
      <c r="D67" s="98"/>
      <c r="E67" s="99"/>
      <c r="F67" s="99"/>
      <c r="G67" s="99"/>
    </row>
  </sheetData>
  <mergeCells count="10">
    <mergeCell ref="H5:J5"/>
    <mergeCell ref="H1:J1"/>
    <mergeCell ref="H2:J2"/>
    <mergeCell ref="A3:H3"/>
    <mergeCell ref="A4:H4"/>
    <mergeCell ref="A5:A6"/>
    <mergeCell ref="B5:B6"/>
    <mergeCell ref="C5:C6"/>
    <mergeCell ref="D5:D6"/>
    <mergeCell ref="E5:G5"/>
  </mergeCells>
  <pageMargins left="0.78740157480314965" right="0" top="1.1417322834645669" bottom="0.39370078740157483" header="0.59055118110236227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activeCell="D10" sqref="D10"/>
    </sheetView>
  </sheetViews>
  <sheetFormatPr defaultRowHeight="12.75" x14ac:dyDescent="0.2"/>
  <cols>
    <col min="1" max="1" width="5" style="202" customWidth="1"/>
    <col min="2" max="2" width="8" style="202" customWidth="1"/>
    <col min="3" max="3" width="5.85546875" style="202" customWidth="1"/>
    <col min="4" max="4" width="35.5703125" style="202" customWidth="1"/>
    <col min="5" max="5" width="14" style="202" customWidth="1"/>
    <col min="6" max="6" width="15" style="202" customWidth="1"/>
    <col min="7" max="7" width="10.85546875" style="202" customWidth="1"/>
    <col min="8" max="8" width="13" style="202" customWidth="1"/>
    <col min="9" max="9" width="14.85546875" style="202" customWidth="1"/>
    <col min="10" max="10" width="11.28515625" style="202" customWidth="1"/>
    <col min="11" max="16384" width="9.140625" style="202"/>
  </cols>
  <sheetData>
    <row r="1" spans="1:10" x14ac:dyDescent="0.2">
      <c r="A1" s="8"/>
      <c r="B1" s="8"/>
      <c r="C1" s="8"/>
      <c r="D1" s="8"/>
      <c r="E1" s="9"/>
      <c r="F1" s="9"/>
      <c r="G1" s="9"/>
      <c r="H1" s="1301" t="s">
        <v>1024</v>
      </c>
      <c r="I1" s="1301"/>
      <c r="J1" s="1301"/>
    </row>
    <row r="2" spans="1:10" x14ac:dyDescent="0.2">
      <c r="A2" s="8"/>
      <c r="B2" s="8"/>
      <c r="C2" s="8"/>
      <c r="D2" s="8"/>
      <c r="E2" s="9"/>
      <c r="F2" s="9"/>
      <c r="G2" s="9"/>
      <c r="H2" s="1302"/>
      <c r="I2" s="1302"/>
      <c r="J2" s="1302"/>
    </row>
    <row r="3" spans="1:10" x14ac:dyDescent="0.2">
      <c r="A3" s="8"/>
      <c r="B3" s="8"/>
      <c r="C3" s="8"/>
      <c r="D3" s="8"/>
      <c r="E3" s="10"/>
      <c r="F3" s="10"/>
      <c r="G3" s="10"/>
      <c r="H3" s="203"/>
      <c r="I3" s="203"/>
      <c r="J3" s="203"/>
    </row>
    <row r="4" spans="1:10" ht="13.5" x14ac:dyDescent="0.25">
      <c r="A4" s="1290" t="s">
        <v>831</v>
      </c>
      <c r="B4" s="1291"/>
      <c r="C4" s="1291"/>
      <c r="D4" s="1291"/>
      <c r="E4" s="1291"/>
      <c r="F4" s="1291"/>
      <c r="G4" s="1291"/>
      <c r="H4" s="1291"/>
      <c r="I4" s="1291"/>
      <c r="J4" s="1291"/>
    </row>
    <row r="5" spans="1:10" ht="16.5" thickBot="1" x14ac:dyDescent="0.3">
      <c r="A5" s="1292"/>
      <c r="B5" s="1292"/>
      <c r="C5" s="1292"/>
      <c r="D5" s="1292"/>
      <c r="E5" s="1292"/>
      <c r="F5" s="1292"/>
      <c r="G5" s="1292"/>
      <c r="H5" s="1292"/>
      <c r="I5" s="1292"/>
      <c r="J5" s="1292"/>
    </row>
    <row r="6" spans="1:10" x14ac:dyDescent="0.2">
      <c r="A6" s="1303" t="s">
        <v>0</v>
      </c>
      <c r="B6" s="1305" t="s">
        <v>1</v>
      </c>
      <c r="C6" s="1305" t="s">
        <v>741</v>
      </c>
      <c r="D6" s="1305" t="s">
        <v>742</v>
      </c>
      <c r="E6" s="1307" t="s">
        <v>743</v>
      </c>
      <c r="F6" s="1308"/>
      <c r="G6" s="1308"/>
      <c r="H6" s="1298" t="s">
        <v>744</v>
      </c>
      <c r="I6" s="1299"/>
      <c r="J6" s="1300"/>
    </row>
    <row r="7" spans="1:10" ht="44.25" customHeight="1" x14ac:dyDescent="0.2">
      <c r="A7" s="1304"/>
      <c r="B7" s="1306"/>
      <c r="C7" s="1306"/>
      <c r="D7" s="1306"/>
      <c r="E7" s="204" t="s">
        <v>1021</v>
      </c>
      <c r="F7" s="205" t="s">
        <v>1003</v>
      </c>
      <c r="G7" s="206" t="s">
        <v>995</v>
      </c>
      <c r="H7" s="207" t="s">
        <v>1021</v>
      </c>
      <c r="I7" s="205" t="s">
        <v>1003</v>
      </c>
      <c r="J7" s="206" t="s">
        <v>995</v>
      </c>
    </row>
    <row r="8" spans="1:10" ht="15.75" x14ac:dyDescent="0.2">
      <c r="A8" s="208">
        <v>852</v>
      </c>
      <c r="B8" s="209"/>
      <c r="C8" s="209"/>
      <c r="D8" s="210" t="s">
        <v>176</v>
      </c>
      <c r="E8" s="211">
        <f>E9+E12+E15+E18+E31</f>
        <v>487200</v>
      </c>
      <c r="F8" s="211">
        <f>F9+F12+F15+F18+F31</f>
        <v>333453</v>
      </c>
      <c r="G8" s="790">
        <f>F8/E8</f>
        <v>0.68442733990147786</v>
      </c>
      <c r="H8" s="211">
        <f>H9+H12+H15+H18+H31</f>
        <v>487200</v>
      </c>
      <c r="I8" s="212">
        <f>I9+I12+I15+I18+I31</f>
        <v>305715.75</v>
      </c>
      <c r="J8" s="790">
        <f>I8/H8</f>
        <v>0.62749538177339903</v>
      </c>
    </row>
    <row r="9" spans="1:10" ht="81" customHeight="1" x14ac:dyDescent="0.2">
      <c r="A9" s="27"/>
      <c r="B9" s="76">
        <v>85213</v>
      </c>
      <c r="C9" s="77"/>
      <c r="D9" s="78" t="s">
        <v>1067</v>
      </c>
      <c r="E9" s="213">
        <f>E10</f>
        <v>16963</v>
      </c>
      <c r="F9" s="25">
        <f>F10</f>
        <v>11250</v>
      </c>
      <c r="G9" s="775">
        <f>F9/E9</f>
        <v>0.66320815893415075</v>
      </c>
      <c r="H9" s="25">
        <f>H11</f>
        <v>16963</v>
      </c>
      <c r="I9" s="26">
        <f>I11</f>
        <v>10440.51</v>
      </c>
      <c r="J9" s="801">
        <f>I9/H9</f>
        <v>0.61548723692743035</v>
      </c>
    </row>
    <row r="10" spans="1:10" ht="38.25" customHeight="1" x14ac:dyDescent="0.2">
      <c r="A10" s="27"/>
      <c r="B10" s="28"/>
      <c r="C10" s="64">
        <v>2030</v>
      </c>
      <c r="D10" s="30" t="s">
        <v>193</v>
      </c>
      <c r="E10" s="214">
        <v>16963</v>
      </c>
      <c r="F10" s="215">
        <v>11250</v>
      </c>
      <c r="G10" s="791">
        <f>F10/E10</f>
        <v>0.66320815893415075</v>
      </c>
      <c r="H10" s="215"/>
      <c r="I10" s="55"/>
      <c r="J10" s="770"/>
    </row>
    <row r="11" spans="1:10" ht="15.75" x14ac:dyDescent="0.2">
      <c r="A11" s="27"/>
      <c r="B11" s="79"/>
      <c r="C11" s="64">
        <v>4130</v>
      </c>
      <c r="D11" s="40" t="s">
        <v>604</v>
      </c>
      <c r="E11" s="216"/>
      <c r="F11" s="217"/>
      <c r="G11" s="792"/>
      <c r="H11" s="215">
        <v>16963</v>
      </c>
      <c r="I11" s="55">
        <v>10440.51</v>
      </c>
      <c r="J11" s="770">
        <f>I11/H11</f>
        <v>0.61548723692743035</v>
      </c>
    </row>
    <row r="12" spans="1:10" ht="32.25" customHeight="1" x14ac:dyDescent="0.2">
      <c r="A12" s="27"/>
      <c r="B12" s="76">
        <v>85214</v>
      </c>
      <c r="C12" s="77"/>
      <c r="D12" s="78" t="s">
        <v>196</v>
      </c>
      <c r="E12" s="213">
        <f>E13</f>
        <v>120100</v>
      </c>
      <c r="F12" s="25">
        <f>F13</f>
        <v>63368</v>
      </c>
      <c r="G12" s="775">
        <f>F12/E12</f>
        <v>0.52762697751873444</v>
      </c>
      <c r="H12" s="25">
        <f>H14</f>
        <v>120100</v>
      </c>
      <c r="I12" s="26">
        <f>I14</f>
        <v>63033.27</v>
      </c>
      <c r="J12" s="801">
        <f>I12/H12</f>
        <v>0.52483988343047461</v>
      </c>
    </row>
    <row r="13" spans="1:10" ht="39" customHeight="1" x14ac:dyDescent="0.2">
      <c r="A13" s="27"/>
      <c r="B13" s="28"/>
      <c r="C13" s="64">
        <v>2030</v>
      </c>
      <c r="D13" s="30" t="s">
        <v>193</v>
      </c>
      <c r="E13" s="214">
        <v>120100</v>
      </c>
      <c r="F13" s="215">
        <v>63368</v>
      </c>
      <c r="G13" s="791">
        <f>F13/E13</f>
        <v>0.52762697751873444</v>
      </c>
      <c r="H13" s="215"/>
      <c r="I13" s="55"/>
      <c r="J13" s="770"/>
    </row>
    <row r="14" spans="1:10" ht="15.75" x14ac:dyDescent="0.2">
      <c r="A14" s="27"/>
      <c r="B14" s="79"/>
      <c r="C14" s="64">
        <v>3110</v>
      </c>
      <c r="D14" s="40" t="s">
        <v>588</v>
      </c>
      <c r="E14" s="216"/>
      <c r="F14" s="217"/>
      <c r="G14" s="792"/>
      <c r="H14" s="215">
        <v>120100</v>
      </c>
      <c r="I14" s="55">
        <v>63033.27</v>
      </c>
      <c r="J14" s="770">
        <f>I14/H14</f>
        <v>0.52483988343047461</v>
      </c>
    </row>
    <row r="15" spans="1:10" ht="15.75" x14ac:dyDescent="0.2">
      <c r="A15" s="27"/>
      <c r="B15" s="42">
        <v>85216</v>
      </c>
      <c r="C15" s="22"/>
      <c r="D15" s="23" t="s">
        <v>200</v>
      </c>
      <c r="E15" s="218">
        <f>SUM(E16:E16)</f>
        <v>179937</v>
      </c>
      <c r="F15" s="219">
        <f>F16</f>
        <v>141500</v>
      </c>
      <c r="G15" s="772">
        <f>F15/E15</f>
        <v>0.7863863463323274</v>
      </c>
      <c r="H15" s="220">
        <f>SUM(H17)</f>
        <v>179937</v>
      </c>
      <c r="I15" s="61">
        <f>I17</f>
        <v>119019.18</v>
      </c>
      <c r="J15" s="802">
        <f>I15/H15</f>
        <v>0.66144917387752378</v>
      </c>
    </row>
    <row r="16" spans="1:10" ht="41.25" customHeight="1" x14ac:dyDescent="0.2">
      <c r="A16" s="27"/>
      <c r="B16" s="28"/>
      <c r="C16" s="64">
        <v>2030</v>
      </c>
      <c r="D16" s="30" t="s">
        <v>193</v>
      </c>
      <c r="E16" s="214">
        <v>179937</v>
      </c>
      <c r="F16" s="215">
        <v>141500</v>
      </c>
      <c r="G16" s="791">
        <f>F16/E16</f>
        <v>0.7863863463323274</v>
      </c>
      <c r="H16" s="217"/>
      <c r="I16" s="55"/>
      <c r="J16" s="774"/>
    </row>
    <row r="17" spans="1:10" ht="15.75" x14ac:dyDescent="0.2">
      <c r="A17" s="27"/>
      <c r="B17" s="35"/>
      <c r="C17" s="64">
        <v>3110</v>
      </c>
      <c r="D17" s="30" t="s">
        <v>588</v>
      </c>
      <c r="E17" s="214"/>
      <c r="F17" s="215"/>
      <c r="G17" s="791"/>
      <c r="H17" s="215">
        <v>179937</v>
      </c>
      <c r="I17" s="55">
        <v>119019.18</v>
      </c>
      <c r="J17" s="770">
        <f>I17/H17</f>
        <v>0.66144917387752378</v>
      </c>
    </row>
    <row r="18" spans="1:10" ht="15.75" x14ac:dyDescent="0.2">
      <c r="A18" s="27"/>
      <c r="B18" s="76">
        <v>85219</v>
      </c>
      <c r="C18" s="22"/>
      <c r="D18" s="23" t="s">
        <v>203</v>
      </c>
      <c r="E18" s="218">
        <f>E19</f>
        <v>107700</v>
      </c>
      <c r="F18" s="219">
        <f>F19</f>
        <v>57960</v>
      </c>
      <c r="G18" s="772">
        <f>F18/E18</f>
        <v>0.53816155988857939</v>
      </c>
      <c r="H18" s="220">
        <f>SUM(H20:H30)</f>
        <v>107700</v>
      </c>
      <c r="I18" s="61">
        <f>SUM(I20:I30)</f>
        <v>53847.789999999994</v>
      </c>
      <c r="J18" s="802">
        <f>I18/H18</f>
        <v>0.49997948003714016</v>
      </c>
    </row>
    <row r="19" spans="1:10" ht="39" customHeight="1" x14ac:dyDescent="0.2">
      <c r="A19" s="27"/>
      <c r="B19" s="28"/>
      <c r="C19" s="70">
        <v>2030</v>
      </c>
      <c r="D19" s="221" t="s">
        <v>193</v>
      </c>
      <c r="E19" s="222">
        <v>107700</v>
      </c>
      <c r="F19" s="223">
        <v>57960</v>
      </c>
      <c r="G19" s="793">
        <f>F19/E19</f>
        <v>0.53816155988857939</v>
      </c>
      <c r="H19" s="224"/>
      <c r="I19" s="56"/>
      <c r="J19" s="803"/>
    </row>
    <row r="20" spans="1:10" ht="25.5" x14ac:dyDescent="0.2">
      <c r="A20" s="27"/>
      <c r="B20" s="35"/>
      <c r="C20" s="64">
        <v>3020</v>
      </c>
      <c r="D20" s="72" t="s">
        <v>832</v>
      </c>
      <c r="E20" s="66"/>
      <c r="F20" s="225"/>
      <c r="G20" s="794"/>
      <c r="H20" s="215">
        <v>900</v>
      </c>
      <c r="I20" s="55">
        <v>0</v>
      </c>
      <c r="J20" s="770">
        <f>I20/H20</f>
        <v>0</v>
      </c>
    </row>
    <row r="21" spans="1:10" ht="15.75" x14ac:dyDescent="0.2">
      <c r="A21" s="27"/>
      <c r="B21" s="35"/>
      <c r="C21" s="64">
        <v>4010</v>
      </c>
      <c r="D21" s="40" t="s">
        <v>256</v>
      </c>
      <c r="E21" s="66"/>
      <c r="F21" s="225"/>
      <c r="G21" s="794"/>
      <c r="H21" s="215">
        <v>60653</v>
      </c>
      <c r="I21" s="55">
        <v>23223.21</v>
      </c>
      <c r="J21" s="770">
        <f t="shared" ref="J21:J30" si="0">I21/H21</f>
        <v>0.38288641946812191</v>
      </c>
    </row>
    <row r="22" spans="1:10" ht="15.75" x14ac:dyDescent="0.2">
      <c r="A22" s="69"/>
      <c r="B22" s="35"/>
      <c r="C22" s="64">
        <v>4040</v>
      </c>
      <c r="D22" s="40" t="s">
        <v>747</v>
      </c>
      <c r="E22" s="66"/>
      <c r="F22" s="225"/>
      <c r="G22" s="794"/>
      <c r="H22" s="215">
        <v>14719</v>
      </c>
      <c r="I22" s="56">
        <v>14719</v>
      </c>
      <c r="J22" s="770">
        <f t="shared" si="0"/>
        <v>1</v>
      </c>
    </row>
    <row r="23" spans="1:10" ht="15.75" x14ac:dyDescent="0.2">
      <c r="A23" s="69"/>
      <c r="B23" s="35"/>
      <c r="C23" s="226">
        <v>4110</v>
      </c>
      <c r="D23" s="40" t="s">
        <v>259</v>
      </c>
      <c r="E23" s="66"/>
      <c r="F23" s="225"/>
      <c r="G23" s="794"/>
      <c r="H23" s="215">
        <v>12979</v>
      </c>
      <c r="I23" s="56">
        <v>6033.71</v>
      </c>
      <c r="J23" s="770">
        <f t="shared" si="0"/>
        <v>0.464882502504045</v>
      </c>
    </row>
    <row r="24" spans="1:10" ht="15.75" x14ac:dyDescent="0.2">
      <c r="A24" s="27"/>
      <c r="B24" s="35"/>
      <c r="C24" s="226">
        <v>4120</v>
      </c>
      <c r="D24" s="40" t="s">
        <v>262</v>
      </c>
      <c r="E24" s="66"/>
      <c r="F24" s="225"/>
      <c r="G24" s="794"/>
      <c r="H24" s="215">
        <v>1847</v>
      </c>
      <c r="I24" s="55">
        <v>858.46</v>
      </c>
      <c r="J24" s="770">
        <f t="shared" si="0"/>
        <v>0.46478613968597726</v>
      </c>
    </row>
    <row r="25" spans="1:10" ht="15.75" x14ac:dyDescent="0.2">
      <c r="A25" s="27"/>
      <c r="B25" s="35"/>
      <c r="C25" s="64">
        <v>4210</v>
      </c>
      <c r="D25" s="40" t="s">
        <v>265</v>
      </c>
      <c r="E25" s="66"/>
      <c r="F25" s="225"/>
      <c r="G25" s="794"/>
      <c r="H25" s="215">
        <v>400</v>
      </c>
      <c r="I25" s="56">
        <v>226</v>
      </c>
      <c r="J25" s="770">
        <f t="shared" si="0"/>
        <v>0.56499999999999995</v>
      </c>
    </row>
    <row r="26" spans="1:10" ht="15.75" x14ac:dyDescent="0.2">
      <c r="A26" s="27"/>
      <c r="B26" s="35"/>
      <c r="C26" s="64">
        <v>4260</v>
      </c>
      <c r="D26" s="40" t="s">
        <v>279</v>
      </c>
      <c r="E26" s="66"/>
      <c r="F26" s="225"/>
      <c r="G26" s="794"/>
      <c r="H26" s="215">
        <v>1000</v>
      </c>
      <c r="I26" s="56">
        <v>389.84</v>
      </c>
      <c r="J26" s="770">
        <f t="shared" si="0"/>
        <v>0.38983999999999996</v>
      </c>
    </row>
    <row r="27" spans="1:10" ht="15.75" x14ac:dyDescent="0.2">
      <c r="A27" s="27"/>
      <c r="B27" s="35"/>
      <c r="C27" s="64">
        <v>4300</v>
      </c>
      <c r="D27" s="40" t="s">
        <v>268</v>
      </c>
      <c r="E27" s="66"/>
      <c r="F27" s="225"/>
      <c r="G27" s="794"/>
      <c r="H27" s="215">
        <v>800</v>
      </c>
      <c r="I27" s="56">
        <v>627.57000000000005</v>
      </c>
      <c r="J27" s="770">
        <f t="shared" si="0"/>
        <v>0.78446250000000006</v>
      </c>
    </row>
    <row r="28" spans="1:10" ht="27" customHeight="1" x14ac:dyDescent="0.2">
      <c r="A28" s="27"/>
      <c r="B28" s="35"/>
      <c r="C28" s="64">
        <v>4400</v>
      </c>
      <c r="D28" s="40" t="s">
        <v>598</v>
      </c>
      <c r="E28" s="66"/>
      <c r="F28" s="225"/>
      <c r="G28" s="794"/>
      <c r="H28" s="215">
        <v>3542</v>
      </c>
      <c r="I28" s="56">
        <v>0</v>
      </c>
      <c r="J28" s="770">
        <f t="shared" si="0"/>
        <v>0</v>
      </c>
    </row>
    <row r="29" spans="1:10" ht="30.75" customHeight="1" x14ac:dyDescent="0.2">
      <c r="A29" s="27"/>
      <c r="B29" s="35"/>
      <c r="C29" s="64">
        <v>4440</v>
      </c>
      <c r="D29" s="40" t="s">
        <v>392</v>
      </c>
      <c r="E29" s="66"/>
      <c r="F29" s="225"/>
      <c r="G29" s="794"/>
      <c r="H29" s="215">
        <v>10360</v>
      </c>
      <c r="I29" s="56">
        <v>7770</v>
      </c>
      <c r="J29" s="770">
        <f t="shared" si="0"/>
        <v>0.75</v>
      </c>
    </row>
    <row r="30" spans="1:10" ht="30.75" customHeight="1" x14ac:dyDescent="0.2">
      <c r="A30" s="27"/>
      <c r="B30" s="35"/>
      <c r="C30" s="227">
        <v>4700</v>
      </c>
      <c r="D30" s="228" t="s">
        <v>752</v>
      </c>
      <c r="E30" s="229"/>
      <c r="F30" s="225"/>
      <c r="G30" s="794"/>
      <c r="H30" s="230">
        <v>500</v>
      </c>
      <c r="I30" s="238">
        <v>0</v>
      </c>
      <c r="J30" s="770">
        <f t="shared" si="0"/>
        <v>0</v>
      </c>
    </row>
    <row r="31" spans="1:10" ht="15.75" x14ac:dyDescent="0.2">
      <c r="A31" s="27"/>
      <c r="B31" s="231">
        <v>85295</v>
      </c>
      <c r="C31" s="231"/>
      <c r="D31" s="232" t="s">
        <v>7</v>
      </c>
      <c r="E31" s="233">
        <f>E32</f>
        <v>62500</v>
      </c>
      <c r="F31" s="233">
        <f>F32</f>
        <v>59375</v>
      </c>
      <c r="G31" s="795">
        <f>F31/E31</f>
        <v>0.95</v>
      </c>
      <c r="H31" s="234">
        <f>H33</f>
        <v>62500</v>
      </c>
      <c r="I31" s="233">
        <f>I33</f>
        <v>59375</v>
      </c>
      <c r="J31" s="795">
        <f>I31/H31</f>
        <v>0.95</v>
      </c>
    </row>
    <row r="32" spans="1:10" ht="40.5" customHeight="1" x14ac:dyDescent="0.2">
      <c r="A32" s="27"/>
      <c r="B32" s="35"/>
      <c r="C32" s="70">
        <v>2030</v>
      </c>
      <c r="D32" s="235" t="s">
        <v>193</v>
      </c>
      <c r="E32" s="56">
        <v>62500</v>
      </c>
      <c r="F32" s="56">
        <v>59375</v>
      </c>
      <c r="G32" s="793">
        <f>F32/E32</f>
        <v>0.95</v>
      </c>
      <c r="H32" s="230"/>
      <c r="I32" s="66"/>
      <c r="J32" s="804"/>
    </row>
    <row r="33" spans="1:10" ht="15.75" x14ac:dyDescent="0.2">
      <c r="A33" s="27"/>
      <c r="B33" s="35"/>
      <c r="C33" s="227">
        <v>3110</v>
      </c>
      <c r="D33" s="236" t="s">
        <v>588</v>
      </c>
      <c r="E33" s="229"/>
      <c r="F33" s="225"/>
      <c r="G33" s="794"/>
      <c r="H33" s="237">
        <v>62500</v>
      </c>
      <c r="I33" s="238">
        <v>59375</v>
      </c>
      <c r="J33" s="805">
        <f>I33/H33</f>
        <v>0.95</v>
      </c>
    </row>
    <row r="34" spans="1:10" x14ac:dyDescent="0.2">
      <c r="A34" s="239">
        <v>854</v>
      </c>
      <c r="B34" s="240"/>
      <c r="C34" s="241"/>
      <c r="D34" s="242" t="s">
        <v>222</v>
      </c>
      <c r="E34" s="243">
        <f t="shared" ref="E34:I34" si="1">E35</f>
        <v>231519</v>
      </c>
      <c r="F34" s="244">
        <f t="shared" si="1"/>
        <v>231519</v>
      </c>
      <c r="G34" s="796">
        <f>F34/E34</f>
        <v>1</v>
      </c>
      <c r="H34" s="243">
        <f t="shared" si="1"/>
        <v>231519</v>
      </c>
      <c r="I34" s="245">
        <f t="shared" si="1"/>
        <v>231519</v>
      </c>
      <c r="J34" s="796">
        <f>I34/H34</f>
        <v>1</v>
      </c>
    </row>
    <row r="35" spans="1:10" ht="15.75" x14ac:dyDescent="0.2">
      <c r="A35" s="27"/>
      <c r="B35" s="231">
        <v>85415</v>
      </c>
      <c r="C35" s="231"/>
      <c r="D35" s="232" t="s">
        <v>225</v>
      </c>
      <c r="E35" s="233">
        <f>E36</f>
        <v>231519</v>
      </c>
      <c r="F35" s="233">
        <f>F36</f>
        <v>231519</v>
      </c>
      <c r="G35" s="795">
        <f>F35/E35</f>
        <v>1</v>
      </c>
      <c r="H35" s="234">
        <f>H37</f>
        <v>231519</v>
      </c>
      <c r="I35" s="233">
        <f>I37</f>
        <v>231519</v>
      </c>
      <c r="J35" s="795">
        <f>I35/H35</f>
        <v>1</v>
      </c>
    </row>
    <row r="36" spans="1:10" ht="40.5" customHeight="1" x14ac:dyDescent="0.2">
      <c r="A36" s="27"/>
      <c r="B36" s="35"/>
      <c r="C36" s="70">
        <v>2030</v>
      </c>
      <c r="D36" s="235" t="s">
        <v>193</v>
      </c>
      <c r="E36" s="32">
        <v>231519</v>
      </c>
      <c r="F36" s="32">
        <v>231519</v>
      </c>
      <c r="G36" s="797">
        <f>F36/E36</f>
        <v>1</v>
      </c>
      <c r="H36" s="246"/>
      <c r="I36" s="36"/>
      <c r="J36" s="768"/>
    </row>
    <row r="37" spans="1:10" ht="16.5" thickBot="1" x14ac:dyDescent="0.25">
      <c r="A37" s="27"/>
      <c r="B37" s="35"/>
      <c r="C37" s="64">
        <v>3240</v>
      </c>
      <c r="D37" s="30" t="s">
        <v>459</v>
      </c>
      <c r="E37" s="247"/>
      <c r="F37" s="246"/>
      <c r="G37" s="798"/>
      <c r="H37" s="248">
        <v>231519</v>
      </c>
      <c r="I37" s="249">
        <v>231519</v>
      </c>
      <c r="J37" s="806">
        <f>I37/H37</f>
        <v>1</v>
      </c>
    </row>
    <row r="38" spans="1:10" ht="15.75" thickBot="1" x14ac:dyDescent="0.25">
      <c r="A38" s="91"/>
      <c r="B38" s="92"/>
      <c r="C38" s="92"/>
      <c r="D38" s="250" t="s">
        <v>753</v>
      </c>
      <c r="E38" s="94">
        <f t="shared" ref="E38:I38" si="2">E8+E34</f>
        <v>718719</v>
      </c>
      <c r="F38" s="94">
        <f t="shared" si="2"/>
        <v>564972</v>
      </c>
      <c r="G38" s="799">
        <f>F38/E38</f>
        <v>0.78608190405429657</v>
      </c>
      <c r="H38" s="251">
        <f t="shared" si="2"/>
        <v>718719</v>
      </c>
      <c r="I38" s="94">
        <f t="shared" si="2"/>
        <v>537234.75</v>
      </c>
      <c r="J38" s="807">
        <f>I38/H38</f>
        <v>0.74748928301603268</v>
      </c>
    </row>
    <row r="39" spans="1:10" x14ac:dyDescent="0.2">
      <c r="G39" s="800"/>
    </row>
    <row r="40" spans="1:10" x14ac:dyDescent="0.2">
      <c r="G40" s="800"/>
    </row>
  </sheetData>
  <mergeCells count="10">
    <mergeCell ref="H6:J6"/>
    <mergeCell ref="H1:J1"/>
    <mergeCell ref="H2:J2"/>
    <mergeCell ref="A4:J4"/>
    <mergeCell ref="A5:J5"/>
    <mergeCell ref="A6:A7"/>
    <mergeCell ref="B6:B7"/>
    <mergeCell ref="C6:C7"/>
    <mergeCell ref="D6:D7"/>
    <mergeCell ref="E6:G6"/>
  </mergeCells>
  <pageMargins left="0.70866141732283472" right="0" top="0.74803149606299213" bottom="0.55118110236220474" header="0.31496062992125984" footer="0.11811023622047245"/>
  <pageSetup paperSize="9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opLeftCell="A28" workbookViewId="0">
      <selection activeCell="D37" sqref="D37"/>
    </sheetView>
  </sheetViews>
  <sheetFormatPr defaultRowHeight="11.25" x14ac:dyDescent="0.2"/>
  <cols>
    <col min="1" max="1" width="5.28515625" style="152" customWidth="1"/>
    <col min="2" max="2" width="7" style="152" customWidth="1"/>
    <col min="3" max="3" width="6.42578125" style="152" customWidth="1"/>
    <col min="4" max="4" width="32.85546875" style="152" customWidth="1"/>
    <col min="5" max="5" width="14.7109375" style="152" customWidth="1"/>
    <col min="6" max="6" width="16" style="152" customWidth="1"/>
    <col min="7" max="7" width="9" style="152" customWidth="1"/>
    <col min="8" max="16384" width="9.140625" style="152"/>
  </cols>
  <sheetData>
    <row r="1" spans="1:7" ht="12" x14ac:dyDescent="0.2">
      <c r="A1" s="252"/>
      <c r="B1" s="252"/>
      <c r="C1" s="252"/>
      <c r="D1" s="253"/>
      <c r="E1" s="1315" t="s">
        <v>1025</v>
      </c>
      <c r="F1" s="1315"/>
      <c r="G1" s="1315"/>
    </row>
    <row r="2" spans="1:7" ht="12" x14ac:dyDescent="0.2">
      <c r="A2" s="252"/>
      <c r="B2" s="252"/>
      <c r="C2" s="252"/>
      <c r="D2" s="254"/>
      <c r="E2" s="1316"/>
      <c r="F2" s="1316"/>
      <c r="G2" s="1316"/>
    </row>
    <row r="3" spans="1:7" ht="12" x14ac:dyDescent="0.2">
      <c r="A3" s="252"/>
      <c r="B3" s="252"/>
      <c r="C3" s="252"/>
      <c r="D3" s="10"/>
      <c r="E3" s="1317"/>
      <c r="F3" s="1317"/>
      <c r="G3" s="1317"/>
    </row>
    <row r="4" spans="1:7" ht="12" x14ac:dyDescent="0.2">
      <c r="A4" s="252"/>
      <c r="B4" s="252"/>
      <c r="C4" s="252"/>
      <c r="D4" s="255"/>
      <c r="E4" s="256"/>
    </row>
    <row r="5" spans="1:7" ht="12.75" x14ac:dyDescent="0.2">
      <c r="A5" s="252"/>
      <c r="B5" s="252"/>
      <c r="C5" s="252"/>
      <c r="D5" s="255"/>
      <c r="E5" s="257"/>
    </row>
    <row r="6" spans="1:7" ht="15.75" x14ac:dyDescent="0.2">
      <c r="A6" s="1309" t="s">
        <v>833</v>
      </c>
      <c r="B6" s="1309"/>
      <c r="C6" s="1309"/>
      <c r="D6" s="1309"/>
      <c r="E6" s="1309"/>
      <c r="F6" s="1309"/>
      <c r="G6" s="1309"/>
    </row>
    <row r="7" spans="1:7" ht="15" x14ac:dyDescent="0.2">
      <c r="A7" s="258"/>
      <c r="B7" s="258"/>
      <c r="C7" s="258"/>
      <c r="D7" s="259"/>
      <c r="E7" s="260"/>
    </row>
    <row r="8" spans="1:7" ht="15.75" x14ac:dyDescent="0.2">
      <c r="A8" s="1309" t="s">
        <v>834</v>
      </c>
      <c r="B8" s="1309"/>
      <c r="C8" s="1309"/>
      <c r="D8" s="1309"/>
      <c r="E8" s="1309"/>
    </row>
    <row r="9" spans="1:7" ht="16.5" thickBot="1" x14ac:dyDescent="0.25">
      <c r="A9" s="261"/>
      <c r="B9" s="261"/>
      <c r="C9" s="261"/>
      <c r="D9" s="261"/>
      <c r="E9" s="261"/>
    </row>
    <row r="10" spans="1:7" ht="56.25" customHeight="1" thickBot="1" x14ac:dyDescent="0.25">
      <c r="A10" s="262" t="s">
        <v>0</v>
      </c>
      <c r="B10" s="263" t="s">
        <v>1</v>
      </c>
      <c r="C10" s="264" t="s">
        <v>741</v>
      </c>
      <c r="D10" s="265" t="s">
        <v>3</v>
      </c>
      <c r="E10" s="266" t="s">
        <v>1053</v>
      </c>
      <c r="F10" s="267" t="s">
        <v>1037</v>
      </c>
      <c r="G10" s="808" t="s">
        <v>1023</v>
      </c>
    </row>
    <row r="11" spans="1:7" ht="30.75" customHeight="1" thickBot="1" x14ac:dyDescent="0.25">
      <c r="A11" s="268" t="s">
        <v>835</v>
      </c>
      <c r="B11" s="1310" t="s">
        <v>836</v>
      </c>
      <c r="C11" s="1310"/>
      <c r="D11" s="1311"/>
      <c r="E11" s="269">
        <f>E12+E20+E34</f>
        <v>3447398</v>
      </c>
      <c r="F11" s="269">
        <f>F12+F20+F35</f>
        <v>2115104.27</v>
      </c>
      <c r="G11" s="833">
        <f t="shared" ref="G11:G39" si="0">F11/E11</f>
        <v>0.6135364324049617</v>
      </c>
    </row>
    <row r="12" spans="1:7" ht="12.75" x14ac:dyDescent="0.2">
      <c r="A12" s="270" t="s">
        <v>837</v>
      </c>
      <c r="B12" s="1318" t="s">
        <v>838</v>
      </c>
      <c r="C12" s="1318"/>
      <c r="D12" s="1318"/>
      <c r="E12" s="271">
        <f>SUM(E13)</f>
        <v>1362300</v>
      </c>
      <c r="F12" s="271">
        <f t="shared" ref="F12" si="1">SUM(F13)</f>
        <v>704600</v>
      </c>
      <c r="G12" s="835">
        <f t="shared" si="0"/>
        <v>0.51721353593187991</v>
      </c>
    </row>
    <row r="13" spans="1:7" ht="24" x14ac:dyDescent="0.2">
      <c r="A13" s="272">
        <v>921</v>
      </c>
      <c r="B13" s="273"/>
      <c r="C13" s="274"/>
      <c r="D13" s="275" t="s">
        <v>240</v>
      </c>
      <c r="E13" s="276">
        <f>E14+E16+E18</f>
        <v>1362300</v>
      </c>
      <c r="F13" s="276">
        <f t="shared" ref="F13" si="2">F14+F16+F18</f>
        <v>704600</v>
      </c>
      <c r="G13" s="812">
        <f t="shared" si="0"/>
        <v>0.51721353593187991</v>
      </c>
    </row>
    <row r="14" spans="1:7" ht="12" x14ac:dyDescent="0.2">
      <c r="A14" s="277"/>
      <c r="B14" s="278">
        <v>92109</v>
      </c>
      <c r="C14" s="279"/>
      <c r="D14" s="280" t="s">
        <v>702</v>
      </c>
      <c r="E14" s="281">
        <f>E15</f>
        <v>718800</v>
      </c>
      <c r="F14" s="281">
        <f t="shared" ref="F14" si="3">F15</f>
        <v>373500</v>
      </c>
      <c r="G14" s="813">
        <f t="shared" si="0"/>
        <v>0.51961602671118534</v>
      </c>
    </row>
    <row r="15" spans="1:7" ht="24" x14ac:dyDescent="0.2">
      <c r="A15" s="282"/>
      <c r="B15" s="283"/>
      <c r="C15" s="284">
        <v>2480</v>
      </c>
      <c r="D15" s="758" t="s">
        <v>704</v>
      </c>
      <c r="E15" s="285">
        <v>718800</v>
      </c>
      <c r="F15" s="314">
        <v>373500</v>
      </c>
      <c r="G15" s="814">
        <f t="shared" si="0"/>
        <v>0.51961602671118534</v>
      </c>
    </row>
    <row r="16" spans="1:7" ht="12" x14ac:dyDescent="0.2">
      <c r="A16" s="282"/>
      <c r="B16" s="278">
        <v>92116</v>
      </c>
      <c r="C16" s="279"/>
      <c r="D16" s="280" t="s">
        <v>714</v>
      </c>
      <c r="E16" s="281">
        <f>E17</f>
        <v>277900</v>
      </c>
      <c r="F16" s="281">
        <f t="shared" ref="F16" si="4">F17</f>
        <v>138800</v>
      </c>
      <c r="G16" s="813">
        <f t="shared" si="0"/>
        <v>0.499460237495502</v>
      </c>
    </row>
    <row r="17" spans="1:7" ht="24" x14ac:dyDescent="0.2">
      <c r="A17" s="282"/>
      <c r="B17" s="283"/>
      <c r="C17" s="284">
        <v>2480</v>
      </c>
      <c r="D17" s="758" t="s">
        <v>704</v>
      </c>
      <c r="E17" s="285">
        <v>277900</v>
      </c>
      <c r="F17" s="314">
        <v>138800</v>
      </c>
      <c r="G17" s="814">
        <f t="shared" si="0"/>
        <v>0.499460237495502</v>
      </c>
    </row>
    <row r="18" spans="1:7" ht="12" x14ac:dyDescent="0.2">
      <c r="A18" s="282"/>
      <c r="B18" s="278">
        <v>92118</v>
      </c>
      <c r="C18" s="286"/>
      <c r="D18" s="287" t="s">
        <v>718</v>
      </c>
      <c r="E18" s="288">
        <f>E19</f>
        <v>365600</v>
      </c>
      <c r="F18" s="288">
        <f t="shared" ref="F18" si="5">F19</f>
        <v>192300</v>
      </c>
      <c r="G18" s="815">
        <f t="shared" si="0"/>
        <v>0.52598468271334797</v>
      </c>
    </row>
    <row r="19" spans="1:7" ht="24.75" thickBot="1" x14ac:dyDescent="0.25">
      <c r="A19" s="289"/>
      <c r="B19" s="290"/>
      <c r="C19" s="291">
        <v>2480</v>
      </c>
      <c r="D19" s="292" t="s">
        <v>704</v>
      </c>
      <c r="E19" s="293">
        <v>365600</v>
      </c>
      <c r="F19" s="811">
        <v>192300</v>
      </c>
      <c r="G19" s="834">
        <f t="shared" si="0"/>
        <v>0.52598468271334797</v>
      </c>
    </row>
    <row r="20" spans="1:7" ht="31.5" customHeight="1" x14ac:dyDescent="0.2">
      <c r="A20" s="294" t="s">
        <v>775</v>
      </c>
      <c r="B20" s="1319" t="s">
        <v>839</v>
      </c>
      <c r="C20" s="1319"/>
      <c r="D20" s="1320"/>
      <c r="E20" s="295">
        <f>E29+E24+E21</f>
        <v>1603755</v>
      </c>
      <c r="F20" s="295">
        <f t="shared" ref="F20" si="6">F29+F24+F21</f>
        <v>929161.27</v>
      </c>
      <c r="G20" s="836">
        <f t="shared" si="0"/>
        <v>0.57936609394826522</v>
      </c>
    </row>
    <row r="21" spans="1:7" ht="19.5" customHeight="1" x14ac:dyDescent="0.2">
      <c r="A21" s="809">
        <v>600</v>
      </c>
      <c r="B21" s="296"/>
      <c r="C21" s="296"/>
      <c r="D21" s="297" t="s">
        <v>840</v>
      </c>
      <c r="E21" s="851">
        <f t="shared" ref="E21:F22" si="7">E22</f>
        <v>100000</v>
      </c>
      <c r="F21" s="852">
        <f t="shared" si="7"/>
        <v>0</v>
      </c>
      <c r="G21" s="816">
        <f t="shared" si="0"/>
        <v>0</v>
      </c>
    </row>
    <row r="22" spans="1:7" ht="17.25" customHeight="1" x14ac:dyDescent="0.2">
      <c r="A22" s="422"/>
      <c r="B22" s="298">
        <v>60004</v>
      </c>
      <c r="C22" s="298"/>
      <c r="D22" s="298" t="s">
        <v>283</v>
      </c>
      <c r="E22" s="853">
        <f t="shared" si="7"/>
        <v>100000</v>
      </c>
      <c r="F22" s="854">
        <f t="shared" si="7"/>
        <v>0</v>
      </c>
      <c r="G22" s="817">
        <f t="shared" si="0"/>
        <v>0</v>
      </c>
    </row>
    <row r="23" spans="1:7" ht="54" customHeight="1" x14ac:dyDescent="0.2">
      <c r="A23" s="810"/>
      <c r="B23" s="299"/>
      <c r="C23" s="300">
        <v>2310</v>
      </c>
      <c r="D23" s="301" t="s">
        <v>841</v>
      </c>
      <c r="E23" s="855">
        <v>100000</v>
      </c>
      <c r="F23" s="856">
        <v>0</v>
      </c>
      <c r="G23" s="818">
        <f t="shared" si="0"/>
        <v>0</v>
      </c>
    </row>
    <row r="24" spans="1:7" ht="12" x14ac:dyDescent="0.2">
      <c r="A24" s="302">
        <v>801</v>
      </c>
      <c r="B24" s="303"/>
      <c r="C24" s="303"/>
      <c r="D24" s="304" t="s">
        <v>153</v>
      </c>
      <c r="E24" s="857">
        <f>E25+E27</f>
        <v>1403755</v>
      </c>
      <c r="F24" s="857">
        <f t="shared" ref="F24" si="8">F25+F27</f>
        <v>849161.27</v>
      </c>
      <c r="G24" s="819">
        <f t="shared" si="0"/>
        <v>0.60492127899811576</v>
      </c>
    </row>
    <row r="25" spans="1:7" ht="12" x14ac:dyDescent="0.2">
      <c r="A25" s="305"/>
      <c r="B25" s="298">
        <v>80104</v>
      </c>
      <c r="C25" s="298"/>
      <c r="D25" s="306" t="s">
        <v>842</v>
      </c>
      <c r="E25" s="858">
        <f>E26</f>
        <v>50191</v>
      </c>
      <c r="F25" s="858">
        <f t="shared" ref="F25" si="9">F26</f>
        <v>18393.27</v>
      </c>
      <c r="G25" s="820">
        <f t="shared" si="0"/>
        <v>0.36646550178318821</v>
      </c>
    </row>
    <row r="26" spans="1:7" ht="48" x14ac:dyDescent="0.2">
      <c r="A26" s="307"/>
      <c r="B26" s="299"/>
      <c r="C26" s="300">
        <v>2310</v>
      </c>
      <c r="D26" s="308" t="s">
        <v>841</v>
      </c>
      <c r="E26" s="849">
        <v>50191</v>
      </c>
      <c r="F26" s="314">
        <v>18393.27</v>
      </c>
      <c r="G26" s="814">
        <f t="shared" si="0"/>
        <v>0.36646550178318821</v>
      </c>
    </row>
    <row r="27" spans="1:7" ht="12" x14ac:dyDescent="0.2">
      <c r="A27" s="282"/>
      <c r="B27" s="278">
        <v>80110</v>
      </c>
      <c r="C27" s="279"/>
      <c r="D27" s="280" t="s">
        <v>170</v>
      </c>
      <c r="E27" s="281">
        <f>E28</f>
        <v>1353564</v>
      </c>
      <c r="F27" s="281">
        <f t="shared" ref="F27" si="10">F28</f>
        <v>830768</v>
      </c>
      <c r="G27" s="813">
        <f t="shared" si="0"/>
        <v>0.61376336841109835</v>
      </c>
    </row>
    <row r="28" spans="1:7" ht="48" x14ac:dyDescent="0.2">
      <c r="A28" s="310"/>
      <c r="B28" s="311"/>
      <c r="C28" s="312">
        <v>2320</v>
      </c>
      <c r="D28" s="308" t="s">
        <v>843</v>
      </c>
      <c r="E28" s="313">
        <v>1353564</v>
      </c>
      <c r="F28" s="314">
        <v>830768</v>
      </c>
      <c r="G28" s="814">
        <f t="shared" si="0"/>
        <v>0.61376336841109835</v>
      </c>
    </row>
    <row r="29" spans="1:7" ht="24" x14ac:dyDescent="0.2">
      <c r="A29" s="315">
        <v>900</v>
      </c>
      <c r="B29" s="316"/>
      <c r="C29" s="317"/>
      <c r="D29" s="275" t="s">
        <v>227</v>
      </c>
      <c r="E29" s="276">
        <f>E30+E32</f>
        <v>100000</v>
      </c>
      <c r="F29" s="276">
        <f>F30+F32</f>
        <v>80000</v>
      </c>
      <c r="G29" s="812">
        <f t="shared" si="0"/>
        <v>0.8</v>
      </c>
    </row>
    <row r="30" spans="1:7" ht="12" x14ac:dyDescent="0.2">
      <c r="A30" s="318"/>
      <c r="B30" s="319">
        <v>90002</v>
      </c>
      <c r="C30" s="320"/>
      <c r="D30" s="280" t="s">
        <v>234</v>
      </c>
      <c r="E30" s="288">
        <f>E31</f>
        <v>20000</v>
      </c>
      <c r="F30" s="288">
        <f t="shared" ref="F30" si="11">F31</f>
        <v>0</v>
      </c>
      <c r="G30" s="815">
        <f t="shared" si="0"/>
        <v>0</v>
      </c>
    </row>
    <row r="31" spans="1:7" ht="48" x14ac:dyDescent="0.2">
      <c r="A31" s="321"/>
      <c r="B31" s="322"/>
      <c r="C31" s="284">
        <v>2320</v>
      </c>
      <c r="D31" s="758" t="s">
        <v>844</v>
      </c>
      <c r="E31" s="285">
        <v>20000</v>
      </c>
      <c r="F31" s="314">
        <v>0</v>
      </c>
      <c r="G31" s="814">
        <f t="shared" si="0"/>
        <v>0</v>
      </c>
    </row>
    <row r="32" spans="1:7" ht="12" x14ac:dyDescent="0.2">
      <c r="A32" s="318"/>
      <c r="B32" s="323">
        <v>90013</v>
      </c>
      <c r="C32" s="320"/>
      <c r="D32" s="324" t="s">
        <v>692</v>
      </c>
      <c r="E32" s="325">
        <f>E33</f>
        <v>80000</v>
      </c>
      <c r="F32" s="325">
        <f t="shared" ref="F32" si="12">F33</f>
        <v>80000</v>
      </c>
      <c r="G32" s="821">
        <f t="shared" si="0"/>
        <v>1</v>
      </c>
    </row>
    <row r="33" spans="1:7" ht="48" x14ac:dyDescent="0.2">
      <c r="A33" s="310"/>
      <c r="B33" s="311"/>
      <c r="C33" s="312">
        <v>2310</v>
      </c>
      <c r="D33" s="308" t="s">
        <v>841</v>
      </c>
      <c r="E33" s="313">
        <v>80000</v>
      </c>
      <c r="F33" s="314">
        <v>80000</v>
      </c>
      <c r="G33" s="814">
        <f t="shared" si="0"/>
        <v>1</v>
      </c>
    </row>
    <row r="34" spans="1:7" ht="29.25" customHeight="1" x14ac:dyDescent="0.2">
      <c r="A34" s="326" t="s">
        <v>777</v>
      </c>
      <c r="B34" s="1321" t="s">
        <v>845</v>
      </c>
      <c r="C34" s="1321"/>
      <c r="D34" s="1321"/>
      <c r="E34" s="327">
        <f t="shared" ref="E34:F36" si="13">E35</f>
        <v>481343</v>
      </c>
      <c r="F34" s="328">
        <f t="shared" si="13"/>
        <v>481343</v>
      </c>
      <c r="G34" s="837">
        <f t="shared" si="0"/>
        <v>1</v>
      </c>
    </row>
    <row r="35" spans="1:7" ht="21.75" customHeight="1" x14ac:dyDescent="0.2">
      <c r="A35" s="329">
        <v>700</v>
      </c>
      <c r="B35" s="330"/>
      <c r="C35" s="330"/>
      <c r="D35" s="330" t="s">
        <v>34</v>
      </c>
      <c r="E35" s="331">
        <f t="shared" si="13"/>
        <v>481343</v>
      </c>
      <c r="F35" s="332">
        <f t="shared" si="13"/>
        <v>481343</v>
      </c>
      <c r="G35" s="822">
        <f t="shared" si="0"/>
        <v>1</v>
      </c>
    </row>
    <row r="36" spans="1:7" ht="12" x14ac:dyDescent="0.2">
      <c r="A36" s="333"/>
      <c r="B36" s="334">
        <v>70001</v>
      </c>
      <c r="C36" s="335"/>
      <c r="D36" s="336" t="s">
        <v>1068</v>
      </c>
      <c r="E36" s="337">
        <f t="shared" si="13"/>
        <v>481343</v>
      </c>
      <c r="F36" s="338">
        <f t="shared" si="13"/>
        <v>481343</v>
      </c>
      <c r="G36" s="823">
        <f t="shared" si="0"/>
        <v>1</v>
      </c>
    </row>
    <row r="37" spans="1:7" ht="24" x14ac:dyDescent="0.2">
      <c r="A37" s="339"/>
      <c r="B37" s="340"/>
      <c r="C37" s="341">
        <v>2650</v>
      </c>
      <c r="D37" s="301" t="s">
        <v>308</v>
      </c>
      <c r="E37" s="342">
        <v>481343</v>
      </c>
      <c r="F37" s="314">
        <v>481343</v>
      </c>
      <c r="G37" s="814">
        <f t="shared" si="0"/>
        <v>1</v>
      </c>
    </row>
    <row r="38" spans="1:7" ht="31.5" customHeight="1" thickBot="1" x14ac:dyDescent="0.25">
      <c r="A38" s="268" t="s">
        <v>846</v>
      </c>
      <c r="B38" s="1322" t="s">
        <v>847</v>
      </c>
      <c r="C38" s="1322"/>
      <c r="D38" s="1322"/>
      <c r="E38" s="269">
        <f>E39+E45</f>
        <v>1610378</v>
      </c>
      <c r="F38" s="269">
        <f>F39+F45</f>
        <v>839899.61</v>
      </c>
      <c r="G38" s="833">
        <f t="shared" si="0"/>
        <v>0.52155432451262995</v>
      </c>
    </row>
    <row r="39" spans="1:7" ht="27" customHeight="1" x14ac:dyDescent="0.2">
      <c r="A39" s="343" t="s">
        <v>773</v>
      </c>
      <c r="B39" s="1323" t="s">
        <v>838</v>
      </c>
      <c r="C39" s="1323"/>
      <c r="D39" s="1323"/>
      <c r="E39" s="344">
        <f>E40</f>
        <v>1372878</v>
      </c>
      <c r="F39" s="309">
        <f>F40</f>
        <v>644899.61</v>
      </c>
      <c r="G39" s="848">
        <f t="shared" si="0"/>
        <v>0.46974283949484219</v>
      </c>
    </row>
    <row r="40" spans="1:7" ht="16.5" customHeight="1" x14ac:dyDescent="0.2">
      <c r="A40" s="272">
        <v>801</v>
      </c>
      <c r="B40" s="273"/>
      <c r="C40" s="274"/>
      <c r="D40" s="275" t="s">
        <v>153</v>
      </c>
      <c r="E40" s="345">
        <f>E41+E43</f>
        <v>1372878</v>
      </c>
      <c r="F40" s="345">
        <f t="shared" ref="F40" si="14">F41+F43</f>
        <v>644899.61</v>
      </c>
      <c r="G40" s="824">
        <f>E40/F40</f>
        <v>2.1288243607404258</v>
      </c>
    </row>
    <row r="41" spans="1:7" ht="12" x14ac:dyDescent="0.2">
      <c r="A41" s="277"/>
      <c r="B41" s="278">
        <v>80104</v>
      </c>
      <c r="C41" s="279"/>
      <c r="D41" s="280" t="s">
        <v>842</v>
      </c>
      <c r="E41" s="281">
        <f>E42</f>
        <v>941420</v>
      </c>
      <c r="F41" s="281">
        <f t="shared" ref="F41" si="15">F42</f>
        <v>468345.72</v>
      </c>
      <c r="G41" s="813">
        <f t="shared" ref="G41:G60" si="16">F41/E41</f>
        <v>0.4974886023241486</v>
      </c>
    </row>
    <row r="42" spans="1:7" ht="30.75" customHeight="1" x14ac:dyDescent="0.2">
      <c r="A42" s="321"/>
      <c r="B42" s="322"/>
      <c r="C42" s="284">
        <v>2540</v>
      </c>
      <c r="D42" s="758" t="s">
        <v>491</v>
      </c>
      <c r="E42" s="285">
        <v>941420</v>
      </c>
      <c r="F42" s="314">
        <v>468345.72</v>
      </c>
      <c r="G42" s="814">
        <f t="shared" si="16"/>
        <v>0.4974886023241486</v>
      </c>
    </row>
    <row r="43" spans="1:7" ht="12" x14ac:dyDescent="0.2">
      <c r="A43" s="282"/>
      <c r="B43" s="278">
        <v>80110</v>
      </c>
      <c r="C43" s="279"/>
      <c r="D43" s="280" t="s">
        <v>170</v>
      </c>
      <c r="E43" s="281">
        <f>E44</f>
        <v>431458</v>
      </c>
      <c r="F43" s="281">
        <f t="shared" ref="F43" si="17">F44</f>
        <v>176553.89</v>
      </c>
      <c r="G43" s="813">
        <f t="shared" si="16"/>
        <v>0.40920295834125225</v>
      </c>
    </row>
    <row r="44" spans="1:7" ht="29.25" customHeight="1" x14ac:dyDescent="0.2">
      <c r="A44" s="346"/>
      <c r="B44" s="322"/>
      <c r="C44" s="284">
        <v>2540</v>
      </c>
      <c r="D44" s="758" t="s">
        <v>491</v>
      </c>
      <c r="E44" s="285">
        <v>431458</v>
      </c>
      <c r="F44" s="314">
        <v>176553.89</v>
      </c>
      <c r="G44" s="814">
        <f t="shared" si="16"/>
        <v>0.40920295834125225</v>
      </c>
    </row>
    <row r="45" spans="1:7" ht="28.5" customHeight="1" x14ac:dyDescent="0.2">
      <c r="A45" s="347" t="s">
        <v>775</v>
      </c>
      <c r="B45" s="1314" t="s">
        <v>848</v>
      </c>
      <c r="C45" s="1314"/>
      <c r="D45" s="1314"/>
      <c r="E45" s="348">
        <f>E49+E57+E46+E52</f>
        <v>237500</v>
      </c>
      <c r="F45" s="349">
        <f>F46+F49+F52+F57</f>
        <v>195000</v>
      </c>
      <c r="G45" s="847">
        <f t="shared" si="16"/>
        <v>0.82105263157894737</v>
      </c>
    </row>
    <row r="46" spans="1:7" ht="15.75" customHeight="1" x14ac:dyDescent="0.2">
      <c r="A46" s="350" t="s">
        <v>4</v>
      </c>
      <c r="B46" s="351"/>
      <c r="C46" s="352"/>
      <c r="D46" s="353" t="s">
        <v>5</v>
      </c>
      <c r="E46" s="354">
        <f>E47</f>
        <v>15000</v>
      </c>
      <c r="F46" s="354">
        <f t="shared" ref="F46:F47" si="18">F47</f>
        <v>0</v>
      </c>
      <c r="G46" s="825">
        <f t="shared" si="16"/>
        <v>0</v>
      </c>
    </row>
    <row r="47" spans="1:7" ht="12" x14ac:dyDescent="0.2">
      <c r="A47" s="277"/>
      <c r="B47" s="355" t="s">
        <v>247</v>
      </c>
      <c r="C47" s="279"/>
      <c r="D47" s="280" t="s">
        <v>248</v>
      </c>
      <c r="E47" s="281">
        <f>E48</f>
        <v>15000</v>
      </c>
      <c r="F47" s="281">
        <f t="shared" si="18"/>
        <v>0</v>
      </c>
      <c r="G47" s="813">
        <f t="shared" si="16"/>
        <v>0</v>
      </c>
    </row>
    <row r="48" spans="1:7" ht="60" x14ac:dyDescent="0.2">
      <c r="A48" s="321"/>
      <c r="B48" s="356"/>
      <c r="C48" s="357">
        <v>2830</v>
      </c>
      <c r="D48" s="358" t="s">
        <v>849</v>
      </c>
      <c r="E48" s="359">
        <v>15000</v>
      </c>
      <c r="F48" s="859">
        <v>0</v>
      </c>
      <c r="G48" s="814">
        <f t="shared" si="16"/>
        <v>0</v>
      </c>
    </row>
    <row r="49" spans="1:7" ht="12" x14ac:dyDescent="0.2">
      <c r="A49" s="272">
        <v>851</v>
      </c>
      <c r="B49" s="273"/>
      <c r="C49" s="274"/>
      <c r="D49" s="275" t="s">
        <v>558</v>
      </c>
      <c r="E49" s="276">
        <f>E50</f>
        <v>10000</v>
      </c>
      <c r="F49" s="276">
        <f t="shared" ref="F49" si="19">F50</f>
        <v>10000</v>
      </c>
      <c r="G49" s="812">
        <f t="shared" si="16"/>
        <v>1</v>
      </c>
    </row>
    <row r="50" spans="1:7" ht="12" x14ac:dyDescent="0.2">
      <c r="A50" s="277"/>
      <c r="B50" s="278">
        <v>85154</v>
      </c>
      <c r="C50" s="279"/>
      <c r="D50" s="280" t="s">
        <v>563</v>
      </c>
      <c r="E50" s="281">
        <f>SUM(E51:E51)</f>
        <v>10000</v>
      </c>
      <c r="F50" s="281">
        <f t="shared" ref="F50" si="20">SUM(F51:F51)</f>
        <v>10000</v>
      </c>
      <c r="G50" s="813">
        <f t="shared" si="16"/>
        <v>1</v>
      </c>
    </row>
    <row r="51" spans="1:7" ht="72" x14ac:dyDescent="0.2">
      <c r="A51" s="321"/>
      <c r="B51" s="356"/>
      <c r="C51" s="357">
        <v>2360</v>
      </c>
      <c r="D51" s="358" t="s">
        <v>765</v>
      </c>
      <c r="E51" s="359">
        <v>10000</v>
      </c>
      <c r="F51" s="314">
        <v>10000</v>
      </c>
      <c r="G51" s="814">
        <f t="shared" si="16"/>
        <v>1</v>
      </c>
    </row>
    <row r="52" spans="1:7" ht="27.75" customHeight="1" x14ac:dyDescent="0.2">
      <c r="A52" s="360">
        <v>921</v>
      </c>
      <c r="B52" s="361"/>
      <c r="C52" s="362"/>
      <c r="D52" s="363" t="s">
        <v>240</v>
      </c>
      <c r="E52" s="364">
        <f>E55+E53</f>
        <v>47500</v>
      </c>
      <c r="F52" s="364">
        <f>F53+F55</f>
        <v>20000</v>
      </c>
      <c r="G52" s="826">
        <f t="shared" si="16"/>
        <v>0.42105263157894735</v>
      </c>
    </row>
    <row r="53" spans="1:7" ht="12.75" x14ac:dyDescent="0.2">
      <c r="A53" s="365"/>
      <c r="B53" s="366">
        <v>92109</v>
      </c>
      <c r="C53" s="366"/>
      <c r="D53" s="298" t="s">
        <v>850</v>
      </c>
      <c r="E53" s="367">
        <f>E54</f>
        <v>20000</v>
      </c>
      <c r="F53" s="368">
        <f>F54</f>
        <v>0</v>
      </c>
      <c r="G53" s="827">
        <f t="shared" si="16"/>
        <v>0</v>
      </c>
    </row>
    <row r="54" spans="1:7" ht="41.25" customHeight="1" x14ac:dyDescent="0.2">
      <c r="A54" s="369"/>
      <c r="B54" s="370"/>
      <c r="C54" s="371">
        <v>2820</v>
      </c>
      <c r="D54" s="308" t="s">
        <v>707</v>
      </c>
      <c r="E54" s="372">
        <v>20000</v>
      </c>
      <c r="F54" s="373">
        <v>0</v>
      </c>
      <c r="G54" s="828">
        <f t="shared" si="16"/>
        <v>0</v>
      </c>
    </row>
    <row r="55" spans="1:7" ht="24" x14ac:dyDescent="0.2">
      <c r="A55" s="321"/>
      <c r="B55" s="374">
        <v>92120</v>
      </c>
      <c r="C55" s="375"/>
      <c r="D55" s="376" t="s">
        <v>721</v>
      </c>
      <c r="E55" s="377">
        <f>E56</f>
        <v>27500</v>
      </c>
      <c r="F55" s="377">
        <f t="shared" ref="F55" si="21">F56</f>
        <v>20000</v>
      </c>
      <c r="G55" s="829">
        <f t="shared" si="16"/>
        <v>0.72727272727272729</v>
      </c>
    </row>
    <row r="56" spans="1:7" ht="63.75" customHeight="1" x14ac:dyDescent="0.2">
      <c r="A56" s="321"/>
      <c r="B56" s="356"/>
      <c r="C56" s="378">
        <v>2720</v>
      </c>
      <c r="D56" s="379" t="s">
        <v>851</v>
      </c>
      <c r="E56" s="380">
        <v>27500</v>
      </c>
      <c r="F56" s="314">
        <v>20000</v>
      </c>
      <c r="G56" s="814">
        <f t="shared" si="16"/>
        <v>0.72727272727272729</v>
      </c>
    </row>
    <row r="57" spans="1:7" ht="12" x14ac:dyDescent="0.2">
      <c r="A57" s="272">
        <v>926</v>
      </c>
      <c r="B57" s="273"/>
      <c r="C57" s="381"/>
      <c r="D57" s="382" t="s">
        <v>852</v>
      </c>
      <c r="E57" s="345">
        <f>E58</f>
        <v>165000</v>
      </c>
      <c r="F57" s="345">
        <f t="shared" ref="F57" si="22">F58</f>
        <v>165000</v>
      </c>
      <c r="G57" s="824">
        <f t="shared" si="16"/>
        <v>1</v>
      </c>
    </row>
    <row r="58" spans="1:7" ht="12" x14ac:dyDescent="0.2">
      <c r="A58" s="321"/>
      <c r="B58" s="383">
        <v>92695</v>
      </c>
      <c r="C58" s="384"/>
      <c r="D58" s="324" t="s">
        <v>7</v>
      </c>
      <c r="E58" s="385">
        <f>E59</f>
        <v>165000</v>
      </c>
      <c r="F58" s="385">
        <f>F59</f>
        <v>165000</v>
      </c>
      <c r="G58" s="830">
        <f t="shared" si="16"/>
        <v>1</v>
      </c>
    </row>
    <row r="59" spans="1:7" ht="72.75" thickBot="1" x14ac:dyDescent="0.25">
      <c r="A59" s="321"/>
      <c r="B59" s="356"/>
      <c r="C59" s="386">
        <v>2360</v>
      </c>
      <c r="D59" s="308" t="s">
        <v>765</v>
      </c>
      <c r="E59" s="313">
        <v>165000</v>
      </c>
      <c r="F59" s="860">
        <v>165000</v>
      </c>
      <c r="G59" s="831">
        <f t="shared" si="16"/>
        <v>1</v>
      </c>
    </row>
    <row r="60" spans="1:7" ht="15.75" thickBot="1" x14ac:dyDescent="0.25">
      <c r="A60" s="387"/>
      <c r="B60" s="388"/>
      <c r="C60" s="389"/>
      <c r="D60" s="390" t="s">
        <v>762</v>
      </c>
      <c r="E60" s="391">
        <f>E38+E11</f>
        <v>5057776</v>
      </c>
      <c r="F60" s="391">
        <f>F38+F11</f>
        <v>2955003.88</v>
      </c>
      <c r="G60" s="832">
        <f t="shared" si="16"/>
        <v>0.58424965439355159</v>
      </c>
    </row>
    <row r="61" spans="1:7" ht="15" x14ac:dyDescent="0.2">
      <c r="A61" s="392"/>
      <c r="B61" s="392"/>
      <c r="C61" s="393"/>
      <c r="D61" s="394"/>
      <c r="E61" s="395"/>
      <c r="F61" s="395"/>
      <c r="G61" s="395"/>
    </row>
    <row r="62" spans="1:7" ht="15" x14ac:dyDescent="0.2">
      <c r="A62" s="392"/>
      <c r="B62" s="392"/>
      <c r="C62" s="393"/>
      <c r="D62" s="394"/>
      <c r="E62" s="395"/>
      <c r="F62" s="395"/>
      <c r="G62" s="395"/>
    </row>
    <row r="63" spans="1:7" ht="15" x14ac:dyDescent="0.2">
      <c r="A63" s="392"/>
      <c r="B63" s="392"/>
      <c r="C63" s="393"/>
      <c r="D63" s="394"/>
      <c r="E63" s="395"/>
      <c r="F63" s="395"/>
      <c r="G63" s="395"/>
    </row>
    <row r="64" spans="1:7" ht="15" x14ac:dyDescent="0.2">
      <c r="A64" s="392"/>
      <c r="B64" s="392"/>
      <c r="C64" s="393"/>
      <c r="D64" s="394"/>
      <c r="E64" s="395"/>
      <c r="F64" s="395"/>
      <c r="G64" s="395"/>
    </row>
    <row r="65" spans="1:7" ht="15" x14ac:dyDescent="0.2">
      <c r="A65" s="392"/>
      <c r="B65" s="392"/>
      <c r="C65" s="393"/>
      <c r="D65" s="394"/>
      <c r="E65" s="395"/>
      <c r="F65" s="395"/>
      <c r="G65" s="395"/>
    </row>
    <row r="66" spans="1:7" ht="15.75" x14ac:dyDescent="0.2">
      <c r="A66" s="1309" t="s">
        <v>853</v>
      </c>
      <c r="B66" s="1309"/>
      <c r="C66" s="1309"/>
      <c r="D66" s="1309"/>
      <c r="E66" s="1309"/>
    </row>
    <row r="67" spans="1:7" ht="13.5" thickBot="1" x14ac:dyDescent="0.25">
      <c r="A67" s="257"/>
      <c r="B67" s="257"/>
      <c r="C67" s="257"/>
      <c r="D67" s="257"/>
      <c r="E67" s="257"/>
    </row>
    <row r="68" spans="1:7" ht="57.75" customHeight="1" thickBot="1" x14ac:dyDescent="0.25">
      <c r="A68" s="262" t="s">
        <v>0</v>
      </c>
      <c r="B68" s="263" t="s">
        <v>1</v>
      </c>
      <c r="C68" s="264" t="s">
        <v>741</v>
      </c>
      <c r="D68" s="265" t="s">
        <v>3</v>
      </c>
      <c r="E68" s="266" t="s">
        <v>1052</v>
      </c>
      <c r="F68" s="267" t="s">
        <v>1051</v>
      </c>
      <c r="G68" s="808" t="s">
        <v>995</v>
      </c>
    </row>
    <row r="69" spans="1:7" ht="28.5" customHeight="1" thickBot="1" x14ac:dyDescent="0.25">
      <c r="A69" s="268" t="s">
        <v>835</v>
      </c>
      <c r="B69" s="1310" t="s">
        <v>836</v>
      </c>
      <c r="C69" s="1310"/>
      <c r="D69" s="1311"/>
      <c r="E69" s="396">
        <f>E71+E86</f>
        <v>150000</v>
      </c>
      <c r="F69" s="396">
        <f>F70</f>
        <v>0</v>
      </c>
      <c r="G69" s="846">
        <f>F69/E69</f>
        <v>0</v>
      </c>
    </row>
    <row r="70" spans="1:7" ht="18.75" customHeight="1" x14ac:dyDescent="0.2">
      <c r="A70" s="397" t="s">
        <v>773</v>
      </c>
      <c r="B70" s="1312" t="s">
        <v>839</v>
      </c>
      <c r="C70" s="1312"/>
      <c r="D70" s="1313"/>
      <c r="E70" s="398">
        <f>E83+E71</f>
        <v>150000</v>
      </c>
      <c r="F70" s="309">
        <f>F71+F74</f>
        <v>0</v>
      </c>
      <c r="G70" s="814">
        <f>F70/E70</f>
        <v>0</v>
      </c>
    </row>
    <row r="71" spans="1:7" ht="12" x14ac:dyDescent="0.2">
      <c r="A71" s="399">
        <v>600</v>
      </c>
      <c r="B71" s="400"/>
      <c r="C71" s="400"/>
      <c r="D71" s="400" t="s">
        <v>21</v>
      </c>
      <c r="E71" s="401">
        <f>E72+E74</f>
        <v>150000</v>
      </c>
      <c r="F71" s="401">
        <f t="shared" ref="F71:F72" si="23">F72</f>
        <v>0</v>
      </c>
      <c r="G71" s="838">
        <f>F71/E71</f>
        <v>0</v>
      </c>
    </row>
    <row r="72" spans="1:7" ht="12" x14ac:dyDescent="0.2">
      <c r="A72" s="402"/>
      <c r="B72" s="403">
        <v>60013</v>
      </c>
      <c r="C72" s="404"/>
      <c r="D72" s="404" t="s">
        <v>287</v>
      </c>
      <c r="E72" s="405">
        <f>E73</f>
        <v>50000</v>
      </c>
      <c r="F72" s="405">
        <f t="shared" si="23"/>
        <v>0</v>
      </c>
      <c r="G72" s="839">
        <f>F72/E72</f>
        <v>0</v>
      </c>
    </row>
    <row r="73" spans="1:7" ht="72" x14ac:dyDescent="0.2">
      <c r="A73" s="406"/>
      <c r="B73" s="407"/>
      <c r="C73" s="408">
        <v>6300</v>
      </c>
      <c r="D73" s="409" t="s">
        <v>854</v>
      </c>
      <c r="E73" s="410">
        <v>50000</v>
      </c>
      <c r="F73" s="314">
        <v>0</v>
      </c>
      <c r="G73" s="814">
        <f>F74/E73</f>
        <v>0</v>
      </c>
    </row>
    <row r="74" spans="1:7" ht="12" x14ac:dyDescent="0.2">
      <c r="A74" s="406"/>
      <c r="B74" s="411">
        <v>60014</v>
      </c>
      <c r="C74" s="412"/>
      <c r="D74" s="412" t="s">
        <v>291</v>
      </c>
      <c r="E74" s="413">
        <f>E75</f>
        <v>100000</v>
      </c>
      <c r="F74" s="414">
        <f>F75</f>
        <v>0</v>
      </c>
      <c r="G74" s="840">
        <f t="shared" ref="G74:G81" si="24">F74/E74</f>
        <v>0</v>
      </c>
    </row>
    <row r="75" spans="1:7" ht="72.75" thickBot="1" x14ac:dyDescent="0.25">
      <c r="A75" s="406"/>
      <c r="B75" s="415"/>
      <c r="C75" s="408">
        <v>6300</v>
      </c>
      <c r="D75" s="409" t="s">
        <v>854</v>
      </c>
      <c r="E75" s="416">
        <v>100000</v>
      </c>
      <c r="F75" s="416">
        <v>0</v>
      </c>
      <c r="G75" s="841">
        <f t="shared" si="24"/>
        <v>0</v>
      </c>
    </row>
    <row r="76" spans="1:7" ht="29.25" customHeight="1" thickBot="1" x14ac:dyDescent="0.25">
      <c r="A76" s="417" t="s">
        <v>855</v>
      </c>
      <c r="B76" s="1310" t="s">
        <v>847</v>
      </c>
      <c r="C76" s="1310"/>
      <c r="D76" s="1311"/>
      <c r="E76" s="396">
        <f t="shared" ref="E76:F79" si="25">E77</f>
        <v>30000</v>
      </c>
      <c r="F76" s="396">
        <f t="shared" si="25"/>
        <v>0</v>
      </c>
      <c r="G76" s="846">
        <f t="shared" si="24"/>
        <v>0</v>
      </c>
    </row>
    <row r="77" spans="1:7" ht="18.75" customHeight="1" x14ac:dyDescent="0.2">
      <c r="A77" s="397" t="s">
        <v>773</v>
      </c>
      <c r="B77" s="1312" t="s">
        <v>839</v>
      </c>
      <c r="C77" s="1312"/>
      <c r="D77" s="1313"/>
      <c r="E77" s="398">
        <f t="shared" si="25"/>
        <v>30000</v>
      </c>
      <c r="F77" s="309">
        <f t="shared" si="25"/>
        <v>0</v>
      </c>
      <c r="G77" s="814">
        <f t="shared" si="24"/>
        <v>0</v>
      </c>
    </row>
    <row r="78" spans="1:7" ht="30" customHeight="1" x14ac:dyDescent="0.2">
      <c r="A78" s="418">
        <v>754</v>
      </c>
      <c r="B78" s="419"/>
      <c r="C78" s="419"/>
      <c r="D78" s="419" t="s">
        <v>409</v>
      </c>
      <c r="E78" s="420">
        <f t="shared" si="25"/>
        <v>30000</v>
      </c>
      <c r="F78" s="421">
        <f t="shared" si="25"/>
        <v>0</v>
      </c>
      <c r="G78" s="842">
        <f t="shared" si="24"/>
        <v>0</v>
      </c>
    </row>
    <row r="79" spans="1:7" ht="18.75" customHeight="1" x14ac:dyDescent="0.2">
      <c r="A79" s="422"/>
      <c r="B79" s="298">
        <v>75412</v>
      </c>
      <c r="C79" s="298"/>
      <c r="D79" s="298" t="s">
        <v>420</v>
      </c>
      <c r="E79" s="423">
        <f t="shared" si="25"/>
        <v>30000</v>
      </c>
      <c r="F79" s="424">
        <f t="shared" si="25"/>
        <v>0</v>
      </c>
      <c r="G79" s="843">
        <f t="shared" si="24"/>
        <v>0</v>
      </c>
    </row>
    <row r="80" spans="1:7" ht="65.25" customHeight="1" thickBot="1" x14ac:dyDescent="0.25">
      <c r="A80" s="425"/>
      <c r="B80" s="426"/>
      <c r="C80" s="427">
        <v>6230</v>
      </c>
      <c r="D80" s="427" t="s">
        <v>856</v>
      </c>
      <c r="E80" s="428">
        <v>30000</v>
      </c>
      <c r="F80" s="429">
        <v>0</v>
      </c>
      <c r="G80" s="844">
        <f t="shared" si="24"/>
        <v>0</v>
      </c>
    </row>
    <row r="81" spans="1:7" ht="15.75" thickBot="1" x14ac:dyDescent="0.25">
      <c r="A81" s="430"/>
      <c r="B81" s="431"/>
      <c r="C81" s="431"/>
      <c r="D81" s="432" t="s">
        <v>762</v>
      </c>
      <c r="E81" s="433">
        <f>E76+E69</f>
        <v>180000</v>
      </c>
      <c r="F81" s="433">
        <f>F76+F69</f>
        <v>0</v>
      </c>
      <c r="G81" s="845">
        <f t="shared" si="24"/>
        <v>0</v>
      </c>
    </row>
  </sheetData>
  <mergeCells count="17">
    <mergeCell ref="B45:D45"/>
    <mergeCell ref="E1:G1"/>
    <mergeCell ref="E2:G2"/>
    <mergeCell ref="E3:G3"/>
    <mergeCell ref="A8:E8"/>
    <mergeCell ref="B11:D11"/>
    <mergeCell ref="B12:D12"/>
    <mergeCell ref="B20:D20"/>
    <mergeCell ref="B34:D34"/>
    <mergeCell ref="B38:D38"/>
    <mergeCell ref="B39:D39"/>
    <mergeCell ref="A6:G6"/>
    <mergeCell ref="A66:E66"/>
    <mergeCell ref="B69:D69"/>
    <mergeCell ref="B70:D70"/>
    <mergeCell ref="B76:D76"/>
    <mergeCell ref="B77:D77"/>
  </mergeCells>
  <pageMargins left="0.9055118110236221" right="0.11811023622047245" top="0.74803149606299213" bottom="0.74803149606299213" header="0.31496062992125984" footer="0.31496062992125984"/>
  <pageSetup paperSize="9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10" sqref="A10"/>
    </sheetView>
  </sheetViews>
  <sheetFormatPr defaultRowHeight="11.25" x14ac:dyDescent="0.2"/>
  <cols>
    <col min="1" max="1" width="9.140625" style="152"/>
    <col min="2" max="2" width="14.42578125" style="152" customWidth="1"/>
    <col min="3" max="3" width="12" style="152" customWidth="1"/>
    <col min="4" max="4" width="20.7109375" style="152" customWidth="1"/>
    <col min="5" max="5" width="21.7109375" style="152" customWidth="1"/>
    <col min="6" max="6" width="18.7109375" style="152" customWidth="1"/>
    <col min="7" max="7" width="21.7109375" style="152" customWidth="1"/>
    <col min="8" max="8" width="15.28515625" style="152" customWidth="1"/>
    <col min="9" max="16384" width="9.140625" style="152"/>
  </cols>
  <sheetData>
    <row r="1" spans="1:8" ht="12.75" x14ac:dyDescent="0.2">
      <c r="A1" s="495"/>
      <c r="B1" s="495"/>
      <c r="C1" s="495"/>
      <c r="D1" s="495"/>
      <c r="E1" s="495"/>
      <c r="F1" s="495"/>
      <c r="G1" s="495"/>
      <c r="H1" s="495"/>
    </row>
    <row r="2" spans="1:8" ht="12.75" x14ac:dyDescent="0.2">
      <c r="A2" s="495"/>
      <c r="B2" s="495"/>
      <c r="C2" s="495"/>
      <c r="D2" s="495"/>
      <c r="E2" s="495"/>
      <c r="F2" s="495"/>
      <c r="G2" s="495"/>
      <c r="H2" s="495"/>
    </row>
    <row r="3" spans="1:8" ht="12.75" x14ac:dyDescent="0.2">
      <c r="A3" s="495"/>
      <c r="B3" s="495"/>
      <c r="C3" s="495"/>
      <c r="D3" s="495"/>
      <c r="E3" s="495"/>
      <c r="F3" s="495"/>
      <c r="G3" s="1337" t="s">
        <v>1035</v>
      </c>
      <c r="H3" s="1337"/>
    </row>
    <row r="4" spans="1:8" ht="12.75" x14ac:dyDescent="0.2">
      <c r="A4" s="495"/>
      <c r="B4" s="495"/>
      <c r="C4" s="495"/>
      <c r="D4" s="495"/>
      <c r="E4" s="495"/>
      <c r="F4" s="495"/>
      <c r="G4" s="1338"/>
      <c r="H4" s="1338"/>
    </row>
    <row r="5" spans="1:8" ht="12.75" x14ac:dyDescent="0.2">
      <c r="A5" s="495"/>
      <c r="B5" s="495"/>
      <c r="C5" s="495"/>
      <c r="D5" s="495"/>
      <c r="E5" s="495"/>
      <c r="F5" s="495"/>
      <c r="G5" s="1338"/>
      <c r="H5" s="1338"/>
    </row>
    <row r="6" spans="1:8" ht="12.75" x14ac:dyDescent="0.2">
      <c r="A6" s="495"/>
      <c r="B6" s="495"/>
      <c r="C6" s="495"/>
      <c r="D6" s="495"/>
      <c r="E6" s="495"/>
      <c r="F6" s="495"/>
      <c r="G6" s="496"/>
      <c r="H6" s="496"/>
    </row>
    <row r="7" spans="1:8" ht="12.75" x14ac:dyDescent="0.2">
      <c r="A7" s="495"/>
      <c r="B7" s="495"/>
      <c r="C7" s="495"/>
      <c r="D7" s="495"/>
      <c r="E7" s="495"/>
      <c r="F7" s="495"/>
      <c r="G7" s="495"/>
      <c r="H7" s="495"/>
    </row>
    <row r="8" spans="1:8" ht="12.75" x14ac:dyDescent="0.2">
      <c r="A8" s="495"/>
      <c r="B8" s="495"/>
      <c r="C8" s="495"/>
      <c r="D8" s="495"/>
      <c r="E8" s="495"/>
      <c r="F8" s="495"/>
      <c r="G8" s="495"/>
      <c r="H8" s="495"/>
    </row>
    <row r="9" spans="1:8" ht="15.75" x14ac:dyDescent="0.2">
      <c r="A9" s="1339" t="s">
        <v>1065</v>
      </c>
      <c r="B9" s="1339"/>
      <c r="C9" s="1339"/>
      <c r="D9" s="1339"/>
      <c r="E9" s="1339"/>
      <c r="F9" s="1339"/>
      <c r="G9" s="1339"/>
      <c r="H9" s="1339"/>
    </row>
    <row r="10" spans="1:8" ht="12.75" x14ac:dyDescent="0.2">
      <c r="A10" s="495"/>
      <c r="B10" s="495"/>
      <c r="C10" s="495"/>
      <c r="D10" s="495"/>
      <c r="E10" s="495"/>
      <c r="F10" s="495"/>
      <c r="G10" s="495"/>
      <c r="H10" s="495"/>
    </row>
    <row r="11" spans="1:8" ht="12.75" x14ac:dyDescent="0.2">
      <c r="A11" s="495"/>
      <c r="B11" s="495"/>
      <c r="C11" s="495"/>
      <c r="D11" s="495"/>
      <c r="E11" s="495"/>
      <c r="F11" s="495"/>
      <c r="G11" s="495"/>
      <c r="H11" s="495"/>
    </row>
    <row r="12" spans="1:8" ht="12.75" x14ac:dyDescent="0.2">
      <c r="A12" s="495"/>
      <c r="B12" s="495"/>
      <c r="C12" s="495"/>
      <c r="D12" s="495"/>
      <c r="E12" s="495"/>
      <c r="F12" s="495"/>
      <c r="G12" s="495"/>
      <c r="H12" s="495"/>
    </row>
    <row r="13" spans="1:8" ht="12.75" x14ac:dyDescent="0.2">
      <c r="A13" s="495"/>
      <c r="B13" s="495"/>
      <c r="C13" s="495"/>
      <c r="D13" s="495"/>
      <c r="E13" s="495"/>
      <c r="F13" s="495"/>
      <c r="G13" s="495"/>
      <c r="H13" s="495"/>
    </row>
    <row r="14" spans="1:8" ht="12" customHeight="1" x14ac:dyDescent="0.2">
      <c r="A14" s="1340" t="s">
        <v>768</v>
      </c>
      <c r="B14" s="1343" t="s">
        <v>1026</v>
      </c>
      <c r="C14" s="1344"/>
      <c r="D14" s="1349" t="s">
        <v>869</v>
      </c>
      <c r="E14" s="1349" t="s">
        <v>870</v>
      </c>
      <c r="F14" s="1350" t="s">
        <v>794</v>
      </c>
      <c r="G14" s="1351"/>
      <c r="H14" s="1352"/>
    </row>
    <row r="15" spans="1:8" ht="12" x14ac:dyDescent="0.2">
      <c r="A15" s="1341"/>
      <c r="B15" s="1345"/>
      <c r="C15" s="1346"/>
      <c r="D15" s="1349"/>
      <c r="E15" s="1349"/>
      <c r="F15" s="1353" t="s">
        <v>871</v>
      </c>
      <c r="G15" s="1353"/>
      <c r="H15" s="1353" t="s">
        <v>872</v>
      </c>
    </row>
    <row r="16" spans="1:8" ht="33.75" x14ac:dyDescent="0.2">
      <c r="A16" s="1342"/>
      <c r="B16" s="1347"/>
      <c r="C16" s="1348"/>
      <c r="D16" s="1349"/>
      <c r="E16" s="1349"/>
      <c r="F16" s="497" t="s">
        <v>873</v>
      </c>
      <c r="G16" s="498" t="s">
        <v>1030</v>
      </c>
      <c r="H16" s="1353"/>
    </row>
    <row r="17" spans="1:8" x14ac:dyDescent="0.2">
      <c r="A17" s="499">
        <v>1</v>
      </c>
      <c r="B17" s="1325">
        <v>2</v>
      </c>
      <c r="C17" s="1326"/>
      <c r="D17" s="500">
        <v>4</v>
      </c>
      <c r="E17" s="500">
        <v>6</v>
      </c>
      <c r="F17" s="499">
        <v>7</v>
      </c>
      <c r="G17" s="499">
        <v>8</v>
      </c>
      <c r="H17" s="499">
        <v>9</v>
      </c>
    </row>
    <row r="18" spans="1:8" ht="48" customHeight="1" x14ac:dyDescent="0.2">
      <c r="A18" s="756" t="s">
        <v>773</v>
      </c>
      <c r="B18" s="1332" t="s">
        <v>1029</v>
      </c>
      <c r="C18" s="1333"/>
      <c r="D18" s="861">
        <v>2060555</v>
      </c>
      <c r="E18" s="861">
        <v>2050555</v>
      </c>
      <c r="F18" s="862">
        <v>2050555</v>
      </c>
      <c r="G18" s="862">
        <v>315300</v>
      </c>
      <c r="H18" s="863">
        <v>0</v>
      </c>
    </row>
    <row r="19" spans="1:8" ht="12.75" customHeight="1" x14ac:dyDescent="0.2">
      <c r="A19" s="757"/>
      <c r="B19" s="1334" t="s">
        <v>794</v>
      </c>
      <c r="C19" s="1335"/>
      <c r="D19" s="501"/>
      <c r="E19" s="502"/>
      <c r="F19" s="501"/>
      <c r="G19" s="501"/>
      <c r="H19" s="503"/>
    </row>
    <row r="20" spans="1:8" ht="12.75" customHeight="1" x14ac:dyDescent="0.2">
      <c r="A20" s="757"/>
      <c r="B20" s="1334" t="s">
        <v>874</v>
      </c>
      <c r="C20" s="1336"/>
      <c r="D20" s="865">
        <v>481343</v>
      </c>
      <c r="E20" s="502"/>
      <c r="F20" s="501"/>
      <c r="G20" s="501"/>
      <c r="H20" s="503"/>
    </row>
    <row r="21" spans="1:8" ht="38.25" customHeight="1" x14ac:dyDescent="0.2">
      <c r="A21" s="867" t="s">
        <v>1027</v>
      </c>
      <c r="B21" s="1324" t="s">
        <v>1028</v>
      </c>
      <c r="C21" s="1324"/>
      <c r="D21" s="870">
        <v>1224250.74</v>
      </c>
      <c r="E21" s="870">
        <v>793966.99</v>
      </c>
      <c r="F21" s="870">
        <v>793966.99</v>
      </c>
      <c r="G21" s="870">
        <v>154408.35</v>
      </c>
      <c r="H21" s="875">
        <v>0</v>
      </c>
    </row>
    <row r="22" spans="1:8" ht="12.75" x14ac:dyDescent="0.2">
      <c r="A22" s="869"/>
      <c r="B22" s="1327" t="s">
        <v>794</v>
      </c>
      <c r="C22" s="1328"/>
      <c r="D22" s="872"/>
      <c r="E22" s="872"/>
      <c r="F22" s="872"/>
      <c r="G22" s="872"/>
      <c r="H22" s="872"/>
    </row>
    <row r="23" spans="1:8" ht="12" x14ac:dyDescent="0.2">
      <c r="A23" s="868"/>
      <c r="B23" s="1329" t="s">
        <v>874</v>
      </c>
      <c r="C23" s="1329"/>
      <c r="D23" s="871">
        <v>481343</v>
      </c>
      <c r="E23" s="850"/>
      <c r="F23" s="850"/>
      <c r="G23" s="850"/>
      <c r="H23" s="850"/>
    </row>
    <row r="24" spans="1:8" ht="19.5" customHeight="1" x14ac:dyDescent="0.2">
      <c r="A24" s="866" t="s">
        <v>777</v>
      </c>
      <c r="B24" s="1330" t="s">
        <v>995</v>
      </c>
      <c r="C24" s="1331"/>
      <c r="D24" s="874">
        <f>D21/D18</f>
        <v>0.59413640499768261</v>
      </c>
      <c r="E24" s="874">
        <f>E21/E18</f>
        <v>0.38719614445845146</v>
      </c>
      <c r="F24" s="874">
        <f>F21/F18</f>
        <v>0.38719614445845146</v>
      </c>
      <c r="G24" s="874">
        <f>G21/G18</f>
        <v>0.4897188392007612</v>
      </c>
      <c r="H24" s="876">
        <v>0</v>
      </c>
    </row>
    <row r="25" spans="1:8" x14ac:dyDescent="0.2">
      <c r="A25" s="864"/>
      <c r="B25" s="864"/>
      <c r="C25" s="864"/>
      <c r="D25" s="864"/>
      <c r="E25" s="864"/>
      <c r="F25" s="864"/>
      <c r="G25" s="864"/>
      <c r="H25" s="864"/>
    </row>
  </sheetData>
  <mergeCells count="19">
    <mergeCell ref="G3:H3"/>
    <mergeCell ref="G4:H4"/>
    <mergeCell ref="G5:H5"/>
    <mergeCell ref="A9:H9"/>
    <mergeCell ref="A14:A16"/>
    <mergeCell ref="B14:C16"/>
    <mergeCell ref="D14:D16"/>
    <mergeCell ref="E14:E16"/>
    <mergeCell ref="F14:H14"/>
    <mergeCell ref="F15:G15"/>
    <mergeCell ref="H15:H16"/>
    <mergeCell ref="B21:C21"/>
    <mergeCell ref="B17:C17"/>
    <mergeCell ref="B22:C22"/>
    <mergeCell ref="B23:C23"/>
    <mergeCell ref="B24:C24"/>
    <mergeCell ref="B18:C18"/>
    <mergeCell ref="B19:C19"/>
    <mergeCell ref="B20:C20"/>
  </mergeCells>
  <pageMargins left="0.70866141732283472" right="0.11811023622047245" top="0.9448818897637796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I6" sqref="I6"/>
    </sheetView>
  </sheetViews>
  <sheetFormatPr defaultRowHeight="11.25" x14ac:dyDescent="0.2"/>
  <cols>
    <col min="1" max="1" width="4.42578125" style="152" customWidth="1"/>
    <col min="2" max="2" width="7.42578125" style="152" customWidth="1"/>
    <col min="3" max="3" width="7.7109375" style="152" customWidth="1"/>
    <col min="4" max="4" width="31.85546875" style="152" customWidth="1"/>
    <col min="5" max="5" width="14.7109375" style="152" customWidth="1"/>
    <col min="6" max="6" width="13.85546875" style="152" customWidth="1"/>
    <col min="7" max="7" width="8.85546875" style="152" customWidth="1"/>
    <col min="8" max="16384" width="9.140625" style="152"/>
  </cols>
  <sheetData>
    <row r="1" spans="1:7" ht="12.75" x14ac:dyDescent="0.2">
      <c r="A1" s="434"/>
      <c r="B1" s="434"/>
      <c r="C1" s="434"/>
      <c r="D1" s="435"/>
      <c r="E1" s="1355" t="s">
        <v>1054</v>
      </c>
      <c r="F1" s="1355"/>
      <c r="G1" s="1355"/>
    </row>
    <row r="2" spans="1:7" ht="12.75" x14ac:dyDescent="0.2">
      <c r="A2" s="434"/>
      <c r="B2" s="434"/>
      <c r="C2" s="434"/>
      <c r="D2" s="435"/>
      <c r="E2" s="1356"/>
      <c r="F2" s="1356"/>
      <c r="G2" s="1356"/>
    </row>
    <row r="3" spans="1:7" ht="12.75" x14ac:dyDescent="0.2">
      <c r="A3" s="434"/>
      <c r="B3" s="434"/>
      <c r="C3" s="434"/>
      <c r="D3" s="436"/>
      <c r="E3" s="1356"/>
      <c r="F3" s="1356"/>
      <c r="G3" s="1356"/>
    </row>
    <row r="4" spans="1:7" ht="12.75" x14ac:dyDescent="0.2">
      <c r="A4" s="434"/>
      <c r="B4" s="434"/>
      <c r="C4" s="434"/>
      <c r="D4" s="437"/>
      <c r="E4" s="437"/>
    </row>
    <row r="5" spans="1:7" ht="12.75" x14ac:dyDescent="0.2">
      <c r="A5" s="434"/>
      <c r="B5" s="434"/>
      <c r="C5" s="434"/>
      <c r="D5" s="434"/>
      <c r="E5" s="434"/>
    </row>
    <row r="6" spans="1:7" ht="42" customHeight="1" x14ac:dyDescent="0.2">
      <c r="A6" s="1357" t="s">
        <v>857</v>
      </c>
      <c r="B6" s="1357"/>
      <c r="C6" s="1357"/>
      <c r="D6" s="1357"/>
      <c r="E6" s="1357"/>
    </row>
    <row r="7" spans="1:7" ht="30.75" customHeight="1" x14ac:dyDescent="0.2">
      <c r="A7" s="1358" t="s">
        <v>759</v>
      </c>
      <c r="B7" s="1358"/>
      <c r="C7" s="1358"/>
      <c r="D7" s="1358"/>
      <c r="E7" s="438"/>
    </row>
    <row r="8" spans="1:7" ht="56.25" customHeight="1" x14ac:dyDescent="0.2">
      <c r="A8" s="439" t="s">
        <v>0</v>
      </c>
      <c r="B8" s="439" t="s">
        <v>1</v>
      </c>
      <c r="C8" s="439" t="s">
        <v>2</v>
      </c>
      <c r="D8" s="440" t="s">
        <v>3</v>
      </c>
      <c r="E8" s="441" t="s">
        <v>1036</v>
      </c>
      <c r="F8" s="877" t="s">
        <v>1037</v>
      </c>
      <c r="G8" s="878" t="s">
        <v>1032</v>
      </c>
    </row>
    <row r="9" spans="1:7" ht="12.75" x14ac:dyDescent="0.2">
      <c r="A9" s="442">
        <v>900</v>
      </c>
      <c r="B9" s="443"/>
      <c r="C9" s="444"/>
      <c r="D9" s="445" t="s">
        <v>227</v>
      </c>
      <c r="E9" s="446">
        <f>E10</f>
        <v>280000</v>
      </c>
      <c r="F9" s="446">
        <f t="shared" ref="F9" si="0">F10</f>
        <v>144115.09</v>
      </c>
      <c r="G9" s="883">
        <f>F9/E9</f>
        <v>0.51469675000000004</v>
      </c>
    </row>
    <row r="10" spans="1:7" ht="36" x14ac:dyDescent="0.2">
      <c r="A10" s="447"/>
      <c r="B10" s="448">
        <v>90019</v>
      </c>
      <c r="C10" s="448"/>
      <c r="D10" s="449" t="s">
        <v>237</v>
      </c>
      <c r="E10" s="450">
        <f>E12+E11</f>
        <v>280000</v>
      </c>
      <c r="F10" s="450">
        <f>F12+F11</f>
        <v>144115.09</v>
      </c>
      <c r="G10" s="884">
        <f>F10/E10</f>
        <v>0.51469675000000004</v>
      </c>
    </row>
    <row r="11" spans="1:7" ht="36" x14ac:dyDescent="0.2">
      <c r="A11" s="447"/>
      <c r="B11" s="468"/>
      <c r="C11" s="882" t="s">
        <v>1014</v>
      </c>
      <c r="D11" s="879" t="s">
        <v>1034</v>
      </c>
      <c r="E11" s="880">
        <v>0</v>
      </c>
      <c r="F11" s="881">
        <v>366</v>
      </c>
      <c r="G11" s="885">
        <v>0</v>
      </c>
    </row>
    <row r="12" spans="1:7" ht="13.5" thickBot="1" x14ac:dyDescent="0.25">
      <c r="A12" s="451"/>
      <c r="B12" s="452"/>
      <c r="C12" s="453" t="s">
        <v>18</v>
      </c>
      <c r="D12" s="454" t="s">
        <v>19</v>
      </c>
      <c r="E12" s="455">
        <v>280000</v>
      </c>
      <c r="F12" s="309">
        <v>143749.09</v>
      </c>
      <c r="G12" s="873">
        <f>F12/E12</f>
        <v>0.51338960714285709</v>
      </c>
    </row>
    <row r="13" spans="1:7" ht="15" x14ac:dyDescent="0.25">
      <c r="A13" s="456"/>
      <c r="B13" s="457"/>
      <c r="C13" s="458"/>
      <c r="D13" s="459" t="s">
        <v>858</v>
      </c>
      <c r="E13" s="460">
        <f>E9</f>
        <v>280000</v>
      </c>
      <c r="F13" s="460">
        <f>F9</f>
        <v>144115.09</v>
      </c>
      <c r="G13" s="886">
        <f>F13/E13</f>
        <v>0.51469675000000004</v>
      </c>
    </row>
    <row r="14" spans="1:7" ht="37.5" customHeight="1" x14ac:dyDescent="0.2">
      <c r="A14" s="1354" t="s">
        <v>859</v>
      </c>
      <c r="B14" s="1354"/>
      <c r="C14" s="1354"/>
      <c r="D14" s="1354"/>
      <c r="E14" s="461"/>
    </row>
    <row r="15" spans="1:7" ht="55.5" customHeight="1" x14ac:dyDescent="0.2">
      <c r="A15" s="462" t="s">
        <v>0</v>
      </c>
      <c r="B15" s="439" t="s">
        <v>1</v>
      </c>
      <c r="C15" s="439" t="s">
        <v>2</v>
      </c>
      <c r="D15" s="440" t="s">
        <v>3</v>
      </c>
      <c r="E15" s="441" t="s">
        <v>1031</v>
      </c>
      <c r="F15" s="877" t="s">
        <v>1033</v>
      </c>
      <c r="G15" s="878" t="s">
        <v>1032</v>
      </c>
    </row>
    <row r="16" spans="1:7" ht="29.25" customHeight="1" x14ac:dyDescent="0.2">
      <c r="A16" s="442">
        <v>900</v>
      </c>
      <c r="B16" s="443"/>
      <c r="C16" s="444"/>
      <c r="D16" s="463" t="s">
        <v>227</v>
      </c>
      <c r="E16" s="464">
        <f>E17+E20+E24+E27+E29</f>
        <v>280000</v>
      </c>
      <c r="F16" s="464">
        <f t="shared" ref="F16" si="1">F17+F20+F24+F27+F29</f>
        <v>89314.550000000017</v>
      </c>
      <c r="G16" s="890">
        <f t="shared" ref="G16:G32" si="2">F16/E16</f>
        <v>0.31898053571428575</v>
      </c>
    </row>
    <row r="17" spans="1:7" ht="24" x14ac:dyDescent="0.2">
      <c r="A17" s="465"/>
      <c r="B17" s="448">
        <v>90001</v>
      </c>
      <c r="C17" s="448"/>
      <c r="D17" s="466" t="s">
        <v>860</v>
      </c>
      <c r="E17" s="467">
        <f>SUM(E18:E19)</f>
        <v>105000</v>
      </c>
      <c r="F17" s="467">
        <f t="shared" ref="F17" si="3">SUM(F18:F19)</f>
        <v>52153.270000000004</v>
      </c>
      <c r="G17" s="888">
        <f t="shared" si="2"/>
        <v>0.49669780952380954</v>
      </c>
    </row>
    <row r="18" spans="1:7" ht="12.75" x14ac:dyDescent="0.2">
      <c r="A18" s="451"/>
      <c r="B18" s="468"/>
      <c r="C18" s="468">
        <v>4300</v>
      </c>
      <c r="D18" s="469" t="s">
        <v>268</v>
      </c>
      <c r="E18" s="470">
        <v>30000</v>
      </c>
      <c r="F18" s="309">
        <v>9892.58</v>
      </c>
      <c r="G18" s="873">
        <f t="shared" si="2"/>
        <v>0.32975266666666664</v>
      </c>
    </row>
    <row r="19" spans="1:7" ht="24" x14ac:dyDescent="0.2">
      <c r="A19" s="451"/>
      <c r="B19" s="475"/>
      <c r="C19" s="454">
        <v>6059</v>
      </c>
      <c r="D19" s="469" t="s">
        <v>298</v>
      </c>
      <c r="E19" s="471">
        <v>75000</v>
      </c>
      <c r="F19" s="309">
        <v>42260.69</v>
      </c>
      <c r="G19" s="873">
        <f t="shared" si="2"/>
        <v>0.56347586666666671</v>
      </c>
    </row>
    <row r="20" spans="1:7" ht="12.75" x14ac:dyDescent="0.2">
      <c r="A20" s="451"/>
      <c r="B20" s="448">
        <v>90002</v>
      </c>
      <c r="C20" s="448"/>
      <c r="D20" s="449" t="s">
        <v>234</v>
      </c>
      <c r="E20" s="467">
        <f>SUM(E21:E23)</f>
        <v>70000</v>
      </c>
      <c r="F20" s="467">
        <f t="shared" ref="F20" si="4">SUM(F21:F23)</f>
        <v>23687.46</v>
      </c>
      <c r="G20" s="888">
        <f t="shared" si="2"/>
        <v>0.3383922857142857</v>
      </c>
    </row>
    <row r="21" spans="1:7" ht="60" x14ac:dyDescent="0.2">
      <c r="A21" s="451"/>
      <c r="B21" s="472"/>
      <c r="C21" s="472">
        <v>2320</v>
      </c>
      <c r="D21" s="473" t="s">
        <v>844</v>
      </c>
      <c r="E21" s="474">
        <v>20000</v>
      </c>
      <c r="F21" s="309">
        <v>0</v>
      </c>
      <c r="G21" s="873">
        <f t="shared" si="2"/>
        <v>0</v>
      </c>
    </row>
    <row r="22" spans="1:7" ht="12.75" x14ac:dyDescent="0.2">
      <c r="A22" s="451"/>
      <c r="B22" s="475"/>
      <c r="C22" s="454">
        <v>4210</v>
      </c>
      <c r="D22" s="469" t="s">
        <v>265</v>
      </c>
      <c r="E22" s="471">
        <v>25000</v>
      </c>
      <c r="F22" s="309">
        <v>12053.16</v>
      </c>
      <c r="G22" s="873">
        <f t="shared" si="2"/>
        <v>0.48212640000000001</v>
      </c>
    </row>
    <row r="23" spans="1:7" ht="12.75" x14ac:dyDescent="0.2">
      <c r="A23" s="451"/>
      <c r="B23" s="476"/>
      <c r="C23" s="454">
        <v>4300</v>
      </c>
      <c r="D23" s="469" t="s">
        <v>268</v>
      </c>
      <c r="E23" s="471">
        <v>25000</v>
      </c>
      <c r="F23" s="309">
        <v>11634.3</v>
      </c>
      <c r="G23" s="873">
        <f t="shared" si="2"/>
        <v>0.46537199999999995</v>
      </c>
    </row>
    <row r="24" spans="1:7" ht="24" x14ac:dyDescent="0.2">
      <c r="A24" s="451"/>
      <c r="B24" s="448">
        <v>90004</v>
      </c>
      <c r="C24" s="477"/>
      <c r="D24" s="449" t="s">
        <v>688</v>
      </c>
      <c r="E24" s="467">
        <f>SUM(E25:E26)</f>
        <v>80000</v>
      </c>
      <c r="F24" s="467">
        <f t="shared" ref="F24" si="5">SUM(F25:F26)</f>
        <v>13473.82</v>
      </c>
      <c r="G24" s="888">
        <f t="shared" si="2"/>
        <v>0.16842275000000001</v>
      </c>
    </row>
    <row r="25" spans="1:7" ht="12.75" x14ac:dyDescent="0.2">
      <c r="A25" s="451"/>
      <c r="B25" s="478"/>
      <c r="C25" s="479">
        <v>4210</v>
      </c>
      <c r="D25" s="480" t="s">
        <v>265</v>
      </c>
      <c r="E25" s="481">
        <v>40000</v>
      </c>
      <c r="F25" s="309">
        <v>436</v>
      </c>
      <c r="G25" s="873">
        <f t="shared" si="2"/>
        <v>1.09E-2</v>
      </c>
    </row>
    <row r="26" spans="1:7" ht="12.75" x14ac:dyDescent="0.2">
      <c r="A26" s="451"/>
      <c r="B26" s="482"/>
      <c r="C26" s="479">
        <v>4300</v>
      </c>
      <c r="D26" s="480" t="s">
        <v>268</v>
      </c>
      <c r="E26" s="481">
        <v>40000</v>
      </c>
      <c r="F26" s="309">
        <v>13037.82</v>
      </c>
      <c r="G26" s="873">
        <f t="shared" si="2"/>
        <v>0.3259455</v>
      </c>
    </row>
    <row r="27" spans="1:7" ht="36" x14ac:dyDescent="0.2">
      <c r="A27" s="451"/>
      <c r="B27" s="483">
        <v>90019</v>
      </c>
      <c r="C27" s="448"/>
      <c r="D27" s="449" t="s">
        <v>237</v>
      </c>
      <c r="E27" s="467">
        <f>E28</f>
        <v>15000</v>
      </c>
      <c r="F27" s="467">
        <f t="shared" ref="F27" si="6">F28</f>
        <v>0</v>
      </c>
      <c r="G27" s="888">
        <f t="shared" si="2"/>
        <v>0</v>
      </c>
    </row>
    <row r="28" spans="1:7" ht="12.75" x14ac:dyDescent="0.2">
      <c r="A28" s="451"/>
      <c r="B28" s="478"/>
      <c r="C28" s="454">
        <v>4430</v>
      </c>
      <c r="D28" s="469" t="s">
        <v>271</v>
      </c>
      <c r="E28" s="471">
        <v>15000</v>
      </c>
      <c r="F28" s="309">
        <v>0</v>
      </c>
      <c r="G28" s="873">
        <f t="shared" si="2"/>
        <v>0</v>
      </c>
    </row>
    <row r="29" spans="1:7" ht="12.75" x14ac:dyDescent="0.2">
      <c r="A29" s="451"/>
      <c r="B29" s="448">
        <v>90095</v>
      </c>
      <c r="C29" s="477"/>
      <c r="D29" s="449" t="s">
        <v>7</v>
      </c>
      <c r="E29" s="467">
        <f>SUM(E30:E31)</f>
        <v>10000</v>
      </c>
      <c r="F29" s="467">
        <f t="shared" ref="F29" si="7">SUM(F30:F31)</f>
        <v>0</v>
      </c>
      <c r="G29" s="888">
        <f t="shared" si="2"/>
        <v>0</v>
      </c>
    </row>
    <row r="30" spans="1:7" ht="12.75" x14ac:dyDescent="0.2">
      <c r="A30" s="451"/>
      <c r="B30" s="478"/>
      <c r="C30" s="454">
        <v>4210</v>
      </c>
      <c r="D30" s="469" t="s">
        <v>265</v>
      </c>
      <c r="E30" s="471">
        <v>5000</v>
      </c>
      <c r="F30" s="309">
        <v>0</v>
      </c>
      <c r="G30" s="873">
        <f t="shared" si="2"/>
        <v>0</v>
      </c>
    </row>
    <row r="31" spans="1:7" ht="13.5" thickBot="1" x14ac:dyDescent="0.25">
      <c r="A31" s="451"/>
      <c r="B31" s="476"/>
      <c r="C31" s="454">
        <v>4300</v>
      </c>
      <c r="D31" s="484" t="s">
        <v>268</v>
      </c>
      <c r="E31" s="471">
        <v>5000</v>
      </c>
      <c r="F31" s="309">
        <v>0</v>
      </c>
      <c r="G31" s="873">
        <f t="shared" si="2"/>
        <v>0</v>
      </c>
    </row>
    <row r="32" spans="1:7" ht="15.75" thickBot="1" x14ac:dyDescent="0.3">
      <c r="A32" s="485"/>
      <c r="B32" s="486"/>
      <c r="C32" s="486"/>
      <c r="D32" s="487" t="s">
        <v>858</v>
      </c>
      <c r="E32" s="488">
        <f>E16</f>
        <v>280000</v>
      </c>
      <c r="F32" s="887">
        <f t="shared" ref="F32" si="8">F16</f>
        <v>89314.550000000017</v>
      </c>
      <c r="G32" s="889">
        <f t="shared" si="2"/>
        <v>0.31898053571428575</v>
      </c>
    </row>
  </sheetData>
  <mergeCells count="6">
    <mergeCell ref="A14:D14"/>
    <mergeCell ref="E1:G1"/>
    <mergeCell ref="E2:G2"/>
    <mergeCell ref="E3:G3"/>
    <mergeCell ref="A6:E6"/>
    <mergeCell ref="A7:D7"/>
  </mergeCells>
  <pageMargins left="1.102362204724409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9</vt:i4>
      </vt:variant>
    </vt:vector>
  </HeadingPairs>
  <TitlesOfParts>
    <vt:vector size="22" baseType="lpstr">
      <vt:lpstr>Zał.nr 1</vt:lpstr>
      <vt:lpstr>Zał. nr 2</vt:lpstr>
      <vt:lpstr>Zał. Nr 3.</vt:lpstr>
      <vt:lpstr>Zał. Nr 4.</vt:lpstr>
      <vt:lpstr>Zał. Nr 5</vt:lpstr>
      <vt:lpstr>Zał. Nr 6</vt:lpstr>
      <vt:lpstr>Zał. Nr 7</vt:lpstr>
      <vt:lpstr>Zzł. Nr 8</vt:lpstr>
      <vt:lpstr>Zał. Nr 9</vt:lpstr>
      <vt:lpstr>Zał. Nr 10</vt:lpstr>
      <vt:lpstr>Zał. Nr 11</vt:lpstr>
      <vt:lpstr>Tabela Nr 1</vt:lpstr>
      <vt:lpstr>Zał. Nr 12 wynagrodzenia</vt:lpstr>
      <vt:lpstr>'Tabela Nr 1'!Tytuły_wydruku</vt:lpstr>
      <vt:lpstr>'Zał. Nr 11'!Tytuły_wydruku</vt:lpstr>
      <vt:lpstr>'Zał. Nr 12 wynagrodzenia'!Tytuły_wydruku</vt:lpstr>
      <vt:lpstr>'Zał. nr 2'!Tytuły_wydruku</vt:lpstr>
      <vt:lpstr>'Zał. Nr 4.'!Tytuły_wydruku</vt:lpstr>
      <vt:lpstr>'Zał. Nr 5'!Tytuły_wydruku</vt:lpstr>
      <vt:lpstr>'Zał. Nr 6'!Tytuły_wydruku</vt:lpstr>
      <vt:lpstr>'Zał. Nr 7'!Tytuły_wydruku</vt:lpstr>
      <vt:lpstr>'Zał.nr 1'!Tytuły_wydruku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2013-08-07T11:33:54Z</cp:lastPrinted>
  <dcterms:created xsi:type="dcterms:W3CDTF">2013-07-16T05:12:24Z</dcterms:created>
  <dcterms:modified xsi:type="dcterms:W3CDTF">2013-08-07T11:34:22Z</dcterms:modified>
</cp:coreProperties>
</file>