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0" windowWidth="18780" windowHeight="7620" firstSheet="7" activeTab="13"/>
  </bookViews>
  <sheets>
    <sheet name="Zał.Nr 1" sheetId="1" r:id="rId1"/>
    <sheet name="Zal Nr 2" sheetId="2" r:id="rId2"/>
    <sheet name="Zał. nr 3 " sheetId="5" r:id="rId3"/>
    <sheet name="Zał. nr 4" sheetId="6" r:id="rId4"/>
    <sheet name="Zał. Nr 5" sheetId="3" r:id="rId5"/>
    <sheet name="Zał. Nr 6" sheetId="4" r:id="rId6"/>
    <sheet name="zał nr 7" sheetId="7" r:id="rId7"/>
    <sheet name="zał.nr 8" sheetId="8" r:id="rId8"/>
    <sheet name="Zał. nr 9" sheetId="12" r:id="rId9"/>
    <sheet name="Zał. nr 10" sheetId="9" r:id="rId10"/>
    <sheet name="Zał. Nr 11 Przedsięwzięcia" sheetId="10" r:id="rId11"/>
    <sheet name="Tabela Nr 1 " sheetId="11" r:id="rId12"/>
    <sheet name="Zal Nr 12 " sheetId="15" r:id="rId13"/>
    <sheet name="Odpady komunalne" sheetId="14" r:id="rId14"/>
  </sheets>
  <definedNames>
    <definedName name="_xlnm._FilterDatabase" localSheetId="10" hidden="1">'Zał. Nr 11 Przedsięwzięcia'!$A$7:$HP$147</definedName>
    <definedName name="Excel_BuiltIn_Print_Titles_2" localSheetId="13">#REF!</definedName>
    <definedName name="Excel_BuiltIn_Print_Titles_2" localSheetId="11">#REF!</definedName>
    <definedName name="Excel_BuiltIn_Print_Titles_2" localSheetId="12">#REF!</definedName>
    <definedName name="Excel_BuiltIn_Print_Titles_2" localSheetId="6">#REF!</definedName>
    <definedName name="Excel_BuiltIn_Print_Titles_2" localSheetId="9">#REF!</definedName>
    <definedName name="Excel_BuiltIn_Print_Titles_2" localSheetId="10">#REF!</definedName>
    <definedName name="Excel_BuiltIn_Print_Titles_2" localSheetId="2">#REF!</definedName>
    <definedName name="Excel_BuiltIn_Print_Titles_2" localSheetId="3">#REF!</definedName>
    <definedName name="Excel_BuiltIn_Print_Titles_2" localSheetId="4">#REF!</definedName>
    <definedName name="Excel_BuiltIn_Print_Titles_2" localSheetId="5">#REF!</definedName>
    <definedName name="Excel_BuiltIn_Print_Titles_2" localSheetId="7">#REF!</definedName>
    <definedName name="Excel_BuiltIn_Print_Titles_2">#REF!</definedName>
    <definedName name="Excel_BuiltIn_Print_Titles_2_1" localSheetId="13">#REF!</definedName>
    <definedName name="Excel_BuiltIn_Print_Titles_2_1" localSheetId="11">#REF!</definedName>
    <definedName name="Excel_BuiltIn_Print_Titles_2_1" localSheetId="12">#REF!</definedName>
    <definedName name="Excel_BuiltIn_Print_Titles_2_1" localSheetId="6">#REF!</definedName>
    <definedName name="Excel_BuiltIn_Print_Titles_2_1" localSheetId="9">#REF!</definedName>
    <definedName name="Excel_BuiltIn_Print_Titles_2_1" localSheetId="10">#REF!</definedName>
    <definedName name="Excel_BuiltIn_Print_Titles_2_1" localSheetId="2">#REF!</definedName>
    <definedName name="Excel_BuiltIn_Print_Titles_2_1" localSheetId="3">#REF!</definedName>
    <definedName name="Excel_BuiltIn_Print_Titles_2_1" localSheetId="4">#REF!</definedName>
    <definedName name="Excel_BuiltIn_Print_Titles_2_1" localSheetId="5">#REF!</definedName>
    <definedName name="Excel_BuiltIn_Print_Titles_2_1" localSheetId="7">#REF!</definedName>
    <definedName name="Excel_BuiltIn_Print_Titles_2_1">#REF!</definedName>
    <definedName name="Excel_BuiltIn_Print_Titles_2_1_1" localSheetId="13">#REF!</definedName>
    <definedName name="Excel_BuiltIn_Print_Titles_2_1_1" localSheetId="11">#REF!</definedName>
    <definedName name="Excel_BuiltIn_Print_Titles_2_1_1" localSheetId="12">#REF!</definedName>
    <definedName name="Excel_BuiltIn_Print_Titles_2_1_1" localSheetId="6">#REF!</definedName>
    <definedName name="Excel_BuiltIn_Print_Titles_2_1_1" localSheetId="9">#REF!</definedName>
    <definedName name="Excel_BuiltIn_Print_Titles_2_1_1" localSheetId="10">#REF!</definedName>
    <definedName name="Excel_BuiltIn_Print_Titles_2_1_1" localSheetId="2">#REF!</definedName>
    <definedName name="Excel_BuiltIn_Print_Titles_2_1_1" localSheetId="3">#REF!</definedName>
    <definedName name="Excel_BuiltIn_Print_Titles_2_1_1" localSheetId="4">#REF!</definedName>
    <definedName name="Excel_BuiltIn_Print_Titles_2_1_1" localSheetId="5">#REF!</definedName>
    <definedName name="Excel_BuiltIn_Print_Titles_2_1_1" localSheetId="7">#REF!</definedName>
    <definedName name="Excel_BuiltIn_Print_Titles_2_1_1">#REF!</definedName>
    <definedName name="Excel_BuiltIn_Print_Titles_3_1" localSheetId="13">#REF!</definedName>
    <definedName name="Excel_BuiltIn_Print_Titles_3_1" localSheetId="11">#REF!</definedName>
    <definedName name="Excel_BuiltIn_Print_Titles_3_1" localSheetId="12">#REF!</definedName>
    <definedName name="Excel_BuiltIn_Print_Titles_3_1" localSheetId="6">#REF!</definedName>
    <definedName name="Excel_BuiltIn_Print_Titles_3_1" localSheetId="9">#REF!</definedName>
    <definedName name="Excel_BuiltIn_Print_Titles_3_1" localSheetId="10">#REF!</definedName>
    <definedName name="Excel_BuiltIn_Print_Titles_3_1" localSheetId="2">#REF!</definedName>
    <definedName name="Excel_BuiltIn_Print_Titles_3_1" localSheetId="3">#REF!</definedName>
    <definedName name="Excel_BuiltIn_Print_Titles_3_1" localSheetId="5">#REF!</definedName>
    <definedName name="Excel_BuiltIn_Print_Titles_3_1" localSheetId="7">#REF!</definedName>
    <definedName name="Excel_BuiltIn_Print_Titles_3_1">#REF!</definedName>
    <definedName name="Excel_BuiltIn_Print_Titles_3_1_1" localSheetId="13">#REF!</definedName>
    <definedName name="Excel_BuiltIn_Print_Titles_3_1_1" localSheetId="11">#REF!</definedName>
    <definedName name="Excel_BuiltIn_Print_Titles_3_1_1" localSheetId="12">#REF!</definedName>
    <definedName name="Excel_BuiltIn_Print_Titles_3_1_1" localSheetId="6">#REF!</definedName>
    <definedName name="Excel_BuiltIn_Print_Titles_3_1_1" localSheetId="9">#REF!</definedName>
    <definedName name="Excel_BuiltIn_Print_Titles_3_1_1" localSheetId="10">#REF!</definedName>
    <definedName name="Excel_BuiltIn_Print_Titles_3_1_1" localSheetId="2">#REF!</definedName>
    <definedName name="Excel_BuiltIn_Print_Titles_3_1_1" localSheetId="3">#REF!</definedName>
    <definedName name="Excel_BuiltIn_Print_Titles_3_1_1" localSheetId="5">#REF!</definedName>
    <definedName name="Excel_BuiltIn_Print_Titles_3_1_1" localSheetId="7">#REF!</definedName>
    <definedName name="Excel_BuiltIn_Print_Titles_3_1_1">#REF!</definedName>
    <definedName name="Excel_BuiltIn_Print_Titles_5" localSheetId="13">#REF!</definedName>
    <definedName name="Excel_BuiltIn_Print_Titles_5" localSheetId="11">#REF!</definedName>
    <definedName name="Excel_BuiltIn_Print_Titles_5" localSheetId="12">#REF!</definedName>
    <definedName name="Excel_BuiltIn_Print_Titles_5" localSheetId="6">#REF!</definedName>
    <definedName name="Excel_BuiltIn_Print_Titles_5" localSheetId="9">#REF!</definedName>
    <definedName name="Excel_BuiltIn_Print_Titles_5" localSheetId="10">#REF!</definedName>
    <definedName name="Excel_BuiltIn_Print_Titles_5" localSheetId="2">#REF!</definedName>
    <definedName name="Excel_BuiltIn_Print_Titles_5" localSheetId="3">#REF!</definedName>
    <definedName name="Excel_BuiltIn_Print_Titles_5" localSheetId="5">#REF!</definedName>
    <definedName name="Excel_BuiltIn_Print_Titles_5" localSheetId="7">#REF!</definedName>
    <definedName name="Excel_BuiltIn_Print_Titles_5">#REF!</definedName>
    <definedName name="Excel_BuiltIn_Print_Titles_5_1" localSheetId="13">#REF!</definedName>
    <definedName name="Excel_BuiltIn_Print_Titles_5_1" localSheetId="11">#REF!</definedName>
    <definedName name="Excel_BuiltIn_Print_Titles_5_1" localSheetId="12">#REF!</definedName>
    <definedName name="Excel_BuiltIn_Print_Titles_5_1" localSheetId="6">#REF!</definedName>
    <definedName name="Excel_BuiltIn_Print_Titles_5_1" localSheetId="9">#REF!</definedName>
    <definedName name="Excel_BuiltIn_Print_Titles_5_1" localSheetId="10">#REF!</definedName>
    <definedName name="Excel_BuiltIn_Print_Titles_5_1" localSheetId="2">#REF!</definedName>
    <definedName name="Excel_BuiltIn_Print_Titles_5_1" localSheetId="3">#REF!</definedName>
    <definedName name="Excel_BuiltIn_Print_Titles_5_1" localSheetId="5">#REF!</definedName>
    <definedName name="Excel_BuiltIn_Print_Titles_5_1" localSheetId="7">#REF!</definedName>
    <definedName name="Excel_BuiltIn_Print_Titles_5_1">#REF!</definedName>
    <definedName name="Excel_BuiltIn_Print_Titles_6" localSheetId="13">#REF!</definedName>
    <definedName name="Excel_BuiltIn_Print_Titles_6" localSheetId="11">#REF!</definedName>
    <definedName name="Excel_BuiltIn_Print_Titles_6" localSheetId="12">#REF!</definedName>
    <definedName name="Excel_BuiltIn_Print_Titles_6" localSheetId="6">#REF!</definedName>
    <definedName name="Excel_BuiltIn_Print_Titles_6" localSheetId="9">#REF!</definedName>
    <definedName name="Excel_BuiltIn_Print_Titles_6" localSheetId="10">#REF!</definedName>
    <definedName name="Excel_BuiltIn_Print_Titles_6" localSheetId="2">#REF!</definedName>
    <definedName name="Excel_BuiltIn_Print_Titles_6" localSheetId="3">#REF!</definedName>
    <definedName name="Excel_BuiltIn_Print_Titles_6" localSheetId="5">#REF!</definedName>
    <definedName name="Excel_BuiltIn_Print_Titles_6" localSheetId="7">#REF!</definedName>
    <definedName name="Excel_BuiltIn_Print_Titles_6">#REF!</definedName>
    <definedName name="Excel_BuiltIn_Print_Titles_6_1" localSheetId="13">#REF!</definedName>
    <definedName name="Excel_BuiltIn_Print_Titles_6_1" localSheetId="11">#REF!</definedName>
    <definedName name="Excel_BuiltIn_Print_Titles_6_1" localSheetId="12">#REF!</definedName>
    <definedName name="Excel_BuiltIn_Print_Titles_6_1" localSheetId="6">#REF!</definedName>
    <definedName name="Excel_BuiltIn_Print_Titles_6_1" localSheetId="9">#REF!</definedName>
    <definedName name="Excel_BuiltIn_Print_Titles_6_1" localSheetId="10">#REF!</definedName>
    <definedName name="Excel_BuiltIn_Print_Titles_6_1" localSheetId="2">#REF!</definedName>
    <definedName name="Excel_BuiltIn_Print_Titles_6_1" localSheetId="3">#REF!</definedName>
    <definedName name="Excel_BuiltIn_Print_Titles_6_1" localSheetId="5">#REF!</definedName>
    <definedName name="Excel_BuiltIn_Print_Titles_6_1" localSheetId="7">#REF!</definedName>
    <definedName name="Excel_BuiltIn_Print_Titles_6_1">#REF!</definedName>
    <definedName name="Excel_BuiltIn_Print_Titles_8" localSheetId="13">#REF!</definedName>
    <definedName name="Excel_BuiltIn_Print_Titles_8" localSheetId="11">#REF!</definedName>
    <definedName name="Excel_BuiltIn_Print_Titles_8" localSheetId="12">#REF!</definedName>
    <definedName name="Excel_BuiltIn_Print_Titles_8" localSheetId="6">#REF!</definedName>
    <definedName name="Excel_BuiltIn_Print_Titles_8" localSheetId="9">#REF!</definedName>
    <definedName name="Excel_BuiltIn_Print_Titles_8" localSheetId="10">#REF!</definedName>
    <definedName name="Excel_BuiltIn_Print_Titles_8" localSheetId="2">#REF!</definedName>
    <definedName name="Excel_BuiltIn_Print_Titles_8" localSheetId="3">#REF!</definedName>
    <definedName name="Excel_BuiltIn_Print_Titles_8" localSheetId="5">#REF!</definedName>
    <definedName name="Excel_BuiltIn_Print_Titles_8" localSheetId="7">#REF!</definedName>
    <definedName name="Excel_BuiltIn_Print_Titles_8">#REF!</definedName>
    <definedName name="Excel_BuiltIn_Print_Titles_8_1" localSheetId="13">#REF!</definedName>
    <definedName name="Excel_BuiltIn_Print_Titles_8_1" localSheetId="11">#REF!</definedName>
    <definedName name="Excel_BuiltIn_Print_Titles_8_1" localSheetId="12">#REF!</definedName>
    <definedName name="Excel_BuiltIn_Print_Titles_8_1" localSheetId="6">#REF!</definedName>
    <definedName name="Excel_BuiltIn_Print_Titles_8_1" localSheetId="9">#REF!</definedName>
    <definedName name="Excel_BuiltIn_Print_Titles_8_1" localSheetId="10">#REF!</definedName>
    <definedName name="Excel_BuiltIn_Print_Titles_8_1" localSheetId="2">#REF!</definedName>
    <definedName name="Excel_BuiltIn_Print_Titles_8_1" localSheetId="3">#REF!</definedName>
    <definedName name="Excel_BuiltIn_Print_Titles_8_1" localSheetId="5">#REF!</definedName>
    <definedName name="Excel_BuiltIn_Print_Titles_8_1" localSheetId="7">#REF!</definedName>
    <definedName name="Excel_BuiltIn_Print_Titles_8_1">#REF!</definedName>
    <definedName name="_xlnm.Print_Titles" localSheetId="11">'Tabela Nr 1 '!$5:$5</definedName>
    <definedName name="_xlnm.Print_Titles" localSheetId="12">'Zal Nr 12 '!$3:$3</definedName>
    <definedName name="_xlnm.Print_Titles" localSheetId="1">'Zal Nr 2'!$3:$3</definedName>
    <definedName name="_xlnm.Print_Titles" localSheetId="6">'zał nr 7'!$9:$9</definedName>
    <definedName name="_xlnm.Print_Titles" localSheetId="10">'Zał. Nr 11 Przedsięwzięcia'!$7:$7</definedName>
    <definedName name="_xlnm.Print_Titles" localSheetId="3">'Zał. nr 4'!$6:$8</definedName>
    <definedName name="_xlnm.Print_Titles" localSheetId="4">'Zał. Nr 5'!$5:$6</definedName>
    <definedName name="_xlnm.Print_Titles" localSheetId="5">'Zał. Nr 6'!$6:$7</definedName>
    <definedName name="_xlnm.Print_Titles" localSheetId="0">'Zał.Nr 1'!$3:$5</definedName>
  </definedNames>
  <calcPr calcId="145621"/>
</workbook>
</file>

<file path=xl/calcChain.xml><?xml version="1.0" encoding="utf-8"?>
<calcChain xmlns="http://schemas.openxmlformats.org/spreadsheetml/2006/main">
  <c r="K75" i="6" l="1"/>
  <c r="H87" i="10" l="1"/>
  <c r="H8" i="10"/>
  <c r="I131" i="2"/>
  <c r="I63" i="2"/>
  <c r="I45" i="2"/>
  <c r="I24" i="2"/>
  <c r="I107" i="1"/>
  <c r="I6" i="1"/>
  <c r="G27" i="14" l="1"/>
  <c r="G28" i="14"/>
  <c r="G29" i="14"/>
  <c r="G30" i="14"/>
  <c r="G31" i="14"/>
  <c r="G32" i="14"/>
  <c r="G26" i="14"/>
  <c r="H89" i="15" l="1"/>
  <c r="H136" i="15" s="1"/>
  <c r="J489" i="2"/>
  <c r="G489" i="2"/>
  <c r="H489" i="2"/>
  <c r="E489" i="2"/>
  <c r="I15" i="15"/>
  <c r="E89" i="15"/>
  <c r="G89" i="15"/>
  <c r="I489" i="2" l="1"/>
  <c r="J136" i="15"/>
  <c r="G136" i="15"/>
  <c r="I4" i="15"/>
  <c r="J4" i="15"/>
  <c r="G4" i="15"/>
  <c r="H4" i="15"/>
  <c r="E4" i="15"/>
  <c r="J13" i="15"/>
  <c r="F13" i="15"/>
  <c r="G13" i="15"/>
  <c r="H13" i="15"/>
  <c r="J14" i="15"/>
  <c r="F14" i="15"/>
  <c r="G14" i="15"/>
  <c r="H14" i="15"/>
  <c r="E13" i="15"/>
  <c r="E14" i="15"/>
  <c r="J17" i="15"/>
  <c r="G17" i="15"/>
  <c r="H17" i="15"/>
  <c r="I42" i="15"/>
  <c r="J42" i="15"/>
  <c r="F42" i="15"/>
  <c r="G42" i="15"/>
  <c r="H42" i="15"/>
  <c r="E42" i="15"/>
  <c r="J47" i="15"/>
  <c r="F47" i="15"/>
  <c r="G47" i="15"/>
  <c r="H47" i="15"/>
  <c r="E47" i="15"/>
  <c r="J82" i="15"/>
  <c r="F82" i="15"/>
  <c r="G82" i="15"/>
  <c r="H82" i="15"/>
  <c r="E82" i="15"/>
  <c r="J89" i="15"/>
  <c r="F89" i="15"/>
  <c r="F115" i="15"/>
  <c r="G115" i="15"/>
  <c r="H115" i="15"/>
  <c r="E115" i="15"/>
  <c r="J115" i="15"/>
  <c r="J121" i="15"/>
  <c r="F121" i="15"/>
  <c r="G121" i="15"/>
  <c r="H121" i="15"/>
  <c r="E121" i="15"/>
  <c r="I135" i="15"/>
  <c r="F135" i="15"/>
  <c r="I134" i="15"/>
  <c r="F134" i="15"/>
  <c r="J133" i="15"/>
  <c r="H133" i="15"/>
  <c r="G133" i="15"/>
  <c r="E133" i="15"/>
  <c r="I132" i="15"/>
  <c r="F132" i="15"/>
  <c r="I131" i="15"/>
  <c r="F131" i="15"/>
  <c r="I130" i="15"/>
  <c r="F130" i="15"/>
  <c r="J129" i="15"/>
  <c r="H129" i="15"/>
  <c r="H128" i="15" s="1"/>
  <c r="G129" i="15"/>
  <c r="E129" i="15"/>
  <c r="I127" i="15"/>
  <c r="F127" i="15"/>
  <c r="J126" i="15"/>
  <c r="H126" i="15"/>
  <c r="G126" i="15"/>
  <c r="E126" i="15"/>
  <c r="I125" i="15"/>
  <c r="F125" i="15"/>
  <c r="I124" i="15"/>
  <c r="F124" i="15"/>
  <c r="I123" i="15"/>
  <c r="F123" i="15"/>
  <c r="J122" i="15"/>
  <c r="H122" i="15"/>
  <c r="G122" i="15"/>
  <c r="E122" i="15"/>
  <c r="I120" i="15"/>
  <c r="F120" i="15"/>
  <c r="I119" i="15"/>
  <c r="F119" i="15"/>
  <c r="I118" i="15"/>
  <c r="F118" i="15"/>
  <c r="I117" i="15"/>
  <c r="F117" i="15"/>
  <c r="J116" i="15"/>
  <c r="H116" i="15"/>
  <c r="G116" i="15"/>
  <c r="E116" i="15"/>
  <c r="I114" i="15"/>
  <c r="F114" i="15"/>
  <c r="I113" i="15"/>
  <c r="F113" i="15"/>
  <c r="I112" i="15"/>
  <c r="F112" i="15"/>
  <c r="J111" i="15"/>
  <c r="H111" i="15"/>
  <c r="G111" i="15"/>
  <c r="E111" i="15"/>
  <c r="I110" i="15"/>
  <c r="F110" i="15"/>
  <c r="I109" i="15"/>
  <c r="F109" i="15"/>
  <c r="J108" i="15"/>
  <c r="H108" i="15"/>
  <c r="G108" i="15"/>
  <c r="E108" i="15"/>
  <c r="I107" i="15"/>
  <c r="F107" i="15"/>
  <c r="I106" i="15"/>
  <c r="F106" i="15"/>
  <c r="I105" i="15"/>
  <c r="F105" i="15"/>
  <c r="I104" i="15"/>
  <c r="F104" i="15"/>
  <c r="I103" i="15"/>
  <c r="F103" i="15"/>
  <c r="J102" i="15"/>
  <c r="H102" i="15"/>
  <c r="G102" i="15"/>
  <c r="E102" i="15"/>
  <c r="I101" i="15"/>
  <c r="F101" i="15"/>
  <c r="I100" i="15"/>
  <c r="F100" i="15"/>
  <c r="I99" i="15"/>
  <c r="F99" i="15"/>
  <c r="I98" i="15"/>
  <c r="F98" i="15"/>
  <c r="J97" i="15"/>
  <c r="H97" i="15"/>
  <c r="G97" i="15"/>
  <c r="E97" i="15"/>
  <c r="I96" i="15"/>
  <c r="F96" i="15"/>
  <c r="I95" i="15"/>
  <c r="F95" i="15"/>
  <c r="I94" i="15"/>
  <c r="F94" i="15"/>
  <c r="I93" i="15"/>
  <c r="F93" i="15"/>
  <c r="J92" i="15"/>
  <c r="H92" i="15"/>
  <c r="G92" i="15"/>
  <c r="E92" i="15"/>
  <c r="I91" i="15"/>
  <c r="F91" i="15"/>
  <c r="J90" i="15"/>
  <c r="H90" i="15"/>
  <c r="G90" i="15"/>
  <c r="I90" i="15" s="1"/>
  <c r="E90" i="15"/>
  <c r="I88" i="15"/>
  <c r="F88" i="15"/>
  <c r="I87" i="15"/>
  <c r="F87" i="15"/>
  <c r="I86" i="15"/>
  <c r="F86" i="15"/>
  <c r="J85" i="15"/>
  <c r="H85" i="15"/>
  <c r="G85" i="15"/>
  <c r="E85" i="15"/>
  <c r="I84" i="15"/>
  <c r="F84" i="15"/>
  <c r="J83" i="15"/>
  <c r="H83" i="15"/>
  <c r="G83" i="15"/>
  <c r="E83" i="15"/>
  <c r="I81" i="15"/>
  <c r="F81" i="15"/>
  <c r="I80" i="15"/>
  <c r="F80" i="15"/>
  <c r="I79" i="15"/>
  <c r="F79" i="15"/>
  <c r="I78" i="15"/>
  <c r="F78" i="15"/>
  <c r="J77" i="15"/>
  <c r="H77" i="15"/>
  <c r="G77" i="15"/>
  <c r="E77" i="15"/>
  <c r="I76" i="15"/>
  <c r="F76" i="15"/>
  <c r="I75" i="15"/>
  <c r="F75" i="15"/>
  <c r="I74" i="15"/>
  <c r="F74" i="15"/>
  <c r="I73" i="15"/>
  <c r="F73" i="15"/>
  <c r="I72" i="15"/>
  <c r="F72" i="15"/>
  <c r="J71" i="15"/>
  <c r="H71" i="15"/>
  <c r="G71" i="15"/>
  <c r="E71" i="15"/>
  <c r="I70" i="15"/>
  <c r="F70" i="15"/>
  <c r="I69" i="15"/>
  <c r="F69" i="15"/>
  <c r="I68" i="15"/>
  <c r="F68" i="15"/>
  <c r="I67" i="15"/>
  <c r="F67" i="15"/>
  <c r="I66" i="15"/>
  <c r="F66" i="15"/>
  <c r="J65" i="15"/>
  <c r="H65" i="15"/>
  <c r="G65" i="15"/>
  <c r="E65" i="15"/>
  <c r="I64" i="15"/>
  <c r="F64" i="15"/>
  <c r="I63" i="15"/>
  <c r="F63" i="15"/>
  <c r="I62" i="15"/>
  <c r="F62" i="15"/>
  <c r="I61" i="15"/>
  <c r="F61" i="15"/>
  <c r="I60" i="15"/>
  <c r="F60" i="15"/>
  <c r="J59" i="15"/>
  <c r="H59" i="15"/>
  <c r="G59" i="15"/>
  <c r="E59" i="15"/>
  <c r="I58" i="15"/>
  <c r="F58" i="15"/>
  <c r="I57" i="15"/>
  <c r="F57" i="15"/>
  <c r="I56" i="15"/>
  <c r="F56" i="15"/>
  <c r="I55" i="15"/>
  <c r="F55" i="15"/>
  <c r="J54" i="15"/>
  <c r="H54" i="15"/>
  <c r="G54" i="15"/>
  <c r="E54" i="15"/>
  <c r="I53" i="15"/>
  <c r="F53" i="15"/>
  <c r="I52" i="15"/>
  <c r="F52" i="15"/>
  <c r="I51" i="15"/>
  <c r="F51" i="15"/>
  <c r="I50" i="15"/>
  <c r="F50" i="15"/>
  <c r="I49" i="15"/>
  <c r="F49" i="15"/>
  <c r="J48" i="15"/>
  <c r="H48" i="15"/>
  <c r="G48" i="15"/>
  <c r="E48" i="15"/>
  <c r="I46" i="15"/>
  <c r="F46" i="15"/>
  <c r="I45" i="15"/>
  <c r="F45" i="15"/>
  <c r="I44" i="15"/>
  <c r="F44" i="15"/>
  <c r="J43" i="15"/>
  <c r="H43" i="15"/>
  <c r="G43" i="15"/>
  <c r="E43" i="15"/>
  <c r="I41" i="15"/>
  <c r="F41" i="15"/>
  <c r="I40" i="15"/>
  <c r="F40" i="15"/>
  <c r="I39" i="15"/>
  <c r="F39" i="15"/>
  <c r="J38" i="15"/>
  <c r="H38" i="15"/>
  <c r="G38" i="15"/>
  <c r="E38" i="15"/>
  <c r="I37" i="15"/>
  <c r="F37" i="15"/>
  <c r="I36" i="15"/>
  <c r="F36" i="15"/>
  <c r="I35" i="15"/>
  <c r="F35" i="15"/>
  <c r="J34" i="15"/>
  <c r="H34" i="15"/>
  <c r="G34" i="15"/>
  <c r="E34" i="15"/>
  <c r="I32" i="15"/>
  <c r="F32" i="15"/>
  <c r="J31" i="15"/>
  <c r="H31" i="15"/>
  <c r="G31" i="15"/>
  <c r="E31" i="15"/>
  <c r="I30" i="15"/>
  <c r="F30" i="15"/>
  <c r="J29" i="15"/>
  <c r="H29" i="15"/>
  <c r="G29" i="15"/>
  <c r="E29" i="15"/>
  <c r="I28" i="15"/>
  <c r="F28" i="15"/>
  <c r="I27" i="15"/>
  <c r="F27" i="15"/>
  <c r="I26" i="15"/>
  <c r="F26" i="15"/>
  <c r="I25" i="15"/>
  <c r="F25" i="15"/>
  <c r="I24" i="15"/>
  <c r="F24" i="15"/>
  <c r="J23" i="15"/>
  <c r="H23" i="15"/>
  <c r="G23" i="15"/>
  <c r="E23" i="15"/>
  <c r="I22" i="15"/>
  <c r="F22" i="15"/>
  <c r="I21" i="15"/>
  <c r="F21" i="15"/>
  <c r="I20" i="15"/>
  <c r="F20" i="15"/>
  <c r="I19" i="15"/>
  <c r="F19" i="15"/>
  <c r="J18" i="15"/>
  <c r="H18" i="15"/>
  <c r="G18" i="15"/>
  <c r="E18" i="15"/>
  <c r="E17" i="15" s="1"/>
  <c r="E136" i="15" s="1"/>
  <c r="I16" i="15"/>
  <c r="F16" i="15"/>
  <c r="I14" i="15"/>
  <c r="I12" i="15"/>
  <c r="F12" i="15"/>
  <c r="I11" i="15"/>
  <c r="F11" i="15"/>
  <c r="J10" i="15"/>
  <c r="J9" i="15" s="1"/>
  <c r="H10" i="15"/>
  <c r="H9" i="15" s="1"/>
  <c r="G10" i="15"/>
  <c r="G9" i="15" s="1"/>
  <c r="E10" i="15"/>
  <c r="E9" i="15" s="1"/>
  <c r="I8" i="15"/>
  <c r="F8" i="15"/>
  <c r="I7" i="15"/>
  <c r="F7" i="15"/>
  <c r="I6" i="15"/>
  <c r="F6" i="15"/>
  <c r="J5" i="15"/>
  <c r="H5" i="15"/>
  <c r="G5" i="15"/>
  <c r="E5" i="15"/>
  <c r="K169" i="1"/>
  <c r="J169" i="1"/>
  <c r="K175" i="1"/>
  <c r="J175" i="1"/>
  <c r="K180" i="1"/>
  <c r="K179" i="1" s="1"/>
  <c r="J180" i="1"/>
  <c r="J179" i="1" s="1"/>
  <c r="H180" i="1"/>
  <c r="H179" i="1" s="1"/>
  <c r="H183" i="1" s="1"/>
  <c r="G180" i="1"/>
  <c r="G179" i="1" s="1"/>
  <c r="G183" i="1" s="1"/>
  <c r="F180" i="1"/>
  <c r="F179" i="1" s="1"/>
  <c r="F183" i="1" s="1"/>
  <c r="E180" i="1"/>
  <c r="E179" i="1" s="1"/>
  <c r="E183" i="1" s="1"/>
  <c r="F175" i="1"/>
  <c r="G175" i="1"/>
  <c r="H175" i="1"/>
  <c r="E175" i="1"/>
  <c r="I178" i="1"/>
  <c r="I176" i="1"/>
  <c r="I174" i="1"/>
  <c r="K165" i="1"/>
  <c r="J165" i="1"/>
  <c r="H165" i="1"/>
  <c r="G165" i="1"/>
  <c r="F165" i="1"/>
  <c r="E165" i="1"/>
  <c r="I171" i="1"/>
  <c r="I167" i="1"/>
  <c r="K160" i="1"/>
  <c r="J160" i="1"/>
  <c r="G160" i="1"/>
  <c r="H160" i="1"/>
  <c r="E160" i="1"/>
  <c r="I161" i="1"/>
  <c r="I162" i="1"/>
  <c r="I163" i="1"/>
  <c r="I159" i="1"/>
  <c r="I156" i="1"/>
  <c r="I152" i="1"/>
  <c r="I153" i="1"/>
  <c r="I151" i="1"/>
  <c r="I149" i="1"/>
  <c r="I146" i="1"/>
  <c r="I147" i="1"/>
  <c r="I145" i="1"/>
  <c r="I143" i="1"/>
  <c r="I141" i="1"/>
  <c r="I140" i="1"/>
  <c r="I138" i="1"/>
  <c r="I136" i="1"/>
  <c r="I135" i="1"/>
  <c r="I132" i="1"/>
  <c r="I133" i="1"/>
  <c r="I131" i="1"/>
  <c r="I127" i="1"/>
  <c r="I128" i="1"/>
  <c r="I129" i="1"/>
  <c r="I126" i="1"/>
  <c r="I124" i="1"/>
  <c r="I120" i="1"/>
  <c r="I121" i="1"/>
  <c r="I119" i="1"/>
  <c r="I117" i="1"/>
  <c r="I116" i="1"/>
  <c r="K108" i="1"/>
  <c r="J108" i="1"/>
  <c r="G108" i="1"/>
  <c r="H108" i="1"/>
  <c r="E108" i="1"/>
  <c r="I110" i="1"/>
  <c r="I111" i="1"/>
  <c r="I113" i="1"/>
  <c r="I114" i="1"/>
  <c r="I109" i="1"/>
  <c r="K101" i="1"/>
  <c r="J101" i="1"/>
  <c r="H101" i="1"/>
  <c r="F101" i="1"/>
  <c r="G101" i="1"/>
  <c r="E101" i="1"/>
  <c r="G128" i="15" l="1"/>
  <c r="F133" i="15"/>
  <c r="F129" i="15"/>
  <c r="F23" i="15"/>
  <c r="F34" i="15"/>
  <c r="E33" i="15"/>
  <c r="E128" i="15"/>
  <c r="J33" i="15"/>
  <c r="F77" i="15"/>
  <c r="F31" i="15"/>
  <c r="F10" i="15"/>
  <c r="F9" i="15" s="1"/>
  <c r="I38" i="15"/>
  <c r="I83" i="15"/>
  <c r="I108" i="15"/>
  <c r="I111" i="15"/>
  <c r="I116" i="15"/>
  <c r="I126" i="15"/>
  <c r="F65" i="15"/>
  <c r="I18" i="15"/>
  <c r="I65" i="15"/>
  <c r="F5" i="15"/>
  <c r="F4" i="15" s="1"/>
  <c r="I23" i="15"/>
  <c r="I29" i="15"/>
  <c r="F92" i="15"/>
  <c r="I97" i="15"/>
  <c r="I59" i="15"/>
  <c r="I92" i="15"/>
  <c r="F126" i="15"/>
  <c r="F38" i="15"/>
  <c r="F33" i="15" s="1"/>
  <c r="I5" i="15"/>
  <c r="G33" i="15"/>
  <c r="I71" i="15"/>
  <c r="I77" i="15"/>
  <c r="F85" i="15"/>
  <c r="I102" i="15"/>
  <c r="I129" i="15"/>
  <c r="F18" i="15"/>
  <c r="F17" i="15" s="1"/>
  <c r="I31" i="15"/>
  <c r="F43" i="15"/>
  <c r="I48" i="15"/>
  <c r="I85" i="15"/>
  <c r="J128" i="15"/>
  <c r="F29" i="15"/>
  <c r="F54" i="15"/>
  <c r="I13" i="15"/>
  <c r="I34" i="15"/>
  <c r="I9" i="15"/>
  <c r="I10" i="15"/>
  <c r="I17" i="15"/>
  <c r="I54" i="15"/>
  <c r="F59" i="15"/>
  <c r="F116" i="15"/>
  <c r="I133" i="15"/>
  <c r="F48" i="15"/>
  <c r="F71" i="15"/>
  <c r="F83" i="15"/>
  <c r="F90" i="15"/>
  <c r="F97" i="15"/>
  <c r="F102" i="15"/>
  <c r="F108" i="15"/>
  <c r="F111" i="15"/>
  <c r="I115" i="15"/>
  <c r="F122" i="15"/>
  <c r="I43" i="15"/>
  <c r="I121" i="15"/>
  <c r="I122" i="15"/>
  <c r="H33" i="15"/>
  <c r="I33" i="15" s="1"/>
  <c r="I47" i="15"/>
  <c r="I82" i="15"/>
  <c r="I89" i="15"/>
  <c r="I128" i="15"/>
  <c r="I103" i="1"/>
  <c r="I105" i="1"/>
  <c r="F136" i="15" l="1"/>
  <c r="F128" i="15"/>
  <c r="K93" i="1"/>
  <c r="J93" i="1"/>
  <c r="H93" i="1"/>
  <c r="G93" i="1"/>
  <c r="F93" i="1"/>
  <c r="E93" i="1"/>
  <c r="I96" i="1"/>
  <c r="I94" i="1"/>
  <c r="I99" i="1"/>
  <c r="I92" i="1"/>
  <c r="I90" i="1"/>
  <c r="I87" i="1"/>
  <c r="I86" i="1"/>
  <c r="K79" i="1"/>
  <c r="J79" i="1"/>
  <c r="H79" i="1"/>
  <c r="G79" i="1"/>
  <c r="E79" i="1"/>
  <c r="H85" i="1"/>
  <c r="I81" i="1"/>
  <c r="I82" i="1"/>
  <c r="I80" i="1"/>
  <c r="I70" i="1"/>
  <c r="I71" i="1"/>
  <c r="I72" i="1"/>
  <c r="I73" i="1"/>
  <c r="I74" i="1"/>
  <c r="I75" i="1"/>
  <c r="I77" i="1"/>
  <c r="I78" i="1"/>
  <c r="I69" i="1"/>
  <c r="I61" i="1"/>
  <c r="I62" i="1"/>
  <c r="I63" i="1"/>
  <c r="I64" i="1"/>
  <c r="I65" i="1"/>
  <c r="I66" i="1"/>
  <c r="I67" i="1"/>
  <c r="I60" i="1"/>
  <c r="K56" i="1"/>
  <c r="J56" i="1"/>
  <c r="F56" i="1"/>
  <c r="G56" i="1"/>
  <c r="H56" i="1"/>
  <c r="E56" i="1"/>
  <c r="K53" i="1"/>
  <c r="K52" i="1" s="1"/>
  <c r="J53" i="1"/>
  <c r="J52" i="1"/>
  <c r="H53" i="1"/>
  <c r="H52" i="1" s="1"/>
  <c r="G53" i="1"/>
  <c r="G52" i="1" s="1"/>
  <c r="F53" i="1"/>
  <c r="F52" i="1" s="1"/>
  <c r="E53" i="1"/>
  <c r="E52" i="1" s="1"/>
  <c r="I57" i="1"/>
  <c r="I51" i="1"/>
  <c r="I49" i="1"/>
  <c r="K39" i="1"/>
  <c r="J39" i="1"/>
  <c r="H39" i="1"/>
  <c r="G39" i="1"/>
  <c r="F39" i="1"/>
  <c r="E39" i="1"/>
  <c r="I44" i="1"/>
  <c r="I46" i="1"/>
  <c r="I43" i="1"/>
  <c r="I40" i="1"/>
  <c r="I33" i="1"/>
  <c r="I28" i="1"/>
  <c r="I29" i="1"/>
  <c r="I30" i="1"/>
  <c r="I31" i="1"/>
  <c r="I32" i="1"/>
  <c r="I34" i="1"/>
  <c r="I35" i="1"/>
  <c r="I36" i="1"/>
  <c r="I37" i="1"/>
  <c r="I27" i="1"/>
  <c r="I24" i="1"/>
  <c r="I23" i="1"/>
  <c r="I20" i="1"/>
  <c r="I17" i="1"/>
  <c r="I14" i="1"/>
  <c r="I12" i="1"/>
  <c r="I10" i="1"/>
  <c r="K9" i="1"/>
  <c r="K7" i="1"/>
  <c r="J7" i="1"/>
  <c r="H7" i="1"/>
  <c r="G7" i="1"/>
  <c r="F7" i="1"/>
  <c r="E7" i="1"/>
  <c r="I482" i="2"/>
  <c r="I483" i="2"/>
  <c r="I484" i="2"/>
  <c r="I485" i="2"/>
  <c r="I486" i="2"/>
  <c r="I487" i="2"/>
  <c r="I481" i="2"/>
  <c r="I472" i="2"/>
  <c r="I473" i="2"/>
  <c r="I474" i="2"/>
  <c r="I475" i="2"/>
  <c r="I476" i="2"/>
  <c r="I477" i="2"/>
  <c r="I478" i="2"/>
  <c r="I479" i="2"/>
  <c r="I471" i="2"/>
  <c r="I466" i="2"/>
  <c r="I467" i="2"/>
  <c r="I468" i="2"/>
  <c r="I465" i="2"/>
  <c r="I463" i="2"/>
  <c r="I461" i="2"/>
  <c r="I459" i="2"/>
  <c r="I458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42" i="2"/>
  <c r="I440" i="2"/>
  <c r="I439" i="2"/>
  <c r="I432" i="2"/>
  <c r="I433" i="2"/>
  <c r="I434" i="2"/>
  <c r="I435" i="2"/>
  <c r="I436" i="2"/>
  <c r="I431" i="2"/>
  <c r="I429" i="2"/>
  <c r="I427" i="2"/>
  <c r="I426" i="2"/>
  <c r="I425" i="2"/>
  <c r="I422" i="2"/>
  <c r="I423" i="2"/>
  <c r="I421" i="2"/>
  <c r="H424" i="2"/>
  <c r="I418" i="2"/>
  <c r="I419" i="2"/>
  <c r="I417" i="2"/>
  <c r="I415" i="2"/>
  <c r="I411" i="2"/>
  <c r="I412" i="2"/>
  <c r="I413" i="2"/>
  <c r="I410" i="2"/>
  <c r="I408" i="2"/>
  <c r="I407" i="2"/>
  <c r="I404" i="2"/>
  <c r="I402" i="2"/>
  <c r="I401" i="2"/>
  <c r="I390" i="2"/>
  <c r="I391" i="2"/>
  <c r="I392" i="2"/>
  <c r="I393" i="2"/>
  <c r="I394" i="2"/>
  <c r="I395" i="2"/>
  <c r="I396" i="2"/>
  <c r="I397" i="2"/>
  <c r="I398" i="2"/>
  <c r="I399" i="2"/>
  <c r="I389" i="2"/>
  <c r="I386" i="2"/>
  <c r="I379" i="2"/>
  <c r="I380" i="2"/>
  <c r="I381" i="2"/>
  <c r="I382" i="2"/>
  <c r="I383" i="2"/>
  <c r="I378" i="2"/>
  <c r="I376" i="2"/>
  <c r="I371" i="2"/>
  <c r="I372" i="2"/>
  <c r="I373" i="2"/>
  <c r="I374" i="2"/>
  <c r="I370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49" i="2"/>
  <c r="I347" i="2"/>
  <c r="I346" i="2"/>
  <c r="I344" i="2"/>
  <c r="I342" i="2"/>
  <c r="I340" i="2"/>
  <c r="I339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21" i="2"/>
  <c r="I312" i="2"/>
  <c r="I313" i="2"/>
  <c r="I314" i="2"/>
  <c r="I315" i="2"/>
  <c r="I316" i="2"/>
  <c r="I317" i="2"/>
  <c r="I318" i="2"/>
  <c r="I319" i="2"/>
  <c r="I311" i="2"/>
  <c r="I309" i="2"/>
  <c r="I308" i="2"/>
  <c r="I305" i="2"/>
  <c r="I294" i="2"/>
  <c r="I295" i="2"/>
  <c r="I296" i="2"/>
  <c r="I297" i="2"/>
  <c r="I298" i="2"/>
  <c r="I299" i="2"/>
  <c r="I300" i="2"/>
  <c r="I301" i="2"/>
  <c r="I302" i="2"/>
  <c r="I303" i="2"/>
  <c r="I293" i="2"/>
  <c r="I291" i="2"/>
  <c r="I290" i="2"/>
  <c r="I287" i="2"/>
  <c r="I286" i="2"/>
  <c r="I274" i="2"/>
  <c r="I275" i="2"/>
  <c r="I276" i="2"/>
  <c r="I277" i="2"/>
  <c r="I278" i="2"/>
  <c r="I279" i="2"/>
  <c r="I280" i="2"/>
  <c r="I281" i="2"/>
  <c r="I282" i="2"/>
  <c r="I283" i="2"/>
  <c r="I284" i="2"/>
  <c r="I273" i="2"/>
  <c r="I270" i="2"/>
  <c r="I271" i="2"/>
  <c r="I269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53" i="2"/>
  <c r="I251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29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05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188" i="2"/>
  <c r="I136" i="15" l="1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66" i="2"/>
  <c r="I163" i="2"/>
  <c r="I160" i="2"/>
  <c r="I155" i="2"/>
  <c r="I156" i="2"/>
  <c r="I157" i="2"/>
  <c r="I154" i="2"/>
  <c r="I151" i="2"/>
  <c r="I152" i="2"/>
  <c r="I150" i="2"/>
  <c r="I136" i="2"/>
  <c r="I137" i="2"/>
  <c r="I138" i="2"/>
  <c r="I139" i="2"/>
  <c r="I140" i="2"/>
  <c r="I141" i="2"/>
  <c r="I142" i="2"/>
  <c r="I143" i="2"/>
  <c r="I144" i="2"/>
  <c r="I145" i="2"/>
  <c r="I147" i="2"/>
  <c r="I148" i="2"/>
  <c r="I135" i="2"/>
  <c r="I133" i="2"/>
  <c r="I132" i="2"/>
  <c r="I124" i="2"/>
  <c r="I125" i="2"/>
  <c r="I126" i="2"/>
  <c r="I127" i="2"/>
  <c r="I128" i="2"/>
  <c r="I129" i="2"/>
  <c r="I123" i="2"/>
  <c r="I120" i="2"/>
  <c r="I121" i="2"/>
  <c r="I119" i="2"/>
  <c r="I115" i="2"/>
  <c r="I116" i="2"/>
  <c r="I114" i="2"/>
  <c r="I111" i="2"/>
  <c r="I112" i="2"/>
  <c r="I110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83" i="2"/>
  <c r="I79" i="2"/>
  <c r="I80" i="2"/>
  <c r="I81" i="2"/>
  <c r="I78" i="2"/>
  <c r="I71" i="2"/>
  <c r="I72" i="2"/>
  <c r="I73" i="2"/>
  <c r="I74" i="2"/>
  <c r="I75" i="2"/>
  <c r="I76" i="2"/>
  <c r="I70" i="2"/>
  <c r="I67" i="2"/>
  <c r="I65" i="2"/>
  <c r="I64" i="2"/>
  <c r="I50" i="2"/>
  <c r="I51" i="2"/>
  <c r="I52" i="2"/>
  <c r="I53" i="2"/>
  <c r="I54" i="2"/>
  <c r="I55" i="2"/>
  <c r="I56" i="2"/>
  <c r="I57" i="2"/>
  <c r="I58" i="2"/>
  <c r="I59" i="2"/>
  <c r="I60" i="2"/>
  <c r="I61" i="2"/>
  <c r="I49" i="2"/>
  <c r="I47" i="2"/>
  <c r="I41" i="2"/>
  <c r="I42" i="2"/>
  <c r="I43" i="2"/>
  <c r="I44" i="2"/>
  <c r="I40" i="2"/>
  <c r="I37" i="2"/>
  <c r="I33" i="2"/>
  <c r="I34" i="2"/>
  <c r="I35" i="2"/>
  <c r="I36" i="2"/>
  <c r="I32" i="2"/>
  <c r="I30" i="2"/>
  <c r="I29" i="2"/>
  <c r="I27" i="2"/>
  <c r="I26" i="2"/>
  <c r="I21" i="2"/>
  <c r="I22" i="2"/>
  <c r="I23" i="2"/>
  <c r="I20" i="2"/>
  <c r="I11" i="2"/>
  <c r="I12" i="2"/>
  <c r="I13" i="2"/>
  <c r="I14" i="2"/>
  <c r="I15" i="2"/>
  <c r="I16" i="2"/>
  <c r="I17" i="2"/>
  <c r="I10" i="2"/>
  <c r="I8" i="2"/>
  <c r="I6" i="2"/>
  <c r="J41" i="6" l="1"/>
  <c r="F18" i="14" l="1"/>
  <c r="G22" i="14" l="1"/>
  <c r="G21" i="14"/>
  <c r="G20" i="14"/>
  <c r="G18" i="14"/>
  <c r="G17" i="14"/>
  <c r="K73" i="6" l="1"/>
  <c r="K74" i="6"/>
  <c r="K72" i="6"/>
  <c r="K70" i="6"/>
  <c r="K69" i="6"/>
  <c r="K68" i="6"/>
  <c r="K67" i="6"/>
  <c r="K65" i="6"/>
  <c r="K66" i="6"/>
  <c r="K63" i="6"/>
  <c r="K64" i="6"/>
  <c r="K61" i="6"/>
  <c r="K62" i="6"/>
  <c r="K60" i="6"/>
  <c r="K59" i="6"/>
  <c r="K57" i="6"/>
  <c r="K58" i="6"/>
  <c r="K56" i="6"/>
  <c r="K55" i="6"/>
  <c r="K53" i="6"/>
  <c r="K54" i="6"/>
  <c r="K52" i="6"/>
  <c r="J39" i="6" l="1"/>
  <c r="G64" i="10"/>
  <c r="E11" i="11"/>
  <c r="E19" i="11"/>
  <c r="E26" i="11"/>
  <c r="E32" i="11"/>
  <c r="E39" i="11"/>
  <c r="E45" i="11"/>
  <c r="E51" i="11"/>
  <c r="E54" i="11"/>
  <c r="E59" i="11"/>
  <c r="E64" i="11"/>
  <c r="E68" i="11"/>
  <c r="E79" i="11"/>
  <c r="E84" i="11"/>
  <c r="E88" i="11"/>
  <c r="E98" i="11"/>
  <c r="E94" i="11"/>
  <c r="E101" i="11"/>
  <c r="H41" i="9"/>
  <c r="H31" i="9"/>
  <c r="H32" i="9"/>
  <c r="H33" i="9"/>
  <c r="H34" i="9"/>
  <c r="H35" i="9"/>
  <c r="H36" i="9"/>
  <c r="H37" i="9"/>
  <c r="H38" i="9"/>
  <c r="H39" i="9"/>
  <c r="H40" i="9"/>
  <c r="H30" i="9"/>
  <c r="H29" i="9"/>
  <c r="H28" i="9"/>
  <c r="H27" i="9"/>
  <c r="H26" i="9"/>
  <c r="H25" i="9"/>
  <c r="H24" i="9"/>
  <c r="H23" i="9"/>
  <c r="H22" i="9"/>
  <c r="G15" i="9"/>
  <c r="G14" i="9" s="1"/>
  <c r="G17" i="9" s="1"/>
  <c r="F10" i="12"/>
  <c r="E10" i="12"/>
  <c r="E10" i="11" l="1"/>
  <c r="E9" i="11"/>
  <c r="E8" i="11"/>
  <c r="H19" i="8"/>
  <c r="G19" i="8"/>
  <c r="G17" i="8"/>
  <c r="I19" i="8"/>
  <c r="F19" i="8"/>
  <c r="D19" i="8"/>
  <c r="I18" i="3" l="1"/>
  <c r="I80" i="3" s="1"/>
  <c r="J70" i="3"/>
  <c r="J76" i="3"/>
  <c r="J77" i="3"/>
  <c r="J78" i="3"/>
  <c r="J79" i="3"/>
  <c r="J75" i="3"/>
  <c r="J72" i="3"/>
  <c r="J69" i="3"/>
  <c r="J66" i="3"/>
  <c r="J63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46" i="3"/>
  <c r="J37" i="3"/>
  <c r="J38" i="3"/>
  <c r="J39" i="3"/>
  <c r="J40" i="3"/>
  <c r="J41" i="3"/>
  <c r="J42" i="3"/>
  <c r="J36" i="3"/>
  <c r="J34" i="3"/>
  <c r="J32" i="3"/>
  <c r="J33" i="3"/>
  <c r="J31" i="3"/>
  <c r="J29" i="3"/>
  <c r="J28" i="3"/>
  <c r="J22" i="3"/>
  <c r="J23" i="3"/>
  <c r="J24" i="3"/>
  <c r="J25" i="3"/>
  <c r="J26" i="3"/>
  <c r="J27" i="3"/>
  <c r="J21" i="3"/>
  <c r="J11" i="3"/>
  <c r="J12" i="3"/>
  <c r="J13" i="3"/>
  <c r="J14" i="3"/>
  <c r="J15" i="3"/>
  <c r="J16" i="3"/>
  <c r="J17" i="3"/>
  <c r="J10" i="3"/>
  <c r="J18" i="3" l="1"/>
  <c r="H18" i="14"/>
  <c r="H16" i="14" s="1"/>
  <c r="H15" i="14" s="1"/>
  <c r="F8" i="14"/>
  <c r="F7" i="14" s="1"/>
  <c r="E8" i="14"/>
  <c r="E7" i="14" s="1"/>
  <c r="E18" i="14"/>
  <c r="E16" i="14" s="1"/>
  <c r="H25" i="14" l="1"/>
  <c r="H24" i="14" s="1"/>
  <c r="F25" i="14"/>
  <c r="E25" i="14"/>
  <c r="E24" i="14" s="1"/>
  <c r="E15" i="14"/>
  <c r="F16" i="14"/>
  <c r="E12" i="14"/>
  <c r="G9" i="14"/>
  <c r="I8" i="14"/>
  <c r="I7" i="14" s="1"/>
  <c r="I12" i="14" s="1"/>
  <c r="H8" i="14"/>
  <c r="H7" i="14" s="1"/>
  <c r="H12" i="14" s="1"/>
  <c r="G25" i="14" l="1"/>
  <c r="G16" i="14"/>
  <c r="G8" i="14"/>
  <c r="G7" i="14"/>
  <c r="F24" i="14"/>
  <c r="H33" i="14"/>
  <c r="E33" i="14"/>
  <c r="E35" i="14" s="1"/>
  <c r="F15" i="14"/>
  <c r="G15" i="14" s="1"/>
  <c r="F12" i="14"/>
  <c r="G12" i="14" s="1"/>
  <c r="F33" i="14" l="1"/>
  <c r="G33" i="14" s="1"/>
  <c r="G24" i="14"/>
  <c r="F103" i="11" l="1"/>
  <c r="F104" i="11"/>
  <c r="F102" i="11"/>
  <c r="F96" i="11"/>
  <c r="F97" i="11"/>
  <c r="F98" i="11"/>
  <c r="F99" i="11"/>
  <c r="F100" i="11"/>
  <c r="F95" i="11"/>
  <c r="F90" i="11"/>
  <c r="F91" i="11"/>
  <c r="F92" i="11"/>
  <c r="F93" i="11"/>
  <c r="F89" i="11"/>
  <c r="F86" i="11"/>
  <c r="F87" i="11"/>
  <c r="F85" i="11"/>
  <c r="F81" i="11"/>
  <c r="F82" i="11"/>
  <c r="F83" i="11"/>
  <c r="F80" i="11"/>
  <c r="F71" i="11"/>
  <c r="F72" i="11"/>
  <c r="F73" i="11"/>
  <c r="F74" i="11"/>
  <c r="F76" i="11"/>
  <c r="F77" i="11"/>
  <c r="F78" i="11"/>
  <c r="F70" i="11"/>
  <c r="F69" i="11"/>
  <c r="F66" i="11"/>
  <c r="F67" i="11"/>
  <c r="F65" i="11"/>
  <c r="F61" i="11"/>
  <c r="F62" i="11"/>
  <c r="F63" i="11"/>
  <c r="F60" i="11"/>
  <c r="F56" i="11"/>
  <c r="F57" i="11"/>
  <c r="F58" i="11"/>
  <c r="F55" i="11"/>
  <c r="F53" i="11"/>
  <c r="F52" i="11"/>
  <c r="F47" i="11"/>
  <c r="F48" i="11"/>
  <c r="F49" i="11"/>
  <c r="F50" i="11"/>
  <c r="F46" i="11"/>
  <c r="F41" i="11"/>
  <c r="F42" i="11"/>
  <c r="F43" i="11"/>
  <c r="F44" i="11"/>
  <c r="F40" i="11"/>
  <c r="F34" i="11"/>
  <c r="F35" i="11"/>
  <c r="F36" i="11"/>
  <c r="F37" i="11"/>
  <c r="F38" i="11"/>
  <c r="F33" i="11"/>
  <c r="F28" i="11"/>
  <c r="F29" i="11"/>
  <c r="F30" i="11"/>
  <c r="F31" i="11"/>
  <c r="F27" i="11"/>
  <c r="F21" i="11"/>
  <c r="F22" i="11"/>
  <c r="F23" i="11"/>
  <c r="F24" i="11"/>
  <c r="F25" i="11"/>
  <c r="F20" i="11"/>
  <c r="F13" i="11"/>
  <c r="F14" i="11"/>
  <c r="F15" i="11"/>
  <c r="F16" i="11"/>
  <c r="F17" i="11"/>
  <c r="F18" i="11"/>
  <c r="F12" i="11"/>
  <c r="F10" i="11"/>
  <c r="H149" i="10"/>
  <c r="H146" i="10"/>
  <c r="H147" i="10"/>
  <c r="H145" i="10"/>
  <c r="H131" i="10"/>
  <c r="H132" i="10"/>
  <c r="H133" i="10"/>
  <c r="H134" i="10"/>
  <c r="H135" i="10"/>
  <c r="H136" i="10"/>
  <c r="H137" i="10"/>
  <c r="H138" i="10"/>
  <c r="H139" i="10"/>
  <c r="H140" i="10"/>
  <c r="H141" i="10"/>
  <c r="H142" i="10"/>
  <c r="H143" i="10"/>
  <c r="H130" i="10"/>
  <c r="H126" i="10"/>
  <c r="H116" i="10"/>
  <c r="H117" i="10"/>
  <c r="H118" i="10"/>
  <c r="H119" i="10"/>
  <c r="H120" i="10"/>
  <c r="H121" i="10"/>
  <c r="H122" i="10"/>
  <c r="H123" i="10"/>
  <c r="H115" i="10"/>
  <c r="H100" i="10"/>
  <c r="H101" i="10"/>
  <c r="H102" i="10"/>
  <c r="H103" i="10"/>
  <c r="H104" i="10"/>
  <c r="H105" i="10"/>
  <c r="H106" i="10"/>
  <c r="H107" i="10"/>
  <c r="H108" i="10"/>
  <c r="H109" i="10"/>
  <c r="H110" i="10"/>
  <c r="H111" i="10"/>
  <c r="H112" i="10"/>
  <c r="H113" i="10"/>
  <c r="H99" i="10"/>
  <c r="H97" i="10"/>
  <c r="H96" i="10"/>
  <c r="H93" i="10"/>
  <c r="H90" i="10"/>
  <c r="H88" i="10"/>
  <c r="H83" i="10"/>
  <c r="H84" i="10"/>
  <c r="H85" i="10"/>
  <c r="H86" i="10"/>
  <c r="H82" i="10"/>
  <c r="H80" i="10"/>
  <c r="H69" i="10"/>
  <c r="H70" i="10"/>
  <c r="H71" i="10"/>
  <c r="H72" i="10"/>
  <c r="H73" i="10"/>
  <c r="H74" i="10"/>
  <c r="H75" i="10"/>
  <c r="H76" i="10"/>
  <c r="H77" i="10"/>
  <c r="H78" i="10"/>
  <c r="H68" i="10"/>
  <c r="H66" i="10"/>
  <c r="H65" i="10"/>
  <c r="H63" i="10"/>
  <c r="H62" i="10"/>
  <c r="H60" i="10"/>
  <c r="H59" i="10"/>
  <c r="H55" i="10"/>
  <c r="H54" i="10"/>
  <c r="H49" i="10"/>
  <c r="H50" i="10"/>
  <c r="H51" i="10"/>
  <c r="H52" i="10"/>
  <c r="H48" i="10"/>
  <c r="H44" i="10"/>
  <c r="H43" i="10"/>
  <c r="H39" i="10"/>
  <c r="H36" i="10"/>
  <c r="H37" i="10"/>
  <c r="H35" i="10"/>
  <c r="H31" i="10"/>
  <c r="H29" i="10"/>
  <c r="H28" i="10"/>
  <c r="H18" i="10"/>
  <c r="H19" i="10"/>
  <c r="H20" i="10"/>
  <c r="H21" i="10"/>
  <c r="H22" i="10"/>
  <c r="H23" i="10"/>
  <c r="H24" i="10"/>
  <c r="H17" i="10"/>
  <c r="H12" i="10"/>
  <c r="H13" i="10"/>
  <c r="H14" i="10"/>
  <c r="H15" i="10"/>
  <c r="H11" i="10"/>
  <c r="F124" i="10"/>
  <c r="H16" i="9"/>
  <c r="G30" i="12"/>
  <c r="G28" i="12"/>
  <c r="G26" i="12"/>
  <c r="G25" i="12"/>
  <c r="G23" i="12"/>
  <c r="G22" i="12"/>
  <c r="G21" i="12"/>
  <c r="G19" i="12"/>
  <c r="G18" i="12"/>
  <c r="G12" i="12"/>
  <c r="G85" i="7"/>
  <c r="G80" i="7"/>
  <c r="G77" i="7"/>
  <c r="G74" i="7"/>
  <c r="G63" i="7"/>
  <c r="G60" i="7"/>
  <c r="G57" i="7"/>
  <c r="G54" i="7"/>
  <c r="G51" i="7"/>
  <c r="G47" i="7"/>
  <c r="G45" i="7"/>
  <c r="G40" i="7"/>
  <c r="G36" i="7"/>
  <c r="G34" i="7"/>
  <c r="G31" i="7"/>
  <c r="G29" i="7"/>
  <c r="G27" i="7"/>
  <c r="G24" i="7"/>
  <c r="G22" i="7"/>
  <c r="G18" i="7"/>
  <c r="G16" i="7"/>
  <c r="G14" i="7"/>
  <c r="G46" i="4"/>
  <c r="J51" i="4"/>
  <c r="J47" i="4"/>
  <c r="J35" i="4"/>
  <c r="J36" i="4"/>
  <c r="J37" i="4"/>
  <c r="J38" i="4"/>
  <c r="J39" i="4"/>
  <c r="J40" i="4"/>
  <c r="J41" i="4"/>
  <c r="J42" i="4"/>
  <c r="J43" i="4"/>
  <c r="J44" i="4"/>
  <c r="J34" i="4"/>
  <c r="J31" i="4"/>
  <c r="J28" i="4"/>
  <c r="J25" i="4"/>
  <c r="J22" i="4"/>
  <c r="J21" i="4"/>
  <c r="J20" i="4"/>
  <c r="J15" i="4"/>
  <c r="J16" i="4"/>
  <c r="J14" i="4"/>
  <c r="J11" i="4"/>
  <c r="G50" i="4"/>
  <c r="G33" i="4"/>
  <c r="G30" i="4"/>
  <c r="G27" i="4"/>
  <c r="G24" i="4"/>
  <c r="G19" i="4"/>
  <c r="G13" i="4"/>
  <c r="G10" i="4"/>
  <c r="G74" i="3"/>
  <c r="G71" i="3"/>
  <c r="G68" i="3"/>
  <c r="G65" i="3"/>
  <c r="G62" i="3"/>
  <c r="G45" i="3"/>
  <c r="G35" i="3"/>
  <c r="G30" i="3"/>
  <c r="G20" i="3"/>
  <c r="G9" i="3"/>
  <c r="G34" i="6"/>
  <c r="I26" i="6"/>
  <c r="H480" i="2" l="1"/>
  <c r="J480" i="2"/>
  <c r="H470" i="2"/>
  <c r="J470" i="2"/>
  <c r="H464" i="2"/>
  <c r="J464" i="2"/>
  <c r="H462" i="2"/>
  <c r="J462" i="2"/>
  <c r="H460" i="2"/>
  <c r="J460" i="2"/>
  <c r="H457" i="2"/>
  <c r="J457" i="2"/>
  <c r="H441" i="2"/>
  <c r="J441" i="2"/>
  <c r="H438" i="2"/>
  <c r="J438" i="2"/>
  <c r="H430" i="2"/>
  <c r="J430" i="2"/>
  <c r="H428" i="2"/>
  <c r="J428" i="2"/>
  <c r="J424" i="2"/>
  <c r="H420" i="2"/>
  <c r="J420" i="2"/>
  <c r="H416" i="2"/>
  <c r="J416" i="2"/>
  <c r="H414" i="2"/>
  <c r="J414" i="2"/>
  <c r="H409" i="2"/>
  <c r="J409" i="2"/>
  <c r="H406" i="2"/>
  <c r="J406" i="2"/>
  <c r="H403" i="2"/>
  <c r="J403" i="2"/>
  <c r="H400" i="2"/>
  <c r="J400" i="2"/>
  <c r="H388" i="2"/>
  <c r="J388" i="2"/>
  <c r="H385" i="2"/>
  <c r="J385" i="2"/>
  <c r="J384" i="2" s="1"/>
  <c r="H377" i="2"/>
  <c r="J377" i="2"/>
  <c r="H375" i="2"/>
  <c r="J375" i="2"/>
  <c r="H369" i="2"/>
  <c r="J369" i="2"/>
  <c r="H348" i="2"/>
  <c r="J348" i="2"/>
  <c r="H345" i="2"/>
  <c r="J345" i="2"/>
  <c r="H343" i="2"/>
  <c r="J343" i="2"/>
  <c r="H341" i="2"/>
  <c r="J341" i="2"/>
  <c r="H338" i="2"/>
  <c r="J338" i="2"/>
  <c r="H320" i="2"/>
  <c r="J320" i="2"/>
  <c r="H310" i="2"/>
  <c r="J310" i="2"/>
  <c r="H307" i="2"/>
  <c r="J307" i="2"/>
  <c r="H304" i="2"/>
  <c r="J304" i="2"/>
  <c r="H292" i="2"/>
  <c r="J292" i="2"/>
  <c r="H289" i="2"/>
  <c r="J289" i="2"/>
  <c r="H285" i="2"/>
  <c r="J285" i="2"/>
  <c r="H272" i="2"/>
  <c r="J272" i="2"/>
  <c r="H268" i="2"/>
  <c r="J268" i="2"/>
  <c r="H252" i="2"/>
  <c r="J252" i="2"/>
  <c r="H250" i="2"/>
  <c r="J250" i="2"/>
  <c r="H228" i="2"/>
  <c r="J228" i="2"/>
  <c r="H204" i="2"/>
  <c r="J204" i="2"/>
  <c r="H187" i="2"/>
  <c r="J187" i="2"/>
  <c r="H165" i="2"/>
  <c r="J165" i="2"/>
  <c r="H162" i="2"/>
  <c r="J162" i="2"/>
  <c r="J161" i="2" s="1"/>
  <c r="H159" i="2"/>
  <c r="J159" i="2"/>
  <c r="J158" i="2" s="1"/>
  <c r="H153" i="2"/>
  <c r="J153" i="2"/>
  <c r="H149" i="2"/>
  <c r="J149" i="2"/>
  <c r="H134" i="2"/>
  <c r="J134" i="2"/>
  <c r="H131" i="2"/>
  <c r="J131" i="2"/>
  <c r="H122" i="2"/>
  <c r="J122" i="2"/>
  <c r="H118" i="2"/>
  <c r="J118" i="2"/>
  <c r="H113" i="2"/>
  <c r="J113" i="2"/>
  <c r="H109" i="2"/>
  <c r="J109" i="2"/>
  <c r="H82" i="2"/>
  <c r="J82" i="2"/>
  <c r="H77" i="2"/>
  <c r="J77" i="2"/>
  <c r="H69" i="2"/>
  <c r="J69" i="2"/>
  <c r="H66" i="2"/>
  <c r="J66" i="2"/>
  <c r="H63" i="2"/>
  <c r="J63" i="2"/>
  <c r="H48" i="2"/>
  <c r="J48" i="2"/>
  <c r="H46" i="2"/>
  <c r="I46" i="2"/>
  <c r="J46" i="2"/>
  <c r="H39" i="2"/>
  <c r="J39" i="2"/>
  <c r="J38" i="2" s="1"/>
  <c r="H31" i="2"/>
  <c r="J31" i="2"/>
  <c r="H28" i="2"/>
  <c r="J28" i="2"/>
  <c r="H25" i="2"/>
  <c r="J25" i="2"/>
  <c r="H19" i="2"/>
  <c r="J19" i="2"/>
  <c r="J18" i="2" s="1"/>
  <c r="H9" i="2"/>
  <c r="J9" i="2"/>
  <c r="H7" i="2"/>
  <c r="I7" i="2"/>
  <c r="J7" i="2"/>
  <c r="H5" i="2"/>
  <c r="I5" i="2"/>
  <c r="J5" i="2"/>
  <c r="H173" i="1"/>
  <c r="J173" i="1"/>
  <c r="J172" i="1" s="1"/>
  <c r="K173" i="1"/>
  <c r="H169" i="1"/>
  <c r="H158" i="1"/>
  <c r="J158" i="1"/>
  <c r="K158" i="1"/>
  <c r="H155" i="1"/>
  <c r="J155" i="1"/>
  <c r="J154" i="1" s="1"/>
  <c r="K155" i="1"/>
  <c r="K154" i="1" s="1"/>
  <c r="H150" i="1"/>
  <c r="J150" i="1"/>
  <c r="K150" i="1"/>
  <c r="H148" i="1"/>
  <c r="J148" i="1"/>
  <c r="K148" i="1"/>
  <c r="H144" i="1"/>
  <c r="J144" i="1"/>
  <c r="K144" i="1"/>
  <c r="H142" i="1"/>
  <c r="J142" i="1"/>
  <c r="K142" i="1"/>
  <c r="H139" i="1"/>
  <c r="J139" i="1"/>
  <c r="K139" i="1"/>
  <c r="H137" i="1"/>
  <c r="J137" i="1"/>
  <c r="K137" i="1"/>
  <c r="H134" i="1"/>
  <c r="J134" i="1"/>
  <c r="K134" i="1"/>
  <c r="H130" i="1"/>
  <c r="J130" i="1"/>
  <c r="K130" i="1"/>
  <c r="H125" i="1"/>
  <c r="I125" i="1" s="1"/>
  <c r="J125" i="1"/>
  <c r="K125" i="1"/>
  <c r="H123" i="1"/>
  <c r="I123" i="1" s="1"/>
  <c r="J123" i="1"/>
  <c r="K123" i="1"/>
  <c r="H118" i="1"/>
  <c r="I118" i="1" s="1"/>
  <c r="J118" i="1"/>
  <c r="K118" i="1"/>
  <c r="H116" i="1"/>
  <c r="J116" i="1"/>
  <c r="K116" i="1"/>
  <c r="H106" i="1"/>
  <c r="J106" i="1"/>
  <c r="K106" i="1"/>
  <c r="H98" i="1"/>
  <c r="J98" i="1"/>
  <c r="K98" i="1"/>
  <c r="H91" i="1"/>
  <c r="J91" i="1"/>
  <c r="K91" i="1"/>
  <c r="H89" i="1"/>
  <c r="J89" i="1"/>
  <c r="K89" i="1"/>
  <c r="J85" i="1"/>
  <c r="K85" i="1"/>
  <c r="H68" i="1"/>
  <c r="J68" i="1"/>
  <c r="K68" i="1"/>
  <c r="H59" i="1"/>
  <c r="J59" i="1"/>
  <c r="K59" i="1"/>
  <c r="H50" i="1"/>
  <c r="J50" i="1"/>
  <c r="K50" i="1"/>
  <c r="H48" i="1"/>
  <c r="J48" i="1"/>
  <c r="K48" i="1"/>
  <c r="H42" i="1"/>
  <c r="J42" i="1"/>
  <c r="J38" i="1" s="1"/>
  <c r="K42" i="1"/>
  <c r="K38" i="1" s="1"/>
  <c r="H26" i="1"/>
  <c r="H25" i="1" s="1"/>
  <c r="J26" i="1"/>
  <c r="J25" i="1" s="1"/>
  <c r="K26" i="1"/>
  <c r="K25" i="1" s="1"/>
  <c r="H22" i="1"/>
  <c r="J22" i="1"/>
  <c r="J21" i="1" s="1"/>
  <c r="K22" i="1"/>
  <c r="K21" i="1" s="1"/>
  <c r="H19" i="1"/>
  <c r="J19" i="1"/>
  <c r="J18" i="1" s="1"/>
  <c r="K19" i="1"/>
  <c r="K18" i="1" s="1"/>
  <c r="H16" i="1"/>
  <c r="H15" i="1" s="1"/>
  <c r="J16" i="1"/>
  <c r="J15" i="1" s="1"/>
  <c r="K16" i="1"/>
  <c r="K15" i="1" s="1"/>
  <c r="H11" i="1"/>
  <c r="J11" i="1"/>
  <c r="K11" i="1"/>
  <c r="K6" i="1" s="1"/>
  <c r="H9" i="1"/>
  <c r="J9" i="1"/>
  <c r="H25" i="5"/>
  <c r="H24" i="5"/>
  <c r="H22" i="5"/>
  <c r="H19" i="5"/>
  <c r="H20" i="5"/>
  <c r="H21" i="5"/>
  <c r="H18" i="5"/>
  <c r="F26" i="5"/>
  <c r="G26" i="5"/>
  <c r="K172" i="1" l="1"/>
  <c r="H172" i="1"/>
  <c r="K157" i="1"/>
  <c r="J157" i="1"/>
  <c r="H157" i="1"/>
  <c r="H154" i="1"/>
  <c r="J122" i="1"/>
  <c r="K122" i="1"/>
  <c r="H122" i="1"/>
  <c r="K100" i="1"/>
  <c r="J100" i="1"/>
  <c r="H100" i="1"/>
  <c r="J88" i="1"/>
  <c r="K88" i="1"/>
  <c r="H88" i="1"/>
  <c r="K55" i="1"/>
  <c r="J55" i="1"/>
  <c r="H55" i="1"/>
  <c r="K47" i="1"/>
  <c r="J47" i="1"/>
  <c r="H47" i="1"/>
  <c r="H38" i="1"/>
  <c r="H18" i="1"/>
  <c r="H21" i="1"/>
  <c r="J6" i="1"/>
  <c r="H6" i="1"/>
  <c r="H384" i="2"/>
  <c r="J306" i="2"/>
  <c r="H18" i="2"/>
  <c r="H158" i="2"/>
  <c r="H161" i="2"/>
  <c r="H38" i="2"/>
  <c r="J24" i="2"/>
  <c r="J4" i="2"/>
  <c r="J288" i="2"/>
  <c r="J469" i="2"/>
  <c r="H469" i="2"/>
  <c r="J437" i="2"/>
  <c r="H437" i="2"/>
  <c r="H405" i="2"/>
  <c r="J405" i="2"/>
  <c r="H387" i="2"/>
  <c r="J387" i="2"/>
  <c r="H306" i="2"/>
  <c r="H288" i="2"/>
  <c r="H164" i="2"/>
  <c r="J164" i="2"/>
  <c r="H130" i="2"/>
  <c r="J130" i="2"/>
  <c r="H117" i="2"/>
  <c r="J117" i="2"/>
  <c r="J68" i="2"/>
  <c r="H68" i="2"/>
  <c r="J62" i="2"/>
  <c r="H62" i="2"/>
  <c r="H45" i="2"/>
  <c r="J45" i="2"/>
  <c r="H24" i="2"/>
  <c r="H4" i="2"/>
  <c r="F27" i="5"/>
  <c r="F29" i="12"/>
  <c r="G29" i="12" s="1"/>
  <c r="E29" i="12"/>
  <c r="F27" i="12"/>
  <c r="G27" i="12" s="1"/>
  <c r="E27" i="12"/>
  <c r="F24" i="12"/>
  <c r="G24" i="12" s="1"/>
  <c r="E24" i="12"/>
  <c r="E16" i="12" s="1"/>
  <c r="E32" i="12" s="1"/>
  <c r="F20" i="12"/>
  <c r="G20" i="12" s="1"/>
  <c r="E20" i="12"/>
  <c r="F17" i="12"/>
  <c r="G17" i="12" s="1"/>
  <c r="E17" i="12"/>
  <c r="E9" i="12"/>
  <c r="E13" i="12" s="1"/>
  <c r="J183" i="1" l="1"/>
  <c r="K183" i="1"/>
  <c r="F9" i="12"/>
  <c r="G10" i="12"/>
  <c r="F16" i="12"/>
  <c r="H488" i="2"/>
  <c r="J488" i="2"/>
  <c r="F13" i="12" l="1"/>
  <c r="G13" i="12" s="1"/>
  <c r="G9" i="12"/>
  <c r="F32" i="12"/>
  <c r="G32" i="12" s="1"/>
  <c r="G16" i="12"/>
  <c r="C105" i="11"/>
  <c r="D101" i="11"/>
  <c r="D94" i="11"/>
  <c r="F94" i="11" s="1"/>
  <c r="D88" i="11"/>
  <c r="F88" i="11" s="1"/>
  <c r="D84" i="11"/>
  <c r="F84" i="11" s="1"/>
  <c r="D79" i="11"/>
  <c r="F79" i="11" s="1"/>
  <c r="D75" i="11"/>
  <c r="F75" i="11" s="1"/>
  <c r="D64" i="11"/>
  <c r="F64" i="11" s="1"/>
  <c r="D59" i="11"/>
  <c r="F59" i="11" s="1"/>
  <c r="D54" i="11"/>
  <c r="F54" i="11" s="1"/>
  <c r="D51" i="11"/>
  <c r="F51" i="11" s="1"/>
  <c r="D45" i="11"/>
  <c r="F45" i="11" s="1"/>
  <c r="D39" i="11"/>
  <c r="F39" i="11" s="1"/>
  <c r="D32" i="11"/>
  <c r="F32" i="11" s="1"/>
  <c r="D26" i="11"/>
  <c r="F26" i="11" s="1"/>
  <c r="D19" i="11"/>
  <c r="F19" i="11" s="1"/>
  <c r="D11" i="11"/>
  <c r="F11" i="11" s="1"/>
  <c r="D9" i="11"/>
  <c r="F9" i="11" s="1"/>
  <c r="D8" i="11"/>
  <c r="F8" i="11" s="1"/>
  <c r="G148" i="10"/>
  <c r="H148" i="10" s="1"/>
  <c r="F148" i="10"/>
  <c r="G144" i="10"/>
  <c r="H144" i="10" s="1"/>
  <c r="F144" i="10"/>
  <c r="G129" i="10"/>
  <c r="F129" i="10"/>
  <c r="F128" i="10"/>
  <c r="F127" i="10" s="1"/>
  <c r="G124" i="10"/>
  <c r="H124" i="10" s="1"/>
  <c r="F94" i="10"/>
  <c r="G114" i="10"/>
  <c r="H114" i="10" s="1"/>
  <c r="F114" i="10"/>
  <c r="F113" i="10"/>
  <c r="F106" i="10"/>
  <c r="G98" i="10"/>
  <c r="H98" i="10" s="1"/>
  <c r="F98" i="10"/>
  <c r="G95" i="10"/>
  <c r="H95" i="10" s="1"/>
  <c r="F95" i="10"/>
  <c r="G92" i="10"/>
  <c r="H92" i="10" s="1"/>
  <c r="F92" i="10"/>
  <c r="F91" i="10" s="1"/>
  <c r="G89" i="10"/>
  <c r="H89" i="10" s="1"/>
  <c r="F89" i="10"/>
  <c r="G87" i="10"/>
  <c r="F87" i="10"/>
  <c r="G81" i="10"/>
  <c r="H81" i="10" s="1"/>
  <c r="F81" i="10"/>
  <c r="G79" i="10"/>
  <c r="H79" i="10" s="1"/>
  <c r="F79" i="10"/>
  <c r="G67" i="10"/>
  <c r="H67" i="10" s="1"/>
  <c r="F67" i="10"/>
  <c r="H64" i="10"/>
  <c r="F64" i="10"/>
  <c r="F57" i="10" s="1"/>
  <c r="G61" i="10"/>
  <c r="H61" i="10" s="1"/>
  <c r="F61" i="10"/>
  <c r="G58" i="10"/>
  <c r="H58" i="10" s="1"/>
  <c r="F58" i="10"/>
  <c r="G53" i="10"/>
  <c r="H53" i="10" s="1"/>
  <c r="F53" i="10"/>
  <c r="G47" i="10"/>
  <c r="F47" i="10"/>
  <c r="F46" i="10"/>
  <c r="F45" i="10" s="1"/>
  <c r="G42" i="10"/>
  <c r="H42" i="10" s="1"/>
  <c r="F42" i="10"/>
  <c r="F41" i="10" s="1"/>
  <c r="F40" i="10" s="1"/>
  <c r="G38" i="10"/>
  <c r="H38" i="10" s="1"/>
  <c r="F38" i="10"/>
  <c r="G34" i="10"/>
  <c r="H34" i="10" s="1"/>
  <c r="F34" i="10"/>
  <c r="F33" i="10" s="1"/>
  <c r="F32" i="10" s="1"/>
  <c r="G30" i="10"/>
  <c r="H30" i="10" s="1"/>
  <c r="F30" i="10"/>
  <c r="G27" i="10"/>
  <c r="F27" i="10"/>
  <c r="F26" i="10"/>
  <c r="F25" i="10" s="1"/>
  <c r="G16" i="10"/>
  <c r="H16" i="10" s="1"/>
  <c r="F16" i="10"/>
  <c r="G10" i="10"/>
  <c r="H10" i="10" s="1"/>
  <c r="F10" i="10"/>
  <c r="F9" i="10" s="1"/>
  <c r="F8" i="10" s="1"/>
  <c r="G29" i="9"/>
  <c r="F29" i="9"/>
  <c r="G26" i="9"/>
  <c r="F26" i="9"/>
  <c r="F25" i="9" s="1"/>
  <c r="G23" i="9"/>
  <c r="G22" i="9" s="1"/>
  <c r="F23" i="9"/>
  <c r="F22" i="9" s="1"/>
  <c r="F15" i="9"/>
  <c r="I15" i="8"/>
  <c r="I20" i="8" s="1"/>
  <c r="H15" i="8"/>
  <c r="H20" i="8" s="1"/>
  <c r="G15" i="8"/>
  <c r="G20" i="8" s="1"/>
  <c r="F15" i="8"/>
  <c r="F20" i="8" s="1"/>
  <c r="D15" i="8"/>
  <c r="D20" i="8" s="1"/>
  <c r="F84" i="7"/>
  <c r="E84" i="7"/>
  <c r="E83" i="7" s="1"/>
  <c r="E82" i="7" s="1"/>
  <c r="F79" i="7"/>
  <c r="E79" i="7"/>
  <c r="E78" i="7"/>
  <c r="F76" i="7"/>
  <c r="E76" i="7"/>
  <c r="E75" i="7" s="1"/>
  <c r="F73" i="7"/>
  <c r="E73" i="7"/>
  <c r="E72" i="7" s="1"/>
  <c r="F62" i="7"/>
  <c r="E62" i="7"/>
  <c r="E61" i="7" s="1"/>
  <c r="F59" i="7"/>
  <c r="F58" i="7" s="1"/>
  <c r="E59" i="7"/>
  <c r="E58" i="7" s="1"/>
  <c r="F56" i="7"/>
  <c r="G56" i="7" s="1"/>
  <c r="E56" i="7"/>
  <c r="E55" i="7"/>
  <c r="F53" i="7"/>
  <c r="E53" i="7"/>
  <c r="E52" i="7" s="1"/>
  <c r="F50" i="7"/>
  <c r="F49" i="7" s="1"/>
  <c r="G49" i="7" s="1"/>
  <c r="E50" i="7"/>
  <c r="E49" i="7" s="1"/>
  <c r="F46" i="7"/>
  <c r="G46" i="7" s="1"/>
  <c r="E46" i="7"/>
  <c r="F44" i="7"/>
  <c r="E44" i="7"/>
  <c r="E43" i="7"/>
  <c r="E42" i="7" s="1"/>
  <c r="F39" i="7"/>
  <c r="E39" i="7"/>
  <c r="E38" i="7" s="1"/>
  <c r="E37" i="7" s="1"/>
  <c r="F35" i="7"/>
  <c r="E35" i="7"/>
  <c r="F33" i="7"/>
  <c r="E33" i="7"/>
  <c r="G33" i="7" s="1"/>
  <c r="E32" i="7"/>
  <c r="F30" i="7"/>
  <c r="G30" i="7" s="1"/>
  <c r="E30" i="7"/>
  <c r="F28" i="7"/>
  <c r="E28" i="7"/>
  <c r="E25" i="7" s="1"/>
  <c r="F26" i="7"/>
  <c r="G26" i="7" s="1"/>
  <c r="E26" i="7"/>
  <c r="F23" i="7"/>
  <c r="E23" i="7"/>
  <c r="F21" i="7"/>
  <c r="E21" i="7"/>
  <c r="E20" i="7"/>
  <c r="F17" i="7"/>
  <c r="G17" i="7" s="1"/>
  <c r="E17" i="7"/>
  <c r="F15" i="7"/>
  <c r="E15" i="7"/>
  <c r="F13" i="7"/>
  <c r="E13" i="7"/>
  <c r="I74" i="6"/>
  <c r="I73" i="6"/>
  <c r="F73" i="6" s="1"/>
  <c r="I72" i="6"/>
  <c r="I71" i="6"/>
  <c r="I70" i="6"/>
  <c r="F70" i="6" s="1"/>
  <c r="I69" i="6"/>
  <c r="I68" i="6"/>
  <c r="I67" i="6"/>
  <c r="I66" i="6"/>
  <c r="F66" i="6" s="1"/>
  <c r="I65" i="6"/>
  <c r="F65" i="6" s="1"/>
  <c r="I64" i="6"/>
  <c r="F64" i="6" s="1"/>
  <c r="H63" i="6"/>
  <c r="I63" i="6" s="1"/>
  <c r="G63" i="6"/>
  <c r="I62" i="6"/>
  <c r="F62" i="6" s="1"/>
  <c r="I61" i="6"/>
  <c r="I60" i="6"/>
  <c r="F60" i="6" s="1"/>
  <c r="H59" i="6"/>
  <c r="G59" i="6"/>
  <c r="I59" i="6" s="1"/>
  <c r="I58" i="6"/>
  <c r="F58" i="6" s="1"/>
  <c r="I57" i="6"/>
  <c r="F57" i="6" s="1"/>
  <c r="I56" i="6"/>
  <c r="F56" i="6" s="1"/>
  <c r="H55" i="6"/>
  <c r="G55" i="6"/>
  <c r="I55" i="6" s="1"/>
  <c r="I54" i="6"/>
  <c r="F54" i="6" s="1"/>
  <c r="I53" i="6"/>
  <c r="I52" i="6"/>
  <c r="F52" i="6" s="1"/>
  <c r="H51" i="6"/>
  <c r="G51" i="6"/>
  <c r="I51" i="6" s="1"/>
  <c r="I50" i="6"/>
  <c r="K50" i="6" s="1"/>
  <c r="I49" i="6"/>
  <c r="K49" i="6" s="1"/>
  <c r="I48" i="6"/>
  <c r="H47" i="6"/>
  <c r="G47" i="6"/>
  <c r="I47" i="6" s="1"/>
  <c r="I46" i="6"/>
  <c r="I45" i="6"/>
  <c r="K45" i="6" s="1"/>
  <c r="I44" i="6"/>
  <c r="K44" i="6" s="1"/>
  <c r="H43" i="6"/>
  <c r="G43" i="6"/>
  <c r="H41" i="6"/>
  <c r="G41" i="6"/>
  <c r="H40" i="6"/>
  <c r="G40" i="6"/>
  <c r="H39" i="6"/>
  <c r="G39" i="6"/>
  <c r="I39" i="6" s="1"/>
  <c r="K39" i="6" s="1"/>
  <c r="I37" i="6"/>
  <c r="K37" i="6" s="1"/>
  <c r="I36" i="6"/>
  <c r="K36" i="6" s="1"/>
  <c r="I35" i="6"/>
  <c r="K35" i="6" s="1"/>
  <c r="J34" i="6"/>
  <c r="I34" i="6"/>
  <c r="F34" i="6"/>
  <c r="I33" i="6"/>
  <c r="K33" i="6" s="1"/>
  <c r="I32" i="6"/>
  <c r="K32" i="6" s="1"/>
  <c r="I31" i="6"/>
  <c r="K31" i="6" s="1"/>
  <c r="I30" i="6"/>
  <c r="K30" i="6" s="1"/>
  <c r="I29" i="6"/>
  <c r="K29" i="6" s="1"/>
  <c r="I28" i="6"/>
  <c r="K28" i="6" s="1"/>
  <c r="I27" i="6"/>
  <c r="K27" i="6" s="1"/>
  <c r="I25" i="6"/>
  <c r="K25" i="6" s="1"/>
  <c r="I24" i="6"/>
  <c r="K24" i="6" s="1"/>
  <c r="I23" i="6"/>
  <c r="K23" i="6" s="1"/>
  <c r="I22" i="6"/>
  <c r="K22" i="6" s="1"/>
  <c r="I21" i="6"/>
  <c r="K21" i="6" s="1"/>
  <c r="I20" i="6"/>
  <c r="K20" i="6" s="1"/>
  <c r="I19" i="6"/>
  <c r="K19" i="6" s="1"/>
  <c r="F19" i="6"/>
  <c r="F15" i="6" s="1"/>
  <c r="I18" i="6"/>
  <c r="K18" i="6" s="1"/>
  <c r="I17" i="6"/>
  <c r="K17" i="6" s="1"/>
  <c r="I16" i="6"/>
  <c r="K16" i="6" s="1"/>
  <c r="H15" i="6"/>
  <c r="G15" i="6"/>
  <c r="I14" i="6"/>
  <c r="K14" i="6" s="1"/>
  <c r="I13" i="6"/>
  <c r="K13" i="6" s="1"/>
  <c r="I12" i="6"/>
  <c r="K12" i="6" s="1"/>
  <c r="I11" i="6"/>
  <c r="K11" i="6" s="1"/>
  <c r="I10" i="6"/>
  <c r="I9" i="6"/>
  <c r="K9" i="6" s="1"/>
  <c r="E26" i="5"/>
  <c r="D22" i="5"/>
  <c r="D26" i="5" s="1"/>
  <c r="D27" i="5" s="1"/>
  <c r="D68" i="11" l="1"/>
  <c r="F68" i="11" s="1"/>
  <c r="F101" i="11"/>
  <c r="D6" i="11"/>
  <c r="D105" i="11" s="1"/>
  <c r="G91" i="10"/>
  <c r="H91" i="10" s="1"/>
  <c r="G26" i="10"/>
  <c r="H27" i="10"/>
  <c r="G57" i="10"/>
  <c r="H57" i="10" s="1"/>
  <c r="G41" i="10"/>
  <c r="G33" i="10"/>
  <c r="G9" i="10"/>
  <c r="G128" i="10"/>
  <c r="H129" i="10"/>
  <c r="G94" i="10"/>
  <c r="H94" i="10" s="1"/>
  <c r="G46" i="10"/>
  <c r="H47" i="10"/>
  <c r="F41" i="9"/>
  <c r="F14" i="9"/>
  <c r="H14" i="9" s="1"/>
  <c r="H15" i="9"/>
  <c r="G153" i="10"/>
  <c r="H153" i="10" s="1"/>
  <c r="F56" i="10"/>
  <c r="F150" i="10" s="1"/>
  <c r="F153" i="10"/>
  <c r="G25" i="9"/>
  <c r="G41" i="9" s="1"/>
  <c r="F25" i="7"/>
  <c r="G25" i="7" s="1"/>
  <c r="G44" i="7"/>
  <c r="G35" i="7"/>
  <c r="F55" i="7"/>
  <c r="G55" i="7" s="1"/>
  <c r="F43" i="7"/>
  <c r="G43" i="7" s="1"/>
  <c r="G28" i="7"/>
  <c r="E48" i="7"/>
  <c r="F83" i="7"/>
  <c r="G83" i="7" s="1"/>
  <c r="G84" i="7"/>
  <c r="G15" i="7"/>
  <c r="E12" i="7"/>
  <c r="E11" i="7" s="1"/>
  <c r="G21" i="7"/>
  <c r="F32" i="7"/>
  <c r="G32" i="7" s="1"/>
  <c r="F38" i="7"/>
  <c r="G39" i="7"/>
  <c r="G59" i="7"/>
  <c r="F72" i="7"/>
  <c r="G72" i="7" s="1"/>
  <c r="G73" i="7"/>
  <c r="F12" i="7"/>
  <c r="G13" i="7"/>
  <c r="F52" i="7"/>
  <c r="G52" i="7" s="1"/>
  <c r="G53" i="7"/>
  <c r="F78" i="7"/>
  <c r="G78" i="7" s="1"/>
  <c r="G79" i="7"/>
  <c r="F20" i="7"/>
  <c r="G20" i="7" s="1"/>
  <c r="G23" i="7"/>
  <c r="G50" i="7"/>
  <c r="G58" i="7"/>
  <c r="F61" i="7"/>
  <c r="G61" i="7" s="1"/>
  <c r="G62" i="7"/>
  <c r="F75" i="7"/>
  <c r="G75" i="7" s="1"/>
  <c r="G76" i="7"/>
  <c r="E71" i="7"/>
  <c r="E19" i="7"/>
  <c r="E10" i="7" s="1"/>
  <c r="F29" i="6"/>
  <c r="I43" i="6"/>
  <c r="F10" i="6"/>
  <c r="K10" i="6"/>
  <c r="F46" i="6"/>
  <c r="K46" i="6"/>
  <c r="F11" i="6"/>
  <c r="K34" i="6"/>
  <c r="H38" i="6"/>
  <c r="H75" i="6" s="1"/>
  <c r="I41" i="6"/>
  <c r="F41" i="6" s="1"/>
  <c r="F48" i="6"/>
  <c r="F39" i="6" s="1"/>
  <c r="K48" i="6"/>
  <c r="F71" i="6"/>
  <c r="I15" i="6"/>
  <c r="J63" i="6"/>
  <c r="F50" i="6"/>
  <c r="J55" i="6"/>
  <c r="F55" i="6"/>
  <c r="F49" i="6"/>
  <c r="F47" i="6" s="1"/>
  <c r="J51" i="6"/>
  <c r="K51" i="6" s="1"/>
  <c r="F17" i="9"/>
  <c r="H17" i="9" s="1"/>
  <c r="F81" i="7"/>
  <c r="F82" i="7"/>
  <c r="G82" i="7" s="1"/>
  <c r="E70" i="7"/>
  <c r="E81" i="7"/>
  <c r="K41" i="6"/>
  <c r="J40" i="6"/>
  <c r="K40" i="6" s="1"/>
  <c r="J43" i="6"/>
  <c r="K43" i="6" s="1"/>
  <c r="F63" i="6"/>
  <c r="J47" i="6"/>
  <c r="K47" i="6" s="1"/>
  <c r="J59" i="6"/>
  <c r="J15" i="6"/>
  <c r="K15" i="6" s="1"/>
  <c r="F45" i="6"/>
  <c r="F53" i="6"/>
  <c r="F51" i="6" s="1"/>
  <c r="F61" i="6"/>
  <c r="F59" i="6" s="1"/>
  <c r="G38" i="6"/>
  <c r="G75" i="6" s="1"/>
  <c r="I40" i="6"/>
  <c r="F42" i="7" l="1"/>
  <c r="G42" i="7" s="1"/>
  <c r="G25" i="10"/>
  <c r="H25" i="10" s="1"/>
  <c r="H26" i="10"/>
  <c r="G56" i="10"/>
  <c r="H56" i="10" s="1"/>
  <c r="G40" i="10"/>
  <c r="H40" i="10" s="1"/>
  <c r="H41" i="10"/>
  <c r="G32" i="10"/>
  <c r="H32" i="10" s="1"/>
  <c r="H33" i="10"/>
  <c r="G8" i="10"/>
  <c r="H9" i="10"/>
  <c r="G127" i="10"/>
  <c r="H127" i="10" s="1"/>
  <c r="H128" i="10"/>
  <c r="G45" i="10"/>
  <c r="H46" i="10"/>
  <c r="F152" i="10"/>
  <c r="F48" i="7"/>
  <c r="F19" i="7"/>
  <c r="G19" i="7" s="1"/>
  <c r="F37" i="7"/>
  <c r="G37" i="7" s="1"/>
  <c r="G38" i="7"/>
  <c r="G81" i="7"/>
  <c r="F71" i="7"/>
  <c r="F11" i="7"/>
  <c r="G12" i="7"/>
  <c r="E86" i="7"/>
  <c r="J38" i="6"/>
  <c r="E41" i="7"/>
  <c r="E64" i="7" s="1"/>
  <c r="I38" i="6"/>
  <c r="I75" i="6" s="1"/>
  <c r="F40" i="6"/>
  <c r="F38" i="6" s="1"/>
  <c r="F75" i="6" s="1"/>
  <c r="F43" i="6"/>
  <c r="E6" i="11" l="1"/>
  <c r="E105" i="11" s="1"/>
  <c r="F7" i="11"/>
  <c r="H45" i="10"/>
  <c r="G150" i="10"/>
  <c r="G48" i="7"/>
  <c r="F41" i="7"/>
  <c r="G41" i="7" s="1"/>
  <c r="G11" i="7"/>
  <c r="F10" i="7"/>
  <c r="F70" i="7"/>
  <c r="G71" i="7"/>
  <c r="J75" i="6"/>
  <c r="K38" i="6"/>
  <c r="I49" i="4"/>
  <c r="H49" i="4"/>
  <c r="H48" i="4" s="1"/>
  <c r="F49" i="4"/>
  <c r="E49" i="4"/>
  <c r="E48" i="4" s="1"/>
  <c r="I45" i="4"/>
  <c r="J45" i="4" s="1"/>
  <c r="H45" i="4"/>
  <c r="F45" i="4"/>
  <c r="G45" i="4" s="1"/>
  <c r="E45" i="4"/>
  <c r="I32" i="4"/>
  <c r="J32" i="4" s="1"/>
  <c r="H32" i="4"/>
  <c r="F32" i="4"/>
  <c r="G32" i="4" s="1"/>
  <c r="E32" i="4"/>
  <c r="I29" i="4"/>
  <c r="J29" i="4" s="1"/>
  <c r="H29" i="4"/>
  <c r="F29" i="4"/>
  <c r="G29" i="4" s="1"/>
  <c r="E29" i="4"/>
  <c r="I26" i="4"/>
  <c r="J26" i="4" s="1"/>
  <c r="H26" i="4"/>
  <c r="F26" i="4"/>
  <c r="G26" i="4" s="1"/>
  <c r="E26" i="4"/>
  <c r="I23" i="4"/>
  <c r="J23" i="4" s="1"/>
  <c r="H23" i="4"/>
  <c r="F23" i="4"/>
  <c r="G23" i="4" s="1"/>
  <c r="E23" i="4"/>
  <c r="I18" i="4"/>
  <c r="J18" i="4" s="1"/>
  <c r="H18" i="4"/>
  <c r="H17" i="4" s="1"/>
  <c r="F18" i="4"/>
  <c r="E18" i="4"/>
  <c r="E17" i="4" s="1"/>
  <c r="I12" i="4"/>
  <c r="H12" i="4"/>
  <c r="F12" i="4"/>
  <c r="G12" i="4" s="1"/>
  <c r="E12" i="4"/>
  <c r="I9" i="4"/>
  <c r="J9" i="4" s="1"/>
  <c r="H9" i="4"/>
  <c r="F9" i="4"/>
  <c r="E9" i="4"/>
  <c r="I8" i="4"/>
  <c r="J8" i="4" s="1"/>
  <c r="H8" i="4"/>
  <c r="E8" i="4"/>
  <c r="I73" i="3"/>
  <c r="J73" i="3" s="1"/>
  <c r="H73" i="3"/>
  <c r="F73" i="3"/>
  <c r="G73" i="3" s="1"/>
  <c r="E73" i="3"/>
  <c r="I70" i="3"/>
  <c r="H70" i="3"/>
  <c r="F70" i="3"/>
  <c r="G70" i="3" s="1"/>
  <c r="E70" i="3"/>
  <c r="I67" i="3"/>
  <c r="J67" i="3" s="1"/>
  <c r="H67" i="3"/>
  <c r="F67" i="3"/>
  <c r="G67" i="3" s="1"/>
  <c r="E67" i="3"/>
  <c r="I64" i="3"/>
  <c r="J64" i="3" s="1"/>
  <c r="H64" i="3"/>
  <c r="F64" i="3"/>
  <c r="G64" i="3" s="1"/>
  <c r="E64" i="3"/>
  <c r="I61" i="3"/>
  <c r="J61" i="3" s="1"/>
  <c r="H61" i="3"/>
  <c r="F61" i="3"/>
  <c r="G61" i="3" s="1"/>
  <c r="E61" i="3"/>
  <c r="I44" i="3"/>
  <c r="J44" i="3" s="1"/>
  <c r="H44" i="3"/>
  <c r="F44" i="3"/>
  <c r="E44" i="3"/>
  <c r="I34" i="3"/>
  <c r="H34" i="3"/>
  <c r="F34" i="3"/>
  <c r="G34" i="3" s="1"/>
  <c r="E34" i="3"/>
  <c r="I29" i="3"/>
  <c r="H29" i="3"/>
  <c r="F29" i="3"/>
  <c r="G29" i="3" s="1"/>
  <c r="E29" i="3"/>
  <c r="E28" i="3"/>
  <c r="I19" i="3"/>
  <c r="J19" i="3" s="1"/>
  <c r="H19" i="3"/>
  <c r="H18" i="3" s="1"/>
  <c r="F19" i="3"/>
  <c r="G19" i="3" s="1"/>
  <c r="E19" i="3"/>
  <c r="E18" i="3"/>
  <c r="I8" i="3"/>
  <c r="H8" i="3"/>
  <c r="H7" i="3" s="1"/>
  <c r="F8" i="3"/>
  <c r="G8" i="3" s="1"/>
  <c r="E8" i="3"/>
  <c r="E7" i="3" s="1"/>
  <c r="F7" i="3"/>
  <c r="G7" i="3" s="1"/>
  <c r="I48" i="4" l="1"/>
  <c r="J48" i="4" s="1"/>
  <c r="J49" i="4"/>
  <c r="F105" i="11"/>
  <c r="F6" i="11"/>
  <c r="G152" i="10"/>
  <c r="H152" i="10" s="1"/>
  <c r="H150" i="10"/>
  <c r="I17" i="4"/>
  <c r="J17" i="4" s="1"/>
  <c r="I7" i="3"/>
  <c r="J7" i="3" s="1"/>
  <c r="J8" i="3"/>
  <c r="I28" i="3"/>
  <c r="G70" i="7"/>
  <c r="F86" i="7"/>
  <c r="G86" i="7" s="1"/>
  <c r="G10" i="7"/>
  <c r="F64" i="7"/>
  <c r="G64" i="7" s="1"/>
  <c r="F48" i="4"/>
  <c r="G48" i="4" s="1"/>
  <c r="G49" i="4"/>
  <c r="F17" i="4"/>
  <c r="G17" i="4" s="1"/>
  <c r="G18" i="4"/>
  <c r="F8" i="4"/>
  <c r="G8" i="4" s="1"/>
  <c r="G9" i="4"/>
  <c r="H52" i="4"/>
  <c r="E52" i="4"/>
  <c r="F52" i="4"/>
  <c r="G52" i="4" s="1"/>
  <c r="F43" i="3"/>
  <c r="G43" i="3" s="1"/>
  <c r="G44" i="3"/>
  <c r="F28" i="3"/>
  <c r="G28" i="3" s="1"/>
  <c r="F18" i="3"/>
  <c r="G18" i="3" s="1"/>
  <c r="H28" i="3"/>
  <c r="H43" i="3"/>
  <c r="I43" i="3"/>
  <c r="J43" i="3" s="1"/>
  <c r="E43" i="3"/>
  <c r="E80" i="3"/>
  <c r="I52" i="4" l="1"/>
  <c r="J52" i="4" s="1"/>
  <c r="J80" i="3"/>
  <c r="F80" i="3"/>
  <c r="G80" i="3" s="1"/>
  <c r="H80" i="3"/>
  <c r="F482" i="2"/>
  <c r="F483" i="2"/>
  <c r="F484" i="2"/>
  <c r="F485" i="2"/>
  <c r="F486" i="2"/>
  <c r="F487" i="2"/>
  <c r="F481" i="2"/>
  <c r="G480" i="2"/>
  <c r="I480" i="2" s="1"/>
  <c r="E480" i="2"/>
  <c r="F472" i="2"/>
  <c r="F473" i="2"/>
  <c r="F474" i="2"/>
  <c r="F475" i="2"/>
  <c r="F476" i="2"/>
  <c r="F477" i="2"/>
  <c r="F478" i="2"/>
  <c r="F479" i="2"/>
  <c r="F471" i="2"/>
  <c r="G470" i="2"/>
  <c r="I470" i="2" s="1"/>
  <c r="E470" i="2"/>
  <c r="F466" i="2"/>
  <c r="F467" i="2"/>
  <c r="F468" i="2"/>
  <c r="F465" i="2"/>
  <c r="G464" i="2"/>
  <c r="I464" i="2" s="1"/>
  <c r="E464" i="2"/>
  <c r="F463" i="2"/>
  <c r="F462" i="2" s="1"/>
  <c r="G462" i="2"/>
  <c r="I462" i="2" s="1"/>
  <c r="E462" i="2"/>
  <c r="F461" i="2"/>
  <c r="F460" i="2" s="1"/>
  <c r="G460" i="2"/>
  <c r="I460" i="2" s="1"/>
  <c r="E460" i="2"/>
  <c r="F459" i="2"/>
  <c r="F458" i="2"/>
  <c r="G457" i="2"/>
  <c r="I457" i="2" s="1"/>
  <c r="E457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42" i="2"/>
  <c r="G441" i="2"/>
  <c r="I441" i="2" s="1"/>
  <c r="E441" i="2"/>
  <c r="F440" i="2"/>
  <c r="F439" i="2"/>
  <c r="G438" i="2"/>
  <c r="I438" i="2" s="1"/>
  <c r="E438" i="2"/>
  <c r="F432" i="2"/>
  <c r="F433" i="2"/>
  <c r="F434" i="2"/>
  <c r="F435" i="2"/>
  <c r="F436" i="2"/>
  <c r="F431" i="2"/>
  <c r="G430" i="2"/>
  <c r="I430" i="2" s="1"/>
  <c r="E430" i="2"/>
  <c r="F429" i="2"/>
  <c r="F428" i="2" s="1"/>
  <c r="G428" i="2"/>
  <c r="I428" i="2" s="1"/>
  <c r="E428" i="2"/>
  <c r="F426" i="2"/>
  <c r="F427" i="2"/>
  <c r="F425" i="2"/>
  <c r="G424" i="2"/>
  <c r="I424" i="2" s="1"/>
  <c r="E424" i="2"/>
  <c r="F422" i="2"/>
  <c r="F423" i="2"/>
  <c r="F421" i="2"/>
  <c r="G420" i="2"/>
  <c r="I420" i="2" s="1"/>
  <c r="E420" i="2"/>
  <c r="F418" i="2"/>
  <c r="F419" i="2"/>
  <c r="F417" i="2"/>
  <c r="G416" i="2"/>
  <c r="I416" i="2" s="1"/>
  <c r="E416" i="2"/>
  <c r="F415" i="2"/>
  <c r="F414" i="2" s="1"/>
  <c r="G414" i="2"/>
  <c r="I414" i="2" s="1"/>
  <c r="E414" i="2"/>
  <c r="F411" i="2"/>
  <c r="F412" i="2"/>
  <c r="F413" i="2"/>
  <c r="F410" i="2"/>
  <c r="G409" i="2"/>
  <c r="I409" i="2" s="1"/>
  <c r="E409" i="2"/>
  <c r="F408" i="2"/>
  <c r="F407" i="2"/>
  <c r="G406" i="2"/>
  <c r="I406" i="2" s="1"/>
  <c r="E406" i="2"/>
  <c r="F404" i="2"/>
  <c r="F403" i="2" s="1"/>
  <c r="G403" i="2"/>
  <c r="I403" i="2" s="1"/>
  <c r="E403" i="2"/>
  <c r="F402" i="2"/>
  <c r="F401" i="2"/>
  <c r="G400" i="2"/>
  <c r="I400" i="2" s="1"/>
  <c r="E400" i="2"/>
  <c r="F390" i="2"/>
  <c r="F391" i="2"/>
  <c r="F392" i="2"/>
  <c r="F393" i="2"/>
  <c r="F394" i="2"/>
  <c r="F395" i="2"/>
  <c r="F396" i="2"/>
  <c r="F397" i="2"/>
  <c r="F398" i="2"/>
  <c r="F399" i="2"/>
  <c r="F389" i="2"/>
  <c r="G388" i="2"/>
  <c r="E388" i="2"/>
  <c r="F386" i="2"/>
  <c r="F385" i="2" s="1"/>
  <c r="F384" i="2" s="1"/>
  <c r="G385" i="2"/>
  <c r="E385" i="2"/>
  <c r="E384" i="2" s="1"/>
  <c r="F379" i="2"/>
  <c r="F380" i="2"/>
  <c r="F381" i="2"/>
  <c r="F382" i="2"/>
  <c r="F383" i="2"/>
  <c r="F378" i="2"/>
  <c r="G377" i="2"/>
  <c r="I377" i="2" s="1"/>
  <c r="E377" i="2"/>
  <c r="F376" i="2"/>
  <c r="F375" i="2" s="1"/>
  <c r="G375" i="2"/>
  <c r="I375" i="2" s="1"/>
  <c r="E375" i="2"/>
  <c r="F371" i="2"/>
  <c r="F372" i="2"/>
  <c r="F373" i="2"/>
  <c r="F374" i="2"/>
  <c r="F370" i="2"/>
  <c r="G369" i="2"/>
  <c r="I369" i="2" s="1"/>
  <c r="E36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49" i="2"/>
  <c r="G348" i="2"/>
  <c r="I348" i="2" s="1"/>
  <c r="E348" i="2"/>
  <c r="F347" i="2"/>
  <c r="F346" i="2"/>
  <c r="G345" i="2"/>
  <c r="I345" i="2" s="1"/>
  <c r="E345" i="2"/>
  <c r="F344" i="2"/>
  <c r="F343" i="2" s="1"/>
  <c r="G343" i="2"/>
  <c r="I343" i="2" s="1"/>
  <c r="E343" i="2"/>
  <c r="F342" i="2"/>
  <c r="F341" i="2" s="1"/>
  <c r="G341" i="2"/>
  <c r="I341" i="2" s="1"/>
  <c r="E341" i="2"/>
  <c r="F339" i="2"/>
  <c r="F340" i="2"/>
  <c r="G338" i="2"/>
  <c r="I338" i="2" s="1"/>
  <c r="E338" i="2"/>
  <c r="G320" i="2"/>
  <c r="I320" i="2" s="1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21" i="2"/>
  <c r="E320" i="2"/>
  <c r="F312" i="2"/>
  <c r="F313" i="2"/>
  <c r="F314" i="2"/>
  <c r="F315" i="2"/>
  <c r="F316" i="2"/>
  <c r="F317" i="2"/>
  <c r="F318" i="2"/>
  <c r="F319" i="2"/>
  <c r="F311" i="2"/>
  <c r="G310" i="2"/>
  <c r="I310" i="2" s="1"/>
  <c r="E310" i="2"/>
  <c r="F309" i="2"/>
  <c r="F308" i="2"/>
  <c r="G307" i="2"/>
  <c r="E307" i="2"/>
  <c r="F305" i="2"/>
  <c r="F304" i="2" s="1"/>
  <c r="G304" i="2"/>
  <c r="I304" i="2" s="1"/>
  <c r="E304" i="2"/>
  <c r="F294" i="2"/>
  <c r="F295" i="2"/>
  <c r="F296" i="2"/>
  <c r="F297" i="2"/>
  <c r="F298" i="2"/>
  <c r="F299" i="2"/>
  <c r="F300" i="2"/>
  <c r="F301" i="2"/>
  <c r="F302" i="2"/>
  <c r="F303" i="2"/>
  <c r="F293" i="2"/>
  <c r="G292" i="2"/>
  <c r="I292" i="2" s="1"/>
  <c r="E292" i="2"/>
  <c r="F291" i="2"/>
  <c r="F290" i="2"/>
  <c r="G289" i="2"/>
  <c r="E289" i="2"/>
  <c r="F287" i="2"/>
  <c r="F286" i="2"/>
  <c r="G285" i="2"/>
  <c r="I285" i="2" s="1"/>
  <c r="E285" i="2"/>
  <c r="F274" i="2"/>
  <c r="F275" i="2"/>
  <c r="F276" i="2"/>
  <c r="F277" i="2"/>
  <c r="F278" i="2"/>
  <c r="F279" i="2"/>
  <c r="F280" i="2"/>
  <c r="F281" i="2"/>
  <c r="F282" i="2"/>
  <c r="F283" i="2"/>
  <c r="F284" i="2"/>
  <c r="F273" i="2"/>
  <c r="G272" i="2"/>
  <c r="I272" i="2" s="1"/>
  <c r="E272" i="2"/>
  <c r="F270" i="2"/>
  <c r="F271" i="2"/>
  <c r="F269" i="2"/>
  <c r="G268" i="2"/>
  <c r="I268" i="2" s="1"/>
  <c r="E268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53" i="2"/>
  <c r="G252" i="2"/>
  <c r="I252" i="2" s="1"/>
  <c r="E252" i="2"/>
  <c r="F251" i="2"/>
  <c r="F250" i="2" s="1"/>
  <c r="G250" i="2"/>
  <c r="I250" i="2" s="1"/>
  <c r="E250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29" i="2"/>
  <c r="G228" i="2"/>
  <c r="I228" i="2" s="1"/>
  <c r="E228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05" i="2"/>
  <c r="G204" i="2"/>
  <c r="I204" i="2" s="1"/>
  <c r="E204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188" i="2"/>
  <c r="G187" i="2"/>
  <c r="I187" i="2" s="1"/>
  <c r="E187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66" i="2"/>
  <c r="G165" i="2"/>
  <c r="I165" i="2" s="1"/>
  <c r="E165" i="2"/>
  <c r="F163" i="2"/>
  <c r="F162" i="2" s="1"/>
  <c r="F161" i="2" s="1"/>
  <c r="G162" i="2"/>
  <c r="I162" i="2" s="1"/>
  <c r="E162" i="2"/>
  <c r="E161" i="2" s="1"/>
  <c r="F160" i="2"/>
  <c r="F159" i="2" s="1"/>
  <c r="F158" i="2" s="1"/>
  <c r="G159" i="2"/>
  <c r="E159" i="2"/>
  <c r="E158" i="2" s="1"/>
  <c r="F155" i="2"/>
  <c r="F156" i="2"/>
  <c r="F157" i="2"/>
  <c r="F154" i="2"/>
  <c r="F151" i="2"/>
  <c r="F152" i="2"/>
  <c r="F150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35" i="2"/>
  <c r="F133" i="2"/>
  <c r="F132" i="2"/>
  <c r="G153" i="2"/>
  <c r="I153" i="2" s="1"/>
  <c r="E153" i="2"/>
  <c r="G149" i="2"/>
  <c r="I149" i="2" s="1"/>
  <c r="E149" i="2"/>
  <c r="G131" i="2"/>
  <c r="G134" i="2"/>
  <c r="I134" i="2" s="1"/>
  <c r="E134" i="2"/>
  <c r="E131" i="2"/>
  <c r="F120" i="2"/>
  <c r="F121" i="2"/>
  <c r="F119" i="2"/>
  <c r="F124" i="2"/>
  <c r="F125" i="2"/>
  <c r="F126" i="2"/>
  <c r="F127" i="2"/>
  <c r="F128" i="2"/>
  <c r="F129" i="2"/>
  <c r="F123" i="2"/>
  <c r="G122" i="2"/>
  <c r="I122" i="2" s="1"/>
  <c r="E122" i="2"/>
  <c r="G118" i="2"/>
  <c r="I118" i="2" s="1"/>
  <c r="E118" i="2"/>
  <c r="G82" i="2"/>
  <c r="I82" i="2" s="1"/>
  <c r="F115" i="2"/>
  <c r="F116" i="2"/>
  <c r="F114" i="2"/>
  <c r="G113" i="2"/>
  <c r="I113" i="2" s="1"/>
  <c r="E113" i="2"/>
  <c r="F111" i="2"/>
  <c r="F112" i="2"/>
  <c r="F110" i="2"/>
  <c r="G109" i="2"/>
  <c r="I109" i="2" s="1"/>
  <c r="E109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83" i="2"/>
  <c r="E306" i="2" l="1"/>
  <c r="G387" i="2"/>
  <c r="I387" i="2" s="1"/>
  <c r="I388" i="2"/>
  <c r="F480" i="2"/>
  <c r="G288" i="2"/>
  <c r="I288" i="2" s="1"/>
  <c r="I289" i="2"/>
  <c r="G306" i="2"/>
  <c r="I306" i="2" s="1"/>
  <c r="I307" i="2"/>
  <c r="G384" i="2"/>
  <c r="I384" i="2" s="1"/>
  <c r="I385" i="2"/>
  <c r="G161" i="2"/>
  <c r="I161" i="2" s="1"/>
  <c r="G437" i="2"/>
  <c r="I437" i="2" s="1"/>
  <c r="G158" i="2"/>
  <c r="I158" i="2" s="1"/>
  <c r="I159" i="2"/>
  <c r="E288" i="2"/>
  <c r="F369" i="2"/>
  <c r="F320" i="2"/>
  <c r="F122" i="2"/>
  <c r="F252" i="2"/>
  <c r="F292" i="2"/>
  <c r="F348" i="2"/>
  <c r="F204" i="2"/>
  <c r="F388" i="2"/>
  <c r="F228" i="2"/>
  <c r="F310" i="2"/>
  <c r="F470" i="2"/>
  <c r="F469" i="2" s="1"/>
  <c r="G469" i="2"/>
  <c r="I469" i="2" s="1"/>
  <c r="E469" i="2"/>
  <c r="F464" i="2"/>
  <c r="F457" i="2"/>
  <c r="F441" i="2"/>
  <c r="E437" i="2"/>
  <c r="F438" i="2"/>
  <c r="F430" i="2"/>
  <c r="F424" i="2"/>
  <c r="F420" i="2"/>
  <c r="F416" i="2"/>
  <c r="G405" i="2"/>
  <c r="I405" i="2" s="1"/>
  <c r="E405" i="2"/>
  <c r="F409" i="2"/>
  <c r="F406" i="2"/>
  <c r="F400" i="2"/>
  <c r="E387" i="2"/>
  <c r="F377" i="2"/>
  <c r="F345" i="2"/>
  <c r="F338" i="2"/>
  <c r="F307" i="2"/>
  <c r="F289" i="2"/>
  <c r="F288" i="2" s="1"/>
  <c r="F285" i="2"/>
  <c r="F272" i="2"/>
  <c r="F268" i="2"/>
  <c r="G164" i="2"/>
  <c r="I164" i="2" s="1"/>
  <c r="F187" i="2"/>
  <c r="E164" i="2"/>
  <c r="F165" i="2"/>
  <c r="F153" i="2"/>
  <c r="F149" i="2"/>
  <c r="F134" i="2"/>
  <c r="F131" i="2"/>
  <c r="E130" i="2"/>
  <c r="G130" i="2"/>
  <c r="I130" i="2" s="1"/>
  <c r="F118" i="2"/>
  <c r="F117" i="2" s="1"/>
  <c r="G117" i="2"/>
  <c r="I117" i="2" s="1"/>
  <c r="E117" i="2"/>
  <c r="F82" i="2"/>
  <c r="F113" i="2"/>
  <c r="F109" i="2"/>
  <c r="E82" i="2"/>
  <c r="F79" i="2"/>
  <c r="F80" i="2"/>
  <c r="F81" i="2"/>
  <c r="F78" i="2"/>
  <c r="G77" i="2"/>
  <c r="I77" i="2" s="1"/>
  <c r="E77" i="2"/>
  <c r="F71" i="2"/>
  <c r="F72" i="2"/>
  <c r="F73" i="2"/>
  <c r="F74" i="2"/>
  <c r="F75" i="2"/>
  <c r="F76" i="2"/>
  <c r="F70" i="2"/>
  <c r="G69" i="2"/>
  <c r="I69" i="2" s="1"/>
  <c r="E69" i="2"/>
  <c r="F67" i="2"/>
  <c r="F66" i="2" s="1"/>
  <c r="F65" i="2"/>
  <c r="F64" i="2"/>
  <c r="G66" i="2"/>
  <c r="I66" i="2" s="1"/>
  <c r="E66" i="2"/>
  <c r="G63" i="2"/>
  <c r="E63" i="2"/>
  <c r="F50" i="2"/>
  <c r="F51" i="2"/>
  <c r="F52" i="2"/>
  <c r="F53" i="2"/>
  <c r="F54" i="2"/>
  <c r="F55" i="2"/>
  <c r="F56" i="2"/>
  <c r="F57" i="2"/>
  <c r="F58" i="2"/>
  <c r="F59" i="2"/>
  <c r="F60" i="2"/>
  <c r="F61" i="2"/>
  <c r="F49" i="2"/>
  <c r="F48" i="2" s="1"/>
  <c r="G48" i="2"/>
  <c r="I48" i="2" s="1"/>
  <c r="G46" i="2"/>
  <c r="E48" i="2"/>
  <c r="F47" i="2"/>
  <c r="F46" i="2" s="1"/>
  <c r="E46" i="2"/>
  <c r="F41" i="2"/>
  <c r="F42" i="2"/>
  <c r="F43" i="2"/>
  <c r="F44" i="2"/>
  <c r="F40" i="2"/>
  <c r="G39" i="2"/>
  <c r="E39" i="2"/>
  <c r="E38" i="2" s="1"/>
  <c r="F33" i="2"/>
  <c r="F34" i="2"/>
  <c r="F35" i="2"/>
  <c r="F36" i="2"/>
  <c r="F37" i="2"/>
  <c r="F32" i="2"/>
  <c r="G31" i="2"/>
  <c r="I31" i="2" s="1"/>
  <c r="E31" i="2"/>
  <c r="F30" i="2"/>
  <c r="F29" i="2"/>
  <c r="G28" i="2"/>
  <c r="I28" i="2" s="1"/>
  <c r="E28" i="2"/>
  <c r="F27" i="2"/>
  <c r="F26" i="2"/>
  <c r="G25" i="2"/>
  <c r="I25" i="2" s="1"/>
  <c r="E25" i="2"/>
  <c r="F21" i="2"/>
  <c r="F22" i="2"/>
  <c r="F23" i="2"/>
  <c r="F20" i="2"/>
  <c r="F11" i="2"/>
  <c r="F12" i="2"/>
  <c r="F13" i="2"/>
  <c r="F14" i="2"/>
  <c r="F15" i="2"/>
  <c r="F16" i="2"/>
  <c r="F17" i="2"/>
  <c r="F10" i="2"/>
  <c r="G9" i="2"/>
  <c r="I9" i="2" s="1"/>
  <c r="G7" i="2"/>
  <c r="F8" i="2"/>
  <c r="F7" i="2" s="1"/>
  <c r="G5" i="2"/>
  <c r="F6" i="2"/>
  <c r="F5" i="2" s="1"/>
  <c r="E9" i="2"/>
  <c r="E7" i="2"/>
  <c r="E5" i="2"/>
  <c r="G19" i="2"/>
  <c r="E19" i="2"/>
  <c r="E18" i="2" s="1"/>
  <c r="F10" i="1"/>
  <c r="F14" i="1"/>
  <c r="F12" i="1"/>
  <c r="F17" i="1"/>
  <c r="F20" i="1"/>
  <c r="F24" i="1"/>
  <c r="F23" i="1"/>
  <c r="F29" i="1"/>
  <c r="F30" i="1"/>
  <c r="F31" i="1"/>
  <c r="F32" i="1"/>
  <c r="F34" i="1"/>
  <c r="F35" i="1"/>
  <c r="F36" i="1"/>
  <c r="F37" i="1"/>
  <c r="F27" i="1"/>
  <c r="F40" i="1"/>
  <c r="F44" i="1"/>
  <c r="F46" i="1"/>
  <c r="F42" i="1" s="1"/>
  <c r="F43" i="1"/>
  <c r="F49" i="1"/>
  <c r="F48" i="1" s="1"/>
  <c r="F51" i="1"/>
  <c r="F50" i="1" s="1"/>
  <c r="F57" i="1"/>
  <c r="F61" i="1"/>
  <c r="F62" i="1"/>
  <c r="F63" i="1"/>
  <c r="F64" i="1"/>
  <c r="F65" i="1"/>
  <c r="F66" i="1"/>
  <c r="F67" i="1"/>
  <c r="F60" i="1"/>
  <c r="F70" i="1"/>
  <c r="F71" i="1"/>
  <c r="F72" i="1"/>
  <c r="F73" i="1"/>
  <c r="F74" i="1"/>
  <c r="F75" i="1"/>
  <c r="F77" i="1"/>
  <c r="F78" i="1"/>
  <c r="F69" i="1"/>
  <c r="F81" i="1"/>
  <c r="F82" i="1"/>
  <c r="F80" i="1"/>
  <c r="F87" i="1"/>
  <c r="F86" i="1"/>
  <c r="F90" i="1"/>
  <c r="F89" i="1" s="1"/>
  <c r="F92" i="1"/>
  <c r="F96" i="1"/>
  <c r="F94" i="1"/>
  <c r="F99" i="1"/>
  <c r="F98" i="1" s="1"/>
  <c r="F105" i="1"/>
  <c r="F103" i="1"/>
  <c r="F107" i="1"/>
  <c r="F110" i="1"/>
  <c r="F111" i="1"/>
  <c r="F113" i="1"/>
  <c r="F114" i="1"/>
  <c r="F109" i="1"/>
  <c r="F117" i="1"/>
  <c r="F116" i="1" s="1"/>
  <c r="F120" i="1"/>
  <c r="F121" i="1"/>
  <c r="F119" i="1"/>
  <c r="F124" i="1"/>
  <c r="F127" i="1"/>
  <c r="F128" i="1"/>
  <c r="F129" i="1"/>
  <c r="F126" i="1"/>
  <c r="F132" i="1"/>
  <c r="F133" i="1"/>
  <c r="F131" i="1"/>
  <c r="F136" i="1"/>
  <c r="F135" i="1"/>
  <c r="F138" i="1"/>
  <c r="F137" i="1" s="1"/>
  <c r="F141" i="1"/>
  <c r="F140" i="1"/>
  <c r="F143" i="1"/>
  <c r="F142" i="1" s="1"/>
  <c r="F146" i="1"/>
  <c r="F147" i="1"/>
  <c r="F145" i="1"/>
  <c r="F149" i="1"/>
  <c r="F148" i="1" s="1"/>
  <c r="F152" i="1"/>
  <c r="F153" i="1"/>
  <c r="F151" i="1"/>
  <c r="F156" i="1"/>
  <c r="F155" i="1" s="1"/>
  <c r="F154" i="1" s="1"/>
  <c r="F159" i="1"/>
  <c r="F162" i="1"/>
  <c r="F163" i="1"/>
  <c r="F161" i="1"/>
  <c r="F167" i="1"/>
  <c r="F171" i="1"/>
  <c r="F169" i="1" s="1"/>
  <c r="F174" i="1"/>
  <c r="F176" i="1"/>
  <c r="F178" i="1"/>
  <c r="E68" i="1"/>
  <c r="E116" i="1"/>
  <c r="G85" i="1"/>
  <c r="I85" i="1" s="1"/>
  <c r="G89" i="1"/>
  <c r="I89" i="1" s="1"/>
  <c r="F91" i="1"/>
  <c r="G91" i="1"/>
  <c r="I91" i="1" s="1"/>
  <c r="G98" i="1"/>
  <c r="I98" i="1" s="1"/>
  <c r="I101" i="1"/>
  <c r="F106" i="1"/>
  <c r="G106" i="1"/>
  <c r="I106" i="1" s="1"/>
  <c r="I108" i="1"/>
  <c r="G116" i="1"/>
  <c r="G118" i="1"/>
  <c r="F123" i="1"/>
  <c r="G123" i="1"/>
  <c r="G125" i="1"/>
  <c r="G130" i="1"/>
  <c r="I130" i="1" s="1"/>
  <c r="G134" i="1"/>
  <c r="I134" i="1" s="1"/>
  <c r="G137" i="1"/>
  <c r="I137" i="1" s="1"/>
  <c r="G139" i="1"/>
  <c r="I139" i="1" s="1"/>
  <c r="G142" i="1"/>
  <c r="I142" i="1" s="1"/>
  <c r="G144" i="1"/>
  <c r="I144" i="1" s="1"/>
  <c r="G148" i="1"/>
  <c r="I148" i="1" s="1"/>
  <c r="F150" i="1"/>
  <c r="G150" i="1"/>
  <c r="I150" i="1" s="1"/>
  <c r="G154" i="1"/>
  <c r="I154" i="1" s="1"/>
  <c r="G155" i="1"/>
  <c r="I155" i="1" s="1"/>
  <c r="F158" i="1"/>
  <c r="G158" i="1"/>
  <c r="I158" i="1" s="1"/>
  <c r="I165" i="1"/>
  <c r="G169" i="1"/>
  <c r="I169" i="1" s="1"/>
  <c r="F173" i="1"/>
  <c r="G173" i="1"/>
  <c r="I175" i="1"/>
  <c r="I79" i="1"/>
  <c r="G68" i="1"/>
  <c r="I68" i="1" s="1"/>
  <c r="G59" i="1"/>
  <c r="I59" i="1" s="1"/>
  <c r="I56" i="1"/>
  <c r="G50" i="1"/>
  <c r="I50" i="1" s="1"/>
  <c r="G48" i="1"/>
  <c r="I48" i="1" s="1"/>
  <c r="G42" i="1"/>
  <c r="I42" i="1" s="1"/>
  <c r="I39" i="1"/>
  <c r="G26" i="1"/>
  <c r="F22" i="1"/>
  <c r="F21" i="1" s="1"/>
  <c r="G22" i="1"/>
  <c r="F19" i="1"/>
  <c r="F18" i="1" s="1"/>
  <c r="G19" i="1"/>
  <c r="F16" i="1"/>
  <c r="F15" i="1" s="1"/>
  <c r="G16" i="1"/>
  <c r="G11" i="1"/>
  <c r="I11" i="1" s="1"/>
  <c r="F9" i="1"/>
  <c r="G9" i="1"/>
  <c r="F489" i="2" l="1"/>
  <c r="G172" i="1"/>
  <c r="I172" i="1" s="1"/>
  <c r="I173" i="1"/>
  <c r="F160" i="1"/>
  <c r="G122" i="1"/>
  <c r="I122" i="1" s="1"/>
  <c r="G157" i="1"/>
  <c r="I157" i="1" s="1"/>
  <c r="I160" i="1"/>
  <c r="F108" i="1"/>
  <c r="G100" i="1"/>
  <c r="I100" i="1" s="1"/>
  <c r="G88" i="1"/>
  <c r="I88" i="1" s="1"/>
  <c r="I93" i="1"/>
  <c r="F79" i="1"/>
  <c r="F68" i="1"/>
  <c r="F26" i="1"/>
  <c r="F25" i="1" s="1"/>
  <c r="G18" i="1"/>
  <c r="I18" i="1" s="1"/>
  <c r="I19" i="1"/>
  <c r="G25" i="1"/>
  <c r="I25" i="1" s="1"/>
  <c r="I26" i="1"/>
  <c r="G15" i="1"/>
  <c r="I15" i="1" s="1"/>
  <c r="I16" i="1"/>
  <c r="G21" i="1"/>
  <c r="I21" i="1" s="1"/>
  <c r="I22" i="1"/>
  <c r="G6" i="1"/>
  <c r="I9" i="1"/>
  <c r="F6" i="1"/>
  <c r="G18" i="2"/>
  <c r="I18" i="2" s="1"/>
  <c r="I19" i="2"/>
  <c r="G38" i="2"/>
  <c r="I38" i="2" s="1"/>
  <c r="I39" i="2"/>
  <c r="E45" i="2"/>
  <c r="F387" i="2"/>
  <c r="F45" i="2"/>
  <c r="F306" i="2"/>
  <c r="G45" i="2"/>
  <c r="G24" i="2"/>
  <c r="E4" i="2"/>
  <c r="F31" i="2"/>
  <c r="F39" i="2"/>
  <c r="F38" i="2" s="1"/>
  <c r="G62" i="2"/>
  <c r="I62" i="2" s="1"/>
  <c r="F69" i="2"/>
  <c r="F437" i="2"/>
  <c r="G55" i="1"/>
  <c r="F139" i="1"/>
  <c r="F130" i="1"/>
  <c r="F405" i="2"/>
  <c r="F164" i="2"/>
  <c r="F130" i="2"/>
  <c r="F77" i="2"/>
  <c r="G68" i="2"/>
  <c r="I68" i="2" s="1"/>
  <c r="E68" i="2"/>
  <c r="E62" i="2"/>
  <c r="F63" i="2"/>
  <c r="F62" i="2" s="1"/>
  <c r="E24" i="2"/>
  <c r="F28" i="2"/>
  <c r="F25" i="2"/>
  <c r="F19" i="2"/>
  <c r="F18" i="2" s="1"/>
  <c r="F9" i="2"/>
  <c r="F4" i="2" s="1"/>
  <c r="G4" i="2"/>
  <c r="I4" i="2" s="1"/>
  <c r="F11" i="1"/>
  <c r="F59" i="1"/>
  <c r="F85" i="1"/>
  <c r="F88" i="1"/>
  <c r="F118" i="1"/>
  <c r="F125" i="1"/>
  <c r="F134" i="1"/>
  <c r="F144" i="1"/>
  <c r="F157" i="1"/>
  <c r="F172" i="1"/>
  <c r="G47" i="1"/>
  <c r="I47" i="1" s="1"/>
  <c r="F47" i="1"/>
  <c r="G38" i="1"/>
  <c r="I38" i="1" s="1"/>
  <c r="F38" i="1"/>
  <c r="E173" i="1"/>
  <c r="E169" i="1"/>
  <c r="E158" i="1"/>
  <c r="E155" i="1"/>
  <c r="E154" i="1" s="1"/>
  <c r="E150" i="1"/>
  <c r="E148" i="1"/>
  <c r="E144" i="1"/>
  <c r="E142" i="1"/>
  <c r="E139" i="1"/>
  <c r="E137" i="1"/>
  <c r="E134" i="1"/>
  <c r="E130" i="1"/>
  <c r="E125" i="1"/>
  <c r="E123" i="1"/>
  <c r="E118" i="1"/>
  <c r="E106" i="1"/>
  <c r="E488" i="2" l="1"/>
  <c r="F68" i="2"/>
  <c r="I55" i="1"/>
  <c r="I183" i="1"/>
  <c r="G488" i="2"/>
  <c r="I488" i="2" s="1"/>
  <c r="F24" i="2"/>
  <c r="F488" i="2" s="1"/>
  <c r="F122" i="1"/>
  <c r="F55" i="1"/>
  <c r="F100" i="1"/>
  <c r="E172" i="1"/>
  <c r="E157" i="1"/>
  <c r="E122" i="1"/>
  <c r="E100" i="1"/>
  <c r="E98" i="1"/>
  <c r="E89" i="1"/>
  <c r="E91" i="1"/>
  <c r="E85" i="1"/>
  <c r="E59" i="1"/>
  <c r="E50" i="1"/>
  <c r="E47" i="1" s="1"/>
  <c r="E48" i="1"/>
  <c r="E42" i="1"/>
  <c r="E26" i="1"/>
  <c r="E25" i="1" s="1"/>
  <c r="E22" i="1"/>
  <c r="E21" i="1" s="1"/>
  <c r="E19" i="1"/>
  <c r="E18" i="1" s="1"/>
  <c r="E16" i="1"/>
  <c r="E15" i="1" s="1"/>
  <c r="E11" i="1"/>
  <c r="E6" i="1" s="1"/>
  <c r="E9" i="1"/>
  <c r="E88" i="1" l="1"/>
  <c r="E55" i="1"/>
  <c r="E38" i="1"/>
</calcChain>
</file>

<file path=xl/comments1.xml><?xml version="1.0" encoding="utf-8"?>
<comments xmlns="http://schemas.openxmlformats.org/spreadsheetml/2006/main">
  <authors>
    <author>user</author>
  </authors>
  <commentList>
    <comment ref="H183" authorId="0">
      <text>
        <r>
          <rPr>
            <b/>
            <sz val="8"/>
            <color indexed="81"/>
            <rFont val="Tahoma"/>
            <family val="2"/>
            <charset val="238"/>
          </rPr>
          <t>user: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G8" authorId="0">
      <text>
        <r>
          <rPr>
            <b/>
            <sz val="8"/>
            <color indexed="81"/>
            <rFont val="Tahoma"/>
            <family val="2"/>
            <charset val="238"/>
          </rPr>
          <t>user: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15" authorId="0">
      <text>
        <r>
          <rPr>
            <b/>
            <sz val="8"/>
            <color indexed="81"/>
            <rFont val="Tahoma"/>
            <family val="2"/>
            <charset val="238"/>
          </rPr>
          <t>user: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<sst xmlns="http://schemas.openxmlformats.org/spreadsheetml/2006/main" count="2774" uniqueCount="818">
  <si>
    <t>Dział</t>
  </si>
  <si>
    <t>Rozdział</t>
  </si>
  <si>
    <t>Paragraf</t>
  </si>
  <si>
    <t>Treść</t>
  </si>
  <si>
    <t>010</t>
  </si>
  <si>
    <t>Rolnictwo i łowiectwo</t>
  </si>
  <si>
    <t>01042</t>
  </si>
  <si>
    <t>Wyłączenie z produkcji gruntów rolnych</t>
  </si>
  <si>
    <t>6300</t>
  </si>
  <si>
    <t>Dotacja celowa otrzymana z tytułu pomocy finansowej udzielanej między jednostkami samorządu terytorialnego na dofinansowanie własnych zadań inwestycyjnych i zakupów inwestycyjnych</t>
  </si>
  <si>
    <t>01095</t>
  </si>
  <si>
    <t>Pozostała działalność</t>
  </si>
  <si>
    <t>0750</t>
  </si>
  <si>
    <t>Dochody z najmu i dzierżawy składników majątkowych Skarbu Państwa, jednostek samorządu terytorialnego lub innych jednostek zaliczanych do sektora finansów publicznych oraz innych umów o podobnym charakterze</t>
  </si>
  <si>
    <t>2010</t>
  </si>
  <si>
    <t>Dotacje celowe otrzymane z budżetu państwa na realizację zadań bieżących z zakresu administracji rządowej oraz innych zadań zleconych gminie (związkom gmin) ustawami</t>
  </si>
  <si>
    <t>050</t>
  </si>
  <si>
    <t>Rybołówstwo i rybactwo</t>
  </si>
  <si>
    <t>05095</t>
  </si>
  <si>
    <t>0690</t>
  </si>
  <si>
    <t>Wpływy z różnych opłat</t>
  </si>
  <si>
    <t>600</t>
  </si>
  <si>
    <t>Transport i łączność</t>
  </si>
  <si>
    <t>60016</t>
  </si>
  <si>
    <t>Drogi publiczne gminne</t>
  </si>
  <si>
    <t>0490</t>
  </si>
  <si>
    <t>Wpływy z innych lokalnych opłat pobieranych przez jednostki samorządu terytorialnego na podstawie odrębnych ustaw</t>
  </si>
  <si>
    <t>630</t>
  </si>
  <si>
    <t>Turystyka</t>
  </si>
  <si>
    <t>63095</t>
  </si>
  <si>
    <t>6298</t>
  </si>
  <si>
    <t>Środki na dofinansowanie własnych inwestycji gmin (związków gmin), powiatów (związków powiatów), samorządów województw, pozyskane z innych źródeł</t>
  </si>
  <si>
    <t>6299</t>
  </si>
  <si>
    <t>700</t>
  </si>
  <si>
    <t>Gospodarka mieszkaniowa</t>
  </si>
  <si>
    <t>70005</t>
  </si>
  <si>
    <t>Gospodarka gruntami i nieruchomościami</t>
  </si>
  <si>
    <t>0470</t>
  </si>
  <si>
    <t>Wpływy z opłat za trwały zarząd, użytkowanie, służebność i użytkowanie wieczyste nieruchomości</t>
  </si>
  <si>
    <t>0730</t>
  </si>
  <si>
    <t>Wpłaty z zysku przedsiębiorstw państwowych, jednoosobowych spółek Skarbu Państwa i spółek jednostek samorządu terytorialnego</t>
  </si>
  <si>
    <t>0760</t>
  </si>
  <si>
    <t>Wpływy z tytułu przekształcenia prawa użytkowania wieczystego przysługującego osobom fizycznym w prawo własności</t>
  </si>
  <si>
    <t>0770</t>
  </si>
  <si>
    <t>Wpłaty z tytułu odpłatnego nabycia prawa własności oraz prawa użytkowania wieczystego nieruchomości</t>
  </si>
  <si>
    <t>0910</t>
  </si>
  <si>
    <t>Odsetki od nieterminowych wpłat z tytułu podatków i opłat</t>
  </si>
  <si>
    <t>0920</t>
  </si>
  <si>
    <t>Pozostałe odsetki</t>
  </si>
  <si>
    <t>0970</t>
  </si>
  <si>
    <t>Wpływy z różnych dochodów</t>
  </si>
  <si>
    <t>2700</t>
  </si>
  <si>
    <t>Środki na dofinansowanie własnych zadań bieżących gmin (związków gmin), powiatów (związków powiatów), samorządów województw, pozyskane z innych źródeł</t>
  </si>
  <si>
    <t>750</t>
  </si>
  <si>
    <t>Administracja publiczna</t>
  </si>
  <si>
    <t>75011</t>
  </si>
  <si>
    <t>Urzędy wojewódzkie</t>
  </si>
  <si>
    <t>75023</t>
  </si>
  <si>
    <t>Urzędy gmin (miast i miast na prawach powiatu)</t>
  </si>
  <si>
    <t>0570</t>
  </si>
  <si>
    <t>Grzywny, mandaty i inne kary pieniężne od osób fizycznych</t>
  </si>
  <si>
    <t>751</t>
  </si>
  <si>
    <t>Urzędy naczelnych organów władzy państwowej, kontroli i ochrony prawa oraz sądownictwa</t>
  </si>
  <si>
    <t>75101</t>
  </si>
  <si>
    <t>Urzędy naczelnych organów władzy państwowej, kontroli i ochrony prawa</t>
  </si>
  <si>
    <t>75113</t>
  </si>
  <si>
    <t>Wybory do Parlamentu Europejskiego</t>
  </si>
  <si>
    <t>756</t>
  </si>
  <si>
    <t>Dochody od osób prawnych, od osób fizycznych i od innych jednostek nieposiadających osobowości prawnej oraz wydatki związane z ich poborem</t>
  </si>
  <si>
    <t>75601</t>
  </si>
  <si>
    <t>Wpływy z podatku dochodowego od osób fizycznych</t>
  </si>
  <si>
    <t>0350</t>
  </si>
  <si>
    <t>Podatek od działalności gospodarczej osób fizycznych, opłacany w formie karty podatkowej</t>
  </si>
  <si>
    <t>75615</t>
  </si>
  <si>
    <t>Wpływy z podatku rolnego, podatku leśnego, podatku od czynności cywilnoprawnych, podatków i opłat lokalnych od osób prawnych i innych jednostek organizacyjnych</t>
  </si>
  <si>
    <t>0310</t>
  </si>
  <si>
    <t>Podatek od nieruchomości</t>
  </si>
  <si>
    <t>0320</t>
  </si>
  <si>
    <t>Podatek rolny</t>
  </si>
  <si>
    <t>0330</t>
  </si>
  <si>
    <t>Podatek leśny</t>
  </si>
  <si>
    <t>0340</t>
  </si>
  <si>
    <t>Podatek od środków transportowych</t>
  </si>
  <si>
    <t>0500</t>
  </si>
  <si>
    <t>Podatek od czynności cywilnoprawnych</t>
  </si>
  <si>
    <t>2680</t>
  </si>
  <si>
    <t>Rekompensaty utraconych dochodów w podatkach i opłatach lokalnych</t>
  </si>
  <si>
    <t>75616</t>
  </si>
  <si>
    <t>Wpływy z podatku rolnego, podatku leśnego, podatku od spadków i darowizn, podatku od czynności cywilno-prawnych oraz podatków i opłat lokalnych od osób fizycznych</t>
  </si>
  <si>
    <t>0360</t>
  </si>
  <si>
    <t>Podatek od spadków i darowizn</t>
  </si>
  <si>
    <t>0430</t>
  </si>
  <si>
    <t>Wpływy z opłaty targowej</t>
  </si>
  <si>
    <t>75618</t>
  </si>
  <si>
    <t>Wpływy z innych opłat stanowiących dochody jednostek samorządu terytorialnego na podstawie ustaw</t>
  </si>
  <si>
    <t>0410</t>
  </si>
  <si>
    <t>Wpływy z opłaty skarbowej</t>
  </si>
  <si>
    <t>0480</t>
  </si>
  <si>
    <t>Wpływy z opłat za zezwolenia na sprzedaż alkoholu</t>
  </si>
  <si>
    <t>75621</t>
  </si>
  <si>
    <t>Udziały gmin w podatkach stanowiących dochód budżetu państwa</t>
  </si>
  <si>
    <t>0010</t>
  </si>
  <si>
    <t>Podatek dochodowy od osób fizycznych</t>
  </si>
  <si>
    <t>0020</t>
  </si>
  <si>
    <t>Podatek dochodowy od osób prawnych</t>
  </si>
  <si>
    <t>758</t>
  </si>
  <si>
    <t>Różne rozliczenia</t>
  </si>
  <si>
    <t>75801</t>
  </si>
  <si>
    <t>Część oświatowa subwencji ogólnej dla jednostek samorządu terytorialnego</t>
  </si>
  <si>
    <t>12 164 606,00</t>
  </si>
  <si>
    <t>2920</t>
  </si>
  <si>
    <t>Subwencje ogólne z budżetu państwa</t>
  </si>
  <si>
    <t>75807</t>
  </si>
  <si>
    <t>Część wyrównawcza subwencji ogólnej dla gmin</t>
  </si>
  <si>
    <t>75814</t>
  </si>
  <si>
    <t>Różne rozliczenia finansowe</t>
  </si>
  <si>
    <t>15 000,00</t>
  </si>
  <si>
    <t>75831</t>
  </si>
  <si>
    <t>Część równoważąca subwencji ogólnej dla gmin</t>
  </si>
  <si>
    <t>801</t>
  </si>
  <si>
    <t>Oświata i wychowanie</t>
  </si>
  <si>
    <t>80101</t>
  </si>
  <si>
    <t>Szkoły podstawowe</t>
  </si>
  <si>
    <t>10 000,00</t>
  </si>
  <si>
    <t>80103</t>
  </si>
  <si>
    <t>Oddziały przedszkolne w szkołach podstawowych</t>
  </si>
  <si>
    <t>2030</t>
  </si>
  <si>
    <t>Dotacje celowe otrzymane z budżetu państwa na realizację własnych zadań bieżących gmin (związków gmin)</t>
  </si>
  <si>
    <t>80104</t>
  </si>
  <si>
    <t xml:space="preserve">Przedszkola </t>
  </si>
  <si>
    <t>0830</t>
  </si>
  <si>
    <t>Wpływy z usług</t>
  </si>
  <si>
    <t>2310</t>
  </si>
  <si>
    <t>Dotacje celowe otrzymane z gminy na zadania bieżące realizowane na podstawie porozumień (umów) między jednostkami samorządu terytorialnego</t>
  </si>
  <si>
    <t>80110</t>
  </si>
  <si>
    <t>Gimnazja</t>
  </si>
  <si>
    <t>80148</t>
  </si>
  <si>
    <t>Stołówki szkolne i przedszkolne</t>
  </si>
  <si>
    <t>852</t>
  </si>
  <si>
    <t>Pomoc społeczna</t>
  </si>
  <si>
    <t>85206</t>
  </si>
  <si>
    <t>Wspieranie rodziny</t>
  </si>
  <si>
    <t>85212</t>
  </si>
  <si>
    <t>Świadczenia rodzinne, świadczenia z funduszu alimentacyjneego oraz składki na ubezpieczenia emerytalne i rentowe z ubezpieczenia społecznego</t>
  </si>
  <si>
    <t>0900</t>
  </si>
  <si>
    <t>Odsetki od dotacji oraz płatności: wykorzystanych niezgodnie z przeznaczeniem lub wykorzystanych z naruszeniem procedur, o których mowa w art. 184 ustawy, pobranych nienależnie lub w nadmiernej wysokości</t>
  </si>
  <si>
    <t>2360</t>
  </si>
  <si>
    <t>Dochody jednostek samorządu terytorialnego związane z realizacją zadań z zakresu administracji rządowej oraz innych zadań zleconych ustawami</t>
  </si>
  <si>
    <t>2910</t>
  </si>
  <si>
    <t xml:space="preserve">Wpływy ze zwrotów dotacji oraz płatności, w tym wykorzystanych niezgodnie z przeznaczeniem lub wykorzystanych z naruszeniem procedur, o których mowa w art. 184 ustawy, pobranych nienależnie lub w nadmiernej wysokości </t>
  </si>
  <si>
    <t>85213</t>
  </si>
  <si>
    <t>Składki na ubezpieczenie zdrowotne opłacane za osoby pobierajace niektóre świadczenia z pomocy społecznej, niektóre świadczenia rodzinne oraz za osoby uczestniczące w zajęciach w centrum integracji społecznej.</t>
  </si>
  <si>
    <t>85214</t>
  </si>
  <si>
    <t>Zasiłki i pomoc w naturze oraz składki na ubezpieczenia emerytalne i rentowe</t>
  </si>
  <si>
    <t>85215</t>
  </si>
  <si>
    <t>Dodatki mieszkaniowe</t>
  </si>
  <si>
    <t>85216</t>
  </si>
  <si>
    <t>Zasiłki stałe</t>
  </si>
  <si>
    <t>85219</t>
  </si>
  <si>
    <t>Ośrodki pomocy społecznej</t>
  </si>
  <si>
    <t>85228</t>
  </si>
  <si>
    <t>Usługi opiekuńcze i specjalistyczne usługi opiekuńcze</t>
  </si>
  <si>
    <t>85278</t>
  </si>
  <si>
    <t>Usuwanie skutków klęsk żywiołowych</t>
  </si>
  <si>
    <t>85295</t>
  </si>
  <si>
    <t>854</t>
  </si>
  <si>
    <t>Edukacyjna opieka wychowawcza</t>
  </si>
  <si>
    <t>85415</t>
  </si>
  <si>
    <t>Pomoc materialna dla uczniów</t>
  </si>
  <si>
    <t>900</t>
  </si>
  <si>
    <t>Gospodarka komunalna i ochrona środowiska</t>
  </si>
  <si>
    <t>90001</t>
  </si>
  <si>
    <t>Gospodarka ściekowa i ochrona wód</t>
  </si>
  <si>
    <t>6207</t>
  </si>
  <si>
    <t>Dotacje celowe w ramach programów finansowanych z udziałem środków europejskich oraz środków, o których mowa w art.5 ust.1 pkt. 3 oraz ust. 3 pkt 5 i 6 ustawy, lub płatności w ramach budżetu środków europejskich</t>
  </si>
  <si>
    <t>90002</t>
  </si>
  <si>
    <t>Gospodarka odpadami</t>
  </si>
  <si>
    <t>90019</t>
  </si>
  <si>
    <t>Wpływy i wydatki związane z gromadzeniem środków z opłat i kar za korzystanie ze środowiska</t>
  </si>
  <si>
    <t>90095</t>
  </si>
  <si>
    <t>921</t>
  </si>
  <si>
    <t>Kultura i ochrona dziedzictwa narodowego</t>
  </si>
  <si>
    <t>92105</t>
  </si>
  <si>
    <t>Pozostałe zadania w zakresie kultury</t>
  </si>
  <si>
    <t>92109</t>
  </si>
  <si>
    <t>Domy i ośrodki kultury, świetlice i kluby</t>
  </si>
  <si>
    <t>Razem:</t>
  </si>
  <si>
    <t>01008</t>
  </si>
  <si>
    <t>Melioracje wodne</t>
  </si>
  <si>
    <t>2830</t>
  </si>
  <si>
    <t>Dotacja celowa z budżetu na finansowanie lub dofinansowanie zadań zleconych do realizacji pozostałym jednostkom nie zaliczanym do sektora finansów publicznych</t>
  </si>
  <si>
    <t>01030</t>
  </si>
  <si>
    <t>Izby rolnicze</t>
  </si>
  <si>
    <t>17 000,00</t>
  </si>
  <si>
    <t>2850</t>
  </si>
  <si>
    <t>Wpłaty gmin na rzecz izb rolniczych w wysokości 2% uzyskanych wpływów z podatku rolnego</t>
  </si>
  <si>
    <t>4010</t>
  </si>
  <si>
    <t>Wynagrodzenia osobowe pracowników</t>
  </si>
  <si>
    <t>4110</t>
  </si>
  <si>
    <t>Składki na ubezpieczenia społeczne</t>
  </si>
  <si>
    <t>4120</t>
  </si>
  <si>
    <t>Składki na Fundusz Pracy</t>
  </si>
  <si>
    <t>4210</t>
  </si>
  <si>
    <t>Zakup materiałów i wyposażenia</t>
  </si>
  <si>
    <t>4300</t>
  </si>
  <si>
    <t>Zakup usług pozostałych</t>
  </si>
  <si>
    <t>4410</t>
  </si>
  <si>
    <t>Podróże służbowe krajowe</t>
  </si>
  <si>
    <t>4430</t>
  </si>
  <si>
    <t>Różne opłaty i składki</t>
  </si>
  <si>
    <t>4700</t>
  </si>
  <si>
    <t xml:space="preserve">Szkolenia pracowników niebędących członkami korpusu służby cywilnej </t>
  </si>
  <si>
    <t>4170</t>
  </si>
  <si>
    <t>Wynagrodzenia bezosobowe</t>
  </si>
  <si>
    <t>3 150,00</t>
  </si>
  <si>
    <t>4260</t>
  </si>
  <si>
    <t>Zakup energii</t>
  </si>
  <si>
    <t>60004</t>
  </si>
  <si>
    <t>Lokalny transport zbiorowy</t>
  </si>
  <si>
    <t>Dotacje celowe przekazane gminie na zadania bieżące realizowane na podstawie porozumień (umów) między jednostkami samorządu terytorialnego</t>
  </si>
  <si>
    <t>60014</t>
  </si>
  <si>
    <t>Drogi publiczne powiatowe</t>
  </si>
  <si>
    <t>2710</t>
  </si>
  <si>
    <t>Dotacja celowa na pomoc finansową udzielaną między jednostkami samorządu terytorialnego na dofinansowanie własnych zadań bieżących</t>
  </si>
  <si>
    <t>Dotacja celowa na pomoc finansową udzielaną między jednostkami samorządu terytorialnego na dofinansowanie własnych zadań inwestycyjnych i zakupów inwestycyjnych</t>
  </si>
  <si>
    <t>4270</t>
  </si>
  <si>
    <t>Zakup usług remontowych</t>
  </si>
  <si>
    <t>4590</t>
  </si>
  <si>
    <t>Kary i odszkodowania wypłacane na rzecz osób fizycznych</t>
  </si>
  <si>
    <t>6050</t>
  </si>
  <si>
    <t>Wydatki inwestycyjne jednostek budżetowych</t>
  </si>
  <si>
    <t>6058</t>
  </si>
  <si>
    <t>6059</t>
  </si>
  <si>
    <t>70001</t>
  </si>
  <si>
    <t>Zakłady gospodarki mieszkaniowej</t>
  </si>
  <si>
    <t>370 321,00</t>
  </si>
  <si>
    <t>2650</t>
  </si>
  <si>
    <t>Dotacja przedmiotowa z budżetu dla samorządowego zakładu budżetowego</t>
  </si>
  <si>
    <t>4480</t>
  </si>
  <si>
    <t>4500</t>
  </si>
  <si>
    <t>Pozostałe podatki na rzecz budżetów jednostek samorządu terytorialnego</t>
  </si>
  <si>
    <t>4520</t>
  </si>
  <si>
    <t>Opłaty na rzecz budżetów jednostek samorządu terytorialnego</t>
  </si>
  <si>
    <t>4530</t>
  </si>
  <si>
    <t>Podatek od towarów i usług (VAT).</t>
  </si>
  <si>
    <t>4580</t>
  </si>
  <si>
    <t>4600</t>
  </si>
  <si>
    <t>Kary i odszkodowania wypłacane na rzecz osób prawnych i innych jednostek organizacyjnych</t>
  </si>
  <si>
    <t>4610</t>
  </si>
  <si>
    <t>Koszty postępowania sądowego i prokuratorskiego</t>
  </si>
  <si>
    <t>6060</t>
  </si>
  <si>
    <t>Wydatki na zakupy inwestycyjne jednostek budżetowych</t>
  </si>
  <si>
    <t>710</t>
  </si>
  <si>
    <t>Działalność usługowa</t>
  </si>
  <si>
    <t>71014</t>
  </si>
  <si>
    <t>Opracowania geodezyjne i kartograficzne</t>
  </si>
  <si>
    <t>90 000,00</t>
  </si>
  <si>
    <t>71035</t>
  </si>
  <si>
    <t>Cmentarze</t>
  </si>
  <si>
    <t>4040</t>
  </si>
  <si>
    <t>Dodatkowe wynagrodzenie roczne</t>
  </si>
  <si>
    <t>75022</t>
  </si>
  <si>
    <t>Rady gmin (miast i miast na prawach powiatu)</t>
  </si>
  <si>
    <t>3030</t>
  </si>
  <si>
    <t xml:space="preserve">Różne wydatki na rzecz osób fizycznych </t>
  </si>
  <si>
    <t>3040</t>
  </si>
  <si>
    <t>Nagrody o charakterze szczególnym niezaliczone do wynagrodzeń</t>
  </si>
  <si>
    <t>3020</t>
  </si>
  <si>
    <t>Wydatki osobowe niezaliczone do wynagrodzeń</t>
  </si>
  <si>
    <t>4140</t>
  </si>
  <si>
    <t>Wpłaty na Państwowy Fundusz Rehabilitacji Osób Niepełnosprawnych</t>
  </si>
  <si>
    <t>4230</t>
  </si>
  <si>
    <t>Zakup leków, wyrobów medycznych i produktów biobójczych</t>
  </si>
  <si>
    <t>4240</t>
  </si>
  <si>
    <t>Zakup pomocy naukowych, dydaktycznych i książek</t>
  </si>
  <si>
    <t>4280</t>
  </si>
  <si>
    <t>Zakup usług zdrowotnych</t>
  </si>
  <si>
    <t>4350</t>
  </si>
  <si>
    <t>Zakup usług dostępu do sieci Internet</t>
  </si>
  <si>
    <t>4360</t>
  </si>
  <si>
    <t>Opłaty z tytułu zakupu usług telekomunikacyjnych świadczonych w ruchomej publicznej sieci telefonicznej</t>
  </si>
  <si>
    <t>4370</t>
  </si>
  <si>
    <t>Opłata z tytułu zakupu usług telekomunikacyjnych świadczonych w stacjonarnej publicznej sieci telefonicznej.</t>
  </si>
  <si>
    <t>4380</t>
  </si>
  <si>
    <t>Zakup usług obejmujacych tłumaczenia</t>
  </si>
  <si>
    <t>4390</t>
  </si>
  <si>
    <t>Zakup usług obejmujących wykonanie ekspertyz, analiz i opinii</t>
  </si>
  <si>
    <t>4440</t>
  </si>
  <si>
    <t>Odpisy na zakładowy fundusz świadczeń socjalnych</t>
  </si>
  <si>
    <t>75075</t>
  </si>
  <si>
    <t>Promocja jednostek samorządu terytorialnego</t>
  </si>
  <si>
    <t>75095</t>
  </si>
  <si>
    <t>4100</t>
  </si>
  <si>
    <t>Wynagrodzenia agencyjno-prowizyjne</t>
  </si>
  <si>
    <t>754</t>
  </si>
  <si>
    <t>Bezpieczeństwo publiczne i ochrona przeciwpożarowa</t>
  </si>
  <si>
    <t>75404</t>
  </si>
  <si>
    <t>Komendy wojewódzkie Policji</t>
  </si>
  <si>
    <t>3000</t>
  </si>
  <si>
    <t>Wpłaty jednostek na państwowy fundusz celowy</t>
  </si>
  <si>
    <t>6170</t>
  </si>
  <si>
    <t>Wpłaty jednostek na państwowy fundusz celowy na finansowanie lub dofinansowanie zadań inwestycyjnych</t>
  </si>
  <si>
    <t>75412</t>
  </si>
  <si>
    <t>Ochotnicze straże pożarne</t>
  </si>
  <si>
    <t>2820</t>
  </si>
  <si>
    <t>Dotacja celowa z budżetu na finansowanie lub dofinansowanie zadań zleconych do realizacji stowarzyszeniom</t>
  </si>
  <si>
    <t>6230</t>
  </si>
  <si>
    <t>Dotacje celowe z budżetu na finansowanie lub dofinansowanie kosztów realizacji inwestycji i zakupów inwestycyjnych jednostek nie zaliczanych do sektora finansów publicznych</t>
  </si>
  <si>
    <t>75414</t>
  </si>
  <si>
    <t>Obrona cywilna</t>
  </si>
  <si>
    <t>75416</t>
  </si>
  <si>
    <t>Straż gminna (miejska)</t>
  </si>
  <si>
    <t>757</t>
  </si>
  <si>
    <t>Obsługa długu publicznego</t>
  </si>
  <si>
    <t>75702</t>
  </si>
  <si>
    <t>Obsługa papierów wartościowych, kredytów i pożyczek jednostek samorządu terytorialnego</t>
  </si>
  <si>
    <t>8110</t>
  </si>
  <si>
    <t>Odsetki od samorządowych papierów wartościowych lub zaciągniętych przez jednostkę samorządu terytorialnego kredytów i pożyczek</t>
  </si>
  <si>
    <t>121 166,00</t>
  </si>
  <si>
    <t>75818</t>
  </si>
  <si>
    <t>Rezerwy ogólne i celowe</t>
  </si>
  <si>
    <t>4810</t>
  </si>
  <si>
    <t>Rezerwy</t>
  </si>
  <si>
    <t>3240</t>
  </si>
  <si>
    <t>Stypendia dla uczniów</t>
  </si>
  <si>
    <t>2540</t>
  </si>
  <si>
    <t>Dotacja podmiotowa z budżetu dla niepublicznej jednostki systemu oświaty</t>
  </si>
  <si>
    <t>4220</t>
  </si>
  <si>
    <t>Zakup środków żywności</t>
  </si>
  <si>
    <t>2320</t>
  </si>
  <si>
    <t>Dotacje celowe przekazane dla powiatu na zadania bieżące realizowane na podstawie porozumień (umów) między jednostkami samorządu terytorialnego</t>
  </si>
  <si>
    <t>80113</t>
  </si>
  <si>
    <t>Dowożenie uczniów do szkół</t>
  </si>
  <si>
    <t>80114</t>
  </si>
  <si>
    <t>Zespoły obsługi ekonomiczno-administracyjnej szkół</t>
  </si>
  <si>
    <t>80146</t>
  </si>
  <si>
    <t>Dokształcanie i doskonalenie nauczycieli</t>
  </si>
  <si>
    <t>80195</t>
  </si>
  <si>
    <t>851</t>
  </si>
  <si>
    <t>Ochrona zdrowia</t>
  </si>
  <si>
    <t>85153</t>
  </si>
  <si>
    <t>Zwalczanie narkomanii</t>
  </si>
  <si>
    <t>85154</t>
  </si>
  <si>
    <t>Przeciwdziałanie alkoholizmowi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</si>
  <si>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</si>
  <si>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85195</t>
  </si>
  <si>
    <t>85205</t>
  </si>
  <si>
    <t>Zadania w zakresie przeciwdziałania przemocy w rodzinie</t>
  </si>
  <si>
    <t>4330</t>
  </si>
  <si>
    <t>Zakup usług przez jednostki samorządu terytorialnego od innych jednostek samorządu terytorialnego</t>
  </si>
  <si>
    <t>Zwrot dotacji oraz płatności, w tym  wykorzystanych niezgodnie z przeznaczeniem lub wykorzystanych z naruszeniem procedur, o których mowa w art. 184 ustawy, pobranych nienależnie lub w nadmiernej wysokości</t>
  </si>
  <si>
    <t>3110</t>
  </si>
  <si>
    <t>Świadczenia społeczne</t>
  </si>
  <si>
    <t>4400</t>
  </si>
  <si>
    <t>Opłaty za administrowanie i czynsze za budynki, lokale i pomieszczenia garażowe</t>
  </si>
  <si>
    <t>4560</t>
  </si>
  <si>
    <t>Odsetki od dotacji oraz płatności: wykorzystanych niezgodnie z przeznaczeniem lub wykorzystanych z naruszeniem procedur, o których mowa w art. 184 ustawy, pobranych nienależnie lub  w nadmiernej wysokości</t>
  </si>
  <si>
    <t>4130</t>
  </si>
  <si>
    <t>Składki na ubezpieczenie zdrowotne</t>
  </si>
  <si>
    <t>853</t>
  </si>
  <si>
    <t>Pozostałe zadania w zakresie polityki społecznej</t>
  </si>
  <si>
    <t>85311</t>
  </si>
  <si>
    <t>Rehabilitacja zawodowa i społeczna osób niepełnosprawnych</t>
  </si>
  <si>
    <t>85401</t>
  </si>
  <si>
    <t>Świetlice szkolne</t>
  </si>
  <si>
    <t>85446</t>
  </si>
  <si>
    <t>90003</t>
  </si>
  <si>
    <t>Oczyszczanie miast i wsi</t>
  </si>
  <si>
    <t>90004</t>
  </si>
  <si>
    <t>Utrzymanie zieleni w miastach i gminach</t>
  </si>
  <si>
    <t>90013</t>
  </si>
  <si>
    <t>Schroniska dla zwierząt</t>
  </si>
  <si>
    <t>90015</t>
  </si>
  <si>
    <t>Oświetlenie ulic, placów i dróg</t>
  </si>
  <si>
    <t>2480</t>
  </si>
  <si>
    <t>Dotacja podmiotowa z budżetu dla samorządowej instytucji kultury</t>
  </si>
  <si>
    <t>6220</t>
  </si>
  <si>
    <t>Dotacje celowe z budżetu na finansowanie lub dofinansowanie kosztów realizacji inwestycji i zakupów inwestycyjnych innych jednostek sektora finansów publicznych</t>
  </si>
  <si>
    <t>92116</t>
  </si>
  <si>
    <t>Biblioteki</t>
  </si>
  <si>
    <t>92118</t>
  </si>
  <si>
    <t>Muzea</t>
  </si>
  <si>
    <t>92120</t>
  </si>
  <si>
    <t>Ochrona zabytków i opieka nad zabytkami</t>
  </si>
  <si>
    <t>2720</t>
  </si>
  <si>
    <t>Dotacje celowe z budżetu na finansowanie lub dofinansowanie prac remontowych i konserwatorskich obiektów zabytkowych przekazane jednostkom niezaliczanym do sektora finansów publicznych</t>
  </si>
  <si>
    <t>92195</t>
  </si>
  <si>
    <t>926</t>
  </si>
  <si>
    <t>Kultura fizyczna</t>
  </si>
  <si>
    <t>92601</t>
  </si>
  <si>
    <t>Obiekty sportowe</t>
  </si>
  <si>
    <t>92695</t>
  </si>
  <si>
    <t>§</t>
  </si>
  <si>
    <t>Nazwa</t>
  </si>
  <si>
    <t>Dochody</t>
  </si>
  <si>
    <t xml:space="preserve">Wydatki </t>
  </si>
  <si>
    <t>Szkolenia pracowników niebędących członkami korpusu służby cywilnej</t>
  </si>
  <si>
    <t>Dodatkowe wynagrodzenia roczne</t>
  </si>
  <si>
    <t xml:space="preserve">Urzędy naczelnych organów władzy państwowej, kontroli i ochrony prawa </t>
  </si>
  <si>
    <t>Rózne wydatki na rzecz osób fizycznych</t>
  </si>
  <si>
    <t>Świadczenia rodzinne, świadczenie z funduszu alimentacyjnego oraz składki na ubezpieczenia emerytalne i rentowe z ubezpieczenia społecznego</t>
  </si>
  <si>
    <t>Opłaty z tytułu zakupu usług telekomunikacyjnych telefonii komórkowej</t>
  </si>
  <si>
    <t>Opłaty z tytułu zakupu usług telekomunikacyjnych telefonii stacjonarnej</t>
  </si>
  <si>
    <t>Opłaty za administrowanie i czynsze za budynki, lokale i pomiesczenia garażowe</t>
  </si>
  <si>
    <t>Składki na ubezpieczenie zdrowotne opłacane za osoby pobierające niektóre świadczenia z pomocy społecznej, niektóre świadczenia rozdzinne oraz za osoby uczestniczące w zajęciach w centrum intergacji społecznej</t>
  </si>
  <si>
    <t>OGÓŁEM:</t>
  </si>
  <si>
    <t>Oddziały przedszkolne w szkołach podstawiowych</t>
  </si>
  <si>
    <t>Przedszkola</t>
  </si>
  <si>
    <t>Wydatki osobowe niezaliczane do wynagrodzeń</t>
  </si>
  <si>
    <t xml:space="preserve">PRZYCHODÓW I ROZCHODÓW ZWIĄZANYCH Z FINANSOWANIEM DEFICYTU </t>
  </si>
  <si>
    <t>I ROZDYSPONOWANIEM NADWYŻKI BUDŻETOWEJ W 2014 ROKU</t>
  </si>
  <si>
    <t>Lp.</t>
  </si>
  <si>
    <t>Wyszczególnienie źródeł</t>
  </si>
  <si>
    <t>1.</t>
  </si>
  <si>
    <t>Spłata otrzymanych krajowych pożyczek i kredytów</t>
  </si>
  <si>
    <t>2.</t>
  </si>
  <si>
    <t>3.</t>
  </si>
  <si>
    <t>4.</t>
  </si>
  <si>
    <t>5.</t>
  </si>
  <si>
    <t>Przychody z zaciągniętych pożyczek i kredytów na rynku krajowym</t>
  </si>
  <si>
    <t>w tym:</t>
  </si>
  <si>
    <t>na spłatę rat kredytu</t>
  </si>
  <si>
    <t>6.</t>
  </si>
  <si>
    <t>Wolne środki, o których mowa w art. 217 ust. 2 pkt 6 ustawy</t>
  </si>
  <si>
    <t>RAZEM PRZYCHODY/ROZCHODY</t>
  </si>
  <si>
    <t xml:space="preserve">OGÓŁEM </t>
  </si>
  <si>
    <t>Nazwa zadania majątkowego</t>
  </si>
  <si>
    <t xml:space="preserve">Dział </t>
  </si>
  <si>
    <t>Nakłady do poniesienia</t>
  </si>
  <si>
    <t>Planowane środki na 2014 rok</t>
  </si>
  <si>
    <t>Wykonawca /                   Termin realizacji</t>
  </si>
  <si>
    <t>2</t>
  </si>
  <si>
    <t>6</t>
  </si>
  <si>
    <t>7</t>
  </si>
  <si>
    <t>Budowa chodnika przy drodze powiatowej nr 2030P od drogi wojewódzkiej nr 241 w kierunku Gminnego Ośrodka Rekreacyjno - Sportowego w Rogoźnie
(pomoc finansowa)</t>
  </si>
  <si>
    <t>Urząd Miejski w Rogoźnie 
Zostanie zawarta umowa z Powiatem obornickim
Termin realizacji: 2014</t>
  </si>
  <si>
    <t>Budowa chodnika w Siernikach od drogi powiatowej 2031P do bramy zakładu "GRAJAN"</t>
  </si>
  <si>
    <t>Urząd Miejski w Rogoźnie
Wykonawca zostanie wyłoniony w drodze zamówień publicznych
Termin realizacji: 2014</t>
  </si>
  <si>
    <t>Modernizacja chodnika wraz z ustanowieniem wysepki autobusowej w Gościejewie na drodze nr 272553P</t>
  </si>
  <si>
    <t>Budowa parkingu przy budynku komunalnym ul. Czarnkowskiej 17</t>
  </si>
  <si>
    <t>Przebudowa chodnika na ul. Mała Poznańska (od budynku 31 wjazd od b. ZSZ do Pl. K. Marcinkowskiego)</t>
  </si>
  <si>
    <t>Przebudowa chodnika na ul. Wielka Szkolna (od Pl. Powstańców Wlkp do nr 31- lewa strona)</t>
  </si>
  <si>
    <t>7.</t>
  </si>
  <si>
    <t>Budowa promenady nad jeziorem Rogozińskim</t>
  </si>
  <si>
    <t>Urząd Miejski w Rogoźnie
Wykonawcy:  PUH "ANMAK" s.c. Rogoźno - Paweł Wojtusik
Termin realizacji: 2010-2014</t>
  </si>
  <si>
    <t>środki własne</t>
  </si>
  <si>
    <t>środki UE</t>
  </si>
  <si>
    <t>środki z Budżetu Państwa</t>
  </si>
  <si>
    <t>8.</t>
  </si>
  <si>
    <t>Plac zabaw w m. Stare</t>
  </si>
  <si>
    <t>9.</t>
  </si>
  <si>
    <t>Plac zabaw w m. Marlewo</t>
  </si>
  <si>
    <t>10.</t>
  </si>
  <si>
    <t xml:space="preserve">Zakupy gruntów </t>
  </si>
  <si>
    <t>Urząd Miejski w Rogoźnie 
Termin realizacji: 2014</t>
  </si>
  <si>
    <t>11.</t>
  </si>
  <si>
    <t>Zakup nieruchomości zabudowanej, położonej w Rogoźnie - działki nr 1508/2; 1512/3 
(budynki po Agrobiznesie)</t>
  </si>
  <si>
    <t>Urząd Miejski w Rogoźnie 
Termin realizacji: 2014-2016</t>
  </si>
  <si>
    <t>12.</t>
  </si>
  <si>
    <t>Wykonanie parkingu z kruszywa na działce nr 1546/6 przy Urzędzie Miejskim</t>
  </si>
  <si>
    <t>Urząd Miejski w Rogoźnie 
Wykonawca: zostanie wyłoniony zgodnie z ustawą zamówień publicznych
Termin realizacji: 2014</t>
  </si>
  <si>
    <t>13.</t>
  </si>
  <si>
    <t>Zakup serwera plików NAS z modułem szyfrującym i zasilacz</t>
  </si>
  <si>
    <t>14.</t>
  </si>
  <si>
    <t>Dofinansowanie zakupu radiowozu nieoznakowanego dla Komisariatu Policji w Rogoźnie
(wpłata na fundusz wsparcia policji)</t>
  </si>
  <si>
    <t>15.</t>
  </si>
  <si>
    <t>Dofinansowanie zakupu samochodu ciężkiego 4x4 dla OSP Rogoźno</t>
  </si>
  <si>
    <t>16.</t>
  </si>
  <si>
    <t>Dofinansowanie zakupu samochodu ciężkiego 4x4 dla OSPParkowo</t>
  </si>
  <si>
    <t>Urząd Miejski w Rogoźnie 
Zostanie zawarta umowa z OSP Parkowo
Termin realizacji: 2014</t>
  </si>
  <si>
    <t>17.</t>
  </si>
  <si>
    <t>Doposażenie placu zabaw przy Szkole Podstawowej nr 3 w Rogoźnie</t>
  </si>
  <si>
    <t>Szkoła Podstawowa Nr 3 w Rogoźnie
Wykonawca: zostanie wyłoniony zgodnie z ustawą zamówień publicznych
termin realizacji; 2014</t>
  </si>
  <si>
    <t>18.</t>
  </si>
  <si>
    <t>Zakup zmywarko - wyparzacza</t>
  </si>
  <si>
    <t>Szkoła Podstawowa Nr 3 w Rogoźnie
Dostawca: Gastroproces DAGMAR SŁOWIŃSKI Łódź
Termin realizacji: 2014</t>
  </si>
  <si>
    <t>19.</t>
  </si>
  <si>
    <t>20.</t>
  </si>
  <si>
    <t>Budowa 1 punktu świetlnego przy ul. Leśnej 14 w Rogoźnie</t>
  </si>
  <si>
    <t>21.</t>
  </si>
  <si>
    <t>Budowa targowiska miejskiego w Rogoźnie</t>
  </si>
  <si>
    <t>Urząd Miejski w Rogoźnie
Wykonawca: Zakład Robót Drogowych i Melioracyjnych DROGMEL Borowo Młyn
Termin realizacji: 2009-2014</t>
  </si>
  <si>
    <t>22.</t>
  </si>
  <si>
    <t>Remont świetlic wiejskich wraz z wyposażeniem i zagospodarowaniem otoczenia</t>
  </si>
  <si>
    <t>Urząd Miejski w Rogoźnie
Wykonawcy:  zostali wyłonieni w drodze zmówień publicznych
Termin realizacji: 2013-2014</t>
  </si>
  <si>
    <t>z tego:</t>
  </si>
  <si>
    <t>22.1</t>
  </si>
  <si>
    <t>w m. Jaracz</t>
  </si>
  <si>
    <t xml:space="preserve">środki własne </t>
  </si>
  <si>
    <t>Zakład Elektroinstalacyjny 
i Ogólnobudowlany Wągrowiec  - Zbigniew Smoliński</t>
  </si>
  <si>
    <t>22.2</t>
  </si>
  <si>
    <t>w m. Karolewo</t>
  </si>
  <si>
    <t>PUH "PARAMA KRUG" Rogoźno - Włodzimierz Krug</t>
  </si>
  <si>
    <t>22.3</t>
  </si>
  <si>
    <t>w m. Garbatka</t>
  </si>
  <si>
    <t>Przedsiębiorstwo Ogólno -Budowlane Leszek Podraza Lechlin 62-085 Skoki</t>
  </si>
  <si>
    <t>22.4</t>
  </si>
  <si>
    <t>w m. Owieczki</t>
  </si>
  <si>
    <t>Usługi Budowlane - Wiesław Szałata Sieraków</t>
  </si>
  <si>
    <t>22.5</t>
  </si>
  <si>
    <t>w m. Laskowo</t>
  </si>
  <si>
    <t>22.6</t>
  </si>
  <si>
    <t>w m. Studzieniec</t>
  </si>
  <si>
    <t>23.</t>
  </si>
  <si>
    <t xml:space="preserve">Modernizacja świetlicy w Boguniewie </t>
  </si>
  <si>
    <t>24.</t>
  </si>
  <si>
    <t>25.</t>
  </si>
  <si>
    <t>Zakup odbiornikaTV 50-55 cali LED z funkcją dostępu do internetu z anteną i szafką do telewizora oraz miksera do sprzętu nagłaśniającego do sali wiejskiej w Karolewie</t>
  </si>
  <si>
    <t>26.</t>
  </si>
  <si>
    <t>Zakup ekranu do sali widowiskowej dla RCK w Rogoźnie
(dotacja celowa)</t>
  </si>
  <si>
    <t>Urząd Miejski w Rogoźnie 
Została podpisana umowa na dotację celową z instytucją kultury
Termin realizacji: 2014</t>
  </si>
  <si>
    <t>27.</t>
  </si>
  <si>
    <t>Budowa nowego amfiteatru wraz z zagospodarowaniem terenu- przedsięwzięcie funduszu sołeckiego Parkowo - etap I</t>
  </si>
  <si>
    <t>28.</t>
  </si>
  <si>
    <t>Modernizacja terenu przeznaczonego na cele kulturalne przy stawie w Parkowie - przy udziale środków funduszu soleckiego</t>
  </si>
  <si>
    <t>29.</t>
  </si>
  <si>
    <t>Zakup kosiarek samobieżnych dla Szkoły Podstawowej Nr 3; sołectw: Studzieniec, Garbatka, Owieczki, Jaracz, Budziszewko, Słomowo, Pruśce</t>
  </si>
  <si>
    <t>Urząd Miejski w Rogoźnie 
Dostawca: Sklep Wielobranżowy Serwis - STIHL  B. Gajewski Rogoźno
Termin realizacji: 2014</t>
  </si>
  <si>
    <t>30.</t>
  </si>
  <si>
    <t>Budowa siłowni zewnętrznej- przedsięwzięcie funduszu sołeckiego Owczegłowy</t>
  </si>
  <si>
    <t>RAZEM:</t>
  </si>
  <si>
    <t>Dotacje udzielone z budżetu Gminy  na zadania bieżące</t>
  </si>
  <si>
    <t xml:space="preserve">I. </t>
  </si>
  <si>
    <t>Dotacje dla jednostek sektora finansów publicznych</t>
  </si>
  <si>
    <t xml:space="preserve">1. </t>
  </si>
  <si>
    <t xml:space="preserve">Dotacja podmiotowa </t>
  </si>
  <si>
    <t xml:space="preserve">Dotacje celowe </t>
  </si>
  <si>
    <t>Transport i łaczność</t>
  </si>
  <si>
    <t xml:space="preserve">Dotacje celowe przekazane gminie na zadania bieżące realizowane na podstawie porozumień (umów)  między jednostkami samorządu terytorialnego </t>
  </si>
  <si>
    <t>Dotacja celowa na pomoc finansową udzieloną miedzy jednostkami samorządu terytorialnego na dofinansowanie własnych zadań bieżących</t>
  </si>
  <si>
    <t xml:space="preserve">Dotacje celowe przekazane dla powiatu na zadania bieżące realizowane na podstawie porozumień (umów)  między jednostkami samorządu terytorialnego </t>
  </si>
  <si>
    <t>Dotacje celowe przekazane do powiatu na zadania bieżące realizowane na podstawie porozumień (umów)  między jednostkami samorządu terytorialnego</t>
  </si>
  <si>
    <t>Dotacja przedmiotowa</t>
  </si>
  <si>
    <t>Zakład gospodarki mieszkaniowej</t>
  </si>
  <si>
    <t xml:space="preserve">II. </t>
  </si>
  <si>
    <t>Dotacje dla jednostek spoza sektora finansów publicznych</t>
  </si>
  <si>
    <t>Dotacja celowa</t>
  </si>
  <si>
    <t>Dotacja celowa z budżetu na finansowanie lub dofinansowanie zadań zleconych do realizacji pozostałym jednostkom niezaliczanym do sektora finansów publicznych</t>
  </si>
  <si>
    <t>Dotacja celowa z budżetu jednostki samorządu terytorialnego, udzielone w trybie art. 221 ustawy, na finansowanie lub dofinansowanie zadań zleconych do realizacji organizacjom prowadzącym działalność pożytku publicznego</t>
  </si>
  <si>
    <t>Dotacje z budżetu na finansowanie lub dofinansowanie prac remontowych i konserwatorskich obiektów zabytkowych przekazane jednostkom niezaliczanym do sektora finansów publicznych</t>
  </si>
  <si>
    <t>Kultura fizyczna i sport</t>
  </si>
  <si>
    <t>Razem</t>
  </si>
  <si>
    <t>Dotacje udzielone z budżetu na zadania majątkowe</t>
  </si>
  <si>
    <t>Dotacja celowa na pomoc finansową udzieloną między jednostkami samorządu terytorialnego na dofinansowanie własnych zadań inwestycyjnych i zakupów inwestycyjnych</t>
  </si>
  <si>
    <t>Dotacje celowe z budżetu na finansowanie lub dofinansowanie kosztów realizacji inwestycji i zakupów inwestycyjnych innych jendostek sektora finansów publicznych</t>
  </si>
  <si>
    <t>Dotacja celowa z budżetu na finansowanie lub dofinansowanie kosztów realizacji inwestycji i zakupów inwestycyjnych jednostek niezaliczanych do sektora finansow publicznych</t>
  </si>
  <si>
    <t>Nazwa zakładu budżetowego
Dział 700 Rozdział 70001</t>
  </si>
  <si>
    <t>Koszty</t>
  </si>
  <si>
    <t>bieżące</t>
  </si>
  <si>
    <t>majątkowe</t>
  </si>
  <si>
    <t>razem</t>
  </si>
  <si>
    <t>z tego:
wynagrodzenia i pochodne od wynagrodzeń</t>
  </si>
  <si>
    <t>Zarząd Administracyjny Mienia Komunalnego</t>
  </si>
  <si>
    <t>dotacja przedmiotowa</t>
  </si>
  <si>
    <t xml:space="preserve">NAPOJÓW ALKOHOLOWYCH I WYDATKÓW NA REALIZACJĘ ZADAŃ </t>
  </si>
  <si>
    <t xml:space="preserve">OKREŚLONYCH W PROGRAMIE PROFILAKTYKI I ROZWIĄZYWANIA </t>
  </si>
  <si>
    <t>PROBLEMÓW ALKOHOLOWYCH I NARKOMANII</t>
  </si>
  <si>
    <t>NA 2014 ROK</t>
  </si>
  <si>
    <t>DOCHODY</t>
  </si>
  <si>
    <t>Dochody od osób prawnych, od osób fizycznych i    od innych jednostek nieposiadających osobowości prawnej oraz wydatki związane z ich poborem</t>
  </si>
  <si>
    <t>Wpływy  z opłat za zezwolenia na sprzedaż alkoholu</t>
  </si>
  <si>
    <t>WYDATKI</t>
  </si>
  <si>
    <t>Wpłaty jednostek na fundusz celowy</t>
  </si>
  <si>
    <t>Zakup usług dostępu do sieci internet</t>
  </si>
  <si>
    <t>Sołectwo</t>
  </si>
  <si>
    <t xml:space="preserve">Transport i łączność </t>
  </si>
  <si>
    <t>Budziszewko</t>
  </si>
  <si>
    <t>1) Zakup kamienia - 4.072 zł
2) Zakup tablic informacyjnych z numerami domów - 1.000 zł</t>
  </si>
  <si>
    <t>Garbatka</t>
  </si>
  <si>
    <t>1) Zakup tłucznia, gruzobetonu na drogi - 1.000 zł 
2) Budowa parkingu przy boisku sportowym - 653 zł</t>
  </si>
  <si>
    <t>Kaziopole</t>
  </si>
  <si>
    <t>Remont dróg gminnych</t>
  </si>
  <si>
    <t>Parkowo</t>
  </si>
  <si>
    <t>1) Utwardzenie drogi Boguniewskiej – 1.000 zł
2) Utwardzenie drogi Brzozowej – 5.500 zł</t>
  </si>
  <si>
    <t>Słomowo</t>
  </si>
  <si>
    <t xml:space="preserve">Zakup tłucznia na utwardzenie drogi w Szczytnie </t>
  </si>
  <si>
    <t>Równanie dróg gminnych</t>
  </si>
  <si>
    <t>Budowa parkingu przy boisku sportowym</t>
  </si>
  <si>
    <t>Gościejewo</t>
  </si>
  <si>
    <t>Zakup tablic z numerami posesji</t>
  </si>
  <si>
    <t>Nienawiszcz</t>
  </si>
  <si>
    <t>Zakup materiałów i naprawa drogi gminnej</t>
  </si>
  <si>
    <t>Owieczki</t>
  </si>
  <si>
    <t xml:space="preserve">Utwardzenie drogi </t>
  </si>
  <si>
    <t>1) Równanie dróg gruntowych - 2.000 zł
2) Zakup mapy Parkowa z numeracją posesji - 500 zł</t>
  </si>
  <si>
    <t>Pruśce</t>
  </si>
  <si>
    <t>Równanie dróg gruntowych</t>
  </si>
  <si>
    <t>Karolewo</t>
  </si>
  <si>
    <t>Przygotowanie terenu pod plac zabaw</t>
  </si>
  <si>
    <t>Poprawa estetyki terenu przy amfiteatrze wraz z zagospodarowaniem miejsca rekreacji i sportu</t>
  </si>
  <si>
    <t xml:space="preserve">Bezpieczeństwo publiczne i ochrona przeciwpożarowa </t>
  </si>
  <si>
    <t>Wsparcie działalności OSP</t>
  </si>
  <si>
    <t>Remont strażnicy OSP</t>
  </si>
  <si>
    <t>Jaracz</t>
  </si>
  <si>
    <t>Zakup wyposażenia ( artykuły edukacyjne) dla Przedszkola w Parkowie</t>
  </si>
  <si>
    <t>Wsparcie działań szkoły</t>
  </si>
  <si>
    <t>Boguniewo</t>
  </si>
  <si>
    <t>Utrzymanie zieleni i ogródka jordanowskiego</t>
  </si>
  <si>
    <t xml:space="preserve">Zakup kosy spalinowej </t>
  </si>
  <si>
    <t>Utrzymanie i pielęgnacja wiejskich terenów zielonych</t>
  </si>
  <si>
    <t>Studzieniec</t>
  </si>
  <si>
    <t xml:space="preserve">Pielęgnacja zieleni </t>
  </si>
  <si>
    <t>Tarnowo</t>
  </si>
  <si>
    <t>Pielęgnacja zieleni na terenie sołectwa</t>
  </si>
  <si>
    <t xml:space="preserve">Owczegłowy </t>
  </si>
  <si>
    <t xml:space="preserve">Utrzymanie świetlicy - gospodzarz obiektu </t>
  </si>
  <si>
    <t>Wynagrodzenie dla palacza</t>
  </si>
  <si>
    <t xml:space="preserve">Zakup gabloty informacyjnej </t>
  </si>
  <si>
    <t xml:space="preserve">Zakup wyposażenia do sali wiejskiej </t>
  </si>
  <si>
    <t>1) Utrzymanie porządku, czystości w świetlicy wiejskiej, wokół świetlicy i na placu zabaw – 100 zł 
2) Zakup materiałów do wykonania wiaty przy świetlicy - 3.839 zł
3) Zakup art. do wyposażenia świetlicy - 5.000 zł</t>
  </si>
  <si>
    <t xml:space="preserve">1) Wyposażenie świetlicy wiejskiej - 1.500 zł
2) Zakup wiaty magazynowej - 1.500 zł </t>
  </si>
  <si>
    <t>Prace remontowe przy świetlicy wiejskiej</t>
  </si>
  <si>
    <t>Laskowo</t>
  </si>
  <si>
    <t>Zakup wyposażenia do świetlicy wiejskiej</t>
  </si>
  <si>
    <t>Owczegłowy</t>
  </si>
  <si>
    <t>1) Utrzymanie, wyposażenie świetlicy - 2.514 zł
2) Zakup tablic informacyjnych zamykanych - 3.000 zł</t>
  </si>
  <si>
    <t>Ruda</t>
  </si>
  <si>
    <t>Zakup materiałów i wyposażenia świetlicy</t>
  </si>
  <si>
    <t xml:space="preserve">1) Doposażenie świetlicy - 4.000 zł 
2) Zakup opału - 3.500 zł </t>
  </si>
  <si>
    <t>Zakup energii elektrycznej, gazu, wody</t>
  </si>
  <si>
    <t>Utrzymanie świetlicy wiejskiej</t>
  </si>
  <si>
    <t xml:space="preserve">Gościejewo </t>
  </si>
  <si>
    <t xml:space="preserve">Wywóz nieczystości płynnych i stałych </t>
  </si>
  <si>
    <t>Utrzymanie, wyposażenie świetlicy</t>
  </si>
  <si>
    <t>Zakup energii elektrycznej i wody</t>
  </si>
  <si>
    <t xml:space="preserve">Ubezpieczenie sali wiejskiej </t>
  </si>
  <si>
    <t xml:space="preserve">Biblioteki </t>
  </si>
  <si>
    <t>Wsparcie działań Biblioteki Publicznej w Parkowie</t>
  </si>
  <si>
    <t>Organizacja imprez kulturalno – sportowych</t>
  </si>
  <si>
    <t xml:space="preserve">Organizacja imprez kulturalnych </t>
  </si>
  <si>
    <t>Organizacja imprez kulturalnych i zajęć świetlicowych</t>
  </si>
  <si>
    <t xml:space="preserve">Organizacja imprez o charakterze kulturalnym i  sportowym </t>
  </si>
  <si>
    <t xml:space="preserve">1) Organizacja imprez kulturalnych – 1.972 zł 
2) Wyposażenie wiaty nad jeziorem Nienawiszcz – 2.500 zł </t>
  </si>
  <si>
    <t>Organizacja imprez kulturalnych i oświatowych</t>
  </si>
  <si>
    <t>Organizacja imprez kulturalnych i festynów rodzinnych</t>
  </si>
  <si>
    <t>Organizacja imprez kulturalnych i społecznych</t>
  </si>
  <si>
    <t>1) Organizacja imprez o charakterze kulturalnym i  sportowym - 1.400 zł 
2) Urządzenie Centrum Integracji - 7.500 zł</t>
  </si>
  <si>
    <t>Organizowanie imprez kulturalno – sportowych</t>
  </si>
  <si>
    <t>1) Organizowanie imprez kulturalno – sportowych - 1.500 zł
2) Wyjazd edukacyjny mieszkańców sołectwa - 1.700 zł</t>
  </si>
  <si>
    <t>Wykonanie wieńca dożynkowego</t>
  </si>
  <si>
    <t xml:space="preserve">1) Organizacja imprez o charakterze kulturalnym i  sportowym - 600 zł
2) Urządzenie Centrum Integracji - 2.000 zł </t>
  </si>
  <si>
    <t>Budowa nowego amfiteatru wraz z zagospodarowaniem terenu</t>
  </si>
  <si>
    <t>Modernizacja terenu przeznaczonego na cele kulturalne przy stawie w miejscowosci Parkowo</t>
  </si>
  <si>
    <t>Wsparcie lokalnej drużyny piłkarskiej</t>
  </si>
  <si>
    <t>Pielęgnacja zieleni na boisku sportowym</t>
  </si>
  <si>
    <t>Utrzymanie boiska sportowego</t>
  </si>
  <si>
    <t>Prace pielęgnacyjne na stadionie sportowym Gościejewo</t>
  </si>
  <si>
    <t xml:space="preserve">Utrzymanie murawy na boisku sportowym </t>
  </si>
  <si>
    <t>Pielęgnacja boiska sportowego oraz organizacja rozgrywek GLPN</t>
  </si>
  <si>
    <t>Zakup paliwa, materiały dla drużyny piłkarskiej</t>
  </si>
  <si>
    <t>Utrzymanie boiska i placu zabaw</t>
  </si>
  <si>
    <t>Organizacja imprez sportowych, dbanie o boiska sportowe</t>
  </si>
  <si>
    <t>Utrzymanie boisk wiejskich</t>
  </si>
  <si>
    <t xml:space="preserve">Prace pielęgnacyjne na boisku sportowym </t>
  </si>
  <si>
    <t xml:space="preserve">Pielęgnacja zieleni przy świetlicy i boisku sportowym </t>
  </si>
  <si>
    <t>Wykonanie ławek na boisku sportowym</t>
  </si>
  <si>
    <t>Program "Wielkoposka Odnowa Wsi" - budowa siłowni zewnętrznej</t>
  </si>
  <si>
    <t>wydatki bieżące</t>
  </si>
  <si>
    <t>wydatki majątkowe</t>
  </si>
  <si>
    <t>WYDATKI NA PRZEDSIĘWIĘCIA W RAMACH FUNDUSZU SOŁECKIEGO W 2014 ROKU</t>
  </si>
  <si>
    <t>Nazwa sołectwa/ przedsięwzięcia</t>
  </si>
  <si>
    <t>Liczba mieszkańców
na dzień 30.06.2013r.</t>
  </si>
  <si>
    <t>Wysokość Funduszu sołeckiego</t>
  </si>
  <si>
    <t>Utrzymanie i wyposażenie świetlicy wiejskiej</t>
  </si>
  <si>
    <t xml:space="preserve">Organizacja imprez kulturalno-sportowych </t>
  </si>
  <si>
    <t>Utrzymanie dróg gminnych</t>
  </si>
  <si>
    <t xml:space="preserve">Zakup tablic informacyjnych dla sołectwa </t>
  </si>
  <si>
    <t>Organizacja imprez kulturalno-sportowych</t>
  </si>
  <si>
    <t>Wyjazd edukacyjny mieszkańców sołectwa</t>
  </si>
  <si>
    <t xml:space="preserve">Usługi tartaczno - stolarskie </t>
  </si>
  <si>
    <t>Utrzymania boiska sportowego</t>
  </si>
  <si>
    <t>Zakup kosy spalinowej</t>
  </si>
  <si>
    <t>Rozpoczęcie inwestycji "Budowa parkingu przy boisku piłkarskim"</t>
  </si>
  <si>
    <t>Zakup wyposażenia  i bieżące utrzymanie sali wiejskiej</t>
  </si>
  <si>
    <t>Poprawa estetyki terenu przy amfiteatrze wraz z zagospodarowaniem miejsca rekreacji i sportu w m. Gościejewo</t>
  </si>
  <si>
    <t xml:space="preserve">Prace pielęgnacyjne na stadionie sportowym </t>
  </si>
  <si>
    <t>Zakup wyposażenia (artukuły edukacyjne) dla Przedszkola w Parkowie</t>
  </si>
  <si>
    <t>Zakup artykułów do wyposażenia świetlicy</t>
  </si>
  <si>
    <t>Utrzymanie porządku, czystości w świetlicy wiejskiej, wokół świetlicy i na placu zabaw</t>
  </si>
  <si>
    <t>Zakup materiałów do wykonanie budynku gospodarczego na terenie przy świetlicy</t>
  </si>
  <si>
    <t>Organizacja imprez kulturalno - sportowych</t>
  </si>
  <si>
    <t>Utrzymanie murawy na boisku sportowym</t>
  </si>
  <si>
    <t xml:space="preserve">Zakup wiaty magazynowej </t>
  </si>
  <si>
    <t>Wyposażenia świetlicy wiejskiej</t>
  </si>
  <si>
    <t>Urzymanie boiska sportowego</t>
  </si>
  <si>
    <t>Organizacja imprez kulturalnych</t>
  </si>
  <si>
    <t>Zakup tablic z numeracją posesji</t>
  </si>
  <si>
    <t>Zakup materiałów i wyposażenia wiaty nad jeziorem</t>
  </si>
  <si>
    <t>Zakup tablic informacyjnych zamykanych</t>
  </si>
  <si>
    <t>Utrzymanie i wyposażenie świetlicy</t>
  </si>
  <si>
    <t>Budowa drogi</t>
  </si>
  <si>
    <t>Dokończenie odcinka drogi Boguniewskiej</t>
  </si>
  <si>
    <t>Utwardzenie drogi Brzozowej</t>
  </si>
  <si>
    <t>Wsparcie działań Publicznej Biblioteki w Parkowie</t>
  </si>
  <si>
    <t>Wykonanie planu sołectwa</t>
  </si>
  <si>
    <t>Równanie dróg gminnych wraz z kruszywem</t>
  </si>
  <si>
    <t>Zakup wyposażenia i energii do świetlicy wiejskiej</t>
  </si>
  <si>
    <t>Orgazniacja imprez kulturalnych i sportowych</t>
  </si>
  <si>
    <t>Prace pielęgnacyjne na boisku sportowym i placu zabaw</t>
  </si>
  <si>
    <t>Zakup tłucznia do utwardzenia drogi gminnej w Szczytnie</t>
  </si>
  <si>
    <t>Organizacja imprez kulturalnych i sportowych</t>
  </si>
  <si>
    <t>Pielęgnacja zieleni przy świetlicy i na boisku sportowym</t>
  </si>
  <si>
    <t>Zakup opału do ogrzewania świetlicy</t>
  </si>
  <si>
    <t>Doposażenie świetlicy</t>
  </si>
  <si>
    <t>Wynagrodzenie palacza</t>
  </si>
  <si>
    <t>Doposażenie sprzętu dla GLPN</t>
  </si>
  <si>
    <t xml:space="preserve">Pielęgnacja zieleni na terenie sołectwa </t>
  </si>
  <si>
    <t>Organizacja imprez o charakterze kulturalnym i sportowym</t>
  </si>
  <si>
    <t>Urządzanie Centrum Integracji</t>
  </si>
  <si>
    <t xml:space="preserve"> WYDATKI</t>
  </si>
  <si>
    <t>Gospodarka ściekowa i ochrona środowiska</t>
  </si>
  <si>
    <t>Plan 2014 roku</t>
  </si>
  <si>
    <t>przychodów</t>
  </si>
  <si>
    <t>rozchodów</t>
  </si>
  <si>
    <t>Wykonanie na dzień: 30.06.2014 roku</t>
  </si>
  <si>
    <t>% wykonania</t>
  </si>
  <si>
    <t>x</t>
  </si>
  <si>
    <t>PLAN I WYKONANIE</t>
  </si>
  <si>
    <t>ZMIANY W PLANIE DOCHODÓW BUDŻETU GMINY ROGOŹNO ORAZ REALIZACJA DOCHODÓW 
od początki roku do dnia 30 czerwca 2014 roku</t>
  </si>
  <si>
    <t>Zmiany</t>
  </si>
  <si>
    <t xml:space="preserve">Plan obowiązujący na dzień: 30.06.2014 r.
</t>
  </si>
  <si>
    <t>Plan obowiązujący na:
01.01.2014 r.</t>
  </si>
  <si>
    <t>Wykonanie 
na: 
30.06.2014 r.</t>
  </si>
  <si>
    <t>Saldo końcowe</t>
  </si>
  <si>
    <t>Należności pozostałe do zapłaty ogółem</t>
  </si>
  <si>
    <t>zaległości</t>
  </si>
  <si>
    <t>% 
wykonania</t>
  </si>
  <si>
    <t>Plan obowiązujący na: 01.01.2014r.</t>
  </si>
  <si>
    <t>Plan obowiązujący na:
30.06.2014</t>
  </si>
  <si>
    <t>Wykonanie na dzień: 30.06.2014 r.</t>
  </si>
  <si>
    <t>Zobowiązania niewymagalne</t>
  </si>
  <si>
    <t>ZMIANY W PLANIE WYDATKÓW BUDŻETU GMINY ROGOŹNO ORAZ WYKONANIE WYDATKÓW
za okres od początku roku do dnia 30 czerwca 2014 roku</t>
  </si>
  <si>
    <t>WYKAZ  PLANOWANYCH I WYKONANYCH WYDATKÓW MAJĄTKOWYCH GMINY NA DZIEŃ 30 CZERWCA 2014 ROKU</t>
  </si>
  <si>
    <t>zmiany w okresie I pólrocza 2014 roku</t>
  </si>
  <si>
    <t>Remont pomieszczeń w budynku komisariatu policji w Rogoźnie
(wpłata na fundusz wsparcia policji)</t>
  </si>
  <si>
    <t>Plan obowiazujacy na dzień 01.01.2014 r.</t>
  </si>
  <si>
    <t>Plan obowiazujacy na dzień 30.06.2014 r.</t>
  </si>
  <si>
    <t>Urząd Miejski w Rogoźnie 
Została zawarta umowa z OSP Rogoźno w dniu 30.06.2014r.
Termin realizacji: 2014</t>
  </si>
  <si>
    <t>Urząd Miejski w Rogoźnie
Wykonawca: Aquabellis sp. z o.o. Rogoźno
Termin realizacji: 2014</t>
  </si>
  <si>
    <t>Wykonanie wydatków na dzień: 30.06.2014 roku</t>
  </si>
  <si>
    <t>Urząd Miejski w Rogoźnie 
Zmiana wydatku majątkowego na bieżący</t>
  </si>
  <si>
    <t>8</t>
  </si>
  <si>
    <t>Zmiana nazwy przedsięwzięcia funduszu sołeckiego</t>
  </si>
  <si>
    <t>Załącznik Nr 4 do informacji opisowej</t>
  </si>
  <si>
    <t>Załącznik Nr 5 do informacji opisowej</t>
  </si>
  <si>
    <t>Plan na 30.06.2014r.</t>
  </si>
  <si>
    <t>Wykonanie na 30.06.2014r.</t>
  </si>
  <si>
    <t>Załącznik Nr 6 do informacji opisowej</t>
  </si>
  <si>
    <t xml:space="preserve">Plan i wykonanie dochodów i wydatków związanych z realizacją zadań  z zakresu administracji rządowej 
i innych zadań zleconych gminie ustawami na 2014 rok </t>
  </si>
  <si>
    <t xml:space="preserve">Plan i wykonanie dochodów i wydatków związanych z realizacją zadań własnych na 2014 rok </t>
  </si>
  <si>
    <t>Plan obowiązujący na dzień 30.06.2014r.</t>
  </si>
  <si>
    <t>%
wykonania</t>
  </si>
  <si>
    <t>Wykonanie na dzień 30.06.2014r.</t>
  </si>
  <si>
    <t>Załącznik Nr 7 do informacji opisowej</t>
  </si>
  <si>
    <t>ZESTAWIENIE PLANOWANYCH I WYKONANYCH KWOT DOTACJI W 2014 ROKU</t>
  </si>
  <si>
    <t>Załącznik Nr 10 do informacji opisowej</t>
  </si>
  <si>
    <t>PLAN I WYKONANIE PRZYCHODÓW I KOSZTÓW ZAKŁADU BUDŻETOWEGO GMINY ROGOŹNO NA 2014 ROK</t>
  </si>
  <si>
    <t xml:space="preserve">Przychody
</t>
  </si>
  <si>
    <t>RAZEM PLAN:</t>
  </si>
  <si>
    <t>RAZEM WYKONANIE:</t>
  </si>
  <si>
    <t>% Wykonania</t>
  </si>
  <si>
    <t>Załącznik Nr 9 do informacji opisowej</t>
  </si>
  <si>
    <t>Plan i wykonanie dochodów i wydatków z opłat i kar za korzystanie
 ze środowiska na  2014 rok</t>
  </si>
  <si>
    <t>Wykonanie
 na dzień 30.06.2014r.</t>
  </si>
  <si>
    <t>PLAN I WYKONANIE DOCHODÓW Z TYTUŁU WYDAWANIA ZEZWOLEŃ NA SPRZEDAŻ</t>
  </si>
  <si>
    <t>Plan na dzień 
30.06.2014</t>
  </si>
  <si>
    <t>Wykonanie na dzień: 30.06.2014r.</t>
  </si>
  <si>
    <t>Załącznik Nr 11 do informacji opisowej</t>
  </si>
  <si>
    <t>Plan i wykonanie przedsięwzięć w ramach funduszu sołeckiego na 2014 rok</t>
  </si>
  <si>
    <t>Tabela Nr 1 do załącznika nr 11</t>
  </si>
  <si>
    <t xml:space="preserve">Planowane i wykonane dochody i wydatki  z tytułu opłat za gospodarowanie odpadami komunalnymi  </t>
  </si>
  <si>
    <t>Wykonanie</t>
  </si>
  <si>
    <t>Należności wymagalne</t>
  </si>
  <si>
    <t>Nadpłaty</t>
  </si>
  <si>
    <t>Wpływy z innych lokalnych opłat pobiernaych przez jednostki samorządu terytorialnego na podstawie odrębnych ustaw</t>
  </si>
  <si>
    <t xml:space="preserve">Plan </t>
  </si>
  <si>
    <t>obsługa systemu - odbiór odpadów</t>
  </si>
  <si>
    <t>przesyłki pocztowe</t>
  </si>
  <si>
    <t>aktualizacja  dwóch systemów oprogramowania</t>
  </si>
  <si>
    <t>Urzędy gmin (miast na prawach powiatu)</t>
  </si>
  <si>
    <t>Składki na ubezpieczenie społeczne</t>
  </si>
  <si>
    <t>Nadwyżka za 2013 rok z rozliczenia systemu gospodarkowania odpadami komunalnymi  wynosiła 144.597,24 zł.</t>
  </si>
  <si>
    <t>Grzywny i inne kary od osób prawnych i innych jednostek organizacyjnych</t>
  </si>
  <si>
    <t>Plan obowiązujący na dzień: 30.06.2014r.</t>
  </si>
  <si>
    <t>Wykonanie 
na dzień: 30.06.2014r.</t>
  </si>
  <si>
    <t>Urząd Miejski w Rogoźnie 
Została zawarta umowa z KWP w Poznaniu w dniu 02.06.2014r.
Termin realizacji: 2014</t>
  </si>
  <si>
    <t>Urząd Miejski w Rogoźnie 
Została zawarta umowa w dniu 04.06.2014r. Z Powiatem obornickim
Termin realizacji: 2014</t>
  </si>
  <si>
    <t>01010</t>
  </si>
  <si>
    <t>Infrastruktura wodociągowa i sanitacyjna wsi</t>
  </si>
  <si>
    <t>0870</t>
  </si>
  <si>
    <t>Wpływy ze sprzedaży składników majątkowych</t>
  </si>
  <si>
    <t>Bezpieczeństwo publicze i ochrona przecipożarowa</t>
  </si>
  <si>
    <t>0560</t>
  </si>
  <si>
    <t>Zaległości z tytułu podatków i opłat zniesionych</t>
  </si>
  <si>
    <t>6680</t>
  </si>
  <si>
    <t>Wpłata środków finansowych niewykorzystanych w terminie wydatków, które nie wygasają z upływem roku budżetowego</t>
  </si>
  <si>
    <t>0960</t>
  </si>
  <si>
    <t>Otrzymane spadki, zapisy i darowizny w postaci pieniężnej</t>
  </si>
  <si>
    <t>0580</t>
  </si>
  <si>
    <t>Grzywny i inne kary pieniężne od osób prawnych i innych jednostek organizacyjnych</t>
  </si>
  <si>
    <t xml:space="preserve">                                                               Zestawienie do informacji opisowej</t>
  </si>
  <si>
    <t>Wynadrodzenia i podchodne od nich naliczone</t>
  </si>
  <si>
    <t>Załącznik Nr 12 do informacji opisowej</t>
  </si>
  <si>
    <t>Załącznik Nr 2 do informacji opisowej</t>
  </si>
  <si>
    <t xml:space="preserve">za okres od 01 lipca do 30 czerwca 2014 roku </t>
  </si>
  <si>
    <t>Załącznik Nr 1 do informacji opisowej</t>
  </si>
  <si>
    <t xml:space="preserve">Dofinansowanie zakupu samochodu dla WTZ w Wiardunkach </t>
  </si>
  <si>
    <t>Zakup i montaż dwóch bram przesuwnych wraz z siatką ogrodzeniową przy świetlicy wiejskiej w Grudnie
(jedna brama z furtką)</t>
  </si>
  <si>
    <t>Wykonanie 
na dzień 30.06.2014r.</t>
  </si>
  <si>
    <t>Zakup sprzętu lub strojów dla drużyny piłkarskiej</t>
  </si>
  <si>
    <t>Upowszechnianie wśród mieszkańców kultury fizycznej i sportu</t>
  </si>
  <si>
    <t>Program "Wielkopolska Odnowa Wsi"</t>
  </si>
  <si>
    <t>Załącznik Nr 8 do informacji opisowej</t>
  </si>
  <si>
    <t>Załącznik Nr 3 do informacji opisowej</t>
  </si>
  <si>
    <t>ZMIANY W PLANIE WYDATKÓW BUDŻETU GMINY ROGOŹNO Z TYTUŁU WYNAGRODZEŃ I POCHODNYCH OD NICH NALICZONYCH 
ORAZ ICH WYKONANIE 
za okres od początku roku do dnia 30 czerwca 2014 roku</t>
  </si>
  <si>
    <t>Plan  na dzień: 30.06.2014r.</t>
  </si>
  <si>
    <t>Różnica między planowanmi dochodami, a wydatkami na dzień 30 czerwca 2014 roku wynosi 6.891,65 zł i związana jest ze zmianą zatrudninia na stanowisku ds. zagadnień dotyczących gospodarowania odpadami komunalnymi i zastępstwa w okresie wakatu na tym stanowisku.</t>
  </si>
  <si>
    <t>Różnica: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</si>
</sst>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-* #,##0.00\ _z_ł_-;\-* #,##0.00\ _z_ł_-;_-* \-??\ _z_ł_-;_-@_-"/>
    <numFmt numFmtId="165" formatCode="???"/>
    <numFmt numFmtId="166" formatCode="?????"/>
    <numFmt numFmtId="167" formatCode="????"/>
    <numFmt numFmtId="168" formatCode="#,##0.00_ ;\-#,##0.00\ "/>
    <numFmt numFmtId="169" formatCode="0000"/>
    <numFmt numFmtId="170" formatCode="?"/>
    <numFmt numFmtId="171" formatCode="#,##0.00\ [$zł-415];[Red]\-#,##0.00\ [$zł-415]"/>
    <numFmt numFmtId="172" formatCode="#,##0.00\ &quot;zł&quot;"/>
    <numFmt numFmtId="173" formatCode="#,##0.00\ _z_ł"/>
  </numFmts>
  <fonts count="95" x14ac:knownFonts="1">
    <font>
      <sz val="11"/>
      <color theme="1"/>
      <name val="Calibri"/>
      <family val="2"/>
      <charset val="238"/>
      <scheme val="minor"/>
    </font>
    <font>
      <sz val="8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8.25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8.25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</font>
    <font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8.25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8.25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b/>
      <sz val="8"/>
      <name val="Arial CE"/>
      <family val="2"/>
      <charset val="238"/>
    </font>
    <font>
      <b/>
      <sz val="12"/>
      <name val="Times New Roman"/>
      <family val="1"/>
    </font>
    <font>
      <b/>
      <sz val="10"/>
      <color indexed="12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b/>
      <sz val="9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sz val="9"/>
      <name val="Arial CE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name val="Arial CE"/>
      <family val="2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b/>
      <sz val="12"/>
      <name val="Arial CE"/>
      <family val="2"/>
      <charset val="238"/>
    </font>
    <font>
      <sz val="8"/>
      <name val="Arial"/>
      <family val="2"/>
      <charset val="238"/>
    </font>
    <font>
      <b/>
      <sz val="12"/>
      <name val="Arial CE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charset val="238"/>
    </font>
    <font>
      <b/>
      <i/>
      <sz val="10"/>
      <name val="Arial CE"/>
      <charset val="238"/>
    </font>
    <font>
      <i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charset val="238"/>
    </font>
    <font>
      <b/>
      <sz val="10"/>
      <name val="Arial CE"/>
      <family val="2"/>
      <charset val="238"/>
    </font>
    <font>
      <b/>
      <i/>
      <sz val="9"/>
      <name val="Arial CE"/>
      <charset val="238"/>
    </font>
    <font>
      <i/>
      <sz val="10"/>
      <name val="Arial CE"/>
      <charset val="238"/>
    </font>
    <font>
      <b/>
      <sz val="9"/>
      <name val="Arial CE"/>
      <charset val="238"/>
    </font>
    <font>
      <sz val="9"/>
      <name val="Arial"/>
      <family val="2"/>
      <charset val="1"/>
    </font>
    <font>
      <b/>
      <sz val="9"/>
      <name val="Arial"/>
      <family val="2"/>
      <charset val="238"/>
    </font>
    <font>
      <sz val="10"/>
      <name val="Arial"/>
      <family val="2"/>
      <charset val="1"/>
    </font>
    <font>
      <sz val="9"/>
      <color indexed="8"/>
      <name val="Arial"/>
      <family val="2"/>
      <charset val="1"/>
    </font>
    <font>
      <sz val="8"/>
      <name val="Arial"/>
      <family val="2"/>
      <charset val="1"/>
    </font>
    <font>
      <b/>
      <sz val="12"/>
      <name val="Arial"/>
      <family val="2"/>
      <charset val="1"/>
    </font>
    <font>
      <sz val="11"/>
      <name val="Arial"/>
      <family val="2"/>
      <charset val="1"/>
    </font>
    <font>
      <b/>
      <sz val="11"/>
      <color indexed="8"/>
      <name val="Arial"/>
      <family val="2"/>
      <charset val="1"/>
    </font>
    <font>
      <b/>
      <sz val="8.5"/>
      <color indexed="8"/>
      <name val="Arial"/>
      <family val="2"/>
      <charset val="1"/>
    </font>
    <font>
      <sz val="12"/>
      <name val="Calibri"/>
      <family val="2"/>
      <charset val="238"/>
    </font>
    <font>
      <b/>
      <sz val="10"/>
      <color indexed="8"/>
      <name val="Arial"/>
      <family val="2"/>
      <charset val="1"/>
    </font>
    <font>
      <b/>
      <sz val="10"/>
      <name val="Arial"/>
      <family val="2"/>
      <charset val="238"/>
    </font>
    <font>
      <b/>
      <sz val="10"/>
      <name val="Arial"/>
      <family val="2"/>
      <charset val="1"/>
    </font>
    <font>
      <sz val="10"/>
      <color indexed="8"/>
      <name val="Arial"/>
      <family val="2"/>
      <charset val="1"/>
    </font>
    <font>
      <b/>
      <sz val="9"/>
      <color indexed="8"/>
      <name val="Arial"/>
      <family val="2"/>
      <charset val="1"/>
    </font>
    <font>
      <sz val="9"/>
      <name val="Arial"/>
      <family val="2"/>
      <charset val="238"/>
    </font>
    <font>
      <b/>
      <sz val="9"/>
      <name val="Arial"/>
      <family val="2"/>
      <charset val="1"/>
    </font>
    <font>
      <sz val="11"/>
      <color indexed="8"/>
      <name val="Arial"/>
      <family val="2"/>
      <charset val="1"/>
    </font>
    <font>
      <b/>
      <sz val="12"/>
      <name val="Arial"/>
      <family val="2"/>
      <charset val="238"/>
    </font>
    <font>
      <i/>
      <sz val="9"/>
      <name val="Arial"/>
      <family val="2"/>
      <charset val="238"/>
    </font>
    <font>
      <b/>
      <sz val="8"/>
      <name val="Arial"/>
      <family val="2"/>
      <charset val="1"/>
    </font>
    <font>
      <sz val="8"/>
      <color indexed="8"/>
      <name val="Arial"/>
      <family val="2"/>
      <charset val="1"/>
    </font>
    <font>
      <i/>
      <sz val="9"/>
      <color indexed="8"/>
      <name val="Arial"/>
      <family val="2"/>
      <charset val="1"/>
    </font>
    <font>
      <b/>
      <sz val="11"/>
      <name val="Arial"/>
      <family val="2"/>
      <charset val="1"/>
    </font>
    <font>
      <b/>
      <sz val="8"/>
      <color indexed="8"/>
      <name val="Arial"/>
      <family val="2"/>
      <charset val="1"/>
    </font>
    <font>
      <b/>
      <sz val="11"/>
      <name val="Arial"/>
      <family val="2"/>
      <charset val="238"/>
    </font>
    <font>
      <b/>
      <sz val="8.5"/>
      <color indexed="8"/>
      <name val="Arial"/>
      <family val="2"/>
      <charset val="238"/>
    </font>
    <font>
      <i/>
      <sz val="10"/>
      <name val="Arial"/>
      <family val="2"/>
      <charset val="238"/>
    </font>
    <font>
      <sz val="7"/>
      <color indexed="8"/>
      <name val="Arial"/>
      <family val="2"/>
      <charset val="204"/>
    </font>
    <font>
      <i/>
      <sz val="8"/>
      <name val="Arial"/>
      <family val="2"/>
      <charset val="238"/>
    </font>
    <font>
      <b/>
      <i/>
      <sz val="12"/>
      <name val="Arial"/>
      <family val="2"/>
      <charset val="238"/>
    </font>
    <font>
      <b/>
      <sz val="11"/>
      <name val="Arial CE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6"/>
      <color indexed="8"/>
      <name val="Arial"/>
      <family val="2"/>
      <charset val="238"/>
    </font>
    <font>
      <sz val="8.5"/>
      <color indexed="8"/>
      <name val="Arial"/>
      <family val="2"/>
      <charset val="238"/>
    </font>
    <font>
      <i/>
      <sz val="8"/>
      <name val="Arial CE"/>
      <charset val="238"/>
    </font>
    <font>
      <b/>
      <sz val="6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7"/>
      <name val="Arial CE"/>
      <charset val="238"/>
    </font>
    <font>
      <b/>
      <sz val="6"/>
      <name val="Arial CE"/>
      <charset val="238"/>
    </font>
    <font>
      <sz val="9"/>
      <color indexed="8"/>
      <name val="Arial"/>
      <family val="2"/>
      <charset val="238"/>
    </font>
    <font>
      <b/>
      <sz val="6"/>
      <color indexed="8"/>
      <name val="Arial"/>
      <family val="2"/>
      <charset val="1"/>
    </font>
    <font>
      <sz val="9"/>
      <name val="Baskerville Old Face"/>
      <family val="1"/>
    </font>
    <font>
      <i/>
      <sz val="8"/>
      <name val="Arial CE"/>
      <family val="2"/>
      <charset val="238"/>
    </font>
  </fonts>
  <fills count="21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indexed="13"/>
        <bgColor indexed="3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22"/>
        <bgColor indexed="44"/>
      </patternFill>
    </fill>
    <fill>
      <patternFill patternType="solid">
        <fgColor indexed="55"/>
        <bgColor indexed="23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theme="0" tint="-0.34998626667073579"/>
        <bgColor indexed="46"/>
      </patternFill>
    </fill>
    <fill>
      <patternFill patternType="solid">
        <fgColor theme="0" tint="-0.14999847407452621"/>
        <bgColor indexed="46"/>
      </patternFill>
    </fill>
    <fill>
      <patternFill patternType="solid">
        <fgColor theme="0"/>
        <bgColor indexed="0"/>
      </patternFill>
    </fill>
    <fill>
      <patternFill patternType="solid">
        <fgColor theme="0" tint="-0.34998626667073579"/>
        <bgColor indexed="0"/>
      </patternFill>
    </fill>
    <fill>
      <patternFill patternType="solid">
        <fgColor theme="0" tint="-0.14999847407452621"/>
        <bgColor indexed="0"/>
      </patternFill>
    </fill>
  </fills>
  <borders count="24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thin">
        <color indexed="64"/>
      </right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hair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/>
      <diagonal/>
    </border>
    <border>
      <left style="medium">
        <color indexed="8"/>
      </left>
      <right style="thin">
        <color indexed="64"/>
      </right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64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thin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/>
      <top style="medium">
        <color indexed="8"/>
      </top>
      <bottom style="thin">
        <color indexed="64"/>
      </bottom>
      <diagonal/>
    </border>
    <border>
      <left/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/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hair">
        <color indexed="8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/>
      <diagonal/>
    </border>
    <border>
      <left style="medium">
        <color indexed="8"/>
      </left>
      <right style="medium">
        <color indexed="8"/>
      </right>
      <top style="hair">
        <color indexed="64"/>
      </top>
      <bottom style="hair">
        <color indexed="64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thin">
        <color indexed="64"/>
      </bottom>
      <diagonal/>
    </border>
    <border>
      <left style="medium">
        <color indexed="8"/>
      </left>
      <right/>
      <top/>
      <bottom style="thin">
        <color indexed="64"/>
      </bottom>
      <diagonal/>
    </border>
    <border>
      <left style="medium">
        <color indexed="8"/>
      </left>
      <right/>
      <top style="thin">
        <color indexed="64"/>
      </top>
      <bottom/>
      <diagonal/>
    </border>
    <border>
      <left style="medium">
        <color indexed="8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 style="medium">
        <color indexed="8"/>
      </left>
      <right/>
      <top style="hair">
        <color indexed="8"/>
      </top>
      <bottom/>
      <diagonal/>
    </border>
    <border>
      <left style="medium">
        <color indexed="8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hair">
        <color indexed="64"/>
      </top>
      <bottom/>
      <diagonal/>
    </border>
    <border>
      <left/>
      <right style="thin">
        <color indexed="8"/>
      </right>
      <top style="hair">
        <color indexed="64"/>
      </top>
      <bottom/>
      <diagonal/>
    </border>
    <border>
      <left style="thin">
        <color indexed="8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8"/>
      </left>
      <right style="thin">
        <color indexed="8"/>
      </right>
      <top style="hair">
        <color indexed="64"/>
      </top>
      <bottom/>
      <diagonal/>
    </border>
    <border>
      <left style="medium">
        <color indexed="8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8"/>
      </left>
      <right style="medium">
        <color indexed="8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26">
    <xf numFmtId="0" fontId="0" fillId="0" borderId="0"/>
    <xf numFmtId="0" fontId="1" fillId="0" borderId="0" applyNumberFormat="0" applyFill="0" applyBorder="0" applyAlignment="0" applyProtection="0">
      <alignment vertical="top"/>
    </xf>
    <xf numFmtId="0" fontId="10" fillId="3" borderId="0" applyNumberFormat="0" applyBorder="0" applyAlignment="0" applyProtection="0"/>
    <xf numFmtId="0" fontId="11" fillId="0" borderId="0"/>
    <xf numFmtId="0" fontId="12" fillId="0" borderId="0"/>
    <xf numFmtId="0" fontId="10" fillId="0" borderId="0"/>
    <xf numFmtId="0" fontId="13" fillId="0" borderId="0" applyNumberFormat="0" applyFill="0" applyBorder="0" applyAlignment="0" applyProtection="0">
      <alignment vertical="top"/>
    </xf>
    <xf numFmtId="0" fontId="13" fillId="0" borderId="0" applyNumberFormat="0" applyFill="0" applyBorder="0" applyAlignment="0" applyProtection="0">
      <alignment vertical="top"/>
    </xf>
    <xf numFmtId="0" fontId="13" fillId="0" borderId="0" applyNumberFormat="0" applyFill="0" applyBorder="0" applyAlignment="0" applyProtection="0">
      <alignment vertical="top"/>
    </xf>
    <xf numFmtId="0" fontId="19" fillId="0" borderId="0"/>
    <xf numFmtId="0" fontId="20" fillId="0" borderId="0"/>
    <xf numFmtId="44" fontId="19" fillId="0" borderId="0" applyFont="0" applyFill="0" applyBorder="0" applyAlignment="0" applyProtection="0"/>
    <xf numFmtId="0" fontId="20" fillId="0" borderId="0"/>
    <xf numFmtId="164" fontId="12" fillId="0" borderId="0" applyFill="0" applyBorder="0" applyAlignment="0" applyProtection="0"/>
    <xf numFmtId="0" fontId="20" fillId="0" borderId="0"/>
    <xf numFmtId="0" fontId="10" fillId="0" borderId="0"/>
    <xf numFmtId="0" fontId="20" fillId="0" borderId="0"/>
    <xf numFmtId="0" fontId="10" fillId="0" borderId="0"/>
    <xf numFmtId="0" fontId="20" fillId="0" borderId="0"/>
    <xf numFmtId="0" fontId="19" fillId="0" borderId="0"/>
    <xf numFmtId="0" fontId="19" fillId="0" borderId="0"/>
    <xf numFmtId="0" fontId="13" fillId="0" borderId="0" applyNumberFormat="0" applyFill="0" applyBorder="0" applyAlignment="0" applyProtection="0">
      <alignment vertical="top"/>
    </xf>
    <xf numFmtId="0" fontId="13" fillId="0" borderId="0" applyNumberFormat="0" applyFill="0" applyBorder="0" applyAlignment="0" applyProtection="0">
      <alignment vertical="top"/>
    </xf>
    <xf numFmtId="0" fontId="13" fillId="0" borderId="0" applyNumberFormat="0" applyFill="0" applyBorder="0" applyAlignment="0" applyProtection="0">
      <alignment vertical="top"/>
    </xf>
    <xf numFmtId="0" fontId="13" fillId="0" borderId="0" applyNumberFormat="0" applyFill="0" applyBorder="0" applyAlignment="0" applyProtection="0">
      <alignment vertical="top"/>
    </xf>
    <xf numFmtId="0" fontId="13" fillId="0" borderId="0" applyNumberFormat="0" applyFill="0" applyBorder="0" applyAlignment="0" applyProtection="0">
      <alignment vertical="top"/>
    </xf>
  </cellStyleXfs>
  <cellXfs count="1583">
    <xf numFmtId="0" fontId="0" fillId="0" borderId="0" xfId="0"/>
    <xf numFmtId="0" fontId="3" fillId="0" borderId="0" xfId="1" applyNumberFormat="1" applyFont="1" applyFill="1" applyBorder="1" applyAlignment="1" applyProtection="1">
      <alignment horizontal="left"/>
      <protection locked="0"/>
    </xf>
    <xf numFmtId="49" fontId="7" fillId="2" borderId="2" xfId="1" applyNumberFormat="1" applyFont="1" applyFill="1" applyBorder="1" applyAlignment="1" applyProtection="1">
      <alignment horizontal="center" vertical="center" wrapText="1"/>
      <protection locked="0"/>
    </xf>
    <xf numFmtId="49" fontId="8" fillId="2" borderId="2" xfId="1" applyNumberFormat="1" applyFont="1" applyFill="1" applyBorder="1" applyAlignment="1" applyProtection="1">
      <alignment horizontal="center" vertical="center" wrapText="1"/>
      <protection locked="0"/>
    </xf>
    <xf numFmtId="49" fontId="8" fillId="2" borderId="1" xfId="1" applyNumberFormat="1" applyFont="1" applyFill="1" applyBorder="1" applyAlignment="1" applyProtection="1">
      <alignment horizontal="center" vertical="center" wrapText="1"/>
      <protection locked="0"/>
    </xf>
    <xf numFmtId="49" fontId="8" fillId="2" borderId="1" xfId="1" applyNumberFormat="1" applyFont="1" applyFill="1" applyBorder="1" applyAlignment="1" applyProtection="1">
      <alignment horizontal="left" vertical="center" wrapText="1"/>
      <protection locked="0"/>
    </xf>
    <xf numFmtId="0" fontId="14" fillId="0" borderId="0" xfId="8" applyNumberFormat="1" applyFont="1" applyFill="1" applyBorder="1" applyAlignment="1" applyProtection="1">
      <alignment horizontal="left"/>
      <protection locked="0"/>
    </xf>
    <xf numFmtId="49" fontId="5" fillId="2" borderId="1" xfId="8" applyNumberFormat="1" applyFont="1" applyFill="1" applyBorder="1" applyAlignment="1" applyProtection="1">
      <alignment horizontal="center" vertical="center" wrapText="1"/>
      <protection locked="0"/>
    </xf>
    <xf numFmtId="49" fontId="16" fillId="2" borderId="2" xfId="8" applyNumberFormat="1" applyFont="1" applyFill="1" applyBorder="1" applyAlignment="1" applyProtection="1">
      <alignment horizontal="center" vertical="center" wrapText="1"/>
      <protection locked="0"/>
    </xf>
    <xf numFmtId="49" fontId="17" fillId="2" borderId="2" xfId="8" applyNumberFormat="1" applyFont="1" applyFill="1" applyBorder="1" applyAlignment="1" applyProtection="1">
      <alignment horizontal="center" vertical="center" wrapText="1"/>
      <protection locked="0"/>
    </xf>
    <xf numFmtId="49" fontId="17" fillId="2" borderId="1" xfId="8" applyNumberFormat="1" applyFont="1" applyFill="1" applyBorder="1" applyAlignment="1" applyProtection="1">
      <alignment horizontal="center" vertical="center" wrapText="1"/>
      <protection locked="0"/>
    </xf>
    <xf numFmtId="49" fontId="17" fillId="2" borderId="1" xfId="8" applyNumberFormat="1" applyFont="1" applyFill="1" applyBorder="1" applyAlignment="1" applyProtection="1">
      <alignment horizontal="left" vertical="center" wrapText="1"/>
      <protection locked="0"/>
    </xf>
    <xf numFmtId="4" fontId="8" fillId="2" borderId="1" xfId="1" applyNumberFormat="1" applyFont="1" applyFill="1" applyBorder="1" applyAlignment="1" applyProtection="1">
      <alignment horizontal="right" vertical="center" wrapText="1"/>
      <protection locked="0"/>
    </xf>
    <xf numFmtId="4" fontId="17" fillId="2" borderId="1" xfId="8" applyNumberFormat="1" applyFont="1" applyFill="1" applyBorder="1" applyAlignment="1" applyProtection="1">
      <alignment horizontal="right" vertical="center" wrapText="1"/>
      <protection locked="0"/>
    </xf>
    <xf numFmtId="4" fontId="18" fillId="2" borderId="3" xfId="8" applyNumberFormat="1" applyFont="1" applyFill="1" applyBorder="1" applyAlignment="1" applyProtection="1">
      <alignment horizontal="right" vertical="center" wrapText="1"/>
      <protection locked="0"/>
    </xf>
    <xf numFmtId="0" fontId="19" fillId="0" borderId="0" xfId="9"/>
    <xf numFmtId="0" fontId="21" fillId="0" borderId="0" xfId="10" applyFont="1"/>
    <xf numFmtId="0" fontId="22" fillId="0" borderId="0" xfId="10" applyFont="1" applyAlignment="1"/>
    <xf numFmtId="0" fontId="5" fillId="0" borderId="0" xfId="10" applyFont="1" applyAlignment="1">
      <alignment vertical="top" wrapText="1"/>
    </xf>
    <xf numFmtId="43" fontId="24" fillId="0" borderId="12" xfId="9" applyNumberFormat="1" applyFont="1" applyFill="1" applyBorder="1" applyAlignment="1">
      <alignment horizontal="center" vertical="center" wrapText="1"/>
    </xf>
    <xf numFmtId="43" fontId="24" fillId="0" borderId="13" xfId="9" applyNumberFormat="1" applyFont="1" applyFill="1" applyBorder="1" applyAlignment="1">
      <alignment horizontal="center" vertical="center" wrapText="1"/>
    </xf>
    <xf numFmtId="0" fontId="25" fillId="4" borderId="14" xfId="9" quotePrefix="1" applyFont="1" applyFill="1" applyBorder="1" applyAlignment="1">
      <alignment horizontal="center" vertical="top" wrapText="1"/>
    </xf>
    <xf numFmtId="0" fontId="26" fillId="4" borderId="15" xfId="9" applyFont="1" applyFill="1" applyBorder="1" applyAlignment="1">
      <alignment horizontal="center" vertical="top" wrapText="1"/>
    </xf>
    <xf numFmtId="0" fontId="25" fillId="4" borderId="16" xfId="9" applyFont="1" applyFill="1" applyBorder="1" applyAlignment="1">
      <alignment vertical="top" wrapText="1"/>
    </xf>
    <xf numFmtId="4" fontId="25" fillId="4" borderId="17" xfId="9" applyNumberFormat="1" applyFont="1" applyFill="1" applyBorder="1" applyAlignment="1">
      <alignment horizontal="right" vertical="top" wrapText="1"/>
    </xf>
    <xf numFmtId="4" fontId="25" fillId="4" borderId="6" xfId="9" applyNumberFormat="1" applyFont="1" applyFill="1" applyBorder="1" applyAlignment="1">
      <alignment horizontal="right" vertical="top" wrapText="1"/>
    </xf>
    <xf numFmtId="4" fontId="25" fillId="4" borderId="18" xfId="9" applyNumberFormat="1" applyFont="1" applyFill="1" applyBorder="1" applyAlignment="1">
      <alignment horizontal="right" vertical="top" wrapText="1"/>
    </xf>
    <xf numFmtId="4" fontId="27" fillId="4" borderId="6" xfId="9" applyNumberFormat="1" applyFont="1" applyFill="1" applyBorder="1" applyAlignment="1">
      <alignment horizontal="right" vertical="top" wrapText="1"/>
    </xf>
    <xf numFmtId="0" fontId="26" fillId="0" borderId="19" xfId="9" applyFont="1" applyBorder="1" applyAlignment="1">
      <alignment horizontal="center" vertical="top" wrapText="1"/>
    </xf>
    <xf numFmtId="0" fontId="28" fillId="5" borderId="16" xfId="9" quotePrefix="1" applyFont="1" applyFill="1" applyBorder="1" applyAlignment="1">
      <alignment horizontal="center" vertical="top" wrapText="1"/>
    </xf>
    <xf numFmtId="0" fontId="26" fillId="5" borderId="16" xfId="9" applyFont="1" applyFill="1" applyBorder="1" applyAlignment="1">
      <alignment horizontal="center" vertical="top" wrapText="1"/>
    </xf>
    <xf numFmtId="0" fontId="28" fillId="5" borderId="16" xfId="9" applyFont="1" applyFill="1" applyBorder="1" applyAlignment="1">
      <alignment vertical="top" wrapText="1"/>
    </xf>
    <xf numFmtId="4" fontId="28" fillId="5" borderId="17" xfId="9" applyNumberFormat="1" applyFont="1" applyFill="1" applyBorder="1" applyAlignment="1">
      <alignment horizontal="right" vertical="top" wrapText="1"/>
    </xf>
    <xf numFmtId="4" fontId="28" fillId="5" borderId="18" xfId="9" applyNumberFormat="1" applyFont="1" applyFill="1" applyBorder="1" applyAlignment="1">
      <alignment horizontal="right" vertical="top" wrapText="1"/>
    </xf>
    <xf numFmtId="0" fontId="26" fillId="0" borderId="21" xfId="9" applyFont="1" applyBorder="1" applyAlignment="1">
      <alignment horizontal="center" vertical="top" wrapText="1"/>
    </xf>
    <xf numFmtId="0" fontId="26" fillId="0" borderId="22" xfId="9" applyFont="1" applyBorder="1" applyAlignment="1">
      <alignment horizontal="center" vertical="top" wrapText="1"/>
    </xf>
    <xf numFmtId="0" fontId="29" fillId="0" borderId="16" xfId="9" applyFont="1" applyBorder="1" applyAlignment="1">
      <alignment horizontal="center" vertical="top" wrapText="1"/>
    </xf>
    <xf numFmtId="0" fontId="29" fillId="0" borderId="16" xfId="9" applyFont="1" applyBorder="1" applyAlignment="1">
      <alignment vertical="top" wrapText="1"/>
    </xf>
    <xf numFmtId="4" fontId="29" fillId="0" borderId="17" xfId="9" applyNumberFormat="1" applyFont="1" applyBorder="1" applyAlignment="1">
      <alignment horizontal="right" vertical="top" wrapText="1"/>
    </xf>
    <xf numFmtId="4" fontId="29" fillId="0" borderId="18" xfId="9" applyNumberFormat="1" applyFont="1" applyBorder="1" applyAlignment="1">
      <alignment horizontal="right" vertical="top" wrapText="1"/>
    </xf>
    <xf numFmtId="4" fontId="30" fillId="0" borderId="23" xfId="9" applyNumberFormat="1" applyFont="1" applyBorder="1" applyAlignment="1">
      <alignment vertical="top"/>
    </xf>
    <xf numFmtId="0" fontId="26" fillId="0" borderId="25" xfId="9" applyFont="1" applyBorder="1" applyAlignment="1">
      <alignment horizontal="center" vertical="top" wrapText="1"/>
    </xf>
    <xf numFmtId="4" fontId="29" fillId="0" borderId="25" xfId="9" applyNumberFormat="1" applyFont="1" applyBorder="1" applyAlignment="1">
      <alignment horizontal="right" vertical="top" wrapText="1"/>
    </xf>
    <xf numFmtId="4" fontId="29" fillId="0" borderId="27" xfId="9" applyNumberFormat="1" applyFont="1" applyBorder="1" applyAlignment="1">
      <alignment horizontal="right" vertical="top" wrapText="1"/>
    </xf>
    <xf numFmtId="4" fontId="31" fillId="0" borderId="23" xfId="9" applyNumberFormat="1" applyFont="1" applyBorder="1" applyAlignment="1">
      <alignment vertical="top"/>
    </xf>
    <xf numFmtId="0" fontId="26" fillId="0" borderId="28" xfId="9" applyFont="1" applyBorder="1" applyAlignment="1">
      <alignment horizontal="center" vertical="top" wrapText="1"/>
    </xf>
    <xf numFmtId="4" fontId="31" fillId="0" borderId="17" xfId="9" applyNumberFormat="1" applyFont="1" applyBorder="1" applyAlignment="1">
      <alignment vertical="top"/>
    </xf>
    <xf numFmtId="4" fontId="29" fillId="0" borderId="21" xfId="9" applyNumberFormat="1" applyFont="1" applyBorder="1" applyAlignment="1">
      <alignment horizontal="right" vertical="top" wrapText="1"/>
    </xf>
    <xf numFmtId="4" fontId="31" fillId="0" borderId="25" xfId="9" applyNumberFormat="1" applyFont="1" applyBorder="1" applyAlignment="1">
      <alignment vertical="top"/>
    </xf>
    <xf numFmtId="0" fontId="25" fillId="4" borderId="14" xfId="9" applyFont="1" applyFill="1" applyBorder="1" applyAlignment="1">
      <alignment horizontal="center" vertical="top" wrapText="1"/>
    </xf>
    <xf numFmtId="4" fontId="25" fillId="4" borderId="23" xfId="9" applyNumberFormat="1" applyFont="1" applyFill="1" applyBorder="1" applyAlignment="1">
      <alignment horizontal="right" vertical="top" wrapText="1"/>
    </xf>
    <xf numFmtId="4" fontId="25" fillId="4" borderId="14" xfId="9" applyNumberFormat="1" applyFont="1" applyFill="1" applyBorder="1" applyAlignment="1">
      <alignment horizontal="right" vertical="top" wrapText="1"/>
    </xf>
    <xf numFmtId="4" fontId="27" fillId="4" borderId="23" xfId="9" applyNumberFormat="1" applyFont="1" applyFill="1" applyBorder="1" applyAlignment="1">
      <alignment horizontal="right" vertical="top" wrapText="1"/>
    </xf>
    <xf numFmtId="0" fontId="28" fillId="5" borderId="16" xfId="9" applyFont="1" applyFill="1" applyBorder="1" applyAlignment="1">
      <alignment horizontal="center" vertical="top" wrapText="1"/>
    </xf>
    <xf numFmtId="4" fontId="28" fillId="5" borderId="27" xfId="9" applyNumberFormat="1" applyFont="1" applyFill="1" applyBorder="1" applyAlignment="1">
      <alignment horizontal="right" vertical="top" wrapText="1"/>
    </xf>
    <xf numFmtId="4" fontId="29" fillId="5" borderId="17" xfId="9" applyNumberFormat="1" applyFont="1" applyFill="1" applyBorder="1" applyAlignment="1">
      <alignment horizontal="right" vertical="top" wrapText="1"/>
    </xf>
    <xf numFmtId="0" fontId="28" fillId="6" borderId="16" xfId="9" applyFont="1" applyFill="1" applyBorder="1" applyAlignment="1">
      <alignment horizontal="center" vertical="top" wrapText="1"/>
    </xf>
    <xf numFmtId="0" fontId="26" fillId="6" borderId="16" xfId="9" applyFont="1" applyFill="1" applyBorder="1" applyAlignment="1">
      <alignment horizontal="center" vertical="top" wrapText="1"/>
    </xf>
    <xf numFmtId="0" fontId="32" fillId="6" borderId="16" xfId="9" applyFont="1" applyFill="1" applyBorder="1" applyAlignment="1">
      <alignment vertical="top" wrapText="1"/>
    </xf>
    <xf numFmtId="4" fontId="28" fillId="6" borderId="17" xfId="9" applyNumberFormat="1" applyFont="1" applyFill="1" applyBorder="1" applyAlignment="1">
      <alignment horizontal="right" vertical="top" wrapText="1"/>
    </xf>
    <xf numFmtId="4" fontId="28" fillId="6" borderId="27" xfId="9" applyNumberFormat="1" applyFont="1" applyFill="1" applyBorder="1" applyAlignment="1">
      <alignment horizontal="right" vertical="top" wrapText="1"/>
    </xf>
    <xf numFmtId="4" fontId="29" fillId="6" borderId="17" xfId="9" applyNumberFormat="1" applyFont="1" applyFill="1" applyBorder="1" applyAlignment="1">
      <alignment horizontal="right" vertical="top" wrapText="1"/>
    </xf>
    <xf numFmtId="4" fontId="28" fillId="0" borderId="17" xfId="9" applyNumberFormat="1" applyFont="1" applyBorder="1" applyAlignment="1">
      <alignment horizontal="right" vertical="top" wrapText="1"/>
    </xf>
    <xf numFmtId="4" fontId="26" fillId="0" borderId="27" xfId="9" applyNumberFormat="1" applyFont="1" applyBorder="1" applyAlignment="1">
      <alignment horizontal="right" vertical="top" wrapText="1"/>
    </xf>
    <xf numFmtId="0" fontId="28" fillId="6" borderId="23" xfId="9" applyFont="1" applyFill="1" applyBorder="1" applyAlignment="1">
      <alignment horizontal="center" vertical="top" wrapText="1"/>
    </xf>
    <xf numFmtId="0" fontId="32" fillId="6" borderId="16" xfId="9" applyFont="1" applyFill="1" applyBorder="1" applyAlignment="1">
      <alignment horizontal="left" vertical="top" wrapText="1"/>
    </xf>
    <xf numFmtId="4" fontId="28" fillId="6" borderId="14" xfId="9" applyNumberFormat="1" applyFont="1" applyFill="1" applyBorder="1" applyAlignment="1">
      <alignment horizontal="right" vertical="top" wrapText="1"/>
    </xf>
    <xf numFmtId="4" fontId="28" fillId="6" borderId="16" xfId="9" applyNumberFormat="1" applyFont="1" applyFill="1" applyBorder="1" applyAlignment="1">
      <alignment horizontal="right" vertical="top" wrapText="1"/>
    </xf>
    <xf numFmtId="4" fontId="28" fillId="0" borderId="25" xfId="9" applyNumberFormat="1" applyFont="1" applyBorder="1" applyAlignment="1">
      <alignment horizontal="right" vertical="top" wrapText="1"/>
    </xf>
    <xf numFmtId="4" fontId="29" fillId="0" borderId="16" xfId="9" applyNumberFormat="1" applyFont="1" applyBorder="1" applyAlignment="1">
      <alignment horizontal="right" vertical="top" wrapText="1"/>
    </xf>
    <xf numFmtId="4" fontId="28" fillId="5" borderId="17" xfId="11" applyNumberFormat="1" applyFont="1" applyFill="1" applyBorder="1" applyAlignment="1">
      <alignment horizontal="right" vertical="top" wrapText="1"/>
    </xf>
    <xf numFmtId="0" fontId="26" fillId="0" borderId="21" xfId="9" applyFont="1" applyBorder="1" applyAlignment="1">
      <alignment vertical="top" wrapText="1"/>
    </xf>
    <xf numFmtId="0" fontId="29" fillId="0" borderId="23" xfId="9" applyFont="1" applyBorder="1" applyAlignment="1">
      <alignment horizontal="center" vertical="top" wrapText="1"/>
    </xf>
    <xf numFmtId="0" fontId="29" fillId="0" borderId="15" xfId="9" applyFont="1" applyBorder="1" applyAlignment="1">
      <alignment vertical="top" wrapText="1"/>
    </xf>
    <xf numFmtId="4" fontId="29" fillId="0" borderId="14" xfId="9" applyNumberFormat="1" applyFont="1" applyBorder="1" applyAlignment="1">
      <alignment horizontal="right" vertical="top" wrapText="1"/>
    </xf>
    <xf numFmtId="0" fontId="28" fillId="5" borderId="23" xfId="9" applyFont="1" applyFill="1" applyBorder="1" applyAlignment="1">
      <alignment horizontal="center" vertical="top" wrapText="1"/>
    </xf>
    <xf numFmtId="0" fontId="26" fillId="5" borderId="15" xfId="9" applyFont="1" applyFill="1" applyBorder="1" applyAlignment="1">
      <alignment horizontal="center" vertical="top" wrapText="1"/>
    </xf>
    <xf numFmtId="0" fontId="28" fillId="5" borderId="15" xfId="9" applyFont="1" applyFill="1" applyBorder="1" applyAlignment="1">
      <alignment vertical="top" wrapText="1"/>
    </xf>
    <xf numFmtId="4" fontId="28" fillId="5" borderId="23" xfId="9" applyNumberFormat="1" applyFont="1" applyFill="1" applyBorder="1" applyAlignment="1">
      <alignment horizontal="right" vertical="top" wrapText="1"/>
    </xf>
    <xf numFmtId="4" fontId="28" fillId="5" borderId="14" xfId="9" applyNumberFormat="1" applyFont="1" applyFill="1" applyBorder="1" applyAlignment="1">
      <alignment horizontal="right" vertical="top" wrapText="1"/>
    </xf>
    <xf numFmtId="4" fontId="29" fillId="5" borderId="23" xfId="9" applyNumberFormat="1" applyFont="1" applyFill="1" applyBorder="1" applyAlignment="1">
      <alignment horizontal="right" vertical="top" wrapText="1"/>
    </xf>
    <xf numFmtId="0" fontId="26" fillId="0" borderId="17" xfId="9" applyFont="1" applyBorder="1" applyAlignment="1">
      <alignment horizontal="center" vertical="top" wrapText="1"/>
    </xf>
    <xf numFmtId="0" fontId="29" fillId="7" borderId="17" xfId="9" applyFont="1" applyFill="1" applyBorder="1" applyAlignment="1">
      <alignment horizontal="center" vertical="top" wrapText="1"/>
    </xf>
    <xf numFmtId="0" fontId="29" fillId="7" borderId="16" xfId="9" applyFont="1" applyFill="1" applyBorder="1" applyAlignment="1">
      <alignment horizontal="center" vertical="top" wrapText="1"/>
    </xf>
    <xf numFmtId="0" fontId="29" fillId="7" borderId="16" xfId="9" applyFont="1" applyFill="1" applyBorder="1" applyAlignment="1">
      <alignment vertical="top" wrapText="1"/>
    </xf>
    <xf numFmtId="4" fontId="29" fillId="7" borderId="17" xfId="9" applyNumberFormat="1" applyFont="1" applyFill="1" applyBorder="1" applyAlignment="1">
      <alignment horizontal="right" vertical="top" wrapText="1"/>
    </xf>
    <xf numFmtId="4" fontId="29" fillId="7" borderId="27" xfId="9" applyNumberFormat="1" applyFont="1" applyFill="1" applyBorder="1" applyAlignment="1">
      <alignment horizontal="right" vertical="top" wrapText="1"/>
    </xf>
    <xf numFmtId="4" fontId="29" fillId="7" borderId="23" xfId="9" applyNumberFormat="1" applyFont="1" applyFill="1" applyBorder="1" applyAlignment="1">
      <alignment vertical="top"/>
    </xf>
    <xf numFmtId="0" fontId="29" fillId="0" borderId="22" xfId="9" applyFont="1" applyBorder="1" applyAlignment="1">
      <alignment horizontal="center" vertical="top" wrapText="1"/>
    </xf>
    <xf numFmtId="4" fontId="29" fillId="0" borderId="23" xfId="9" applyNumberFormat="1" applyFont="1" applyBorder="1" applyAlignment="1">
      <alignment vertical="top"/>
    </xf>
    <xf numFmtId="0" fontId="29" fillId="0" borderId="17" xfId="9" applyFont="1" applyBorder="1" applyAlignment="1">
      <alignment horizontal="center" vertical="top" wrapText="1"/>
    </xf>
    <xf numFmtId="0" fontId="29" fillId="7" borderId="23" xfId="9" applyFont="1" applyFill="1" applyBorder="1" applyAlignment="1">
      <alignment horizontal="center" vertical="top" wrapText="1"/>
    </xf>
    <xf numFmtId="4" fontId="29" fillId="7" borderId="23" xfId="9" applyNumberFormat="1" applyFont="1" applyFill="1" applyBorder="1" applyAlignment="1">
      <alignment horizontal="right" vertical="top" wrapText="1"/>
    </xf>
    <xf numFmtId="4" fontId="29" fillId="0" borderId="22" xfId="9" applyNumberFormat="1" applyFont="1" applyBorder="1" applyAlignment="1">
      <alignment horizontal="right" vertical="top" wrapText="1"/>
    </xf>
    <xf numFmtId="0" fontId="29" fillId="0" borderId="28" xfId="9" applyFont="1" applyBorder="1" applyAlignment="1">
      <alignment horizontal="center" vertical="top" wrapText="1"/>
    </xf>
    <xf numFmtId="0" fontId="29" fillId="0" borderId="28" xfId="9" applyFont="1" applyBorder="1" applyAlignment="1">
      <alignment vertical="top" wrapText="1"/>
    </xf>
    <xf numFmtId="0" fontId="19" fillId="0" borderId="32" xfId="9" applyBorder="1" applyAlignment="1">
      <alignment vertical="center"/>
    </xf>
    <xf numFmtId="0" fontId="19" fillId="0" borderId="33" xfId="9" applyBorder="1" applyAlignment="1">
      <alignment vertical="center"/>
    </xf>
    <xf numFmtId="0" fontId="33" fillId="0" borderId="33" xfId="9" applyFont="1" applyBorder="1" applyAlignment="1">
      <alignment horizontal="right" vertical="center"/>
    </xf>
    <xf numFmtId="4" fontId="33" fillId="0" borderId="33" xfId="9" applyNumberFormat="1" applyFont="1" applyBorder="1" applyAlignment="1">
      <alignment vertical="center"/>
    </xf>
    <xf numFmtId="4" fontId="33" fillId="0" borderId="35" xfId="9" applyNumberFormat="1" applyFont="1" applyBorder="1" applyAlignment="1">
      <alignment vertical="center"/>
    </xf>
    <xf numFmtId="0" fontId="34" fillId="0" borderId="0" xfId="9" applyFont="1" applyAlignment="1">
      <alignment vertical="top"/>
    </xf>
    <xf numFmtId="0" fontId="34" fillId="0" borderId="0" xfId="9" applyFont="1" applyAlignment="1">
      <alignment vertical="top" wrapText="1"/>
    </xf>
    <xf numFmtId="4" fontId="34" fillId="0" borderId="0" xfId="9" applyNumberFormat="1" applyFont="1" applyAlignment="1">
      <alignment vertical="top"/>
    </xf>
    <xf numFmtId="43" fontId="24" fillId="0" borderId="42" xfId="9" applyNumberFormat="1" applyFont="1" applyFill="1" applyBorder="1" applyAlignment="1">
      <alignment horizontal="center" vertical="center" wrapText="1"/>
    </xf>
    <xf numFmtId="43" fontId="24" fillId="0" borderId="43" xfId="9" applyNumberFormat="1" applyFont="1" applyFill="1" applyBorder="1" applyAlignment="1">
      <alignment horizontal="center" vertical="center" wrapText="1"/>
    </xf>
    <xf numFmtId="0" fontId="25" fillId="8" borderId="44" xfId="9" applyFont="1" applyFill="1" applyBorder="1" applyAlignment="1">
      <alignment horizontal="center" vertical="center" wrapText="1"/>
    </xf>
    <xf numFmtId="0" fontId="25" fillId="8" borderId="45" xfId="9" applyFont="1" applyFill="1" applyBorder="1" applyAlignment="1">
      <alignment horizontal="center" vertical="center" wrapText="1"/>
    </xf>
    <xf numFmtId="0" fontId="25" fillId="8" borderId="6" xfId="9" applyFont="1" applyFill="1" applyBorder="1" applyAlignment="1">
      <alignment horizontal="left" vertical="center" wrapText="1"/>
    </xf>
    <xf numFmtId="4" fontId="27" fillId="8" borderId="6" xfId="9" applyNumberFormat="1" applyFont="1" applyFill="1" applyBorder="1" applyAlignment="1">
      <alignment horizontal="right" vertical="top" wrapText="1"/>
    </xf>
    <xf numFmtId="4" fontId="27" fillId="8" borderId="40" xfId="9" applyNumberFormat="1" applyFont="1" applyFill="1" applyBorder="1" applyAlignment="1">
      <alignment horizontal="right" vertical="top" wrapText="1"/>
    </xf>
    <xf numFmtId="0" fontId="25" fillId="0" borderId="21" xfId="9" applyFont="1" applyFill="1" applyBorder="1" applyAlignment="1">
      <alignment horizontal="center" vertical="center" wrapText="1"/>
    </xf>
    <xf numFmtId="0" fontId="32" fillId="7" borderId="23" xfId="9" applyFont="1" applyFill="1" applyBorder="1" applyAlignment="1">
      <alignment horizontal="center" vertical="center" wrapText="1"/>
    </xf>
    <xf numFmtId="0" fontId="32" fillId="7" borderId="15" xfId="9" applyFont="1" applyFill="1" applyBorder="1" applyAlignment="1">
      <alignment horizontal="center" vertical="center" wrapText="1"/>
    </xf>
    <xf numFmtId="0" fontId="32" fillId="7" borderId="23" xfId="9" applyFont="1" applyFill="1" applyBorder="1" applyAlignment="1">
      <alignment vertical="center" wrapText="1"/>
    </xf>
    <xf numFmtId="4" fontId="31" fillId="7" borderId="23" xfId="9" applyNumberFormat="1" applyFont="1" applyFill="1" applyBorder="1" applyAlignment="1">
      <alignment horizontal="right" vertical="top" wrapText="1"/>
    </xf>
    <xf numFmtId="4" fontId="31" fillId="7" borderId="46" xfId="9" applyNumberFormat="1" applyFont="1" applyFill="1" applyBorder="1" applyAlignment="1">
      <alignment horizontal="right" vertical="top" wrapText="1"/>
    </xf>
    <xf numFmtId="0" fontId="32" fillId="0" borderId="28" xfId="9" applyFont="1" applyFill="1" applyBorder="1" applyAlignment="1">
      <alignment horizontal="center" vertical="center" wrapText="1"/>
    </xf>
    <xf numFmtId="0" fontId="32" fillId="0" borderId="23" xfId="9" applyFont="1" applyFill="1" applyBorder="1" applyAlignment="1">
      <alignment horizontal="center" vertical="center" wrapText="1"/>
    </xf>
    <xf numFmtId="0" fontId="29" fillId="0" borderId="23" xfId="9" applyFont="1" applyBorder="1" applyAlignment="1">
      <alignment vertical="top" wrapText="1"/>
    </xf>
    <xf numFmtId="4" fontId="31" fillId="0" borderId="23" xfId="9" applyNumberFormat="1" applyFont="1" applyFill="1" applyBorder="1" applyAlignment="1">
      <alignment horizontal="right" vertical="top" wrapText="1"/>
    </xf>
    <xf numFmtId="4" fontId="31" fillId="0" borderId="47" xfId="9" applyNumberFormat="1" applyFont="1" applyFill="1" applyBorder="1" applyAlignment="1">
      <alignment horizontal="center" vertical="top" wrapText="1"/>
    </xf>
    <xf numFmtId="4" fontId="31" fillId="0" borderId="25" xfId="9" applyNumberFormat="1" applyFont="1" applyFill="1" applyBorder="1" applyAlignment="1">
      <alignment horizontal="center" vertical="top" wrapText="1"/>
    </xf>
    <xf numFmtId="4" fontId="31" fillId="0" borderId="25" xfId="9" applyNumberFormat="1" applyFont="1" applyFill="1" applyBorder="1" applyAlignment="1">
      <alignment horizontal="right" vertical="top" wrapText="1"/>
    </xf>
    <xf numFmtId="4" fontId="31" fillId="0" borderId="46" xfId="9" applyNumberFormat="1" applyFont="1" applyFill="1" applyBorder="1" applyAlignment="1">
      <alignment horizontal="right" vertical="top" wrapText="1"/>
    </xf>
    <xf numFmtId="0" fontId="32" fillId="7" borderId="23" xfId="9" applyFont="1" applyFill="1" applyBorder="1" applyAlignment="1">
      <alignment horizontal="left" vertical="center" wrapText="1"/>
    </xf>
    <xf numFmtId="4" fontId="31" fillId="0" borderId="47" xfId="9" applyNumberFormat="1" applyFont="1" applyFill="1" applyBorder="1" applyAlignment="1">
      <alignment horizontal="right" vertical="top" wrapText="1"/>
    </xf>
    <xf numFmtId="0" fontId="25" fillId="4" borderId="14" xfId="9" applyFont="1" applyFill="1" applyBorder="1" applyAlignment="1">
      <alignment horizontal="center" vertical="center" wrapText="1"/>
    </xf>
    <xf numFmtId="0" fontId="26" fillId="4" borderId="15" xfId="9" applyFont="1" applyFill="1" applyBorder="1" applyAlignment="1">
      <alignment horizontal="center" vertical="center" wrapText="1"/>
    </xf>
    <xf numFmtId="0" fontId="25" fillId="4" borderId="23" xfId="9" applyFont="1" applyFill="1" applyBorder="1" applyAlignment="1">
      <alignment vertical="center" wrapText="1"/>
    </xf>
    <xf numFmtId="4" fontId="27" fillId="4" borderId="15" xfId="9" applyNumberFormat="1" applyFont="1" applyFill="1" applyBorder="1" applyAlignment="1">
      <alignment horizontal="right" vertical="top" wrapText="1"/>
    </xf>
    <xf numFmtId="0" fontId="28" fillId="5" borderId="17" xfId="9" applyFont="1" applyFill="1" applyBorder="1" applyAlignment="1">
      <alignment horizontal="center" vertical="top" wrapText="1"/>
    </xf>
    <xf numFmtId="4" fontId="29" fillId="5" borderId="16" xfId="9" applyNumberFormat="1" applyFont="1" applyFill="1" applyBorder="1" applyAlignment="1">
      <alignment horizontal="right" vertical="top" wrapText="1"/>
    </xf>
    <xf numFmtId="4" fontId="29" fillId="5" borderId="27" xfId="9" applyNumberFormat="1" applyFont="1" applyFill="1" applyBorder="1" applyAlignment="1">
      <alignment horizontal="right" vertical="top" wrapText="1"/>
    </xf>
    <xf numFmtId="0" fontId="30" fillId="0" borderId="23" xfId="9" applyFont="1" applyBorder="1" applyAlignment="1">
      <alignment vertical="top"/>
    </xf>
    <xf numFmtId="4" fontId="29" fillId="0" borderId="46" xfId="9" applyNumberFormat="1" applyFont="1" applyBorder="1" applyAlignment="1">
      <alignment horizontal="right" vertical="top" wrapText="1"/>
    </xf>
    <xf numFmtId="4" fontId="29" fillId="5" borderId="15" xfId="9" applyNumberFormat="1" applyFont="1" applyFill="1" applyBorder="1" applyAlignment="1">
      <alignment horizontal="right" vertical="top" wrapText="1"/>
    </xf>
    <xf numFmtId="4" fontId="29" fillId="5" borderId="14" xfId="9" applyNumberFormat="1" applyFont="1" applyFill="1" applyBorder="1" applyAlignment="1">
      <alignment horizontal="right" vertical="top" wrapText="1"/>
    </xf>
    <xf numFmtId="4" fontId="29" fillId="5" borderId="17" xfId="11" applyNumberFormat="1" applyFont="1" applyFill="1" applyBorder="1" applyAlignment="1">
      <alignment horizontal="right" vertical="top" wrapText="1"/>
    </xf>
    <xf numFmtId="4" fontId="29" fillId="5" borderId="16" xfId="11" applyNumberFormat="1" applyFont="1" applyFill="1" applyBorder="1" applyAlignment="1">
      <alignment horizontal="right" vertical="top" wrapText="1"/>
    </xf>
    <xf numFmtId="4" fontId="29" fillId="5" borderId="27" xfId="11" applyNumberFormat="1" applyFont="1" applyFill="1" applyBorder="1" applyAlignment="1">
      <alignment horizontal="right" vertical="top" wrapText="1"/>
    </xf>
    <xf numFmtId="0" fontId="31" fillId="0" borderId="23" xfId="9" applyFont="1" applyBorder="1" applyAlignment="1">
      <alignment vertical="top"/>
    </xf>
    <xf numFmtId="4" fontId="27" fillId="4" borderId="14" xfId="9" applyNumberFormat="1" applyFont="1" applyFill="1" applyBorder="1" applyAlignment="1">
      <alignment horizontal="right" vertical="top" wrapText="1"/>
    </xf>
    <xf numFmtId="0" fontId="36" fillId="0" borderId="33" xfId="9" applyFont="1" applyBorder="1" applyAlignment="1">
      <alignment horizontal="right" vertical="center"/>
    </xf>
    <xf numFmtId="0" fontId="20" fillId="0" borderId="0" xfId="12"/>
    <xf numFmtId="0" fontId="21" fillId="0" borderId="0" xfId="12" applyFont="1"/>
    <xf numFmtId="0" fontId="10" fillId="0" borderId="0" xfId="12" applyFont="1"/>
    <xf numFmtId="0" fontId="5" fillId="0" borderId="0" xfId="12" applyFont="1"/>
    <xf numFmtId="0" fontId="37" fillId="0" borderId="0" xfId="12" applyFont="1"/>
    <xf numFmtId="0" fontId="36" fillId="0" borderId="0" xfId="12" applyFont="1" applyAlignment="1">
      <alignment horizontal="center" wrapText="1"/>
    </xf>
    <xf numFmtId="0" fontId="20" fillId="0" borderId="0" xfId="12" applyAlignment="1">
      <alignment horizontal="right"/>
    </xf>
    <xf numFmtId="0" fontId="20" fillId="0" borderId="0" xfId="10"/>
    <xf numFmtId="0" fontId="39" fillId="0" borderId="0" xfId="10" applyFont="1"/>
    <xf numFmtId="0" fontId="20" fillId="0" borderId="0" xfId="10" applyAlignment="1">
      <alignment vertical="center"/>
    </xf>
    <xf numFmtId="0" fontId="40" fillId="0" borderId="73" xfId="10" applyFont="1" applyBorder="1" applyAlignment="1">
      <alignment horizontal="center" vertical="center" wrapText="1"/>
    </xf>
    <xf numFmtId="49" fontId="39" fillId="0" borderId="74" xfId="10" applyNumberFormat="1" applyFont="1" applyBorder="1" applyAlignment="1">
      <alignment horizontal="center"/>
    </xf>
    <xf numFmtId="49" fontId="39" fillId="0" borderId="75" xfId="10" applyNumberFormat="1" applyFont="1" applyBorder="1" applyAlignment="1">
      <alignment horizontal="center"/>
    </xf>
    <xf numFmtId="49" fontId="39" fillId="0" borderId="76" xfId="10" applyNumberFormat="1" applyFont="1" applyBorder="1" applyAlignment="1">
      <alignment horizontal="center"/>
    </xf>
    <xf numFmtId="0" fontId="34" fillId="0" borderId="23" xfId="10" applyFont="1" applyBorder="1" applyAlignment="1">
      <alignment horizontal="center" vertical="top"/>
    </xf>
    <xf numFmtId="49" fontId="19" fillId="0" borderId="78" xfId="10" applyNumberFormat="1" applyFont="1" applyBorder="1" applyAlignment="1">
      <alignment horizontal="left" vertical="top" wrapText="1"/>
    </xf>
    <xf numFmtId="4" fontId="19" fillId="0" borderId="79" xfId="10" applyNumberFormat="1" applyFont="1" applyBorder="1" applyAlignment="1">
      <alignment horizontal="center" vertical="center"/>
    </xf>
    <xf numFmtId="4" fontId="19" fillId="0" borderId="80" xfId="10" applyNumberFormat="1" applyFont="1" applyBorder="1" applyAlignment="1">
      <alignment horizontal="right" vertical="center"/>
    </xf>
    <xf numFmtId="49" fontId="19" fillId="0" borderId="81" xfId="10" applyNumberFormat="1" applyFont="1" applyBorder="1" applyAlignment="1">
      <alignment horizontal="left" vertical="top" wrapText="1"/>
    </xf>
    <xf numFmtId="49" fontId="19" fillId="0" borderId="81" xfId="10" applyNumberFormat="1" applyFont="1" applyBorder="1" applyAlignment="1">
      <alignment horizontal="center" vertical="center"/>
    </xf>
    <xf numFmtId="4" fontId="19" fillId="0" borderId="82" xfId="10" applyNumberFormat="1" applyFont="1" applyBorder="1" applyAlignment="1">
      <alignment horizontal="right" vertical="center"/>
    </xf>
    <xf numFmtId="49" fontId="19" fillId="0" borderId="2" xfId="10" applyNumberFormat="1" applyFont="1" applyBorder="1" applyAlignment="1">
      <alignment horizontal="left" vertical="top" wrapText="1"/>
    </xf>
    <xf numFmtId="49" fontId="19" fillId="0" borderId="2" xfId="10" applyNumberFormat="1" applyFont="1" applyBorder="1" applyAlignment="1">
      <alignment horizontal="center" vertical="center"/>
    </xf>
    <xf numFmtId="4" fontId="19" fillId="0" borderId="84" xfId="10" applyNumberFormat="1" applyFont="1" applyBorder="1" applyAlignment="1">
      <alignment horizontal="right" vertical="center"/>
    </xf>
    <xf numFmtId="49" fontId="19" fillId="0" borderId="86" xfId="10" applyNumberFormat="1" applyFont="1" applyBorder="1" applyAlignment="1">
      <alignment horizontal="left" vertical="top" wrapText="1"/>
    </xf>
    <xf numFmtId="49" fontId="19" fillId="0" borderId="86" xfId="10" applyNumberFormat="1" applyFont="1" applyBorder="1" applyAlignment="1">
      <alignment horizontal="center" vertical="center"/>
    </xf>
    <xf numFmtId="49" fontId="19" fillId="0" borderId="23" xfId="10" applyNumberFormat="1" applyFont="1" applyBorder="1" applyAlignment="1">
      <alignment horizontal="left" vertical="top" wrapText="1"/>
    </xf>
    <xf numFmtId="49" fontId="19" fillId="0" borderId="23" xfId="10" applyNumberFormat="1" applyFont="1" applyBorder="1" applyAlignment="1">
      <alignment horizontal="center" vertical="center"/>
    </xf>
    <xf numFmtId="0" fontId="39" fillId="0" borderId="23" xfId="10" applyFont="1" applyBorder="1" applyAlignment="1">
      <alignment horizontal="left" vertical="top" wrapText="1"/>
    </xf>
    <xf numFmtId="0" fontId="34" fillId="0" borderId="87" xfId="10" applyFont="1" applyBorder="1" applyAlignment="1">
      <alignment horizontal="center" vertical="top"/>
    </xf>
    <xf numFmtId="0" fontId="20" fillId="0" borderId="2" xfId="18" applyFont="1" applyBorder="1" applyAlignment="1">
      <alignment horizontal="left" vertical="top" wrapText="1"/>
    </xf>
    <xf numFmtId="49" fontId="20" fillId="0" borderId="2" xfId="10" applyNumberFormat="1" applyFont="1" applyBorder="1" applyAlignment="1">
      <alignment horizontal="center" vertical="center"/>
    </xf>
    <xf numFmtId="0" fontId="34" fillId="0" borderId="88" xfId="10" applyFont="1" applyBorder="1" applyAlignment="1">
      <alignment horizontal="center" vertical="top"/>
    </xf>
    <xf numFmtId="0" fontId="42" fillId="0" borderId="89" xfId="18" applyFont="1" applyBorder="1" applyAlignment="1">
      <alignment horizontal="left" vertical="top" wrapText="1"/>
    </xf>
    <xf numFmtId="0" fontId="46" fillId="0" borderId="88" xfId="10" applyFont="1" applyBorder="1" applyAlignment="1">
      <alignment horizontal="center" vertical="top"/>
    </xf>
    <xf numFmtId="0" fontId="46" fillId="0" borderId="72" xfId="10" applyFont="1" applyBorder="1" applyAlignment="1">
      <alignment horizontal="center" vertical="top"/>
    </xf>
    <xf numFmtId="0" fontId="20" fillId="0" borderId="89" xfId="18" applyFont="1" applyBorder="1" applyAlignment="1">
      <alignment horizontal="left" vertical="top" wrapText="1"/>
    </xf>
    <xf numFmtId="0" fontId="46" fillId="0" borderId="91" xfId="10" applyFont="1" applyBorder="1" applyAlignment="1">
      <alignment horizontal="center" vertical="top"/>
    </xf>
    <xf numFmtId="0" fontId="20" fillId="0" borderId="23" xfId="18" applyFont="1" applyBorder="1" applyAlignment="1">
      <alignment horizontal="left" vertical="top" wrapText="1"/>
    </xf>
    <xf numFmtId="0" fontId="44" fillId="0" borderId="23" xfId="10" applyNumberFormat="1" applyFont="1" applyBorder="1" applyAlignment="1">
      <alignment horizontal="center" vertical="center"/>
    </xf>
    <xf numFmtId="0" fontId="30" fillId="0" borderId="23" xfId="10" applyNumberFormat="1" applyFont="1" applyBorder="1" applyAlignment="1">
      <alignment horizontal="center" vertical="center"/>
    </xf>
    <xf numFmtId="0" fontId="46" fillId="0" borderId="92" xfId="10" applyFont="1" applyBorder="1" applyAlignment="1">
      <alignment horizontal="center" vertical="top"/>
    </xf>
    <xf numFmtId="0" fontId="20" fillId="0" borderId="89" xfId="10" applyFont="1" applyBorder="1" applyAlignment="1">
      <alignment horizontal="left" vertical="top" wrapText="1"/>
    </xf>
    <xf numFmtId="49" fontId="20" fillId="0" borderId="61" xfId="10" applyNumberFormat="1" applyBorder="1" applyAlignment="1">
      <alignment horizontal="center" vertical="center"/>
    </xf>
    <xf numFmtId="4" fontId="19" fillId="0" borderId="93" xfId="10" applyNumberFormat="1" applyFont="1" applyBorder="1" applyAlignment="1">
      <alignment horizontal="right" vertical="center"/>
    </xf>
    <xf numFmtId="0" fontId="46" fillId="0" borderId="95" xfId="10" applyFont="1" applyBorder="1" applyAlignment="1">
      <alignment horizontal="center" vertical="top"/>
    </xf>
    <xf numFmtId="0" fontId="20" fillId="0" borderId="15" xfId="10" applyFont="1" applyBorder="1" applyAlignment="1">
      <alignment horizontal="left" vertical="top" wrapText="1"/>
    </xf>
    <xf numFmtId="49" fontId="20" fillId="0" borderId="96" xfId="10" applyNumberFormat="1" applyBorder="1" applyAlignment="1">
      <alignment horizontal="center" vertical="center"/>
    </xf>
    <xf numFmtId="49" fontId="20" fillId="0" borderId="75" xfId="10" applyNumberFormat="1" applyBorder="1" applyAlignment="1">
      <alignment horizontal="center" vertical="center"/>
    </xf>
    <xf numFmtId="4" fontId="19" fillId="0" borderId="76" xfId="10" applyNumberFormat="1" applyFont="1" applyBorder="1" applyAlignment="1">
      <alignment horizontal="right" vertical="center"/>
    </xf>
    <xf numFmtId="0" fontId="20" fillId="0" borderId="98" xfId="10" applyFont="1" applyBorder="1" applyAlignment="1">
      <alignment horizontal="left" vertical="top" wrapText="1"/>
    </xf>
    <xf numFmtId="49" fontId="20" fillId="0" borderId="17" xfId="10" applyNumberFormat="1" applyBorder="1" applyAlignment="1">
      <alignment horizontal="center" vertical="center"/>
    </xf>
    <xf numFmtId="0" fontId="19" fillId="0" borderId="98" xfId="10" applyFont="1" applyBorder="1" applyAlignment="1">
      <alignment horizontal="left" vertical="top" wrapText="1"/>
    </xf>
    <xf numFmtId="4" fontId="19" fillId="0" borderId="99" xfId="10" applyNumberFormat="1" applyFont="1" applyBorder="1" applyAlignment="1">
      <alignment horizontal="right" vertical="center"/>
    </xf>
    <xf numFmtId="49" fontId="20" fillId="0" borderId="23" xfId="10" applyNumberFormat="1" applyBorder="1" applyAlignment="1">
      <alignment horizontal="center" vertical="center"/>
    </xf>
    <xf numFmtId="4" fontId="20" fillId="0" borderId="99" xfId="10" applyNumberFormat="1" applyBorder="1" applyAlignment="1">
      <alignment horizontal="right" vertical="center"/>
    </xf>
    <xf numFmtId="0" fontId="20" fillId="0" borderId="16" xfId="10" applyFont="1" applyBorder="1" applyAlignment="1">
      <alignment horizontal="left" vertical="top" wrapText="1"/>
    </xf>
    <xf numFmtId="49" fontId="20" fillId="0" borderId="17" xfId="10" applyNumberFormat="1" applyFont="1" applyBorder="1" applyAlignment="1">
      <alignment horizontal="center" vertical="center"/>
    </xf>
    <xf numFmtId="49" fontId="20" fillId="0" borderId="23" xfId="10" applyNumberFormat="1" applyFont="1" applyBorder="1" applyAlignment="1">
      <alignment horizontal="center" vertical="center"/>
    </xf>
    <xf numFmtId="0" fontId="20" fillId="0" borderId="28" xfId="10" applyFont="1" applyBorder="1" applyAlignment="1">
      <alignment horizontal="left" vertical="top" wrapText="1"/>
    </xf>
    <xf numFmtId="49" fontId="20" fillId="0" borderId="25" xfId="10" applyNumberFormat="1" applyFont="1" applyBorder="1" applyAlignment="1">
      <alignment horizontal="center" vertical="center"/>
    </xf>
    <xf numFmtId="0" fontId="46" fillId="0" borderId="100" xfId="10" applyFont="1" applyBorder="1" applyAlignment="1">
      <alignment horizontal="center" vertical="top"/>
    </xf>
    <xf numFmtId="0" fontId="20" fillId="0" borderId="101" xfId="10" applyFont="1" applyBorder="1" applyAlignment="1">
      <alignment horizontal="left" vertical="top" wrapText="1"/>
    </xf>
    <xf numFmtId="49" fontId="20" fillId="0" borderId="22" xfId="10" applyNumberFormat="1" applyFont="1" applyBorder="1" applyAlignment="1">
      <alignment horizontal="center" vertical="center"/>
    </xf>
    <xf numFmtId="4" fontId="19" fillId="0" borderId="31" xfId="10" applyNumberFormat="1" applyFont="1" applyBorder="1" applyAlignment="1">
      <alignment horizontal="right" vertical="center"/>
    </xf>
    <xf numFmtId="49" fontId="34" fillId="0" borderId="88" xfId="10" applyNumberFormat="1" applyFont="1" applyBorder="1" applyAlignment="1">
      <alignment horizontal="center" vertical="top"/>
    </xf>
    <xf numFmtId="4" fontId="45" fillId="0" borderId="2" xfId="10" applyNumberFormat="1" applyFont="1" applyBorder="1" applyAlignment="1">
      <alignment horizontal="left" vertical="center"/>
    </xf>
    <xf numFmtId="4" fontId="20" fillId="0" borderId="31" xfId="10" applyNumberFormat="1" applyBorder="1" applyAlignment="1">
      <alignment horizontal="right" vertical="center"/>
    </xf>
    <xf numFmtId="49" fontId="34" fillId="0" borderId="95" xfId="10" applyNumberFormat="1" applyFont="1" applyBorder="1" applyAlignment="1">
      <alignment horizontal="center" vertical="top"/>
    </xf>
    <xf numFmtId="4" fontId="45" fillId="0" borderId="17" xfId="10" applyNumberFormat="1" applyFont="1" applyBorder="1" applyAlignment="1">
      <alignment horizontal="left" vertical="center"/>
    </xf>
    <xf numFmtId="4" fontId="19" fillId="0" borderId="102" xfId="10" applyNumberFormat="1" applyFont="1" applyBorder="1" applyAlignment="1">
      <alignment horizontal="right" vertical="center"/>
    </xf>
    <xf numFmtId="4" fontId="20" fillId="0" borderId="90" xfId="10" applyNumberFormat="1" applyBorder="1" applyAlignment="1">
      <alignment horizontal="right" vertical="center"/>
    </xf>
    <xf numFmtId="49" fontId="20" fillId="0" borderId="90" xfId="10" applyNumberFormat="1" applyFont="1" applyBorder="1" applyAlignment="1">
      <alignment horizontal="center" vertical="center"/>
    </xf>
    <xf numFmtId="49" fontId="20" fillId="0" borderId="89" xfId="10" applyNumberFormat="1" applyFont="1" applyBorder="1" applyAlignment="1">
      <alignment horizontal="center" vertical="center"/>
    </xf>
    <xf numFmtId="0" fontId="34" fillId="0" borderId="89" xfId="18" applyFont="1" applyBorder="1" applyAlignment="1">
      <alignment horizontal="left" vertical="top" wrapText="1"/>
    </xf>
    <xf numFmtId="49" fontId="20" fillId="0" borderId="103" xfId="10" applyNumberFormat="1" applyFont="1" applyBorder="1" applyAlignment="1">
      <alignment horizontal="center" vertical="center"/>
    </xf>
    <xf numFmtId="0" fontId="34" fillId="0" borderId="104" xfId="10" applyFont="1" applyBorder="1" applyAlignment="1">
      <alignment horizontal="center" vertical="top"/>
    </xf>
    <xf numFmtId="0" fontId="42" fillId="0" borderId="105" xfId="18" applyFont="1" applyBorder="1" applyAlignment="1">
      <alignment horizontal="left" vertical="top" wrapText="1"/>
    </xf>
    <xf numFmtId="49" fontId="20" fillId="0" borderId="107" xfId="10" applyNumberFormat="1" applyFont="1" applyBorder="1" applyAlignment="1">
      <alignment horizontal="center" vertical="center"/>
    </xf>
    <xf numFmtId="4" fontId="47" fillId="0" borderId="106" xfId="10" applyNumberFormat="1" applyFont="1" applyBorder="1" applyAlignment="1">
      <alignment horizontal="left" vertical="center"/>
    </xf>
    <xf numFmtId="0" fontId="34" fillId="0" borderId="109" xfId="10" applyFont="1" applyBorder="1" applyAlignment="1">
      <alignment horizontal="center" vertical="top"/>
    </xf>
    <xf numFmtId="0" fontId="42" fillId="0" borderId="110" xfId="18" applyFont="1" applyBorder="1" applyAlignment="1">
      <alignment horizontal="left" vertical="top" wrapText="1"/>
    </xf>
    <xf numFmtId="49" fontId="20" fillId="0" borderId="113" xfId="10" applyNumberFormat="1" applyFont="1" applyBorder="1" applyAlignment="1">
      <alignment horizontal="center" vertical="center"/>
    </xf>
    <xf numFmtId="4" fontId="45" fillId="0" borderId="111" xfId="10" applyNumberFormat="1" applyFont="1" applyBorder="1" applyAlignment="1">
      <alignment horizontal="left" vertical="center"/>
    </xf>
    <xf numFmtId="0" fontId="48" fillId="0" borderId="89" xfId="18" applyFont="1" applyBorder="1" applyAlignment="1">
      <alignment horizontal="left" vertical="top" wrapText="1"/>
    </xf>
    <xf numFmtId="4" fontId="48" fillId="0" borderId="25" xfId="10" applyNumberFormat="1" applyFont="1" applyBorder="1" applyAlignment="1">
      <alignment horizontal="right" vertical="center"/>
    </xf>
    <xf numFmtId="0" fontId="19" fillId="0" borderId="78" xfId="18" applyFont="1" applyBorder="1" applyAlignment="1">
      <alignment horizontal="left" vertical="top" wrapText="1"/>
    </xf>
    <xf numFmtId="4" fontId="45" fillId="0" borderId="115" xfId="10" applyNumberFormat="1" applyFont="1" applyBorder="1" applyAlignment="1">
      <alignment horizontal="left" vertical="center"/>
    </xf>
    <xf numFmtId="49" fontId="20" fillId="0" borderId="79" xfId="10" applyNumberFormat="1" applyFont="1" applyBorder="1" applyAlignment="1">
      <alignment vertical="center"/>
    </xf>
    <xf numFmtId="49" fontId="20" fillId="0" borderId="79" xfId="10" applyNumberFormat="1" applyFont="1" applyBorder="1" applyAlignment="1">
      <alignment horizontal="center" vertical="center"/>
    </xf>
    <xf numFmtId="4" fontId="45" fillId="0" borderId="80" xfId="10" applyNumberFormat="1" applyFont="1" applyBorder="1" applyAlignment="1">
      <alignment horizontal="left" vertical="center"/>
    </xf>
    <xf numFmtId="0" fontId="20" fillId="0" borderId="78" xfId="18" applyFont="1" applyBorder="1" applyAlignment="1">
      <alignment horizontal="left" vertical="top" wrapText="1"/>
    </xf>
    <xf numFmtId="4" fontId="45" fillId="0" borderId="59" xfId="10" applyNumberFormat="1" applyFont="1" applyBorder="1" applyAlignment="1">
      <alignment horizontal="left" vertical="center"/>
    </xf>
    <xf numFmtId="49" fontId="20" fillId="0" borderId="2" xfId="10" applyNumberFormat="1" applyFont="1" applyBorder="1" applyAlignment="1">
      <alignment vertical="center"/>
    </xf>
    <xf numFmtId="0" fontId="46" fillId="0" borderId="104" xfId="10" applyFont="1" applyBorder="1" applyAlignment="1">
      <alignment horizontal="center" vertical="top"/>
    </xf>
    <xf numFmtId="0" fontId="34" fillId="0" borderId="105" xfId="18" applyFont="1" applyBorder="1" applyAlignment="1">
      <alignment horizontal="left" vertical="top" wrapText="1"/>
    </xf>
    <xf numFmtId="0" fontId="46" fillId="0" borderId="117" xfId="10" applyFont="1" applyBorder="1" applyAlignment="1">
      <alignment horizontal="center" vertical="top"/>
    </xf>
    <xf numFmtId="0" fontId="20" fillId="0" borderId="83" xfId="18" applyFont="1" applyBorder="1" applyAlignment="1">
      <alignment horizontal="left" vertical="top" wrapText="1"/>
    </xf>
    <xf numFmtId="49" fontId="20" fillId="0" borderId="81" xfId="10" applyNumberFormat="1" applyFont="1" applyBorder="1" applyAlignment="1">
      <alignment horizontal="center" vertical="center"/>
    </xf>
    <xf numFmtId="4" fontId="19" fillId="0" borderId="90" xfId="10" applyNumberFormat="1" applyFont="1" applyBorder="1" applyAlignment="1">
      <alignment horizontal="right" vertical="center"/>
    </xf>
    <xf numFmtId="0" fontId="46" fillId="0" borderId="99" xfId="10" applyFont="1" applyBorder="1" applyAlignment="1">
      <alignment horizontal="center" vertical="top"/>
    </xf>
    <xf numFmtId="0" fontId="41" fillId="0" borderId="23" xfId="10" applyFont="1" applyBorder="1" applyAlignment="1">
      <alignment horizontal="left" vertical="top" wrapText="1"/>
    </xf>
    <xf numFmtId="0" fontId="20" fillId="0" borderId="94" xfId="18" applyFont="1" applyBorder="1" applyAlignment="1">
      <alignment horizontal="left" vertical="top" wrapText="1"/>
    </xf>
    <xf numFmtId="49" fontId="20" fillId="0" borderId="61" xfId="10" applyNumberFormat="1" applyFont="1" applyBorder="1" applyAlignment="1">
      <alignment horizontal="center" vertical="center"/>
    </xf>
    <xf numFmtId="4" fontId="30" fillId="0" borderId="80" xfId="10" applyNumberFormat="1" applyFont="1" applyBorder="1" applyAlignment="1">
      <alignment horizontal="right" vertical="center"/>
    </xf>
    <xf numFmtId="4" fontId="20" fillId="0" borderId="0" xfId="10" applyNumberFormat="1"/>
    <xf numFmtId="0" fontId="19" fillId="0" borderId="83" xfId="18" applyFont="1" applyBorder="1" applyAlignment="1">
      <alignment horizontal="left" vertical="top" wrapText="1"/>
    </xf>
    <xf numFmtId="4" fontId="30" fillId="0" borderId="82" xfId="10" applyNumberFormat="1" applyFont="1" applyBorder="1" applyAlignment="1">
      <alignment horizontal="right" vertical="center"/>
    </xf>
    <xf numFmtId="0" fontId="20" fillId="0" borderId="0" xfId="10" applyFont="1"/>
    <xf numFmtId="0" fontId="20" fillId="0" borderId="0" xfId="10" applyFont="1" applyAlignment="1">
      <alignment wrapText="1"/>
    </xf>
    <xf numFmtId="0" fontId="50" fillId="0" borderId="0" xfId="12" applyFont="1"/>
    <xf numFmtId="0" fontId="21" fillId="0" borderId="0" xfId="10" applyFont="1" applyAlignment="1">
      <alignment wrapText="1"/>
    </xf>
    <xf numFmtId="0" fontId="52" fillId="0" borderId="0" xfId="12" applyFont="1"/>
    <xf numFmtId="0" fontId="21" fillId="0" borderId="0" xfId="10" applyFont="1" applyAlignment="1"/>
    <xf numFmtId="0" fontId="51" fillId="0" borderId="0" xfId="12" applyFont="1" applyAlignment="1">
      <alignment horizontal="left"/>
    </xf>
    <xf numFmtId="0" fontId="53" fillId="0" borderId="0" xfId="12" applyFont="1" applyAlignment="1">
      <alignment horizontal="center" vertical="center"/>
    </xf>
    <xf numFmtId="0" fontId="56" fillId="0" borderId="0" xfId="12" applyFont="1" applyBorder="1" applyAlignment="1">
      <alignment vertical="center"/>
    </xf>
    <xf numFmtId="0" fontId="57" fillId="0" borderId="0" xfId="12" applyFont="1" applyBorder="1" applyAlignment="1">
      <alignment horizontal="right" vertical="center" wrapText="1"/>
    </xf>
    <xf numFmtId="4" fontId="57" fillId="0" borderId="0" xfId="12" applyNumberFormat="1" applyFont="1" applyBorder="1" applyAlignment="1">
      <alignment horizontal="right" vertical="center"/>
    </xf>
    <xf numFmtId="0" fontId="58" fillId="0" borderId="119" xfId="12" applyFont="1" applyBorder="1" applyAlignment="1">
      <alignment horizontal="center" vertical="center"/>
    </xf>
    <xf numFmtId="0" fontId="58" fillId="0" borderId="120" xfId="12" applyFont="1" applyBorder="1" applyAlignment="1">
      <alignment horizontal="center" vertical="center"/>
    </xf>
    <xf numFmtId="0" fontId="59" fillId="0" borderId="71" xfId="12" applyFont="1" applyBorder="1" applyAlignment="1">
      <alignment horizontal="center" vertical="center"/>
    </xf>
    <xf numFmtId="0" fontId="60" fillId="0" borderId="69" xfId="12" applyFont="1" applyBorder="1" applyAlignment="1">
      <alignment horizontal="center" vertical="center"/>
    </xf>
    <xf numFmtId="0" fontId="60" fillId="0" borderId="122" xfId="12" applyFont="1" applyBorder="1" applyAlignment="1">
      <alignment horizontal="left" vertical="center"/>
    </xf>
    <xf numFmtId="4" fontId="62" fillId="0" borderId="123" xfId="12" applyNumberFormat="1" applyFont="1" applyBorder="1" applyAlignment="1">
      <alignment horizontal="right" vertical="center" wrapText="1"/>
    </xf>
    <xf numFmtId="0" fontId="52" fillId="0" borderId="0" xfId="12" applyFont="1" applyAlignment="1">
      <alignment vertical="center"/>
    </xf>
    <xf numFmtId="0" fontId="63" fillId="0" borderId="124" xfId="12" applyFont="1" applyBorder="1" applyAlignment="1">
      <alignment vertical="center" wrapText="1"/>
    </xf>
    <xf numFmtId="4" fontId="63" fillId="0" borderId="51" xfId="12" applyNumberFormat="1" applyFont="1" applyBorder="1" applyAlignment="1">
      <alignment horizontal="right" vertical="center"/>
    </xf>
    <xf numFmtId="165" fontId="64" fillId="10" borderId="53" xfId="12" applyNumberFormat="1" applyFont="1" applyFill="1" applyBorder="1" applyAlignment="1">
      <alignment horizontal="left" vertical="top" wrapText="1"/>
    </xf>
    <xf numFmtId="0" fontId="50" fillId="10" borderId="1" xfId="12" applyFont="1" applyFill="1" applyBorder="1" applyAlignment="1">
      <alignment vertical="top" wrapText="1"/>
    </xf>
    <xf numFmtId="0" fontId="50" fillId="10" borderId="3" xfId="12" applyFont="1" applyFill="1" applyBorder="1" applyAlignment="1">
      <alignment vertical="top" wrapText="1"/>
    </xf>
    <xf numFmtId="0" fontId="64" fillId="10" borderId="126" xfId="12" applyFont="1" applyFill="1" applyBorder="1" applyAlignment="1">
      <alignment horizontal="left" vertical="top" wrapText="1"/>
    </xf>
    <xf numFmtId="4" fontId="64" fillId="10" borderId="1" xfId="12" applyNumberFormat="1" applyFont="1" applyFill="1" applyBorder="1" applyAlignment="1">
      <alignment horizontal="right" vertical="center"/>
    </xf>
    <xf numFmtId="0" fontId="50" fillId="0" borderId="0" xfId="12" applyFont="1" applyAlignment="1">
      <alignment vertical="top"/>
    </xf>
    <xf numFmtId="0" fontId="50" fillId="0" borderId="55" xfId="12" applyFont="1" applyFill="1" applyBorder="1" applyAlignment="1">
      <alignment vertical="top" wrapText="1"/>
    </xf>
    <xf numFmtId="166" fontId="53" fillId="11" borderId="1" xfId="12" applyNumberFormat="1" applyFont="1" applyFill="1" applyBorder="1" applyAlignment="1">
      <alignment horizontal="left" vertical="top" wrapText="1"/>
    </xf>
    <xf numFmtId="0" fontId="50" fillId="11" borderId="3" xfId="12" applyFont="1" applyFill="1" applyBorder="1" applyAlignment="1">
      <alignment vertical="top" wrapText="1"/>
    </xf>
    <xf numFmtId="0" fontId="53" fillId="11" borderId="126" xfId="12" applyFont="1" applyFill="1" applyBorder="1" applyAlignment="1">
      <alignment horizontal="left" vertical="top" wrapText="1"/>
    </xf>
    <xf numFmtId="4" fontId="53" fillId="11" borderId="1" xfId="12" applyNumberFormat="1" applyFont="1" applyFill="1" applyBorder="1" applyAlignment="1">
      <alignment horizontal="right" vertical="center"/>
    </xf>
    <xf numFmtId="0" fontId="50" fillId="0" borderId="58" xfId="12" applyFont="1" applyFill="1" applyBorder="1" applyAlignment="1">
      <alignment vertical="top" wrapText="1"/>
    </xf>
    <xf numFmtId="0" fontId="50" fillId="0" borderId="56" xfId="12" applyFont="1" applyBorder="1" applyAlignment="1">
      <alignment vertical="top" wrapText="1"/>
    </xf>
    <xf numFmtId="167" fontId="53" fillId="0" borderId="3" xfId="12" applyNumberFormat="1" applyFont="1" applyBorder="1" applyAlignment="1">
      <alignment horizontal="left" vertical="top" wrapText="1"/>
    </xf>
    <xf numFmtId="0" fontId="53" fillId="0" borderId="126" xfId="12" applyFont="1" applyBorder="1" applyAlignment="1">
      <alignment horizontal="left" vertical="top" wrapText="1"/>
    </xf>
    <xf numFmtId="4" fontId="53" fillId="0" borderId="1" xfId="12" applyNumberFormat="1" applyFont="1" applyBorder="1" applyAlignment="1">
      <alignment horizontal="right" vertical="center"/>
    </xf>
    <xf numFmtId="4" fontId="50" fillId="0" borderId="81" xfId="12" applyNumberFormat="1" applyFont="1" applyBorder="1" applyAlignment="1">
      <alignment vertical="center"/>
    </xf>
    <xf numFmtId="0" fontId="50" fillId="11" borderId="128" xfId="12" applyFont="1" applyFill="1" applyBorder="1" applyAlignment="1">
      <alignment vertical="top" wrapText="1"/>
    </xf>
    <xf numFmtId="0" fontId="53" fillId="11" borderId="129" xfId="12" applyFont="1" applyFill="1" applyBorder="1" applyAlignment="1">
      <alignment horizontal="left" vertical="top" wrapText="1"/>
    </xf>
    <xf numFmtId="4" fontId="53" fillId="11" borderId="56" xfId="12" applyNumberFormat="1" applyFont="1" applyFill="1" applyBorder="1" applyAlignment="1">
      <alignment horizontal="right" vertical="center"/>
    </xf>
    <xf numFmtId="0" fontId="50" fillId="0" borderId="130" xfId="12" applyFont="1" applyFill="1" applyBorder="1" applyAlignment="1">
      <alignment vertical="top" wrapText="1"/>
    </xf>
    <xf numFmtId="0" fontId="50" fillId="0" borderId="64" xfId="12" applyFont="1" applyBorder="1" applyAlignment="1">
      <alignment vertical="top" wrapText="1"/>
    </xf>
    <xf numFmtId="167" fontId="53" fillId="0" borderId="131" xfId="12" applyNumberFormat="1" applyFont="1" applyBorder="1" applyAlignment="1">
      <alignment horizontal="left" vertical="top" wrapText="1"/>
    </xf>
    <xf numFmtId="0" fontId="53" fillId="0" borderId="132" xfId="12" applyFont="1" applyBorder="1" applyAlignment="1">
      <alignment horizontal="left" vertical="top" wrapText="1"/>
    </xf>
    <xf numFmtId="4" fontId="53" fillId="0" borderId="132" xfId="12" applyNumberFormat="1" applyFont="1" applyBorder="1" applyAlignment="1">
      <alignment horizontal="right" vertical="center"/>
    </xf>
    <xf numFmtId="4" fontId="50" fillId="0" borderId="13" xfId="12" applyNumberFormat="1" applyFont="1" applyBorder="1" applyAlignment="1">
      <alignment vertical="center"/>
    </xf>
    <xf numFmtId="0" fontId="52" fillId="0" borderId="133" xfId="12" applyFont="1" applyBorder="1" applyAlignment="1">
      <alignment vertical="center" wrapText="1"/>
    </xf>
    <xf numFmtId="4" fontId="52" fillId="0" borderId="2" xfId="12" applyNumberFormat="1" applyFont="1" applyBorder="1" applyAlignment="1">
      <alignment vertical="center"/>
    </xf>
    <xf numFmtId="0" fontId="51" fillId="8" borderId="135" xfId="12" applyFont="1" applyFill="1" applyBorder="1" applyAlignment="1">
      <alignment horizontal="left" vertical="center" wrapText="1"/>
    </xf>
    <xf numFmtId="0" fontId="65" fillId="8" borderId="23" xfId="12" applyFont="1" applyFill="1" applyBorder="1" applyAlignment="1">
      <alignment horizontal="left" vertical="center" wrapText="1"/>
    </xf>
    <xf numFmtId="0" fontId="51" fillId="8" borderId="99" xfId="12" applyFont="1" applyFill="1" applyBorder="1" applyAlignment="1">
      <alignment horizontal="left" vertical="center" wrapText="1"/>
    </xf>
    <xf numFmtId="4" fontId="65" fillId="8" borderId="81" xfId="12" applyNumberFormat="1" applyFont="1" applyFill="1" applyBorder="1" applyAlignment="1">
      <alignment vertical="center"/>
    </xf>
    <xf numFmtId="0" fontId="50" fillId="6" borderId="23" xfId="12" applyFont="1" applyFill="1" applyBorder="1" applyAlignment="1">
      <alignment horizontal="left" vertical="center" wrapText="1"/>
    </xf>
    <xf numFmtId="0" fontId="50" fillId="6" borderId="99" xfId="12" applyFont="1" applyFill="1" applyBorder="1" applyAlignment="1">
      <alignment horizontal="left" vertical="center" wrapText="1"/>
    </xf>
    <xf numFmtId="4" fontId="50" fillId="6" borderId="61" xfId="12" applyNumberFormat="1" applyFont="1" applyFill="1" applyBorder="1" applyAlignment="1">
      <alignment vertical="center"/>
    </xf>
    <xf numFmtId="0" fontId="52" fillId="0" borderId="22" xfId="12" applyFont="1" applyBorder="1" applyAlignment="1">
      <alignment horizontal="left" vertical="center" wrapText="1"/>
    </xf>
    <xf numFmtId="0" fontId="50" fillId="0" borderId="22" xfId="12" applyFont="1" applyBorder="1" applyAlignment="1">
      <alignment horizontal="left" vertical="top" wrapText="1"/>
    </xf>
    <xf numFmtId="0" fontId="53" fillId="0" borderId="129" xfId="12" applyFont="1" applyBorder="1" applyAlignment="1">
      <alignment horizontal="left" vertical="top" wrapText="1"/>
    </xf>
    <xf numFmtId="4" fontId="50" fillId="0" borderId="2" xfId="12" applyNumberFormat="1" applyFont="1" applyBorder="1" applyAlignment="1">
      <alignment vertical="center"/>
    </xf>
    <xf numFmtId="4" fontId="50" fillId="0" borderId="86" xfId="12" applyNumberFormat="1" applyFont="1" applyBorder="1" applyAlignment="1">
      <alignment vertical="center"/>
    </xf>
    <xf numFmtId="0" fontId="52" fillId="6" borderId="23" xfId="12" applyFont="1" applyFill="1" applyBorder="1" applyAlignment="1">
      <alignment horizontal="left" vertical="center" wrapText="1"/>
    </xf>
    <xf numFmtId="0" fontId="50" fillId="6" borderId="23" xfId="12" applyFont="1" applyFill="1" applyBorder="1" applyAlignment="1">
      <alignment horizontal="left" vertical="top" wrapText="1"/>
    </xf>
    <xf numFmtId="0" fontId="53" fillId="6" borderId="23" xfId="12" applyFont="1" applyFill="1" applyBorder="1" applyAlignment="1">
      <alignment horizontal="left" vertical="top" wrapText="1"/>
    </xf>
    <xf numFmtId="4" fontId="52" fillId="6" borderId="23" xfId="12" applyNumberFormat="1" applyFont="1" applyFill="1" applyBorder="1"/>
    <xf numFmtId="0" fontId="52" fillId="0" borderId="17" xfId="12" applyFont="1" applyBorder="1" applyAlignment="1">
      <alignment horizontal="left" vertical="center" wrapText="1"/>
    </xf>
    <xf numFmtId="0" fontId="50" fillId="0" borderId="17" xfId="12" applyFont="1" applyBorder="1" applyAlignment="1">
      <alignment horizontal="left" vertical="top" wrapText="1"/>
    </xf>
    <xf numFmtId="4" fontId="50" fillId="12" borderId="17" xfId="12" applyNumberFormat="1" applyFont="1" applyFill="1" applyBorder="1" applyAlignment="1">
      <alignment vertical="center" wrapText="1"/>
    </xf>
    <xf numFmtId="4" fontId="50" fillId="12" borderId="17" xfId="12" applyNumberFormat="1" applyFont="1" applyFill="1" applyBorder="1" applyAlignment="1">
      <alignment vertical="center"/>
    </xf>
    <xf numFmtId="0" fontId="51" fillId="8" borderId="23" xfId="12" applyFont="1" applyFill="1" applyBorder="1" applyAlignment="1">
      <alignment horizontal="left" vertical="center" wrapText="1"/>
    </xf>
    <xf numFmtId="0" fontId="51" fillId="8" borderId="125" xfId="12" applyFont="1" applyFill="1" applyBorder="1" applyAlignment="1">
      <alignment horizontal="left" vertical="center" wrapText="1"/>
    </xf>
    <xf numFmtId="4" fontId="51" fillId="8" borderId="61" xfId="12" applyNumberFormat="1" applyFont="1" applyFill="1" applyBorder="1" applyAlignment="1">
      <alignment horizontal="right" vertical="center"/>
    </xf>
    <xf numFmtId="0" fontId="51" fillId="12" borderId="133" xfId="12" applyFont="1" applyFill="1" applyBorder="1" applyAlignment="1">
      <alignment horizontal="left" vertical="center" wrapText="1"/>
    </xf>
    <xf numFmtId="0" fontId="65" fillId="6" borderId="23" xfId="12" applyFont="1" applyFill="1" applyBorder="1" applyAlignment="1">
      <alignment horizontal="left" vertical="center" wrapText="1"/>
    </xf>
    <xf numFmtId="0" fontId="65" fillId="6" borderId="125" xfId="12" applyFont="1" applyFill="1" applyBorder="1" applyAlignment="1">
      <alignment horizontal="left" vertical="center" wrapText="1"/>
    </xf>
    <xf numFmtId="4" fontId="65" fillId="6" borderId="61" xfId="12" applyNumberFormat="1" applyFont="1" applyFill="1" applyBorder="1" applyAlignment="1">
      <alignment horizontal="right" vertical="center"/>
    </xf>
    <xf numFmtId="0" fontId="51" fillId="12" borderId="23" xfId="12" applyFont="1" applyFill="1" applyBorder="1" applyAlignment="1">
      <alignment horizontal="left" vertical="center" wrapText="1"/>
    </xf>
    <xf numFmtId="0" fontId="50" fillId="0" borderId="23" xfId="12" applyFont="1" applyBorder="1" applyAlignment="1">
      <alignment horizontal="left" vertical="top" wrapText="1"/>
    </xf>
    <xf numFmtId="0" fontId="53" fillId="0" borderId="76" xfId="12" applyFont="1" applyBorder="1" applyAlignment="1">
      <alignment horizontal="left" vertical="top" wrapText="1"/>
    </xf>
    <xf numFmtId="4" fontId="65" fillId="12" borderId="61" xfId="12" applyNumberFormat="1" applyFont="1" applyFill="1" applyBorder="1" applyAlignment="1">
      <alignment horizontal="right" vertical="center"/>
    </xf>
    <xf numFmtId="4" fontId="52" fillId="0" borderId="81" xfId="12" applyNumberFormat="1" applyFont="1" applyBorder="1" applyAlignment="1">
      <alignment vertical="center"/>
    </xf>
    <xf numFmtId="0" fontId="50" fillId="0" borderId="133" xfId="12" applyFont="1" applyBorder="1" applyAlignment="1">
      <alignment vertical="center" wrapText="1"/>
    </xf>
    <xf numFmtId="0" fontId="50" fillId="6" borderId="125" xfId="12" applyFont="1" applyFill="1" applyBorder="1" applyAlignment="1">
      <alignment horizontal="left" vertical="center" wrapText="1"/>
    </xf>
    <xf numFmtId="0" fontId="52" fillId="0" borderId="137" xfId="12" applyFont="1" applyBorder="1" applyAlignment="1">
      <alignment vertical="center" wrapText="1"/>
    </xf>
    <xf numFmtId="0" fontId="52" fillId="0" borderId="23" xfId="12" applyFont="1" applyBorder="1" applyAlignment="1">
      <alignment horizontal="left" vertical="center" wrapText="1"/>
    </xf>
    <xf numFmtId="4" fontId="50" fillId="0" borderId="61" xfId="12" applyNumberFormat="1" applyFont="1" applyBorder="1" applyAlignment="1">
      <alignment vertical="center"/>
    </xf>
    <xf numFmtId="0" fontId="50" fillId="0" borderId="138" xfId="12" applyFont="1" applyBorder="1" applyAlignment="1">
      <alignment vertical="top" wrapText="1"/>
    </xf>
    <xf numFmtId="0" fontId="50" fillId="0" borderId="75" xfId="12" applyFont="1" applyBorder="1" applyAlignment="1">
      <alignment vertical="top" wrapText="1"/>
    </xf>
    <xf numFmtId="167" fontId="53" fillId="0" borderId="96" xfId="12" applyNumberFormat="1" applyFont="1" applyBorder="1" applyAlignment="1">
      <alignment horizontal="left" vertical="top" wrapText="1"/>
    </xf>
    <xf numFmtId="4" fontId="53" fillId="0" borderId="75" xfId="12" applyNumberFormat="1" applyFont="1" applyBorder="1" applyAlignment="1">
      <alignment horizontal="right" vertical="center"/>
    </xf>
    <xf numFmtId="0" fontId="66" fillId="10" borderId="139" xfId="12" applyFont="1" applyFill="1" applyBorder="1" applyAlignment="1">
      <alignment horizontal="left" vertical="top" wrapText="1"/>
    </xf>
    <xf numFmtId="0" fontId="50" fillId="10" borderId="61" xfId="12" applyFont="1" applyFill="1" applyBorder="1" applyAlignment="1">
      <alignment vertical="top" wrapText="1"/>
    </xf>
    <xf numFmtId="167" fontId="53" fillId="10" borderId="94" xfId="12" applyNumberFormat="1" applyFont="1" applyFill="1" applyBorder="1" applyAlignment="1">
      <alignment horizontal="left" vertical="top" wrapText="1"/>
    </xf>
    <xf numFmtId="0" fontId="50" fillId="0" borderId="133" xfId="12" applyFont="1" applyBorder="1" applyAlignment="1">
      <alignment vertical="top" wrapText="1"/>
    </xf>
    <xf numFmtId="167" fontId="53" fillId="11" borderId="0" xfId="12" applyNumberFormat="1" applyFont="1" applyFill="1" applyBorder="1" applyAlignment="1">
      <alignment horizontal="left" vertical="top" wrapText="1"/>
    </xf>
    <xf numFmtId="0" fontId="50" fillId="0" borderId="58" xfId="12" applyFont="1" applyBorder="1" applyAlignment="1">
      <alignment vertical="top" wrapText="1"/>
    </xf>
    <xf numFmtId="0" fontId="50" fillId="0" borderId="1" xfId="12" applyFont="1" applyBorder="1" applyAlignment="1">
      <alignment vertical="top" wrapText="1"/>
    </xf>
    <xf numFmtId="0" fontId="50" fillId="11" borderId="61" xfId="12" applyFont="1" applyFill="1" applyBorder="1" applyAlignment="1">
      <alignment horizontal="left" vertical="top" wrapText="1"/>
    </xf>
    <xf numFmtId="0" fontId="53" fillId="11" borderId="93" xfId="12" applyFont="1" applyFill="1" applyBorder="1" applyAlignment="1">
      <alignment horizontal="left" vertical="top" wrapText="1"/>
    </xf>
    <xf numFmtId="4" fontId="53" fillId="11" borderId="2" xfId="12" applyNumberFormat="1" applyFont="1" applyFill="1" applyBorder="1" applyAlignment="1">
      <alignment horizontal="right" vertical="center"/>
    </xf>
    <xf numFmtId="4" fontId="18" fillId="0" borderId="81" xfId="12" applyNumberFormat="1" applyFont="1" applyBorder="1" applyAlignment="1">
      <alignment horizontal="right" vertical="center"/>
    </xf>
    <xf numFmtId="0" fontId="51" fillId="13" borderId="135" xfId="12" applyFont="1" applyFill="1" applyBorder="1" applyAlignment="1">
      <alignment horizontal="left" vertical="top" wrapText="1"/>
    </xf>
    <xf numFmtId="0" fontId="50" fillId="13" borderId="23" xfId="12" applyFont="1" applyFill="1" applyBorder="1" applyAlignment="1">
      <alignment vertical="top" wrapText="1"/>
    </xf>
    <xf numFmtId="167" fontId="53" fillId="13" borderId="23" xfId="12" applyNumberFormat="1" applyFont="1" applyFill="1" applyBorder="1" applyAlignment="1">
      <alignment horizontal="left" vertical="top" wrapText="1"/>
    </xf>
    <xf numFmtId="0" fontId="18" fillId="13" borderId="99" xfId="12" applyFont="1" applyFill="1" applyBorder="1" applyAlignment="1">
      <alignment horizontal="left" vertical="top" wrapText="1"/>
    </xf>
    <xf numFmtId="4" fontId="53" fillId="13" borderId="81" xfId="12" applyNumberFormat="1" applyFont="1" applyFill="1" applyBorder="1" applyAlignment="1">
      <alignment horizontal="right" vertical="center"/>
    </xf>
    <xf numFmtId="0" fontId="51" fillId="12" borderId="135" xfId="12" applyFont="1" applyFill="1" applyBorder="1" applyAlignment="1">
      <alignment horizontal="left" vertical="top" wrapText="1"/>
    </xf>
    <xf numFmtId="167" fontId="53" fillId="6" borderId="23" xfId="12" applyNumberFormat="1" applyFont="1" applyFill="1" applyBorder="1" applyAlignment="1">
      <alignment horizontal="left" vertical="top" wrapText="1"/>
    </xf>
    <xf numFmtId="0" fontId="18" fillId="6" borderId="99" xfId="12" applyFont="1" applyFill="1" applyBorder="1" applyAlignment="1">
      <alignment horizontal="left" vertical="top" wrapText="1"/>
    </xf>
    <xf numFmtId="4" fontId="53" fillId="6" borderId="81" xfId="12" applyNumberFormat="1" applyFont="1" applyFill="1" applyBorder="1" applyAlignment="1">
      <alignment horizontal="right" vertical="center"/>
    </xf>
    <xf numFmtId="0" fontId="50" fillId="0" borderId="135" xfId="12" applyFont="1" applyBorder="1" applyAlignment="1">
      <alignment vertical="top" wrapText="1"/>
    </xf>
    <xf numFmtId="0" fontId="50" fillId="0" borderId="23" xfId="12" applyFont="1" applyBorder="1" applyAlignment="1">
      <alignment vertical="top" wrapText="1"/>
    </xf>
    <xf numFmtId="167" fontId="53" fillId="0" borderId="23" xfId="12" applyNumberFormat="1" applyFont="1" applyBorder="1" applyAlignment="1">
      <alignment horizontal="left" vertical="top" wrapText="1"/>
    </xf>
    <xf numFmtId="0" fontId="53" fillId="0" borderId="99" xfId="12" applyFont="1" applyBorder="1" applyAlignment="1">
      <alignment horizontal="left" vertical="top" wrapText="1"/>
    </xf>
    <xf numFmtId="4" fontId="53" fillId="0" borderId="81" xfId="12" applyNumberFormat="1" applyFont="1" applyBorder="1" applyAlignment="1">
      <alignment horizontal="right" vertical="center"/>
    </xf>
    <xf numFmtId="0" fontId="52" fillId="0" borderId="143" xfId="12" applyFont="1" applyFill="1" applyBorder="1" applyAlignment="1">
      <alignment vertical="center" wrapText="1"/>
    </xf>
    <xf numFmtId="4" fontId="52" fillId="0" borderId="51" xfId="12" applyNumberFormat="1" applyFont="1" applyBorder="1" applyAlignment="1">
      <alignment horizontal="right" vertical="center"/>
    </xf>
    <xf numFmtId="4" fontId="64" fillId="10" borderId="61" xfId="12" applyNumberFormat="1" applyFont="1" applyFill="1" applyBorder="1" applyAlignment="1">
      <alignment horizontal="right" vertical="center"/>
    </xf>
    <xf numFmtId="0" fontId="50" fillId="0" borderId="60" xfId="12" applyFont="1" applyBorder="1" applyAlignment="1">
      <alignment vertical="top" wrapText="1"/>
    </xf>
    <xf numFmtId="0" fontId="52" fillId="0" borderId="133" xfId="12" applyFont="1" applyFill="1" applyBorder="1" applyAlignment="1">
      <alignment vertical="center" wrapText="1"/>
    </xf>
    <xf numFmtId="4" fontId="52" fillId="0" borderId="61" xfId="12" applyNumberFormat="1" applyFont="1" applyBorder="1" applyAlignment="1">
      <alignment vertical="center"/>
    </xf>
    <xf numFmtId="0" fontId="51" fillId="13" borderId="23" xfId="12" applyFont="1" applyFill="1" applyBorder="1" applyAlignment="1">
      <alignment vertical="center" wrapText="1"/>
    </xf>
    <xf numFmtId="0" fontId="51" fillId="13" borderId="23" xfId="12" applyFont="1" applyFill="1" applyBorder="1" applyAlignment="1">
      <alignment horizontal="left" vertical="center" wrapText="1"/>
    </xf>
    <xf numFmtId="0" fontId="51" fillId="13" borderId="99" xfId="12" applyFont="1" applyFill="1" applyBorder="1" applyAlignment="1">
      <alignment horizontal="left" vertical="center" wrapText="1"/>
    </xf>
    <xf numFmtId="4" fontId="51" fillId="13" borderId="61" xfId="12" applyNumberFormat="1" applyFont="1" applyFill="1" applyBorder="1" applyAlignment="1">
      <alignment vertical="center"/>
    </xf>
    <xf numFmtId="0" fontId="52" fillId="0" borderId="23" xfId="12" applyFont="1" applyFill="1" applyBorder="1" applyAlignment="1">
      <alignment vertical="center" wrapText="1"/>
    </xf>
    <xf numFmtId="0" fontId="50" fillId="0" borderId="23" xfId="12" applyFont="1" applyFill="1" applyBorder="1" applyAlignment="1">
      <alignment horizontal="left" vertical="center" wrapText="1"/>
    </xf>
    <xf numFmtId="0" fontId="50" fillId="0" borderId="23" xfId="12" applyFont="1" applyFill="1" applyBorder="1" applyAlignment="1">
      <alignment horizontal="left" vertical="top" wrapText="1"/>
    </xf>
    <xf numFmtId="165" fontId="64" fillId="10" borderId="60" xfId="12" quotePrefix="1" applyNumberFormat="1" applyFont="1" applyFill="1" applyBorder="1" applyAlignment="1">
      <alignment horizontal="left" vertical="top" wrapText="1"/>
    </xf>
    <xf numFmtId="0" fontId="50" fillId="10" borderId="94" xfId="12" applyFont="1" applyFill="1" applyBorder="1" applyAlignment="1">
      <alignment vertical="top" wrapText="1"/>
    </xf>
    <xf numFmtId="0" fontId="64" fillId="10" borderId="93" xfId="12" applyFont="1" applyFill="1" applyBorder="1" applyAlignment="1">
      <alignment horizontal="left" vertical="top" wrapText="1"/>
    </xf>
    <xf numFmtId="166" fontId="53" fillId="11" borderId="1" xfId="12" quotePrefix="1" applyNumberFormat="1" applyFont="1" applyFill="1" applyBorder="1" applyAlignment="1">
      <alignment horizontal="left" vertical="top" wrapText="1"/>
    </xf>
    <xf numFmtId="0" fontId="50" fillId="0" borderId="2" xfId="12" applyFont="1" applyBorder="1" applyAlignment="1">
      <alignment vertical="top" wrapText="1"/>
    </xf>
    <xf numFmtId="167" fontId="53" fillId="0" borderId="128" xfId="12" applyNumberFormat="1" applyFont="1" applyBorder="1" applyAlignment="1">
      <alignment horizontal="left" vertical="top" wrapText="1"/>
    </xf>
    <xf numFmtId="4" fontId="53" fillId="0" borderId="56" xfId="12" applyNumberFormat="1" applyFont="1" applyBorder="1" applyAlignment="1">
      <alignment horizontal="right" vertical="center"/>
    </xf>
    <xf numFmtId="0" fontId="51" fillId="13" borderId="145" xfId="12" applyFont="1" applyFill="1" applyBorder="1" applyAlignment="1">
      <alignment vertical="top" wrapText="1"/>
    </xf>
    <xf numFmtId="0" fontId="51" fillId="13" borderId="81" xfId="12" applyFont="1" applyFill="1" applyBorder="1" applyAlignment="1">
      <alignment vertical="top" wrapText="1"/>
    </xf>
    <xf numFmtId="167" fontId="18" fillId="13" borderId="83" xfId="12" applyNumberFormat="1" applyFont="1" applyFill="1" applyBorder="1" applyAlignment="1">
      <alignment horizontal="left" vertical="top" wrapText="1"/>
    </xf>
    <xf numFmtId="0" fontId="18" fillId="13" borderId="82" xfId="12" applyFont="1" applyFill="1" applyBorder="1" applyAlignment="1">
      <alignment horizontal="left" vertical="top" wrapText="1"/>
    </xf>
    <xf numFmtId="4" fontId="18" fillId="13" borderId="81" xfId="12" applyNumberFormat="1" applyFont="1" applyFill="1" applyBorder="1" applyAlignment="1">
      <alignment horizontal="right" vertical="center"/>
    </xf>
    <xf numFmtId="0" fontId="50" fillId="6" borderId="81" xfId="12" applyFont="1" applyFill="1" applyBorder="1" applyAlignment="1">
      <alignment horizontal="left" vertical="top" wrapText="1"/>
    </xf>
    <xf numFmtId="167" fontId="53" fillId="6" borderId="83" xfId="12" applyNumberFormat="1" applyFont="1" applyFill="1" applyBorder="1" applyAlignment="1">
      <alignment horizontal="left" vertical="top" wrapText="1"/>
    </xf>
    <xf numFmtId="0" fontId="53" fillId="6" borderId="82" xfId="12" applyFont="1" applyFill="1" applyBorder="1" applyAlignment="1">
      <alignment horizontal="left" vertical="top" wrapText="1"/>
    </xf>
    <xf numFmtId="167" fontId="53" fillId="0" borderId="89" xfId="12" applyNumberFormat="1" applyFont="1" applyBorder="1" applyAlignment="1">
      <alignment horizontal="left" vertical="top" wrapText="1"/>
    </xf>
    <xf numFmtId="0" fontId="53" fillId="0" borderId="90" xfId="12" applyFont="1" applyBorder="1" applyAlignment="1">
      <alignment horizontal="left" vertical="top" wrapText="1"/>
    </xf>
    <xf numFmtId="4" fontId="53" fillId="0" borderId="2" xfId="12" applyNumberFormat="1" applyFont="1" applyBorder="1" applyAlignment="1">
      <alignment horizontal="right" vertical="center"/>
    </xf>
    <xf numFmtId="0" fontId="50" fillId="10" borderId="146" xfId="12" applyFont="1" applyFill="1" applyBorder="1" applyAlignment="1">
      <alignment vertical="top" wrapText="1"/>
    </xf>
    <xf numFmtId="0" fontId="64" fillId="10" borderId="147" xfId="12" applyFont="1" applyFill="1" applyBorder="1" applyAlignment="1">
      <alignment horizontal="left" vertical="top" wrapText="1"/>
    </xf>
    <xf numFmtId="4" fontId="64" fillId="10" borderId="146" xfId="12" applyNumberFormat="1" applyFont="1" applyFill="1" applyBorder="1" applyAlignment="1">
      <alignment horizontal="right" vertical="center"/>
    </xf>
    <xf numFmtId="166" fontId="53" fillId="11" borderId="61" xfId="12" applyNumberFormat="1" applyFont="1" applyFill="1" applyBorder="1" applyAlignment="1">
      <alignment horizontal="left" vertical="top" wrapText="1"/>
    </xf>
    <xf numFmtId="0" fontId="50" fillId="11" borderId="94" xfId="12" applyFont="1" applyFill="1" applyBorder="1" applyAlignment="1">
      <alignment vertical="top" wrapText="1"/>
    </xf>
    <xf numFmtId="4" fontId="53" fillId="11" borderId="61" xfId="12" applyNumberFormat="1" applyFont="1" applyFill="1" applyBorder="1" applyAlignment="1">
      <alignment horizontal="right" vertical="center"/>
    </xf>
    <xf numFmtId="0" fontId="50" fillId="0" borderId="130" xfId="12" applyFont="1" applyBorder="1" applyAlignment="1">
      <alignment vertical="top" wrapText="1"/>
    </xf>
    <xf numFmtId="0" fontId="50" fillId="0" borderId="123" xfId="12" applyFont="1" applyBorder="1" applyAlignment="1">
      <alignment vertical="top" wrapText="1"/>
    </xf>
    <xf numFmtId="0" fontId="52" fillId="0" borderId="130" xfId="12" applyFont="1" applyBorder="1" applyAlignment="1">
      <alignment vertical="center" wrapText="1"/>
    </xf>
    <xf numFmtId="0" fontId="52" fillId="0" borderId="123" xfId="12" applyFont="1" applyBorder="1" applyAlignment="1">
      <alignment vertical="center" wrapText="1"/>
    </xf>
    <xf numFmtId="167" fontId="63" fillId="0" borderId="120" xfId="12" applyNumberFormat="1" applyFont="1" applyBorder="1" applyAlignment="1">
      <alignment horizontal="left" vertical="center" wrapText="1"/>
    </xf>
    <xf numFmtId="0" fontId="60" fillId="0" borderId="69" xfId="12" applyFont="1" applyBorder="1" applyAlignment="1">
      <alignment horizontal="right" vertical="center" wrapText="1"/>
    </xf>
    <xf numFmtId="0" fontId="56" fillId="0" borderId="0" xfId="12" applyFont="1" applyBorder="1" applyAlignment="1">
      <alignment vertical="center" wrapText="1"/>
    </xf>
    <xf numFmtId="167" fontId="67" fillId="0" borderId="0" xfId="12" applyNumberFormat="1" applyFont="1" applyBorder="1" applyAlignment="1">
      <alignment horizontal="left" vertical="center" wrapText="1"/>
    </xf>
    <xf numFmtId="4" fontId="57" fillId="0" borderId="0" xfId="12" applyNumberFormat="1" applyFont="1" applyBorder="1" applyAlignment="1">
      <alignment horizontal="right" vertical="center" wrapText="1"/>
    </xf>
    <xf numFmtId="0" fontId="68" fillId="0" borderId="0" xfId="12" applyFont="1"/>
    <xf numFmtId="0" fontId="52" fillId="0" borderId="150" xfId="12" applyFont="1" applyBorder="1" applyAlignment="1">
      <alignment vertical="center" wrapText="1"/>
    </xf>
    <xf numFmtId="4" fontId="52" fillId="0" borderId="152" xfId="12" applyNumberFormat="1" applyFont="1" applyBorder="1" applyAlignment="1">
      <alignment vertical="center"/>
    </xf>
    <xf numFmtId="4" fontId="52" fillId="8" borderId="81" xfId="12" applyNumberFormat="1" applyFont="1" applyFill="1" applyBorder="1" applyAlignment="1">
      <alignment vertical="center"/>
    </xf>
    <xf numFmtId="0" fontId="52" fillId="0" borderId="23" xfId="12" applyFont="1" applyBorder="1"/>
    <xf numFmtId="0" fontId="52" fillId="6" borderId="23" xfId="12" applyFont="1" applyFill="1" applyBorder="1" applyAlignment="1">
      <alignment horizontal="left"/>
    </xf>
    <xf numFmtId="0" fontId="52" fillId="6" borderId="23" xfId="12" applyFont="1" applyFill="1" applyBorder="1"/>
    <xf numFmtId="0" fontId="52" fillId="6" borderId="99" xfId="12" applyFont="1" applyFill="1" applyBorder="1"/>
    <xf numFmtId="4" fontId="52" fillId="6" borderId="81" xfId="12" applyNumberFormat="1" applyFont="1" applyFill="1" applyBorder="1" applyAlignment="1">
      <alignment vertical="center"/>
    </xf>
    <xf numFmtId="0" fontId="50" fillId="0" borderId="23" xfId="12" applyFont="1" applyBorder="1" applyAlignment="1">
      <alignment horizontal="left" vertical="center"/>
    </xf>
    <xf numFmtId="0" fontId="50" fillId="0" borderId="99" xfId="12" applyFont="1" applyBorder="1" applyAlignment="1">
      <alignment horizontal="left" vertical="top" wrapText="1"/>
    </xf>
    <xf numFmtId="4" fontId="50" fillId="0" borderId="81" xfId="12" applyNumberFormat="1" applyFont="1" applyBorder="1" applyAlignment="1">
      <alignment horizontal="right" vertical="center"/>
    </xf>
    <xf numFmtId="4" fontId="52" fillId="0" borderId="81" xfId="12" applyNumberFormat="1" applyFont="1" applyBorder="1" applyAlignment="1">
      <alignment horizontal="right" vertical="center"/>
    </xf>
    <xf numFmtId="0" fontId="52" fillId="6" borderId="23" xfId="12" applyFont="1" applyFill="1" applyBorder="1" applyAlignment="1">
      <alignment horizontal="left" vertical="top" wrapText="1"/>
    </xf>
    <xf numFmtId="0" fontId="52" fillId="6" borderId="23" xfId="12" applyFont="1" applyFill="1" applyBorder="1" applyAlignment="1">
      <alignment vertical="top" wrapText="1"/>
    </xf>
    <xf numFmtId="0" fontId="52" fillId="6" borderId="99" xfId="12" applyFont="1" applyFill="1" applyBorder="1" applyAlignment="1">
      <alignment vertical="top" wrapText="1"/>
    </xf>
    <xf numFmtId="4" fontId="61" fillId="8" borderId="81" xfId="12" applyNumberFormat="1" applyFont="1" applyFill="1" applyBorder="1" applyAlignment="1">
      <alignment vertical="center"/>
    </xf>
    <xf numFmtId="4" fontId="52" fillId="0" borderId="86" xfId="12" applyNumberFormat="1" applyFont="1" applyBorder="1" applyAlignment="1">
      <alignment vertical="center"/>
    </xf>
    <xf numFmtId="0" fontId="60" fillId="0" borderId="154" xfId="12" applyFont="1" applyBorder="1" applyAlignment="1">
      <alignment horizontal="left" vertical="center"/>
    </xf>
    <xf numFmtId="4" fontId="62" fillId="0" borderId="120" xfId="12" applyNumberFormat="1" applyFont="1" applyBorder="1" applyAlignment="1">
      <alignment horizontal="right" vertical="center" wrapText="1"/>
    </xf>
    <xf numFmtId="0" fontId="52" fillId="0" borderId="150" xfId="12" applyFont="1" applyFill="1" applyBorder="1" applyAlignment="1">
      <alignment vertical="center" wrapText="1"/>
    </xf>
    <xf numFmtId="0" fontId="52" fillId="0" borderId="22" xfId="12" applyFont="1" applyFill="1" applyBorder="1" applyAlignment="1">
      <alignment vertical="center" wrapText="1"/>
    </xf>
    <xf numFmtId="0" fontId="50" fillId="0" borderId="22" xfId="12" applyFont="1" applyFill="1" applyBorder="1" applyAlignment="1">
      <alignment horizontal="left" vertical="center" wrapText="1"/>
    </xf>
    <xf numFmtId="0" fontId="50" fillId="0" borderId="22" xfId="12" applyFont="1" applyFill="1" applyBorder="1" applyAlignment="1">
      <alignment horizontal="left" vertical="top" wrapText="1"/>
    </xf>
    <xf numFmtId="0" fontId="53" fillId="0" borderId="156" xfId="12" applyFont="1" applyBorder="1" applyAlignment="1">
      <alignment horizontal="left" vertical="top" wrapText="1"/>
    </xf>
    <xf numFmtId="0" fontId="52" fillId="0" borderId="33" xfId="12" applyFont="1" applyBorder="1"/>
    <xf numFmtId="4" fontId="61" fillId="0" borderId="157" xfId="12" applyNumberFormat="1" applyFont="1" applyBorder="1" applyAlignment="1">
      <alignment vertical="center"/>
    </xf>
    <xf numFmtId="0" fontId="10" fillId="0" borderId="0" xfId="17"/>
    <xf numFmtId="0" fontId="10" fillId="0" borderId="0" xfId="17" applyAlignment="1">
      <alignment vertical="center"/>
    </xf>
    <xf numFmtId="0" fontId="51" fillId="0" borderId="1" xfId="17" applyFont="1" applyBorder="1" applyAlignment="1">
      <alignment horizontal="center" vertical="center" wrapText="1"/>
    </xf>
    <xf numFmtId="0" fontId="37" fillId="0" borderId="1" xfId="17" applyFont="1" applyBorder="1" applyAlignment="1">
      <alignment horizontal="left" vertical="center" wrapText="1"/>
    </xf>
    <xf numFmtId="0" fontId="37" fillId="0" borderId="1" xfId="17" applyFont="1" applyBorder="1" applyAlignment="1">
      <alignment horizontal="center" vertical="center"/>
    </xf>
    <xf numFmtId="0" fontId="37" fillId="0" borderId="126" xfId="17" applyFont="1" applyBorder="1" applyAlignment="1">
      <alignment horizontal="center" vertical="center"/>
    </xf>
    <xf numFmtId="0" fontId="37" fillId="0" borderId="3" xfId="17" applyFont="1" applyBorder="1" applyAlignment="1">
      <alignment horizontal="center" vertical="center"/>
    </xf>
    <xf numFmtId="0" fontId="10" fillId="0" borderId="56" xfId="17" applyFont="1" applyBorder="1" applyAlignment="1">
      <alignment horizontal="center" vertical="center"/>
    </xf>
    <xf numFmtId="0" fontId="65" fillId="0" borderId="56" xfId="17" applyFont="1" applyBorder="1" applyAlignment="1">
      <alignment vertical="center" wrapText="1"/>
    </xf>
    <xf numFmtId="164" fontId="65" fillId="0" borderId="129" xfId="17" applyNumberFormat="1" applyFont="1" applyBorder="1" applyAlignment="1">
      <alignment vertical="center" wrapText="1"/>
    </xf>
    <xf numFmtId="164" fontId="65" fillId="0" borderId="128" xfId="17" applyNumberFormat="1" applyFont="1" applyBorder="1" applyAlignment="1">
      <alignment horizontal="center" vertical="center" wrapText="1"/>
    </xf>
    <xf numFmtId="164" fontId="65" fillId="0" borderId="129" xfId="17" applyNumberFormat="1" applyFont="1" applyBorder="1" applyAlignment="1">
      <alignment horizontal="right" vertical="center" wrapText="1"/>
    </xf>
    <xf numFmtId="164" fontId="65" fillId="0" borderId="56" xfId="17" applyNumberFormat="1" applyFont="1" applyBorder="1" applyAlignment="1">
      <alignment horizontal="center" vertical="center" wrapText="1"/>
    </xf>
    <xf numFmtId="168" fontId="65" fillId="0" borderId="56" xfId="17" applyNumberFormat="1" applyFont="1" applyBorder="1" applyAlignment="1">
      <alignment horizontal="center" vertical="center" wrapText="1"/>
    </xf>
    <xf numFmtId="0" fontId="10" fillId="0" borderId="2" xfId="17" applyFont="1" applyBorder="1" applyAlignment="1">
      <alignment horizontal="center" vertical="center"/>
    </xf>
    <xf numFmtId="0" fontId="69" fillId="0" borderId="2" xfId="17" applyFont="1" applyBorder="1" applyAlignment="1">
      <alignment vertical="center" wrapText="1"/>
    </xf>
    <xf numFmtId="164" fontId="65" fillId="0" borderId="90" xfId="17" applyNumberFormat="1" applyFont="1" applyBorder="1" applyAlignment="1">
      <alignment vertical="center" wrapText="1"/>
    </xf>
    <xf numFmtId="164" fontId="65" fillId="0" borderId="89" xfId="17" applyNumberFormat="1" applyFont="1" applyBorder="1" applyAlignment="1">
      <alignment horizontal="center" vertical="center" wrapText="1"/>
    </xf>
    <xf numFmtId="164" fontId="65" fillId="0" borderId="90" xfId="17" applyNumberFormat="1" applyFont="1" applyBorder="1" applyAlignment="1">
      <alignment horizontal="right" vertical="center" wrapText="1"/>
    </xf>
    <xf numFmtId="164" fontId="65" fillId="0" borderId="2" xfId="17" applyNumberFormat="1" applyFont="1" applyBorder="1" applyAlignment="1">
      <alignment horizontal="center" vertical="center" wrapText="1"/>
    </xf>
    <xf numFmtId="168" fontId="65" fillId="0" borderId="2" xfId="17" applyNumberFormat="1" applyFont="1" applyBorder="1" applyAlignment="1">
      <alignment horizontal="center" vertical="center" wrapText="1"/>
    </xf>
    <xf numFmtId="0" fontId="10" fillId="0" borderId="61" xfId="17" applyFont="1" applyBorder="1" applyAlignment="1">
      <alignment horizontal="center" vertical="center"/>
    </xf>
    <xf numFmtId="0" fontId="69" fillId="0" borderId="61" xfId="17" applyFont="1" applyBorder="1" applyAlignment="1">
      <alignment vertical="center" wrapText="1"/>
    </xf>
    <xf numFmtId="164" fontId="65" fillId="0" borderId="93" xfId="17" applyNumberFormat="1" applyFont="1" applyBorder="1" applyAlignment="1">
      <alignment vertical="center" wrapText="1"/>
    </xf>
    <xf numFmtId="164" fontId="69" fillId="0" borderId="94" xfId="17" applyNumberFormat="1" applyFont="1" applyBorder="1" applyAlignment="1">
      <alignment horizontal="center" vertical="center" wrapText="1"/>
    </xf>
    <xf numFmtId="164" fontId="65" fillId="0" borderId="93" xfId="17" applyNumberFormat="1" applyFont="1" applyBorder="1" applyAlignment="1">
      <alignment horizontal="right" vertical="center" wrapText="1"/>
    </xf>
    <xf numFmtId="164" fontId="65" fillId="0" borderId="94" xfId="17" applyNumberFormat="1" applyFont="1" applyBorder="1" applyAlignment="1">
      <alignment horizontal="center" vertical="center" wrapText="1"/>
    </xf>
    <xf numFmtId="164" fontId="65" fillId="0" borderId="61" xfId="17" applyNumberFormat="1" applyFont="1" applyBorder="1" applyAlignment="1">
      <alignment horizontal="center" vertical="center" wrapText="1"/>
    </xf>
    <xf numFmtId="168" fontId="65" fillId="0" borderId="61" xfId="17" applyNumberFormat="1" applyFont="1" applyBorder="1" applyAlignment="1">
      <alignment horizontal="center" vertical="center" wrapText="1"/>
    </xf>
    <xf numFmtId="164" fontId="52" fillId="0" borderId="0" xfId="13" applyFont="1" applyFill="1" applyBorder="1" applyAlignment="1" applyProtection="1"/>
    <xf numFmtId="0" fontId="54" fillId="0" borderId="0" xfId="14" applyFont="1" applyBorder="1" applyAlignment="1">
      <alignment horizontal="center"/>
    </xf>
    <xf numFmtId="0" fontId="70" fillId="0" borderId="0" xfId="14" applyFont="1"/>
    <xf numFmtId="0" fontId="52" fillId="0" borderId="0" xfId="14" applyFont="1"/>
    <xf numFmtId="164" fontId="72" fillId="0" borderId="0" xfId="13" applyFont="1" applyFill="1" applyBorder="1" applyAlignment="1" applyProtection="1">
      <alignment horizontal="right" vertical="center"/>
    </xf>
    <xf numFmtId="164" fontId="62" fillId="0" borderId="0" xfId="13" applyFont="1" applyFill="1" applyBorder="1" applyAlignment="1" applyProtection="1">
      <alignment horizontal="center" vertical="center"/>
    </xf>
    <xf numFmtId="164" fontId="52" fillId="0" borderId="0" xfId="13" applyFont="1" applyFill="1" applyBorder="1" applyAlignment="1" applyProtection="1">
      <alignment horizontal="center"/>
    </xf>
    <xf numFmtId="0" fontId="10" fillId="0" borderId="0" xfId="4" applyFont="1" applyAlignment="1">
      <alignment horizontal="center" vertical="center"/>
    </xf>
    <xf numFmtId="164" fontId="62" fillId="0" borderId="0" xfId="13" applyFont="1" applyFill="1" applyBorder="1" applyAlignment="1" applyProtection="1">
      <alignment horizontal="center"/>
    </xf>
    <xf numFmtId="164" fontId="74" fillId="0" borderId="50" xfId="13" applyFont="1" applyFill="1" applyBorder="1" applyAlignment="1" applyProtection="1">
      <alignment horizontal="center" vertical="center"/>
    </xf>
    <xf numFmtId="164" fontId="74" fillId="0" borderId="51" xfId="13" applyFont="1" applyFill="1" applyBorder="1" applyAlignment="1" applyProtection="1">
      <alignment horizontal="center" vertical="center"/>
    </xf>
    <xf numFmtId="164" fontId="74" fillId="0" borderId="73" xfId="13" applyFont="1" applyFill="1" applyBorder="1" applyAlignment="1" applyProtection="1">
      <alignment horizontal="left" vertical="center"/>
    </xf>
    <xf numFmtId="164" fontId="54" fillId="0" borderId="159" xfId="13" applyFont="1" applyFill="1" applyBorder="1" applyAlignment="1" applyProtection="1"/>
    <xf numFmtId="164" fontId="60" fillId="0" borderId="73" xfId="13" applyFont="1" applyFill="1" applyBorder="1" applyAlignment="1" applyProtection="1">
      <alignment horizontal="center" vertical="center"/>
    </xf>
    <xf numFmtId="164" fontId="64" fillId="0" borderId="6" xfId="13" applyFont="1" applyFill="1" applyBorder="1" applyAlignment="1" applyProtection="1">
      <alignment horizontal="center" vertical="center" wrapText="1"/>
    </xf>
    <xf numFmtId="165" fontId="64" fillId="10" borderId="55" xfId="13" applyNumberFormat="1" applyFont="1" applyFill="1" applyBorder="1" applyAlignment="1" applyProtection="1">
      <alignment horizontal="left" vertical="top"/>
    </xf>
    <xf numFmtId="164" fontId="50" fillId="10" borderId="56" xfId="13" applyFont="1" applyFill="1" applyBorder="1" applyAlignment="1" applyProtection="1">
      <alignment vertical="top"/>
    </xf>
    <xf numFmtId="164" fontId="50" fillId="10" borderId="129" xfId="13" applyFont="1" applyFill="1" applyBorder="1" applyAlignment="1" applyProtection="1">
      <alignment vertical="top"/>
    </xf>
    <xf numFmtId="164" fontId="50" fillId="10" borderId="128" xfId="13" applyFont="1" applyFill="1" applyBorder="1" applyAlignment="1" applyProtection="1">
      <alignment vertical="top"/>
    </xf>
    <xf numFmtId="49" fontId="64" fillId="10" borderId="129" xfId="13" applyNumberFormat="1" applyFont="1" applyFill="1" applyBorder="1" applyAlignment="1" applyProtection="1">
      <alignment horizontal="left" vertical="top" wrapText="1"/>
    </xf>
    <xf numFmtId="4" fontId="64" fillId="10" borderId="23" xfId="13" applyNumberFormat="1" applyFont="1" applyFill="1" applyBorder="1" applyAlignment="1" applyProtection="1">
      <alignment horizontal="right" vertical="top"/>
    </xf>
    <xf numFmtId="0" fontId="50" fillId="0" borderId="0" xfId="14" applyFont="1" applyAlignment="1">
      <alignment vertical="top"/>
    </xf>
    <xf numFmtId="164" fontId="50" fillId="0" borderId="55" xfId="13" applyFont="1" applyFill="1" applyBorder="1" applyAlignment="1" applyProtection="1">
      <alignment vertical="top"/>
    </xf>
    <xf numFmtId="166" fontId="53" fillId="11" borderId="56" xfId="13" applyNumberFormat="1" applyFont="1" applyFill="1" applyBorder="1" applyAlignment="1" applyProtection="1">
      <alignment horizontal="left" vertical="top"/>
    </xf>
    <xf numFmtId="164" fontId="50" fillId="11" borderId="129" xfId="13" applyFont="1" applyFill="1" applyBorder="1" applyAlignment="1" applyProtection="1">
      <alignment vertical="top"/>
    </xf>
    <xf numFmtId="164" fontId="50" fillId="11" borderId="128" xfId="13" applyFont="1" applyFill="1" applyBorder="1" applyAlignment="1" applyProtection="1">
      <alignment vertical="top"/>
    </xf>
    <xf numFmtId="164" fontId="53" fillId="11" borderId="126" xfId="13" applyFont="1" applyFill="1" applyBorder="1" applyAlignment="1" applyProtection="1">
      <alignment vertical="top" wrapText="1"/>
    </xf>
    <xf numFmtId="4" fontId="53" fillId="11" borderId="23" xfId="13" applyNumberFormat="1" applyFont="1" applyFill="1" applyBorder="1" applyAlignment="1" applyProtection="1">
      <alignment horizontal="right" vertical="top"/>
    </xf>
    <xf numFmtId="164" fontId="50" fillId="0" borderId="58" xfId="13" applyFont="1" applyFill="1" applyBorder="1" applyAlignment="1" applyProtection="1">
      <alignment vertical="top"/>
    </xf>
    <xf numFmtId="164" fontId="50" fillId="0" borderId="56" xfId="13" applyFont="1" applyFill="1" applyBorder="1" applyAlignment="1" applyProtection="1">
      <alignment vertical="top"/>
    </xf>
    <xf numFmtId="164" fontId="50" fillId="0" borderId="126" xfId="13" applyFont="1" applyFill="1" applyBorder="1" applyAlignment="1" applyProtection="1">
      <alignment vertical="top"/>
    </xf>
    <xf numFmtId="164" fontId="53" fillId="0" borderId="126" xfId="13" applyFont="1" applyFill="1" applyBorder="1" applyAlignment="1" applyProtection="1">
      <alignment horizontal="left" vertical="top" wrapText="1"/>
    </xf>
    <xf numFmtId="4" fontId="53" fillId="0" borderId="22" xfId="13" applyNumberFormat="1" applyFont="1" applyFill="1" applyBorder="1" applyAlignment="1" applyProtection="1">
      <alignment horizontal="right" vertical="top"/>
    </xf>
    <xf numFmtId="164" fontId="52" fillId="0" borderId="130" xfId="13" applyFont="1" applyFill="1" applyBorder="1" applyAlignment="1" applyProtection="1">
      <alignment vertical="center"/>
    </xf>
    <xf numFmtId="164" fontId="52" fillId="0" borderId="123" xfId="13" applyFont="1" applyFill="1" applyBorder="1" applyAlignment="1" applyProtection="1">
      <alignment vertical="center"/>
    </xf>
    <xf numFmtId="164" fontId="52" fillId="0" borderId="69" xfId="13" applyFont="1" applyFill="1" applyBorder="1" applyAlignment="1" applyProtection="1">
      <alignment vertical="center"/>
    </xf>
    <xf numFmtId="164" fontId="52" fillId="0" borderId="71" xfId="13" applyFont="1" applyFill="1" applyBorder="1" applyAlignment="1" applyProtection="1">
      <alignment vertical="center"/>
    </xf>
    <xf numFmtId="164" fontId="60" fillId="0" borderId="69" xfId="13" applyFont="1" applyFill="1" applyBorder="1" applyAlignment="1" applyProtection="1">
      <alignment horizontal="right" vertical="top" wrapText="1"/>
    </xf>
    <xf numFmtId="0" fontId="52" fillId="0" borderId="0" xfId="14" applyFont="1" applyAlignment="1">
      <alignment vertical="center"/>
    </xf>
    <xf numFmtId="164" fontId="63" fillId="0" borderId="0" xfId="13" applyFont="1" applyFill="1" applyBorder="1" applyAlignment="1" applyProtection="1">
      <alignment horizontal="left" vertical="top"/>
    </xf>
    <xf numFmtId="170" fontId="63" fillId="0" borderId="0" xfId="13" applyNumberFormat="1" applyFont="1" applyFill="1" applyBorder="1" applyAlignment="1" applyProtection="1">
      <alignment horizontal="left" vertical="top"/>
    </xf>
    <xf numFmtId="4" fontId="52" fillId="0" borderId="0" xfId="13" applyNumberFormat="1" applyFont="1" applyFill="1" applyBorder="1" applyAlignment="1" applyProtection="1"/>
    <xf numFmtId="165" fontId="64" fillId="14" borderId="53" xfId="13" applyNumberFormat="1" applyFont="1" applyFill="1" applyBorder="1" applyAlignment="1" applyProtection="1">
      <alignment horizontal="left" vertical="top"/>
    </xf>
    <xf numFmtId="164" fontId="50" fillId="14" borderId="1" xfId="13" applyFont="1" applyFill="1" applyBorder="1" applyAlignment="1" applyProtection="1">
      <alignment vertical="top"/>
    </xf>
    <xf numFmtId="164" fontId="50" fillId="14" borderId="126" xfId="13" applyFont="1" applyFill="1" applyBorder="1" applyAlignment="1" applyProtection="1">
      <alignment vertical="top"/>
    </xf>
    <xf numFmtId="164" fontId="50" fillId="14" borderId="3" xfId="13" applyFont="1" applyFill="1" applyBorder="1" applyAlignment="1" applyProtection="1">
      <alignment vertical="top"/>
    </xf>
    <xf numFmtId="164" fontId="64" fillId="14" borderId="126" xfId="13" applyFont="1" applyFill="1" applyBorder="1" applyAlignment="1" applyProtection="1">
      <alignment horizontal="left" vertical="top" wrapText="1"/>
    </xf>
    <xf numFmtId="4" fontId="64" fillId="14" borderId="165" xfId="13" applyNumberFormat="1" applyFont="1" applyFill="1" applyBorder="1" applyAlignment="1" applyProtection="1">
      <alignment horizontal="right" vertical="top"/>
    </xf>
    <xf numFmtId="166" fontId="53" fillId="11" borderId="1" xfId="13" applyNumberFormat="1" applyFont="1" applyFill="1" applyBorder="1" applyAlignment="1" applyProtection="1">
      <alignment horizontal="left" vertical="top"/>
    </xf>
    <xf numFmtId="164" fontId="50" fillId="11" borderId="126" xfId="13" applyFont="1" applyFill="1" applyBorder="1" applyAlignment="1" applyProtection="1">
      <alignment vertical="top"/>
    </xf>
    <xf numFmtId="164" fontId="50" fillId="11" borderId="3" xfId="13" applyFont="1" applyFill="1" applyBorder="1" applyAlignment="1" applyProtection="1">
      <alignment vertical="top"/>
    </xf>
    <xf numFmtId="164" fontId="53" fillId="11" borderId="126" xfId="13" applyFont="1" applyFill="1" applyBorder="1" applyAlignment="1" applyProtection="1">
      <alignment horizontal="left" vertical="top"/>
    </xf>
    <xf numFmtId="4" fontId="53" fillId="11" borderId="166" xfId="13" applyNumberFormat="1" applyFont="1" applyFill="1" applyBorder="1" applyAlignment="1" applyProtection="1">
      <alignment horizontal="right" vertical="top"/>
    </xf>
    <xf numFmtId="164" fontId="50" fillId="0" borderId="2" xfId="13" applyFont="1" applyFill="1" applyBorder="1" applyAlignment="1" applyProtection="1">
      <alignment vertical="top"/>
    </xf>
    <xf numFmtId="164" fontId="50" fillId="0" borderId="129" xfId="13" applyFont="1" applyFill="1" applyBorder="1" applyAlignment="1" applyProtection="1">
      <alignment vertical="top"/>
    </xf>
    <xf numFmtId="167" fontId="53" fillId="0" borderId="128" xfId="13" applyNumberFormat="1" applyFont="1" applyFill="1" applyBorder="1" applyAlignment="1" applyProtection="1">
      <alignment horizontal="left" vertical="top"/>
    </xf>
    <xf numFmtId="164" fontId="53" fillId="0" borderId="129" xfId="13" applyFont="1" applyFill="1" applyBorder="1" applyAlignment="1" applyProtection="1">
      <alignment horizontal="left" vertical="top"/>
    </xf>
    <xf numFmtId="4" fontId="53" fillId="0" borderId="167" xfId="13" applyNumberFormat="1" applyFont="1" applyFill="1" applyBorder="1" applyAlignment="1" applyProtection="1">
      <alignment horizontal="right" vertical="top"/>
    </xf>
    <xf numFmtId="4" fontId="53" fillId="0" borderId="15" xfId="13" applyNumberFormat="1" applyFont="1" applyFill="1" applyBorder="1" applyAlignment="1" applyProtection="1">
      <alignment horizontal="right" vertical="top"/>
    </xf>
    <xf numFmtId="164" fontId="64" fillId="14" borderId="126" xfId="13" applyFont="1" applyFill="1" applyBorder="1" applyAlignment="1" applyProtection="1">
      <alignment horizontal="left" vertical="top"/>
    </xf>
    <xf numFmtId="4" fontId="64" fillId="14" borderId="166" xfId="13" applyNumberFormat="1" applyFont="1" applyFill="1" applyBorder="1" applyAlignment="1" applyProtection="1">
      <alignment horizontal="right" vertical="top"/>
    </xf>
    <xf numFmtId="167" fontId="53" fillId="0" borderId="3" xfId="13" applyNumberFormat="1" applyFont="1" applyFill="1" applyBorder="1" applyAlignment="1" applyProtection="1">
      <alignment horizontal="left" vertical="top"/>
    </xf>
    <xf numFmtId="164" fontId="53" fillId="0" borderId="126" xfId="13" applyFont="1" applyFill="1" applyBorder="1" applyAlignment="1" applyProtection="1">
      <alignment horizontal="left" vertical="top"/>
    </xf>
    <xf numFmtId="4" fontId="53" fillId="0" borderId="166" xfId="13" applyNumberFormat="1" applyFont="1" applyFill="1" applyBorder="1" applyAlignment="1" applyProtection="1">
      <alignment horizontal="right" vertical="top"/>
    </xf>
    <xf numFmtId="4" fontId="53" fillId="0" borderId="15" xfId="13" applyNumberFormat="1" applyFont="1" applyFill="1" applyBorder="1" applyAlignment="1" applyProtection="1">
      <alignment vertical="top"/>
    </xf>
    <xf numFmtId="4" fontId="53" fillId="0" borderId="15" xfId="13" applyNumberFormat="1" applyFont="1" applyFill="1" applyBorder="1" applyAlignment="1" applyProtection="1">
      <alignment horizontal="right" vertical="top" wrapText="1"/>
    </xf>
    <xf numFmtId="4" fontId="53" fillId="0" borderId="101" xfId="13" applyNumberFormat="1" applyFont="1" applyFill="1" applyBorder="1" applyAlignment="1" applyProtection="1">
      <alignment horizontal="right" vertical="top"/>
    </xf>
    <xf numFmtId="164" fontId="60" fillId="0" borderId="69" xfId="13" applyFont="1" applyFill="1" applyBorder="1" applyAlignment="1" applyProtection="1">
      <alignment horizontal="right" vertical="center"/>
    </xf>
    <xf numFmtId="4" fontId="60" fillId="0" borderId="168" xfId="13" applyNumberFormat="1" applyFont="1" applyFill="1" applyBorder="1" applyAlignment="1" applyProtection="1">
      <alignment horizontal="right" vertical="center"/>
    </xf>
    <xf numFmtId="4" fontId="60" fillId="0" borderId="169" xfId="13" applyNumberFormat="1" applyFont="1" applyFill="1" applyBorder="1" applyAlignment="1" applyProtection="1">
      <alignment horizontal="right" vertical="center"/>
    </xf>
    <xf numFmtId="0" fontId="13" fillId="0" borderId="0" xfId="5" applyFont="1" applyAlignment="1">
      <alignment vertical="top"/>
    </xf>
    <xf numFmtId="0" fontId="13" fillId="0" borderId="0" xfId="5" applyFont="1"/>
    <xf numFmtId="0" fontId="10" fillId="0" borderId="0" xfId="5"/>
    <xf numFmtId="0" fontId="5" fillId="0" borderId="0" xfId="5" applyFont="1" applyAlignment="1">
      <alignment horizontal="left"/>
    </xf>
    <xf numFmtId="0" fontId="13" fillId="0" borderId="0" xfId="5" applyFont="1" applyBorder="1"/>
    <xf numFmtId="0" fontId="10" fillId="0" borderId="0" xfId="5" applyBorder="1"/>
    <xf numFmtId="0" fontId="75" fillId="0" borderId="0" xfId="5" applyFont="1" applyBorder="1" applyAlignment="1">
      <alignment vertical="center"/>
    </xf>
    <xf numFmtId="49" fontId="13" fillId="15" borderId="146" xfId="5" applyNumberFormat="1" applyFont="1" applyFill="1" applyBorder="1" applyAlignment="1" applyProtection="1">
      <alignment horizontal="center" vertical="center" wrapText="1"/>
      <protection locked="0"/>
    </xf>
    <xf numFmtId="49" fontId="17" fillId="15" borderId="146" xfId="5" applyNumberFormat="1" applyFont="1" applyFill="1" applyBorder="1" applyAlignment="1" applyProtection="1">
      <alignment horizontal="center" vertical="center" wrapText="1"/>
      <protection locked="0"/>
    </xf>
    <xf numFmtId="171" fontId="17" fillId="15" borderId="147" xfId="5" applyNumberFormat="1" applyFont="1" applyFill="1" applyBorder="1" applyAlignment="1" applyProtection="1">
      <alignment horizontal="center" vertical="center" wrapText="1"/>
      <protection locked="0"/>
    </xf>
    <xf numFmtId="49" fontId="15" fillId="16" borderId="1" xfId="5" applyNumberFormat="1" applyFont="1" applyFill="1" applyBorder="1" applyAlignment="1" applyProtection="1">
      <alignment horizontal="center" vertical="center" wrapText="1"/>
      <protection locked="0"/>
    </xf>
    <xf numFmtId="49" fontId="15" fillId="16" borderId="1" xfId="5" applyNumberFormat="1" applyFont="1" applyFill="1" applyBorder="1" applyAlignment="1" applyProtection="1">
      <alignment horizontal="left" vertical="center" wrapText="1"/>
      <protection locked="0"/>
    </xf>
    <xf numFmtId="171" fontId="15" fillId="16" borderId="126" xfId="5" applyNumberFormat="1" applyFont="1" applyFill="1" applyBorder="1" applyAlignment="1" applyProtection="1">
      <alignment horizontal="right" vertical="center" wrapText="1"/>
      <protection locked="0"/>
    </xf>
    <xf numFmtId="49" fontId="16" fillId="15" borderId="2" xfId="5" applyNumberFormat="1" applyFont="1" applyFill="1" applyBorder="1" applyAlignment="1" applyProtection="1">
      <alignment horizontal="center" vertical="center" wrapText="1"/>
      <protection locked="0"/>
    </xf>
    <xf numFmtId="49" fontId="15" fillId="17" borderId="1" xfId="5" applyNumberFormat="1" applyFont="1" applyFill="1" applyBorder="1" applyAlignment="1" applyProtection="1">
      <alignment horizontal="center" vertical="center" wrapText="1"/>
      <protection locked="0"/>
    </xf>
    <xf numFmtId="49" fontId="2" fillId="17" borderId="1" xfId="5" applyNumberFormat="1" applyFont="1" applyFill="1" applyBorder="1" applyAlignment="1" applyProtection="1">
      <alignment horizontal="center" vertical="center" wrapText="1"/>
      <protection locked="0"/>
    </xf>
    <xf numFmtId="49" fontId="15" fillId="17" borderId="1" xfId="5" applyNumberFormat="1" applyFont="1" applyFill="1" applyBorder="1" applyAlignment="1" applyProtection="1">
      <alignment horizontal="left" vertical="center" wrapText="1"/>
      <protection locked="0"/>
    </xf>
    <xf numFmtId="171" fontId="15" fillId="17" borderId="126" xfId="5" applyNumberFormat="1" applyFont="1" applyFill="1" applyBorder="1" applyAlignment="1" applyProtection="1">
      <alignment horizontal="right" vertical="center" wrapText="1"/>
      <protection locked="0"/>
    </xf>
    <xf numFmtId="49" fontId="17" fillId="15" borderId="2" xfId="5" applyNumberFormat="1" applyFont="1" applyFill="1" applyBorder="1" applyAlignment="1" applyProtection="1">
      <alignment horizontal="center" vertical="center" wrapText="1"/>
      <protection locked="0"/>
    </xf>
    <xf numFmtId="49" fontId="15" fillId="15" borderId="1" xfId="5" applyNumberFormat="1" applyFont="1" applyFill="1" applyBorder="1" applyAlignment="1" applyProtection="1">
      <alignment horizontal="center" vertical="center" wrapText="1"/>
      <protection locked="0"/>
    </xf>
    <xf numFmtId="49" fontId="15" fillId="15" borderId="1" xfId="5" applyNumberFormat="1" applyFont="1" applyFill="1" applyBorder="1" applyAlignment="1" applyProtection="1">
      <alignment horizontal="left" vertical="center" wrapText="1"/>
      <protection locked="0"/>
    </xf>
    <xf numFmtId="171" fontId="15" fillId="15" borderId="126" xfId="5" applyNumberFormat="1" applyFont="1" applyFill="1" applyBorder="1" applyAlignment="1" applyProtection="1">
      <alignment horizontal="right" vertical="center" wrapText="1"/>
      <protection locked="0"/>
    </xf>
    <xf numFmtId="49" fontId="17" fillId="15" borderId="0" xfId="5" applyNumberFormat="1" applyFont="1" applyFill="1" applyBorder="1" applyAlignment="1" applyProtection="1">
      <alignment horizontal="center" vertical="center" wrapText="1"/>
      <protection locked="0"/>
    </xf>
    <xf numFmtId="49" fontId="17" fillId="15" borderId="1" xfId="5" applyNumberFormat="1" applyFont="1" applyFill="1" applyBorder="1" applyAlignment="1" applyProtection="1">
      <alignment horizontal="center" vertical="center" wrapText="1"/>
      <protection locked="0"/>
    </xf>
    <xf numFmtId="49" fontId="17" fillId="15" borderId="1" xfId="5" applyNumberFormat="1" applyFont="1" applyFill="1" applyBorder="1" applyAlignment="1" applyProtection="1">
      <alignment horizontal="left" vertical="center" wrapText="1"/>
      <protection locked="0"/>
    </xf>
    <xf numFmtId="171" fontId="17" fillId="15" borderId="126" xfId="5" applyNumberFormat="1" applyFont="1" applyFill="1" applyBorder="1" applyAlignment="1" applyProtection="1">
      <alignment horizontal="right" vertical="center" wrapText="1"/>
      <protection locked="0"/>
    </xf>
    <xf numFmtId="0" fontId="37" fillId="0" borderId="61" xfId="5" applyFont="1" applyBorder="1" applyAlignment="1">
      <alignment vertical="top" wrapText="1"/>
    </xf>
    <xf numFmtId="49" fontId="15" fillId="15" borderId="0" xfId="5" applyNumberFormat="1" applyFont="1" applyFill="1" applyBorder="1" applyAlignment="1" applyProtection="1">
      <alignment horizontal="center" vertical="center" wrapText="1"/>
      <protection locked="0"/>
    </xf>
    <xf numFmtId="49" fontId="76" fillId="15" borderId="1" xfId="5" applyNumberFormat="1" applyFont="1" applyFill="1" applyBorder="1" applyAlignment="1" applyProtection="1">
      <alignment horizontal="left" vertical="center" wrapText="1"/>
      <protection locked="0"/>
    </xf>
    <xf numFmtId="49" fontId="15" fillId="15" borderId="56" xfId="5" applyNumberFormat="1" applyFont="1" applyFill="1" applyBorder="1" applyAlignment="1" applyProtection="1">
      <alignment horizontal="center" vertical="center" wrapText="1"/>
      <protection locked="0"/>
    </xf>
    <xf numFmtId="49" fontId="15" fillId="15" borderId="56" xfId="5" applyNumberFormat="1" applyFont="1" applyFill="1" applyBorder="1" applyAlignment="1" applyProtection="1">
      <alignment horizontal="left" vertical="center" wrapText="1"/>
      <protection locked="0"/>
    </xf>
    <xf numFmtId="171" fontId="15" fillId="15" borderId="129" xfId="5" applyNumberFormat="1" applyFont="1" applyFill="1" applyBorder="1" applyAlignment="1" applyProtection="1">
      <alignment horizontal="right" vertical="center" wrapText="1"/>
      <protection locked="0"/>
    </xf>
    <xf numFmtId="49" fontId="17" fillId="15" borderId="23" xfId="5" applyNumberFormat="1" applyFont="1" applyFill="1" applyBorder="1" applyAlignment="1" applyProtection="1">
      <alignment horizontal="center" vertical="center" wrapText="1"/>
      <protection locked="0"/>
    </xf>
    <xf numFmtId="171" fontId="17" fillId="15" borderId="23" xfId="5" applyNumberFormat="1" applyFont="1" applyFill="1" applyBorder="1" applyAlignment="1" applyProtection="1">
      <alignment horizontal="right" vertical="center" wrapText="1"/>
      <protection locked="0"/>
    </xf>
    <xf numFmtId="49" fontId="17" fillId="15" borderId="61" xfId="5" applyNumberFormat="1" applyFont="1" applyFill="1" applyBorder="1" applyAlignment="1" applyProtection="1">
      <alignment horizontal="center" vertical="center" wrapText="1"/>
      <protection locked="0"/>
    </xf>
    <xf numFmtId="171" fontId="17" fillId="15" borderId="93" xfId="5" applyNumberFormat="1" applyFont="1" applyFill="1" applyBorder="1" applyAlignment="1" applyProtection="1">
      <alignment horizontal="right" vertical="center" wrapText="1"/>
      <protection locked="0"/>
    </xf>
    <xf numFmtId="49" fontId="17" fillId="16" borderId="1" xfId="5" applyNumberFormat="1" applyFont="1" applyFill="1" applyBorder="1" applyAlignment="1" applyProtection="1">
      <alignment horizontal="center" vertical="center" wrapText="1"/>
      <protection locked="0"/>
    </xf>
    <xf numFmtId="171" fontId="17" fillId="16" borderId="126" xfId="5" applyNumberFormat="1" applyFont="1" applyFill="1" applyBorder="1" applyAlignment="1" applyProtection="1">
      <alignment horizontal="right" vertical="center" wrapText="1"/>
      <protection locked="0"/>
    </xf>
    <xf numFmtId="0" fontId="37" fillId="0" borderId="61" xfId="5" applyFont="1" applyBorder="1" applyAlignment="1">
      <alignment vertical="center" wrapText="1"/>
    </xf>
    <xf numFmtId="0" fontId="37" fillId="0" borderId="0" xfId="5" applyFont="1"/>
    <xf numFmtId="49" fontId="17" fillId="15" borderId="79" xfId="5" applyNumberFormat="1" applyFont="1" applyFill="1" applyBorder="1" applyAlignment="1" applyProtection="1">
      <alignment horizontal="center" vertical="center" wrapText="1"/>
      <protection locked="0"/>
    </xf>
    <xf numFmtId="49" fontId="17" fillId="15" borderId="98" xfId="5" applyNumberFormat="1" applyFont="1" applyFill="1" applyBorder="1" applyAlignment="1" applyProtection="1">
      <alignment horizontal="center" vertical="center" wrapText="1"/>
      <protection locked="0"/>
    </xf>
    <xf numFmtId="49" fontId="17" fillId="15" borderId="75" xfId="5" applyNumberFormat="1" applyFont="1" applyFill="1" applyBorder="1" applyAlignment="1" applyProtection="1">
      <alignment horizontal="center" vertical="center" wrapText="1"/>
      <protection locked="0"/>
    </xf>
    <xf numFmtId="49" fontId="17" fillId="15" borderId="75" xfId="5" applyNumberFormat="1" applyFont="1" applyFill="1" applyBorder="1" applyAlignment="1" applyProtection="1">
      <alignment horizontal="left" vertical="center" wrapText="1"/>
      <protection locked="0"/>
    </xf>
    <xf numFmtId="171" fontId="17" fillId="15" borderId="76" xfId="5" applyNumberFormat="1" applyFont="1" applyFill="1" applyBorder="1" applyAlignment="1" applyProtection="1">
      <alignment horizontal="right" vertical="center" wrapText="1"/>
      <protection locked="0"/>
    </xf>
    <xf numFmtId="49" fontId="18" fillId="15" borderId="28" xfId="5" applyNumberFormat="1" applyFont="1" applyFill="1" applyBorder="1" applyAlignment="1" applyProtection="1">
      <alignment horizontal="right" vertical="center" wrapText="1"/>
      <protection locked="0"/>
    </xf>
    <xf numFmtId="171" fontId="18" fillId="15" borderId="25" xfId="5" applyNumberFormat="1" applyFont="1" applyFill="1" applyBorder="1" applyAlignment="1" applyProtection="1">
      <alignment horizontal="right" vertical="center" wrapText="1"/>
      <protection locked="0"/>
    </xf>
    <xf numFmtId="171" fontId="18" fillId="15" borderId="28" xfId="5" applyNumberFormat="1" applyFont="1" applyFill="1" applyBorder="1" applyAlignment="1" applyProtection="1">
      <alignment horizontal="right" vertical="center" wrapText="1"/>
      <protection locked="0"/>
    </xf>
    <xf numFmtId="0" fontId="77" fillId="0" borderId="28" xfId="5" applyFont="1" applyBorder="1" applyAlignment="1"/>
    <xf numFmtId="0" fontId="10" fillId="0" borderId="25" xfId="5" applyBorder="1"/>
    <xf numFmtId="0" fontId="13" fillId="0" borderId="28" xfId="5" applyFont="1" applyBorder="1"/>
    <xf numFmtId="0" fontId="77" fillId="0" borderId="28" xfId="5" applyFont="1" applyBorder="1" applyAlignment="1">
      <alignment horizontal="left"/>
    </xf>
    <xf numFmtId="171" fontId="77" fillId="0" borderId="25" xfId="5" applyNumberFormat="1" applyFont="1" applyBorder="1"/>
    <xf numFmtId="171" fontId="77" fillId="0" borderId="28" xfId="5" applyNumberFormat="1" applyFont="1" applyBorder="1"/>
    <xf numFmtId="0" fontId="77" fillId="0" borderId="16" xfId="5" applyFont="1" applyBorder="1" applyAlignment="1">
      <alignment horizontal="left"/>
    </xf>
    <xf numFmtId="171" fontId="77" fillId="0" borderId="17" xfId="5" applyNumberFormat="1" applyFont="1" applyBorder="1"/>
    <xf numFmtId="171" fontId="77" fillId="0" borderId="16" xfId="5" applyNumberFormat="1" applyFont="1" applyBorder="1"/>
    <xf numFmtId="171" fontId="13" fillId="0" borderId="0" xfId="5" applyNumberFormat="1" applyFont="1"/>
    <xf numFmtId="0" fontId="10" fillId="0" borderId="0" xfId="15"/>
    <xf numFmtId="0" fontId="10" fillId="0" borderId="0" xfId="15" applyBorder="1" applyAlignment="1">
      <alignment horizontal="center"/>
    </xf>
    <xf numFmtId="0" fontId="75" fillId="0" borderId="0" xfId="15" applyFont="1" applyBorder="1" applyAlignment="1">
      <alignment horizontal="center"/>
    </xf>
    <xf numFmtId="0" fontId="10" fillId="0" borderId="0" xfId="15" applyBorder="1"/>
    <xf numFmtId="0" fontId="61" fillId="0" borderId="23" xfId="15" applyFont="1" applyBorder="1" applyAlignment="1">
      <alignment horizontal="center" vertical="center"/>
    </xf>
    <xf numFmtId="0" fontId="61" fillId="0" borderId="23" xfId="15" applyFont="1" applyBorder="1" applyAlignment="1">
      <alignment vertical="center"/>
    </xf>
    <xf numFmtId="0" fontId="61" fillId="0" borderId="23" xfId="15" applyFont="1" applyBorder="1" applyAlignment="1">
      <alignment horizontal="center" vertical="center" wrapText="1"/>
    </xf>
    <xf numFmtId="0" fontId="61" fillId="0" borderId="22" xfId="15" applyFont="1" applyBorder="1" applyAlignment="1">
      <alignment horizontal="center"/>
    </xf>
    <xf numFmtId="0" fontId="61" fillId="0" borderId="22" xfId="15" applyFont="1" applyBorder="1"/>
    <xf numFmtId="4" fontId="61" fillId="0" borderId="22" xfId="15" applyNumberFormat="1" applyFont="1" applyBorder="1"/>
    <xf numFmtId="0" fontId="10" fillId="0" borderId="25" xfId="15" applyBorder="1" applyAlignment="1">
      <alignment horizontal="center"/>
    </xf>
    <xf numFmtId="0" fontId="10" fillId="0" borderId="17" xfId="15" applyBorder="1" applyAlignment="1">
      <alignment horizontal="center"/>
    </xf>
    <xf numFmtId="0" fontId="79" fillId="0" borderId="25" xfId="15" applyFont="1" applyBorder="1"/>
    <xf numFmtId="4" fontId="79" fillId="0" borderId="25" xfId="15" applyNumberFormat="1" applyFont="1" applyBorder="1" applyAlignment="1">
      <alignment vertical="center"/>
    </xf>
    <xf numFmtId="0" fontId="79" fillId="0" borderId="17" xfId="15" applyFont="1" applyBorder="1"/>
    <xf numFmtId="4" fontId="79" fillId="0" borderId="17" xfId="15" applyNumberFormat="1" applyFont="1" applyBorder="1" applyAlignment="1">
      <alignment vertical="center"/>
    </xf>
    <xf numFmtId="0" fontId="61" fillId="0" borderId="22" xfId="15" applyFont="1" applyBorder="1" applyAlignment="1">
      <alignment wrapText="1"/>
    </xf>
    <xf numFmtId="4" fontId="61" fillId="0" borderId="22" xfId="15" applyNumberFormat="1" applyFont="1" applyBorder="1" applyAlignment="1">
      <alignment vertical="center"/>
    </xf>
    <xf numFmtId="0" fontId="79" fillId="0" borderId="25" xfId="15" applyFont="1" applyBorder="1" applyAlignment="1">
      <alignment vertical="top"/>
    </xf>
    <xf numFmtId="0" fontId="79" fillId="0" borderId="25" xfId="15" applyFont="1" applyBorder="1" applyAlignment="1">
      <alignment horizontal="center"/>
    </xf>
    <xf numFmtId="0" fontId="61" fillId="0" borderId="25" xfId="15" applyFont="1" applyBorder="1" applyAlignment="1">
      <alignment horizontal="center"/>
    </xf>
    <xf numFmtId="0" fontId="77" fillId="0" borderId="17" xfId="15" applyFont="1" applyBorder="1" applyAlignment="1">
      <alignment horizontal="center"/>
    </xf>
    <xf numFmtId="0" fontId="79" fillId="0" borderId="17" xfId="15" applyFont="1" applyBorder="1" applyAlignment="1">
      <alignment horizontal="center"/>
    </xf>
    <xf numFmtId="0" fontId="10" fillId="0" borderId="31" xfId="15" applyBorder="1" applyAlignment="1">
      <alignment horizontal="center"/>
    </xf>
    <xf numFmtId="0" fontId="79" fillId="0" borderId="2" xfId="16" applyFont="1" applyBorder="1" applyAlignment="1">
      <alignment vertical="top" wrapText="1"/>
    </xf>
    <xf numFmtId="0" fontId="79" fillId="0" borderId="28" xfId="15" applyFont="1" applyBorder="1" applyAlignment="1">
      <alignment horizontal="center"/>
    </xf>
    <xf numFmtId="0" fontId="10" fillId="0" borderId="25" xfId="15" applyBorder="1" applyAlignment="1">
      <alignment horizontal="center" vertical="top"/>
    </xf>
    <xf numFmtId="0" fontId="79" fillId="0" borderId="25" xfId="15" applyFont="1" applyBorder="1" applyAlignment="1">
      <alignment horizontal="center" vertical="top"/>
    </xf>
    <xf numFmtId="0" fontId="19" fillId="0" borderId="0" xfId="19"/>
    <xf numFmtId="0" fontId="21" fillId="0" borderId="0" xfId="20" applyFont="1" applyAlignment="1"/>
    <xf numFmtId="0" fontId="21" fillId="0" borderId="0" xfId="20" applyFont="1" applyAlignment="1">
      <alignment wrapText="1"/>
    </xf>
    <xf numFmtId="0" fontId="38" fillId="0" borderId="37" xfId="19" applyFont="1" applyBorder="1" applyAlignment="1">
      <alignment horizontal="left" vertical="center" wrapText="1"/>
    </xf>
    <xf numFmtId="0" fontId="49" fillId="0" borderId="32" xfId="19" applyFont="1" applyBorder="1" applyAlignment="1">
      <alignment vertical="center"/>
    </xf>
    <xf numFmtId="0" fontId="49" fillId="0" borderId="33" xfId="19" applyFont="1" applyBorder="1" applyAlignment="1">
      <alignment vertical="center"/>
    </xf>
    <xf numFmtId="0" fontId="49" fillId="0" borderId="33" xfId="19" applyFont="1" applyBorder="1" applyAlignment="1">
      <alignment horizontal="center" vertical="center"/>
    </xf>
    <xf numFmtId="0" fontId="49" fillId="0" borderId="35" xfId="19" applyFont="1" applyBorder="1" applyAlignment="1">
      <alignment horizontal="center" vertical="center" wrapText="1"/>
    </xf>
    <xf numFmtId="0" fontId="49" fillId="0" borderId="34" xfId="19" applyFont="1" applyBorder="1" applyAlignment="1">
      <alignment horizontal="center" vertical="center" wrapText="1"/>
    </xf>
    <xf numFmtId="0" fontId="34" fillId="8" borderId="14" xfId="19" applyFont="1" applyFill="1" applyBorder="1" applyAlignment="1">
      <alignment horizontal="left" vertical="top"/>
    </xf>
    <xf numFmtId="0" fontId="34" fillId="8" borderId="99" xfId="19" applyFont="1" applyFill="1" applyBorder="1" applyAlignment="1">
      <alignment horizontal="left" vertical="top"/>
    </xf>
    <xf numFmtId="0" fontId="34" fillId="8" borderId="15" xfId="19" applyFont="1" applyFill="1" applyBorder="1" applyAlignment="1">
      <alignment horizontal="left" vertical="top"/>
    </xf>
    <xf numFmtId="0" fontId="49" fillId="8" borderId="23" xfId="19" applyFont="1" applyFill="1" applyBorder="1" applyAlignment="1">
      <alignment horizontal="left" vertical="top"/>
    </xf>
    <xf numFmtId="4" fontId="49" fillId="8" borderId="99" xfId="19" applyNumberFormat="1" applyFont="1" applyFill="1" applyBorder="1" applyAlignment="1">
      <alignment horizontal="right" vertical="top"/>
    </xf>
    <xf numFmtId="4" fontId="49" fillId="8" borderId="102" xfId="19" applyNumberFormat="1" applyFont="1" applyFill="1" applyBorder="1" applyAlignment="1">
      <alignment horizontal="right" vertical="top"/>
    </xf>
    <xf numFmtId="0" fontId="19" fillId="0" borderId="47" xfId="19" applyBorder="1"/>
    <xf numFmtId="0" fontId="30" fillId="6" borderId="23" xfId="19" applyFont="1" applyFill="1" applyBorder="1" applyAlignment="1">
      <alignment horizontal="left" vertical="top"/>
    </xf>
    <xf numFmtId="0" fontId="30" fillId="6" borderId="23" xfId="19" applyFont="1" applyFill="1" applyBorder="1" applyAlignment="1">
      <alignment horizontal="left" vertical="top" wrapText="1"/>
    </xf>
    <xf numFmtId="4" fontId="30" fillId="6" borderId="99" xfId="19" applyNumberFormat="1" applyFont="1" applyFill="1" applyBorder="1" applyAlignment="1">
      <alignment horizontal="right" vertical="top" wrapText="1"/>
    </xf>
    <xf numFmtId="4" fontId="30" fillId="6" borderId="24" xfId="19" applyNumberFormat="1" applyFont="1" applyFill="1" applyBorder="1" applyAlignment="1">
      <alignment horizontal="right" vertical="top" wrapText="1"/>
    </xf>
    <xf numFmtId="0" fontId="19" fillId="0" borderId="21" xfId="19" applyBorder="1"/>
    <xf numFmtId="0" fontId="19" fillId="0" borderId="0" xfId="19" applyBorder="1" applyAlignment="1">
      <alignment horizontal="left"/>
    </xf>
    <xf numFmtId="0" fontId="30" fillId="0" borderId="22" xfId="19" applyFont="1" applyBorder="1" applyAlignment="1">
      <alignment horizontal="left"/>
    </xf>
    <xf numFmtId="4" fontId="30" fillId="0" borderId="156" xfId="19" applyNumberFormat="1" applyFont="1" applyBorder="1" applyAlignment="1">
      <alignment horizontal="right" vertical="top"/>
    </xf>
    <xf numFmtId="0" fontId="19" fillId="0" borderId="32" xfId="19" applyBorder="1"/>
    <xf numFmtId="0" fontId="19" fillId="0" borderId="33" xfId="19" applyBorder="1" applyAlignment="1">
      <alignment horizontal="left"/>
    </xf>
    <xf numFmtId="0" fontId="30" fillId="0" borderId="33" xfId="19" quotePrefix="1" applyFont="1" applyBorder="1" applyAlignment="1">
      <alignment horizontal="left"/>
    </xf>
    <xf numFmtId="0" fontId="81" fillId="0" borderId="33" xfId="19" applyFont="1" applyBorder="1" applyAlignment="1">
      <alignment horizontal="right"/>
    </xf>
    <xf numFmtId="4" fontId="81" fillId="0" borderId="35" xfId="19" applyNumberFormat="1" applyFont="1" applyBorder="1" applyAlignment="1">
      <alignment horizontal="right"/>
    </xf>
    <xf numFmtId="0" fontId="68" fillId="0" borderId="0" xfId="19" applyFont="1" applyBorder="1" applyAlignment="1">
      <alignment horizontal="left" vertical="center"/>
    </xf>
    <xf numFmtId="0" fontId="35" fillId="0" borderId="32" xfId="19" applyFont="1" applyBorder="1" applyAlignment="1">
      <alignment horizontal="left" vertical="center"/>
    </xf>
    <xf numFmtId="0" fontId="35" fillId="0" borderId="33" xfId="19" applyFont="1" applyBorder="1" applyAlignment="1">
      <alignment vertical="center"/>
    </xf>
    <xf numFmtId="0" fontId="34" fillId="8" borderId="39" xfId="19" applyFont="1" applyFill="1" applyBorder="1" applyAlignment="1">
      <alignment horizontal="left" vertical="top"/>
    </xf>
    <xf numFmtId="0" fontId="34" fillId="8" borderId="23" xfId="19" applyFont="1" applyFill="1" applyBorder="1" applyAlignment="1">
      <alignment horizontal="left" vertical="top" wrapText="1"/>
    </xf>
    <xf numFmtId="4" fontId="34" fillId="8" borderId="23" xfId="19" applyNumberFormat="1" applyFont="1" applyFill="1" applyBorder="1" applyAlignment="1">
      <alignment horizontal="right" vertical="top"/>
    </xf>
    <xf numFmtId="4" fontId="34" fillId="8" borderId="8" xfId="19" applyNumberFormat="1" applyFont="1" applyFill="1" applyBorder="1" applyAlignment="1">
      <alignment horizontal="right" vertical="top"/>
    </xf>
    <xf numFmtId="4" fontId="34" fillId="8" borderId="24" xfId="19" applyNumberFormat="1" applyFont="1" applyFill="1" applyBorder="1" applyAlignment="1">
      <alignment horizontal="right" vertical="top"/>
    </xf>
    <xf numFmtId="0" fontId="19" fillId="0" borderId="19" xfId="19" applyBorder="1"/>
    <xf numFmtId="0" fontId="49" fillId="6" borderId="23" xfId="19" applyFont="1" applyFill="1" applyBorder="1" applyAlignment="1">
      <alignment horizontal="left" vertical="top" wrapText="1"/>
    </xf>
    <xf numFmtId="4" fontId="30" fillId="6" borderId="23" xfId="19" applyNumberFormat="1" applyFont="1" applyFill="1" applyBorder="1" applyAlignment="1">
      <alignment horizontal="right" vertical="top"/>
    </xf>
    <xf numFmtId="4" fontId="30" fillId="6" borderId="141" xfId="19" applyNumberFormat="1" applyFont="1" applyFill="1" applyBorder="1" applyAlignment="1">
      <alignment horizontal="right" vertical="top"/>
    </xf>
    <xf numFmtId="4" fontId="30" fillId="6" borderId="24" xfId="19" applyNumberFormat="1" applyFont="1" applyFill="1" applyBorder="1" applyAlignment="1">
      <alignment horizontal="right" vertical="top"/>
    </xf>
    <xf numFmtId="0" fontId="30" fillId="12" borderId="22" xfId="19" applyFont="1" applyFill="1" applyBorder="1" applyAlignment="1">
      <alignment horizontal="left" vertical="top"/>
    </xf>
    <xf numFmtId="0" fontId="30" fillId="0" borderId="22" xfId="19" applyFont="1" applyBorder="1" applyAlignment="1">
      <alignment horizontal="left" wrapText="1"/>
    </xf>
    <xf numFmtId="4" fontId="30" fillId="12" borderId="22" xfId="19" applyNumberFormat="1" applyFont="1" applyFill="1" applyBorder="1" applyAlignment="1">
      <alignment horizontal="right" vertical="top"/>
    </xf>
    <xf numFmtId="4" fontId="30" fillId="12" borderId="141" xfId="19" applyNumberFormat="1" applyFont="1" applyFill="1" applyBorder="1" applyAlignment="1">
      <alignment horizontal="right" vertical="top"/>
    </xf>
    <xf numFmtId="0" fontId="30" fillId="12" borderId="25" xfId="19" applyFont="1" applyFill="1" applyBorder="1" applyAlignment="1">
      <alignment horizontal="left" vertical="top"/>
    </xf>
    <xf numFmtId="4" fontId="30" fillId="0" borderId="141" xfId="19" applyNumberFormat="1" applyFont="1" applyBorder="1"/>
    <xf numFmtId="0" fontId="30" fillId="0" borderId="22" xfId="19" applyFont="1" applyFill="1" applyBorder="1" applyAlignment="1">
      <alignment horizontal="left" vertical="top"/>
    </xf>
    <xf numFmtId="0" fontId="53" fillId="0" borderId="23" xfId="12" applyFont="1" applyBorder="1" applyAlignment="1">
      <alignment horizontal="left" vertical="top" wrapText="1"/>
    </xf>
    <xf numFmtId="4" fontId="30" fillId="0" borderId="22" xfId="19" applyNumberFormat="1" applyFont="1" applyFill="1" applyBorder="1" applyAlignment="1">
      <alignment horizontal="right" vertical="top"/>
    </xf>
    <xf numFmtId="4" fontId="30" fillId="0" borderId="141" xfId="19" applyNumberFormat="1" applyFont="1" applyBorder="1" applyAlignment="1">
      <alignment vertical="top"/>
    </xf>
    <xf numFmtId="0" fontId="30" fillId="0" borderId="25" xfId="19" applyFont="1" applyBorder="1" applyAlignment="1">
      <alignment horizontal="left"/>
    </xf>
    <xf numFmtId="4" fontId="30" fillId="0" borderId="22" xfId="19" applyNumberFormat="1" applyFont="1" applyBorder="1" applyAlignment="1">
      <alignment horizontal="right" vertical="top"/>
    </xf>
    <xf numFmtId="0" fontId="19" fillId="0" borderId="25" xfId="19" applyBorder="1" applyAlignment="1">
      <alignment horizontal="left"/>
    </xf>
    <xf numFmtId="0" fontId="19" fillId="6" borderId="23" xfId="19" applyFill="1" applyBorder="1" applyAlignment="1">
      <alignment horizontal="left" vertical="top"/>
    </xf>
    <xf numFmtId="4" fontId="30" fillId="12" borderId="23" xfId="19" applyNumberFormat="1" applyFont="1" applyFill="1" applyBorder="1" applyAlignment="1">
      <alignment horizontal="right" vertical="top"/>
    </xf>
    <xf numFmtId="0" fontId="19" fillId="0" borderId="17" xfId="19" applyBorder="1" applyAlignment="1">
      <alignment horizontal="left"/>
    </xf>
    <xf numFmtId="0" fontId="30" fillId="0" borderId="23" xfId="19" applyFont="1" applyBorder="1" applyAlignment="1">
      <alignment horizontal="left"/>
    </xf>
    <xf numFmtId="0" fontId="30" fillId="0" borderId="23" xfId="19" applyFont="1" applyBorder="1" applyAlignment="1">
      <alignment horizontal="left" wrapText="1"/>
    </xf>
    <xf numFmtId="4" fontId="30" fillId="0" borderId="23" xfId="19" applyNumberFormat="1" applyFont="1" applyBorder="1" applyAlignment="1">
      <alignment horizontal="right" vertical="top"/>
    </xf>
    <xf numFmtId="0" fontId="30" fillId="6" borderId="17" xfId="19" applyFont="1" applyFill="1" applyBorder="1" applyAlignment="1">
      <alignment horizontal="left" vertical="top"/>
    </xf>
    <xf numFmtId="0" fontId="19" fillId="0" borderId="22" xfId="19" applyBorder="1" applyAlignment="1">
      <alignment horizontal="left"/>
    </xf>
    <xf numFmtId="49" fontId="30" fillId="0" borderId="22" xfId="19" applyNumberFormat="1" applyFont="1" applyBorder="1" applyAlignment="1">
      <alignment horizontal="left" wrapText="1"/>
    </xf>
    <xf numFmtId="4" fontId="81" fillId="0" borderId="33" xfId="19" applyNumberFormat="1" applyFont="1" applyBorder="1" applyAlignment="1">
      <alignment horizontal="right"/>
    </xf>
    <xf numFmtId="4" fontId="81" fillId="0" borderId="174" xfId="19" applyNumberFormat="1" applyFont="1" applyBorder="1" applyAlignment="1">
      <alignment horizontal="right"/>
    </xf>
    <xf numFmtId="0" fontId="19" fillId="0" borderId="0" xfId="19" applyBorder="1"/>
    <xf numFmtId="4" fontId="45" fillId="0" borderId="90" xfId="10" applyNumberFormat="1" applyFont="1" applyBorder="1" applyAlignment="1">
      <alignment horizontal="left" vertical="center"/>
    </xf>
    <xf numFmtId="0" fontId="55" fillId="0" borderId="0" xfId="12" applyFont="1" applyBorder="1" applyAlignment="1">
      <alignment horizontal="center" vertical="center"/>
    </xf>
    <xf numFmtId="0" fontId="38" fillId="0" borderId="37" xfId="19" applyFont="1" applyBorder="1" applyAlignment="1">
      <alignment horizontal="left" vertical="center" wrapText="1"/>
    </xf>
    <xf numFmtId="4" fontId="44" fillId="0" borderId="1" xfId="12" applyNumberFormat="1" applyFont="1" applyBorder="1" applyAlignment="1">
      <alignment vertical="top"/>
    </xf>
    <xf numFmtId="4" fontId="44" fillId="0" borderId="56" xfId="12" applyNumberFormat="1" applyFont="1" applyBorder="1" applyAlignment="1">
      <alignment vertical="top"/>
    </xf>
    <xf numFmtId="0" fontId="44" fillId="0" borderId="56" xfId="12" applyFont="1" applyBorder="1" applyAlignment="1">
      <alignment horizontal="left" vertical="top" wrapText="1"/>
    </xf>
    <xf numFmtId="0" fontId="43" fillId="0" borderId="2" xfId="12" applyFont="1" applyBorder="1" applyAlignment="1">
      <alignment horizontal="left" vertical="top" wrapText="1"/>
    </xf>
    <xf numFmtId="4" fontId="44" fillId="0" borderId="2" xfId="12" applyNumberFormat="1" applyFont="1" applyBorder="1" applyAlignment="1">
      <alignment vertical="top"/>
    </xf>
    <xf numFmtId="4" fontId="43" fillId="0" borderId="2" xfId="12" applyNumberFormat="1" applyFont="1" applyBorder="1" applyAlignment="1">
      <alignment vertical="top"/>
    </xf>
    <xf numFmtId="0" fontId="46" fillId="0" borderId="53" xfId="12" applyFont="1" applyBorder="1" applyAlignment="1">
      <alignment horizontal="right" vertical="top"/>
    </xf>
    <xf numFmtId="0" fontId="20" fillId="0" borderId="1" xfId="12" applyFont="1" applyBorder="1" applyAlignment="1">
      <alignment horizontal="center" vertical="top"/>
    </xf>
    <xf numFmtId="0" fontId="46" fillId="0" borderId="55" xfId="12" applyFont="1" applyBorder="1" applyAlignment="1">
      <alignment horizontal="right" vertical="top"/>
    </xf>
    <xf numFmtId="0" fontId="20" fillId="0" borderId="56" xfId="12" applyFont="1" applyBorder="1" applyAlignment="1">
      <alignment horizontal="center" vertical="top"/>
    </xf>
    <xf numFmtId="0" fontId="46" fillId="0" borderId="58" xfId="12" applyFont="1" applyBorder="1" applyAlignment="1">
      <alignment horizontal="right" vertical="top"/>
    </xf>
    <xf numFmtId="0" fontId="20" fillId="0" borderId="2" xfId="12" applyFont="1" applyBorder="1" applyAlignment="1">
      <alignment horizontal="center" vertical="top"/>
    </xf>
    <xf numFmtId="0" fontId="46" fillId="0" borderId="60" xfId="12" applyFont="1" applyBorder="1" applyAlignment="1">
      <alignment horizontal="right" vertical="top"/>
    </xf>
    <xf numFmtId="0" fontId="46" fillId="9" borderId="53" xfId="12" applyFont="1" applyFill="1" applyBorder="1" applyAlignment="1">
      <alignment horizontal="right" vertical="top"/>
    </xf>
    <xf numFmtId="0" fontId="46" fillId="9" borderId="1" xfId="12" applyFont="1" applyFill="1" applyBorder="1" applyAlignment="1">
      <alignment horizontal="right" vertical="top"/>
    </xf>
    <xf numFmtId="0" fontId="46" fillId="9" borderId="1" xfId="12" applyFont="1" applyFill="1" applyBorder="1" applyAlignment="1">
      <alignment horizontal="right" vertical="center"/>
    </xf>
    <xf numFmtId="4" fontId="46" fillId="9" borderId="1" xfId="12" applyNumberFormat="1" applyFont="1" applyFill="1" applyBorder="1" applyAlignment="1">
      <alignment horizontal="right" vertical="center"/>
    </xf>
    <xf numFmtId="0" fontId="46" fillId="9" borderId="63" xfId="12" applyFont="1" applyFill="1" applyBorder="1" applyAlignment="1">
      <alignment horizontal="right" vertical="top"/>
    </xf>
    <xf numFmtId="0" fontId="46" fillId="9" borderId="64" xfId="12" applyFont="1" applyFill="1" applyBorder="1" applyAlignment="1">
      <alignment horizontal="right" vertical="top"/>
    </xf>
    <xf numFmtId="0" fontId="46" fillId="9" borderId="64" xfId="12" applyFont="1" applyFill="1" applyBorder="1" applyAlignment="1">
      <alignment horizontal="right" vertical="center"/>
    </xf>
    <xf numFmtId="4" fontId="44" fillId="0" borderId="126" xfId="12" applyNumberFormat="1" applyFont="1" applyBorder="1" applyAlignment="1">
      <alignment vertical="top"/>
    </xf>
    <xf numFmtId="4" fontId="44" fillId="0" borderId="129" xfId="12" applyNumberFormat="1" applyFont="1" applyBorder="1" applyAlignment="1">
      <alignment vertical="top"/>
    </xf>
    <xf numFmtId="4" fontId="44" fillId="0" borderId="90" xfId="12" applyNumberFormat="1" applyFont="1" applyBorder="1" applyAlignment="1">
      <alignment vertical="top"/>
    </xf>
    <xf numFmtId="4" fontId="44" fillId="0" borderId="93" xfId="12" applyNumberFormat="1" applyFont="1" applyBorder="1" applyAlignment="1">
      <alignment vertical="top"/>
    </xf>
    <xf numFmtId="4" fontId="46" fillId="9" borderId="126" xfId="12" applyNumberFormat="1" applyFont="1" applyFill="1" applyBorder="1" applyAlignment="1">
      <alignment horizontal="right" vertical="center"/>
    </xf>
    <xf numFmtId="0" fontId="19" fillId="0" borderId="61" xfId="12" applyFont="1" applyBorder="1" applyAlignment="1">
      <alignment horizontal="center" vertical="top"/>
    </xf>
    <xf numFmtId="4" fontId="46" fillId="9" borderId="23" xfId="12" applyNumberFormat="1" applyFont="1" applyFill="1" applyBorder="1" applyAlignment="1">
      <alignment horizontal="center" vertical="center"/>
    </xf>
    <xf numFmtId="0" fontId="44" fillId="0" borderId="1" xfId="12" applyFont="1" applyBorder="1" applyAlignment="1">
      <alignment horizontal="left" vertical="top" wrapText="1"/>
    </xf>
    <xf numFmtId="0" fontId="43" fillId="0" borderId="61" xfId="12" applyFont="1" applyBorder="1" applyAlignment="1">
      <alignment horizontal="left" vertical="top" wrapText="1"/>
    </xf>
    <xf numFmtId="4" fontId="44" fillId="0" borderId="23" xfId="12" applyNumberFormat="1" applyFont="1" applyBorder="1" applyAlignment="1">
      <alignment vertical="top"/>
    </xf>
    <xf numFmtId="10" fontId="44" fillId="0" borderId="23" xfId="12" applyNumberFormat="1" applyFont="1" applyBorder="1" applyAlignment="1">
      <alignment vertical="top"/>
    </xf>
    <xf numFmtId="4" fontId="44" fillId="0" borderId="22" xfId="12" applyNumberFormat="1" applyFont="1" applyBorder="1" applyAlignment="1">
      <alignment vertical="top"/>
    </xf>
    <xf numFmtId="10" fontId="44" fillId="0" borderId="22" xfId="12" applyNumberFormat="1" applyFont="1" applyBorder="1" applyAlignment="1">
      <alignment vertical="top"/>
    </xf>
    <xf numFmtId="4" fontId="44" fillId="0" borderId="25" xfId="12" applyNumberFormat="1" applyFont="1" applyBorder="1" applyAlignment="1">
      <alignment vertical="top"/>
    </xf>
    <xf numFmtId="10" fontId="44" fillId="0" borderId="25" xfId="12" applyNumberFormat="1" applyFont="1" applyBorder="1" applyAlignment="1">
      <alignment vertical="top"/>
    </xf>
    <xf numFmtId="4" fontId="43" fillId="0" borderId="25" xfId="12" applyNumberFormat="1" applyFont="1" applyBorder="1" applyAlignment="1">
      <alignment vertical="top"/>
    </xf>
    <xf numFmtId="10" fontId="43" fillId="0" borderId="25" xfId="12" applyNumberFormat="1" applyFont="1" applyBorder="1" applyAlignment="1">
      <alignment vertical="top"/>
    </xf>
    <xf numFmtId="4" fontId="44" fillId="0" borderId="61" xfId="12" applyNumberFormat="1" applyFont="1" applyBorder="1" applyAlignment="1">
      <alignment vertical="top"/>
    </xf>
    <xf numFmtId="4" fontId="44" fillId="0" borderId="17" xfId="12" applyNumberFormat="1" applyFont="1" applyBorder="1" applyAlignment="1">
      <alignment vertical="top"/>
    </xf>
    <xf numFmtId="10" fontId="44" fillId="0" borderId="17" xfId="12" applyNumberFormat="1" applyFont="1" applyBorder="1" applyAlignment="1">
      <alignment vertical="top"/>
    </xf>
    <xf numFmtId="4" fontId="46" fillId="9" borderId="179" xfId="12" applyNumberFormat="1" applyFont="1" applyFill="1" applyBorder="1" applyAlignment="1">
      <alignment horizontal="center" vertical="center"/>
    </xf>
    <xf numFmtId="4" fontId="8" fillId="2" borderId="54" xfId="1" applyNumberFormat="1" applyFont="1" applyFill="1" applyBorder="1" applyAlignment="1" applyProtection="1">
      <alignment horizontal="right" vertical="center" wrapText="1"/>
      <protection locked="0"/>
    </xf>
    <xf numFmtId="49" fontId="6" fillId="19" borderId="61" xfId="1" applyNumberFormat="1" applyFont="1" applyFill="1" applyBorder="1" applyAlignment="1" applyProtection="1">
      <alignment horizontal="center" vertical="center" wrapText="1"/>
      <protection locked="0"/>
    </xf>
    <xf numFmtId="49" fontId="6" fillId="19" borderId="61" xfId="1" applyNumberFormat="1" applyFont="1" applyFill="1" applyBorder="1" applyAlignment="1" applyProtection="1">
      <alignment horizontal="left" vertical="center" wrapText="1"/>
      <protection locked="0"/>
    </xf>
    <xf numFmtId="4" fontId="6" fillId="19" borderId="61" xfId="1" applyNumberFormat="1" applyFont="1" applyFill="1" applyBorder="1" applyAlignment="1" applyProtection="1">
      <alignment horizontal="right" vertical="center" wrapText="1"/>
      <protection locked="0"/>
    </xf>
    <xf numFmtId="4" fontId="6" fillId="19" borderId="62" xfId="1" applyNumberFormat="1" applyFont="1" applyFill="1" applyBorder="1" applyAlignment="1" applyProtection="1">
      <alignment horizontal="right" vertical="center" wrapText="1"/>
      <protection locked="0"/>
    </xf>
    <xf numFmtId="49" fontId="6" fillId="19" borderId="1" xfId="1" applyNumberFormat="1" applyFont="1" applyFill="1" applyBorder="1" applyAlignment="1" applyProtection="1">
      <alignment horizontal="center" vertical="center" wrapText="1"/>
      <protection locked="0"/>
    </xf>
    <xf numFmtId="49" fontId="6" fillId="19" borderId="1" xfId="1" applyNumberFormat="1" applyFont="1" applyFill="1" applyBorder="1" applyAlignment="1" applyProtection="1">
      <alignment horizontal="left" vertical="center" wrapText="1"/>
      <protection locked="0"/>
    </xf>
    <xf numFmtId="4" fontId="6" fillId="19" borderId="1" xfId="1" applyNumberFormat="1" applyFont="1" applyFill="1" applyBorder="1" applyAlignment="1" applyProtection="1">
      <alignment horizontal="right" vertical="center" wrapText="1"/>
      <protection locked="0"/>
    </xf>
    <xf numFmtId="4" fontId="6" fillId="19" borderId="54" xfId="1" applyNumberFormat="1" applyFont="1" applyFill="1" applyBorder="1" applyAlignment="1" applyProtection="1">
      <alignment horizontal="right" vertical="center" wrapText="1"/>
      <protection locked="0"/>
    </xf>
    <xf numFmtId="49" fontId="8" fillId="18" borderId="2" xfId="1" applyNumberFormat="1" applyFont="1" applyFill="1" applyBorder="1" applyAlignment="1" applyProtection="1">
      <alignment horizontal="center" vertical="center" wrapText="1"/>
      <protection locked="0"/>
    </xf>
    <xf numFmtId="49" fontId="8" fillId="18" borderId="1" xfId="1" applyNumberFormat="1" applyFont="1" applyFill="1" applyBorder="1" applyAlignment="1" applyProtection="1">
      <alignment horizontal="center" vertical="center" wrapText="1"/>
      <protection locked="0"/>
    </xf>
    <xf numFmtId="49" fontId="8" fillId="18" borderId="1" xfId="1" applyNumberFormat="1" applyFont="1" applyFill="1" applyBorder="1" applyAlignment="1" applyProtection="1">
      <alignment horizontal="left" vertical="center" wrapText="1"/>
      <protection locked="0"/>
    </xf>
    <xf numFmtId="4" fontId="8" fillId="18" borderId="1" xfId="1" applyNumberFormat="1" applyFont="1" applyFill="1" applyBorder="1" applyAlignment="1" applyProtection="1">
      <alignment horizontal="right" vertical="center" wrapText="1"/>
      <protection locked="0"/>
    </xf>
    <xf numFmtId="4" fontId="8" fillId="18" borderId="54" xfId="1" applyNumberFormat="1" applyFont="1" applyFill="1" applyBorder="1" applyAlignment="1" applyProtection="1">
      <alignment horizontal="right" vertical="center" wrapText="1"/>
      <protection locked="0"/>
    </xf>
    <xf numFmtId="49" fontId="8" fillId="20" borderId="1" xfId="1" applyNumberFormat="1" applyFont="1" applyFill="1" applyBorder="1" applyAlignment="1" applyProtection="1">
      <alignment horizontal="center" vertical="center" wrapText="1"/>
      <protection locked="0"/>
    </xf>
    <xf numFmtId="49" fontId="7" fillId="20" borderId="1" xfId="1" applyNumberFormat="1" applyFont="1" applyFill="1" applyBorder="1" applyAlignment="1" applyProtection="1">
      <alignment horizontal="center" vertical="center" wrapText="1"/>
      <protection locked="0"/>
    </xf>
    <xf numFmtId="49" fontId="8" fillId="20" borderId="1" xfId="1" applyNumberFormat="1" applyFont="1" applyFill="1" applyBorder="1" applyAlignment="1" applyProtection="1">
      <alignment horizontal="left" vertical="center" wrapText="1"/>
      <protection locked="0"/>
    </xf>
    <xf numFmtId="4" fontId="8" fillId="20" borderId="1" xfId="1" applyNumberFormat="1" applyFont="1" applyFill="1" applyBorder="1" applyAlignment="1" applyProtection="1">
      <alignment horizontal="right" vertical="center" wrapText="1"/>
      <protection locked="0"/>
    </xf>
    <xf numFmtId="4" fontId="8" fillId="20" borderId="54" xfId="1" applyNumberFormat="1" applyFont="1" applyFill="1" applyBorder="1" applyAlignment="1" applyProtection="1">
      <alignment horizontal="right" vertical="center" wrapText="1"/>
      <protection locked="0"/>
    </xf>
    <xf numFmtId="4" fontId="6" fillId="19" borderId="93" xfId="1" applyNumberFormat="1" applyFont="1" applyFill="1" applyBorder="1" applyAlignment="1" applyProtection="1">
      <alignment horizontal="right" vertical="center" wrapText="1"/>
      <protection locked="0"/>
    </xf>
    <xf numFmtId="4" fontId="8" fillId="20" borderId="126" xfId="1" applyNumberFormat="1" applyFont="1" applyFill="1" applyBorder="1" applyAlignment="1" applyProtection="1">
      <alignment horizontal="right" vertical="center" wrapText="1"/>
      <protection locked="0"/>
    </xf>
    <xf numFmtId="4" fontId="6" fillId="19" borderId="126" xfId="1" applyNumberFormat="1" applyFont="1" applyFill="1" applyBorder="1" applyAlignment="1" applyProtection="1">
      <alignment horizontal="right" vertical="center" wrapText="1"/>
      <protection locked="0"/>
    </xf>
    <xf numFmtId="49" fontId="4" fillId="2" borderId="24" xfId="1" applyNumberFormat="1" applyFont="1" applyFill="1" applyBorder="1" applyAlignment="1" applyProtection="1">
      <alignment horizontal="center" vertical="top" wrapText="1"/>
      <protection locked="0"/>
    </xf>
    <xf numFmtId="0" fontId="13" fillId="0" borderId="24" xfId="1" applyNumberFormat="1" applyFont="1" applyFill="1" applyBorder="1" applyAlignment="1" applyProtection="1">
      <alignment horizontal="center" vertical="top"/>
      <protection locked="0"/>
    </xf>
    <xf numFmtId="4" fontId="6" fillId="19" borderId="182" xfId="1" applyNumberFormat="1" applyFont="1" applyFill="1" applyBorder="1" applyAlignment="1" applyProtection="1">
      <alignment horizontal="right" vertical="center" wrapText="1"/>
      <protection locked="0"/>
    </xf>
    <xf numFmtId="4" fontId="8" fillId="20" borderId="183" xfId="1" applyNumberFormat="1" applyFont="1" applyFill="1" applyBorder="1" applyAlignment="1" applyProtection="1">
      <alignment horizontal="right" vertical="center" wrapText="1"/>
      <protection locked="0"/>
    </xf>
    <xf numFmtId="4" fontId="6" fillId="19" borderId="183" xfId="1" applyNumberFormat="1" applyFont="1" applyFill="1" applyBorder="1" applyAlignment="1" applyProtection="1">
      <alignment horizontal="right" vertical="center" wrapText="1"/>
      <protection locked="0"/>
    </xf>
    <xf numFmtId="4" fontId="6" fillId="19" borderId="184" xfId="1" applyNumberFormat="1" applyFont="1" applyFill="1" applyBorder="1" applyAlignment="1" applyProtection="1">
      <alignment horizontal="right" vertical="center" wrapText="1"/>
      <protection locked="0"/>
    </xf>
    <xf numFmtId="4" fontId="8" fillId="20" borderId="185" xfId="1" applyNumberFormat="1" applyFont="1" applyFill="1" applyBorder="1" applyAlignment="1" applyProtection="1">
      <alignment horizontal="right" vertical="center" wrapText="1"/>
      <protection locked="0"/>
    </xf>
    <xf numFmtId="4" fontId="6" fillId="19" borderId="185" xfId="1" applyNumberFormat="1" applyFont="1" applyFill="1" applyBorder="1" applyAlignment="1" applyProtection="1">
      <alignment horizontal="right" vertical="center" wrapText="1"/>
      <protection locked="0"/>
    </xf>
    <xf numFmtId="10" fontId="6" fillId="19" borderId="189" xfId="1" applyNumberFormat="1" applyFont="1" applyFill="1" applyBorder="1" applyAlignment="1" applyProtection="1">
      <alignment horizontal="right" vertical="center" wrapText="1"/>
      <protection locked="0"/>
    </xf>
    <xf numFmtId="10" fontId="8" fillId="20" borderId="190" xfId="1" applyNumberFormat="1" applyFont="1" applyFill="1" applyBorder="1" applyAlignment="1" applyProtection="1">
      <alignment horizontal="right" vertical="center" wrapText="1"/>
      <protection locked="0"/>
    </xf>
    <xf numFmtId="10" fontId="6" fillId="19" borderId="190" xfId="1" applyNumberFormat="1" applyFont="1" applyFill="1" applyBorder="1" applyAlignment="1" applyProtection="1">
      <alignment horizontal="right" vertical="center" wrapText="1"/>
      <protection locked="0"/>
    </xf>
    <xf numFmtId="49" fontId="5" fillId="2" borderId="126" xfId="8" applyNumberFormat="1" applyFont="1" applyFill="1" applyBorder="1" applyAlignment="1" applyProtection="1">
      <alignment horizontal="center" vertical="center" wrapText="1"/>
      <protection locked="0"/>
    </xf>
    <xf numFmtId="4" fontId="17" fillId="2" borderId="126" xfId="8" applyNumberFormat="1" applyFont="1" applyFill="1" applyBorder="1" applyAlignment="1" applyProtection="1">
      <alignment horizontal="right" vertical="center" wrapText="1"/>
      <protection locked="0"/>
    </xf>
    <xf numFmtId="4" fontId="18" fillId="2" borderId="180" xfId="8" applyNumberFormat="1" applyFont="1" applyFill="1" applyBorder="1" applyAlignment="1" applyProtection="1">
      <alignment horizontal="right" vertical="center" wrapText="1"/>
      <protection locked="0"/>
    </xf>
    <xf numFmtId="0" fontId="5" fillId="0" borderId="23" xfId="8" applyNumberFormat="1" applyFont="1" applyFill="1" applyBorder="1" applyAlignment="1" applyProtection="1">
      <alignment horizontal="center" vertical="top" wrapText="1"/>
      <protection locked="0"/>
    </xf>
    <xf numFmtId="4" fontId="18" fillId="2" borderId="23" xfId="8" applyNumberFormat="1" applyFont="1" applyFill="1" applyBorder="1" applyAlignment="1" applyProtection="1">
      <alignment horizontal="right" vertical="center" wrapText="1"/>
      <protection locked="0"/>
    </xf>
    <xf numFmtId="49" fontId="17" fillId="20" borderId="1" xfId="8" applyNumberFormat="1" applyFont="1" applyFill="1" applyBorder="1" applyAlignment="1" applyProtection="1">
      <alignment horizontal="center" vertical="center" wrapText="1"/>
      <protection locked="0"/>
    </xf>
    <xf numFmtId="49" fontId="16" fillId="20" borderId="1" xfId="8" applyNumberFormat="1" applyFont="1" applyFill="1" applyBorder="1" applyAlignment="1" applyProtection="1">
      <alignment horizontal="center" vertical="center" wrapText="1"/>
      <protection locked="0"/>
    </xf>
    <xf numFmtId="49" fontId="17" fillId="20" borderId="1" xfId="8" applyNumberFormat="1" applyFont="1" applyFill="1" applyBorder="1" applyAlignment="1" applyProtection="1">
      <alignment horizontal="left" vertical="center" wrapText="1"/>
      <protection locked="0"/>
    </xf>
    <xf numFmtId="4" fontId="17" fillId="20" borderId="1" xfId="8" applyNumberFormat="1" applyFont="1" applyFill="1" applyBorder="1" applyAlignment="1" applyProtection="1">
      <alignment horizontal="right" vertical="center" wrapText="1"/>
      <protection locked="0"/>
    </xf>
    <xf numFmtId="4" fontId="17" fillId="20" borderId="126" xfId="8" applyNumberFormat="1" applyFont="1" applyFill="1" applyBorder="1" applyAlignment="1" applyProtection="1">
      <alignment horizontal="right" vertical="center" wrapText="1"/>
      <protection locked="0"/>
    </xf>
    <xf numFmtId="49" fontId="17" fillId="18" borderId="2" xfId="8" applyNumberFormat="1" applyFont="1" applyFill="1" applyBorder="1" applyAlignment="1" applyProtection="1">
      <alignment horizontal="center" vertical="center" wrapText="1"/>
      <protection locked="0"/>
    </xf>
    <xf numFmtId="49" fontId="17" fillId="18" borderId="1" xfId="8" applyNumberFormat="1" applyFont="1" applyFill="1" applyBorder="1" applyAlignment="1" applyProtection="1">
      <alignment horizontal="center" vertical="center" wrapText="1"/>
      <protection locked="0"/>
    </xf>
    <xf numFmtId="49" fontId="17" fillId="18" borderId="1" xfId="8" applyNumberFormat="1" applyFont="1" applyFill="1" applyBorder="1" applyAlignment="1" applyProtection="1">
      <alignment horizontal="left" vertical="center" wrapText="1"/>
      <protection locked="0"/>
    </xf>
    <xf numFmtId="4" fontId="17" fillId="18" borderId="1" xfId="8" applyNumberFormat="1" applyFont="1" applyFill="1" applyBorder="1" applyAlignment="1" applyProtection="1">
      <alignment horizontal="right" vertical="center" wrapText="1"/>
      <protection locked="0"/>
    </xf>
    <xf numFmtId="4" fontId="17" fillId="18" borderId="126" xfId="8" applyNumberFormat="1" applyFont="1" applyFill="1" applyBorder="1" applyAlignment="1" applyProtection="1">
      <alignment horizontal="right" vertical="center" wrapText="1"/>
      <protection locked="0"/>
    </xf>
    <xf numFmtId="49" fontId="15" fillId="19" borderId="1" xfId="8" applyNumberFormat="1" applyFont="1" applyFill="1" applyBorder="1" applyAlignment="1" applyProtection="1">
      <alignment horizontal="center" vertical="center" wrapText="1"/>
      <protection locked="0"/>
    </xf>
    <xf numFmtId="49" fontId="15" fillId="19" borderId="1" xfId="8" applyNumberFormat="1" applyFont="1" applyFill="1" applyBorder="1" applyAlignment="1" applyProtection="1">
      <alignment horizontal="left" vertical="center" wrapText="1"/>
      <protection locked="0"/>
    </xf>
    <xf numFmtId="4" fontId="15" fillId="19" borderId="1" xfId="8" applyNumberFormat="1" applyFont="1" applyFill="1" applyBorder="1" applyAlignment="1" applyProtection="1">
      <alignment horizontal="right" vertical="center" wrapText="1"/>
      <protection locked="0"/>
    </xf>
    <xf numFmtId="4" fontId="15" fillId="19" borderId="126" xfId="8" applyNumberFormat="1" applyFont="1" applyFill="1" applyBorder="1" applyAlignment="1" applyProtection="1">
      <alignment horizontal="right" vertical="center" wrapText="1"/>
      <protection locked="0"/>
    </xf>
    <xf numFmtId="0" fontId="5" fillId="0" borderId="15" xfId="8" applyNumberFormat="1" applyFont="1" applyFill="1" applyBorder="1" applyAlignment="1" applyProtection="1">
      <alignment horizontal="center" vertical="top" wrapText="1"/>
      <protection locked="0"/>
    </xf>
    <xf numFmtId="0" fontId="5" fillId="0" borderId="191" xfId="8" applyNumberFormat="1" applyFont="1" applyFill="1" applyBorder="1" applyAlignment="1" applyProtection="1">
      <alignment horizontal="center" vertical="top" wrapText="1"/>
      <protection locked="0"/>
    </xf>
    <xf numFmtId="4" fontId="15" fillId="19" borderId="190" xfId="8" applyNumberFormat="1" applyFont="1" applyFill="1" applyBorder="1" applyAlignment="1" applyProtection="1">
      <alignment horizontal="right" vertical="center" wrapText="1"/>
      <protection locked="0"/>
    </xf>
    <xf numFmtId="4" fontId="17" fillId="20" borderId="190" xfId="8" applyNumberFormat="1" applyFont="1" applyFill="1" applyBorder="1" applyAlignment="1" applyProtection="1">
      <alignment horizontal="right" vertical="center" wrapText="1"/>
      <protection locked="0"/>
    </xf>
    <xf numFmtId="4" fontId="18" fillId="2" borderId="191" xfId="8" applyNumberFormat="1" applyFont="1" applyFill="1" applyBorder="1" applyAlignment="1" applyProtection="1">
      <alignment horizontal="right" vertical="center" wrapText="1"/>
      <protection locked="0"/>
    </xf>
    <xf numFmtId="49" fontId="85" fillId="2" borderId="1" xfId="8" applyNumberFormat="1" applyFont="1" applyFill="1" applyBorder="1" applyAlignment="1" applyProtection="1">
      <alignment horizontal="left" vertical="center" wrapText="1"/>
      <protection locked="0"/>
    </xf>
    <xf numFmtId="49" fontId="76" fillId="19" borderId="1" xfId="8" applyNumberFormat="1" applyFont="1" applyFill="1" applyBorder="1" applyAlignment="1" applyProtection="1">
      <alignment horizontal="left" vertical="center" wrapText="1"/>
      <protection locked="0"/>
    </xf>
    <xf numFmtId="4" fontId="85" fillId="20" borderId="126" xfId="1" applyNumberFormat="1" applyFont="1" applyFill="1" applyBorder="1" applyAlignment="1" applyProtection="1">
      <alignment horizontal="right" vertical="center" wrapText="1"/>
      <protection locked="0"/>
    </xf>
    <xf numFmtId="10" fontId="85" fillId="20" borderId="190" xfId="1" applyNumberFormat="1" applyFont="1" applyFill="1" applyBorder="1" applyAlignment="1" applyProtection="1">
      <alignment horizontal="right" vertical="center" wrapText="1"/>
      <protection locked="0"/>
    </xf>
    <xf numFmtId="4" fontId="85" fillId="20" borderId="185" xfId="1" applyNumberFormat="1" applyFont="1" applyFill="1" applyBorder="1" applyAlignment="1" applyProtection="1">
      <alignment horizontal="right" vertical="center" wrapText="1"/>
      <protection locked="0"/>
    </xf>
    <xf numFmtId="4" fontId="85" fillId="20" borderId="183" xfId="1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1" applyNumberFormat="1" applyFont="1" applyFill="1" applyBorder="1" applyAlignment="1" applyProtection="1">
      <alignment horizontal="left" vertical="center"/>
      <protection locked="0"/>
    </xf>
    <xf numFmtId="4" fontId="18" fillId="2" borderId="3" xfId="1" applyNumberFormat="1" applyFont="1" applyFill="1" applyBorder="1" applyAlignment="1" applyProtection="1">
      <alignment horizontal="right" vertical="center" wrapText="1"/>
      <protection locked="0"/>
    </xf>
    <xf numFmtId="10" fontId="18" fillId="2" borderId="190" xfId="1" applyNumberFormat="1" applyFont="1" applyFill="1" applyBorder="1" applyAlignment="1" applyProtection="1">
      <alignment horizontal="right" vertical="center" wrapText="1"/>
      <protection locked="0"/>
    </xf>
    <xf numFmtId="4" fontId="18" fillId="2" borderId="185" xfId="1" applyNumberFormat="1" applyFont="1" applyFill="1" applyBorder="1" applyAlignment="1" applyProtection="1">
      <alignment horizontal="right" vertical="center" wrapText="1"/>
      <protection locked="0"/>
    </xf>
    <xf numFmtId="4" fontId="18" fillId="2" borderId="183" xfId="1" applyNumberFormat="1" applyFont="1" applyFill="1" applyBorder="1" applyAlignment="1" applyProtection="1">
      <alignment horizontal="right" vertical="center" wrapText="1"/>
      <protection locked="0"/>
    </xf>
    <xf numFmtId="4" fontId="45" fillId="0" borderId="90" xfId="10" applyNumberFormat="1" applyFont="1" applyBorder="1" applyAlignment="1">
      <alignment horizontal="right" vertical="center"/>
    </xf>
    <xf numFmtId="0" fontId="19" fillId="0" borderId="23" xfId="10" applyFont="1" applyBorder="1" applyAlignment="1">
      <alignment horizontal="left" vertical="top" wrapText="1"/>
    </xf>
    <xf numFmtId="0" fontId="39" fillId="0" borderId="23" xfId="10" applyFont="1" applyBorder="1" applyAlignment="1">
      <alignment horizontal="center"/>
    </xf>
    <xf numFmtId="0" fontId="19" fillId="0" borderId="89" xfId="18" applyFont="1" applyBorder="1" applyAlignment="1">
      <alignment horizontal="left" vertical="top" wrapText="1"/>
    </xf>
    <xf numFmtId="0" fontId="34" fillId="0" borderId="193" xfId="10" applyFont="1" applyBorder="1" applyAlignment="1">
      <alignment horizontal="center" vertical="top"/>
    </xf>
    <xf numFmtId="0" fontId="42" fillId="0" borderId="194" xfId="18" applyFont="1" applyBorder="1" applyAlignment="1">
      <alignment horizontal="left" vertical="top" wrapText="1"/>
    </xf>
    <xf numFmtId="49" fontId="20" fillId="0" borderId="196" xfId="10" applyNumberFormat="1" applyFont="1" applyBorder="1" applyAlignment="1">
      <alignment horizontal="center" vertical="center"/>
    </xf>
    <xf numFmtId="4" fontId="47" fillId="0" borderId="195" xfId="10" applyNumberFormat="1" applyFont="1" applyBorder="1" applyAlignment="1">
      <alignment horizontal="left" vertical="center"/>
    </xf>
    <xf numFmtId="0" fontId="46" fillId="0" borderId="193" xfId="10" applyFont="1" applyBorder="1" applyAlignment="1">
      <alignment horizontal="center" vertical="top"/>
    </xf>
    <xf numFmtId="0" fontId="34" fillId="0" borderId="194" xfId="18" applyFont="1" applyBorder="1" applyAlignment="1">
      <alignment horizontal="left" vertical="top" wrapText="1"/>
    </xf>
    <xf numFmtId="49" fontId="34" fillId="0" borderId="196" xfId="10" applyNumberFormat="1" applyFont="1" applyBorder="1" applyAlignment="1">
      <alignment horizontal="center" vertical="center"/>
    </xf>
    <xf numFmtId="0" fontId="46" fillId="0" borderId="87" xfId="10" applyFont="1" applyBorder="1" applyAlignment="1">
      <alignment horizontal="center" vertical="top"/>
    </xf>
    <xf numFmtId="0" fontId="20" fillId="0" borderId="85" xfId="18" applyFont="1" applyBorder="1" applyAlignment="1">
      <alignment horizontal="left" vertical="top" wrapText="1"/>
    </xf>
    <xf numFmtId="49" fontId="20" fillId="0" borderId="86" xfId="10" applyNumberFormat="1" applyFont="1" applyBorder="1" applyAlignment="1">
      <alignment horizontal="center" vertical="center"/>
    </xf>
    <xf numFmtId="4" fontId="30" fillId="0" borderId="84" xfId="10" applyNumberFormat="1" applyFont="1" applyBorder="1" applyAlignment="1">
      <alignment horizontal="right" vertical="center"/>
    </xf>
    <xf numFmtId="4" fontId="19" fillId="0" borderId="156" xfId="10" applyNumberFormat="1" applyFont="1" applyBorder="1" applyAlignment="1">
      <alignment horizontal="right" vertical="center"/>
    </xf>
    <xf numFmtId="4" fontId="30" fillId="0" borderId="99" xfId="10" applyNumberFormat="1" applyFont="1" applyBorder="1" applyAlignment="1">
      <alignment horizontal="right" vertical="center"/>
    </xf>
    <xf numFmtId="4" fontId="20" fillId="0" borderId="102" xfId="10" applyNumberFormat="1" applyBorder="1" applyAlignment="1">
      <alignment horizontal="right" vertical="center"/>
    </xf>
    <xf numFmtId="4" fontId="20" fillId="0" borderId="156" xfId="10" applyNumberFormat="1" applyBorder="1" applyAlignment="1">
      <alignment horizontal="right" vertical="center"/>
    </xf>
    <xf numFmtId="4" fontId="47" fillId="0" borderId="199" xfId="10" applyNumberFormat="1" applyFont="1" applyBorder="1" applyAlignment="1">
      <alignment horizontal="right" vertical="center"/>
    </xf>
    <xf numFmtId="4" fontId="45" fillId="0" borderId="200" xfId="10" applyNumberFormat="1" applyFont="1" applyBorder="1" applyAlignment="1">
      <alignment horizontal="right" vertical="center"/>
    </xf>
    <xf numFmtId="4" fontId="45" fillId="0" borderId="31" xfId="10" applyNumberFormat="1" applyFont="1" applyBorder="1" applyAlignment="1">
      <alignment horizontal="right" vertical="center"/>
    </xf>
    <xf numFmtId="4" fontId="47" fillId="0" borderId="201" xfId="10" applyNumberFormat="1" applyFont="1" applyBorder="1" applyAlignment="1">
      <alignment horizontal="right" vertical="center"/>
    </xf>
    <xf numFmtId="4" fontId="45" fillId="0" borderId="102" xfId="10" applyNumberFormat="1" applyFont="1" applyBorder="1" applyAlignment="1">
      <alignment horizontal="right" vertical="center"/>
    </xf>
    <xf numFmtId="4" fontId="19" fillId="0" borderId="91" xfId="10" applyNumberFormat="1" applyFont="1" applyBorder="1" applyAlignment="1">
      <alignment horizontal="right" vertical="center"/>
    </xf>
    <xf numFmtId="4" fontId="30" fillId="0" borderId="102" xfId="10" applyNumberFormat="1" applyFont="1" applyBorder="1" applyAlignment="1">
      <alignment horizontal="right" vertical="center"/>
    </xf>
    <xf numFmtId="4" fontId="30" fillId="0" borderId="156" xfId="10" applyNumberFormat="1" applyFont="1" applyBorder="1" applyAlignment="1">
      <alignment horizontal="right" vertical="center"/>
    </xf>
    <xf numFmtId="4" fontId="46" fillId="0" borderId="202" xfId="10" applyNumberFormat="1" applyFont="1" applyBorder="1" applyAlignment="1">
      <alignment vertical="center"/>
    </xf>
    <xf numFmtId="0" fontId="40" fillId="0" borderId="203" xfId="10" applyFont="1" applyBorder="1" applyAlignment="1">
      <alignment horizontal="center" vertical="center" wrapText="1"/>
    </xf>
    <xf numFmtId="49" fontId="39" fillId="0" borderId="204" xfId="10" applyNumberFormat="1" applyFont="1" applyBorder="1" applyAlignment="1">
      <alignment horizontal="center"/>
    </xf>
    <xf numFmtId="4" fontId="19" fillId="0" borderId="205" xfId="10" applyNumberFormat="1" applyFont="1" applyBorder="1" applyAlignment="1">
      <alignment horizontal="right" vertical="center"/>
    </xf>
    <xf numFmtId="4" fontId="19" fillId="0" borderId="206" xfId="10" applyNumberFormat="1" applyFont="1" applyBorder="1" applyAlignment="1">
      <alignment horizontal="right" vertical="center"/>
    </xf>
    <xf numFmtId="4" fontId="19" fillId="0" borderId="207" xfId="10" applyNumberFormat="1" applyFont="1" applyBorder="1" applyAlignment="1">
      <alignment horizontal="right" vertical="center"/>
    </xf>
    <xf numFmtId="4" fontId="20" fillId="0" borderId="208" xfId="10" applyNumberFormat="1" applyBorder="1" applyAlignment="1">
      <alignment horizontal="right" vertical="center"/>
    </xf>
    <xf numFmtId="4" fontId="30" fillId="0" borderId="206" xfId="10" applyNumberFormat="1" applyFont="1" applyBorder="1" applyAlignment="1">
      <alignment horizontal="right" vertical="center"/>
    </xf>
    <xf numFmtId="4" fontId="19" fillId="0" borderId="208" xfId="10" applyNumberFormat="1" applyFont="1" applyBorder="1" applyAlignment="1">
      <alignment horizontal="right" vertical="center"/>
    </xf>
    <xf numFmtId="4" fontId="34" fillId="0" borderId="209" xfId="10" applyNumberFormat="1" applyFont="1" applyBorder="1" applyAlignment="1">
      <alignment horizontal="right" vertical="center"/>
    </xf>
    <xf numFmtId="4" fontId="48" fillId="0" borderId="210" xfId="10" applyNumberFormat="1" applyFont="1" applyBorder="1" applyAlignment="1">
      <alignment horizontal="right" vertical="center"/>
    </xf>
    <xf numFmtId="4" fontId="48" fillId="0" borderId="208" xfId="10" applyNumberFormat="1" applyFont="1" applyBorder="1" applyAlignment="1">
      <alignment horizontal="right" vertical="center"/>
    </xf>
    <xf numFmtId="4" fontId="34" fillId="0" borderId="211" xfId="10" applyNumberFormat="1" applyFont="1" applyBorder="1" applyAlignment="1">
      <alignment horizontal="right" vertical="center"/>
    </xf>
    <xf numFmtId="4" fontId="48" fillId="0" borderId="205" xfId="10" applyNumberFormat="1" applyFont="1" applyBorder="1" applyAlignment="1">
      <alignment horizontal="right" vertical="center"/>
    </xf>
    <xf numFmtId="4" fontId="19" fillId="0" borderId="212" xfId="10" applyNumberFormat="1" applyFont="1" applyBorder="1" applyAlignment="1">
      <alignment horizontal="right" vertical="center"/>
    </xf>
    <xf numFmtId="4" fontId="46" fillId="0" borderId="213" xfId="10" applyNumberFormat="1" applyFont="1" applyBorder="1" applyAlignment="1">
      <alignment vertical="center"/>
    </xf>
    <xf numFmtId="0" fontId="40" fillId="0" borderId="143" xfId="10" applyFont="1" applyBorder="1" applyAlignment="1">
      <alignment horizontal="center" vertical="center" wrapText="1"/>
    </xf>
    <xf numFmtId="49" fontId="39" fillId="0" borderId="215" xfId="10" applyNumberFormat="1" applyFont="1" applyBorder="1" applyAlignment="1">
      <alignment horizontal="center"/>
    </xf>
    <xf numFmtId="4" fontId="19" fillId="0" borderId="216" xfId="10" applyNumberFormat="1" applyFont="1" applyBorder="1" applyAlignment="1">
      <alignment horizontal="right" vertical="center"/>
    </xf>
    <xf numFmtId="4" fontId="19" fillId="0" borderId="140" xfId="10" applyNumberFormat="1" applyFont="1" applyBorder="1" applyAlignment="1">
      <alignment horizontal="right" vertical="center"/>
    </xf>
    <xf numFmtId="4" fontId="19" fillId="0" borderId="217" xfId="10" applyNumberFormat="1" applyFont="1" applyBorder="1" applyAlignment="1">
      <alignment horizontal="right" vertical="center"/>
    </xf>
    <xf numFmtId="4" fontId="19" fillId="0" borderId="135" xfId="10" applyNumberFormat="1" applyFont="1" applyBorder="1" applyAlignment="1">
      <alignment horizontal="right" vertical="center"/>
    </xf>
    <xf numFmtId="4" fontId="45" fillId="0" borderId="133" xfId="10" applyNumberFormat="1" applyFont="1" applyBorder="1" applyAlignment="1">
      <alignment horizontal="right" vertical="center"/>
    </xf>
    <xf numFmtId="4" fontId="30" fillId="0" borderId="135" xfId="10" applyNumberFormat="1" applyFont="1" applyBorder="1" applyAlignment="1">
      <alignment horizontal="right" vertical="center"/>
    </xf>
    <xf numFmtId="4" fontId="19" fillId="0" borderId="124" xfId="10" applyNumberFormat="1" applyFont="1" applyBorder="1" applyAlignment="1">
      <alignment horizontal="right" vertical="center"/>
    </xf>
    <xf numFmtId="4" fontId="19" fillId="0" borderId="215" xfId="10" applyNumberFormat="1" applyFont="1" applyBorder="1" applyAlignment="1">
      <alignment horizontal="right" vertical="center"/>
    </xf>
    <xf numFmtId="4" fontId="20" fillId="0" borderId="216" xfId="10" applyNumberFormat="1" applyBorder="1" applyAlignment="1">
      <alignment horizontal="right" vertical="center"/>
    </xf>
    <xf numFmtId="4" fontId="20" fillId="0" borderId="218" xfId="10" applyNumberFormat="1" applyBorder="1" applyAlignment="1">
      <alignment horizontal="right" vertical="center"/>
    </xf>
    <xf numFmtId="4" fontId="19" fillId="0" borderId="133" xfId="10" applyNumberFormat="1" applyFont="1" applyBorder="1" applyAlignment="1">
      <alignment horizontal="right" vertical="center"/>
    </xf>
    <xf numFmtId="4" fontId="20" fillId="0" borderId="133" xfId="10" applyNumberFormat="1" applyBorder="1" applyAlignment="1">
      <alignment horizontal="right" vertical="center"/>
    </xf>
    <xf numFmtId="4" fontId="47" fillId="0" borderId="219" xfId="10" applyNumberFormat="1" applyFont="1" applyBorder="1" applyAlignment="1">
      <alignment horizontal="left" vertical="center"/>
    </xf>
    <xf numFmtId="4" fontId="45" fillId="0" borderId="220" xfId="10" applyNumberFormat="1" applyFont="1" applyBorder="1" applyAlignment="1">
      <alignment horizontal="left" vertical="center"/>
    </xf>
    <xf numFmtId="4" fontId="45" fillId="0" borderId="133" xfId="10" applyNumberFormat="1" applyFont="1" applyBorder="1" applyAlignment="1">
      <alignment horizontal="left" vertical="center"/>
    </xf>
    <xf numFmtId="4" fontId="47" fillId="0" borderId="221" xfId="10" applyNumberFormat="1" applyFont="1" applyBorder="1" applyAlignment="1">
      <alignment horizontal="left" vertical="center"/>
    </xf>
    <xf numFmtId="4" fontId="45" fillId="0" borderId="216" xfId="10" applyNumberFormat="1" applyFont="1" applyBorder="1" applyAlignment="1">
      <alignment horizontal="left" vertical="center"/>
    </xf>
    <xf numFmtId="4" fontId="30" fillId="0" borderId="216" xfId="10" applyNumberFormat="1" applyFont="1" applyBorder="1" applyAlignment="1">
      <alignment horizontal="right" vertical="center"/>
    </xf>
    <xf numFmtId="4" fontId="30" fillId="0" borderId="140" xfId="10" applyNumberFormat="1" applyFont="1" applyBorder="1" applyAlignment="1">
      <alignment horizontal="right" vertical="center"/>
    </xf>
    <xf numFmtId="4" fontId="30" fillId="0" borderId="217" xfId="10" applyNumberFormat="1" applyFont="1" applyBorder="1" applyAlignment="1">
      <alignment horizontal="right" vertical="center"/>
    </xf>
    <xf numFmtId="4" fontId="46" fillId="0" borderId="198" xfId="10" applyNumberFormat="1" applyFont="1" applyBorder="1" applyAlignment="1">
      <alignment vertical="center"/>
    </xf>
    <xf numFmtId="0" fontId="39" fillId="0" borderId="15" xfId="10" applyFont="1" applyBorder="1" applyAlignment="1">
      <alignment horizontal="center"/>
    </xf>
    <xf numFmtId="4" fontId="45" fillId="0" borderId="208" xfId="10" applyNumberFormat="1" applyFont="1" applyBorder="1" applyAlignment="1">
      <alignment vertical="center"/>
    </xf>
    <xf numFmtId="4" fontId="30" fillId="0" borderId="206" xfId="10" applyNumberFormat="1" applyFont="1" applyBorder="1" applyAlignment="1">
      <alignment vertical="center"/>
    </xf>
    <xf numFmtId="4" fontId="20" fillId="0" borderId="205" xfId="10" applyNumberFormat="1" applyBorder="1" applyAlignment="1">
      <alignment horizontal="right" vertical="center"/>
    </xf>
    <xf numFmtId="4" fontId="20" fillId="0" borderId="206" xfId="10" applyNumberFormat="1" applyBorder="1" applyAlignment="1">
      <alignment horizontal="right" vertical="center"/>
    </xf>
    <xf numFmtId="4" fontId="45" fillId="0" borderId="210" xfId="10" applyNumberFormat="1" applyFont="1" applyBorder="1" applyAlignment="1">
      <alignment horizontal="right" vertical="center"/>
    </xf>
    <xf numFmtId="4" fontId="45" fillId="0" borderId="208" xfId="10" applyNumberFormat="1" applyFont="1" applyBorder="1" applyAlignment="1">
      <alignment horizontal="right" vertical="center"/>
    </xf>
    <xf numFmtId="4" fontId="45" fillId="0" borderId="205" xfId="10" applyNumberFormat="1" applyFont="1" applyBorder="1" applyAlignment="1">
      <alignment horizontal="right" vertical="center"/>
    </xf>
    <xf numFmtId="4" fontId="30" fillId="0" borderId="204" xfId="10" applyNumberFormat="1" applyFont="1" applyBorder="1" applyAlignment="1">
      <alignment horizontal="right" vertical="center"/>
    </xf>
    <xf numFmtId="4" fontId="30" fillId="0" borderId="207" xfId="10" applyNumberFormat="1" applyFont="1" applyBorder="1" applyAlignment="1">
      <alignment horizontal="right" vertical="center"/>
    </xf>
    <xf numFmtId="49" fontId="45" fillId="0" borderId="89" xfId="10" applyNumberFormat="1" applyFont="1" applyBorder="1" applyAlignment="1">
      <alignment horizontal="center" vertical="center"/>
    </xf>
    <xf numFmtId="49" fontId="45" fillId="0" borderId="2" xfId="10" applyNumberFormat="1" applyFont="1" applyBorder="1" applyAlignment="1">
      <alignment horizontal="center" vertical="center"/>
    </xf>
    <xf numFmtId="10" fontId="20" fillId="0" borderId="15" xfId="10" applyNumberFormat="1" applyBorder="1" applyAlignment="1">
      <alignment vertical="center"/>
    </xf>
    <xf numFmtId="10" fontId="20" fillId="0" borderId="101" xfId="10" applyNumberFormat="1" applyBorder="1" applyAlignment="1">
      <alignment vertical="center"/>
    </xf>
    <xf numFmtId="10" fontId="20" fillId="0" borderId="28" xfId="10" applyNumberFormat="1" applyBorder="1" applyAlignment="1">
      <alignment vertical="center"/>
    </xf>
    <xf numFmtId="10" fontId="48" fillId="0" borderId="16" xfId="10" applyNumberFormat="1" applyFont="1" applyBorder="1" applyAlignment="1">
      <alignment vertical="center"/>
    </xf>
    <xf numFmtId="10" fontId="45" fillId="0" borderId="137" xfId="10" applyNumberFormat="1" applyFont="1" applyBorder="1" applyAlignment="1">
      <alignment vertical="center"/>
    </xf>
    <xf numFmtId="10" fontId="45" fillId="0" borderId="16" xfId="10" applyNumberFormat="1" applyFont="1" applyBorder="1" applyAlignment="1">
      <alignment vertical="center"/>
    </xf>
    <xf numFmtId="49" fontId="48" fillId="0" borderId="25" xfId="10" applyNumberFormat="1" applyFont="1" applyBorder="1" applyAlignment="1">
      <alignment horizontal="center" vertical="center"/>
    </xf>
    <xf numFmtId="4" fontId="48" fillId="0" borderId="0" xfId="10" applyNumberFormat="1" applyFont="1" applyBorder="1" applyAlignment="1">
      <alignment horizontal="right" vertical="center"/>
    </xf>
    <xf numFmtId="4" fontId="48" fillId="0" borderId="133" xfId="10" applyNumberFormat="1" applyFont="1" applyBorder="1" applyAlignment="1">
      <alignment horizontal="right" vertical="center"/>
    </xf>
    <xf numFmtId="4" fontId="48" fillId="0" borderId="31" xfId="10" applyNumberFormat="1" applyFont="1" applyBorder="1" applyAlignment="1">
      <alignment horizontal="right" vertical="center"/>
    </xf>
    <xf numFmtId="10" fontId="48" fillId="0" borderId="28" xfId="10" applyNumberFormat="1" applyFont="1" applyBorder="1" applyAlignment="1">
      <alignment vertical="center"/>
    </xf>
    <xf numFmtId="49" fontId="48" fillId="0" borderId="17" xfId="10" applyNumberFormat="1" applyFont="1" applyBorder="1" applyAlignment="1">
      <alignment horizontal="center" vertical="center"/>
    </xf>
    <xf numFmtId="4" fontId="48" fillId="0" borderId="102" xfId="10" applyNumberFormat="1" applyFont="1" applyBorder="1" applyAlignment="1">
      <alignment horizontal="right" vertical="center"/>
    </xf>
    <xf numFmtId="4" fontId="48" fillId="0" borderId="216" xfId="10" applyNumberFormat="1" applyFont="1" applyBorder="1" applyAlignment="1">
      <alignment horizontal="right" vertical="center"/>
    </xf>
    <xf numFmtId="49" fontId="48" fillId="0" borderId="2" xfId="10" applyNumberFormat="1" applyFont="1" applyBorder="1" applyAlignment="1">
      <alignment horizontal="center" vertical="center"/>
    </xf>
    <xf numFmtId="4" fontId="48" fillId="0" borderId="90" xfId="10" applyNumberFormat="1" applyFont="1" applyBorder="1" applyAlignment="1">
      <alignment horizontal="right" vertical="center"/>
    </xf>
    <xf numFmtId="4" fontId="48" fillId="0" borderId="58" xfId="10" applyNumberFormat="1" applyFont="1" applyBorder="1" applyAlignment="1">
      <alignment horizontal="right" vertical="center"/>
    </xf>
    <xf numFmtId="10" fontId="45" fillId="0" borderId="28" xfId="10" applyNumberFormat="1" applyFont="1" applyBorder="1" applyAlignment="1">
      <alignment vertical="center"/>
    </xf>
    <xf numFmtId="0" fontId="39" fillId="0" borderId="17" xfId="10" applyFont="1" applyBorder="1" applyAlignment="1">
      <alignment horizontal="left" vertical="top" wrapText="1"/>
    </xf>
    <xf numFmtId="0" fontId="41" fillId="0" borderId="22" xfId="10" applyFont="1" applyBorder="1" applyAlignment="1">
      <alignment horizontal="left" vertical="top" wrapText="1"/>
    </xf>
    <xf numFmtId="0" fontId="39" fillId="0" borderId="22" xfId="10" applyFont="1" applyBorder="1" applyAlignment="1">
      <alignment horizontal="left" vertical="top" wrapText="1"/>
    </xf>
    <xf numFmtId="0" fontId="39" fillId="0" borderId="118" xfId="10" applyFont="1" applyBorder="1" applyAlignment="1">
      <alignment horizontal="left" vertical="top" wrapText="1"/>
    </xf>
    <xf numFmtId="0" fontId="41" fillId="0" borderId="172" xfId="10" applyFont="1" applyBorder="1" applyAlignment="1">
      <alignment horizontal="left" vertical="top" wrapText="1"/>
    </xf>
    <xf numFmtId="0" fontId="39" fillId="0" borderId="172" xfId="10" applyFont="1" applyBorder="1" applyAlignment="1">
      <alignment horizontal="left" vertical="top" wrapText="1"/>
    </xf>
    <xf numFmtId="0" fontId="41" fillId="0" borderId="25" xfId="10" applyFont="1" applyBorder="1" applyAlignment="1">
      <alignment horizontal="left" vertical="top" wrapText="1"/>
    </xf>
    <xf numFmtId="0" fontId="86" fillId="0" borderId="25" xfId="10" applyFont="1" applyBorder="1" applyAlignment="1">
      <alignment horizontal="left" vertical="top" wrapText="1"/>
    </xf>
    <xf numFmtId="0" fontId="86" fillId="0" borderId="17" xfId="10" applyFont="1" applyBorder="1" applyAlignment="1">
      <alignment horizontal="left" vertical="top" wrapText="1"/>
    </xf>
    <xf numFmtId="0" fontId="39" fillId="0" borderId="25" xfId="10" applyFont="1" applyBorder="1" applyAlignment="1">
      <alignment horizontal="left" vertical="top" wrapText="1"/>
    </xf>
    <xf numFmtId="0" fontId="39" fillId="0" borderId="108" xfId="10" applyFont="1" applyBorder="1" applyAlignment="1">
      <alignment horizontal="left" vertical="top" wrapText="1"/>
    </xf>
    <xf numFmtId="0" fontId="30" fillId="0" borderId="192" xfId="10" applyFont="1" applyBorder="1" applyAlignment="1">
      <alignment horizontal="left" vertical="top" wrapText="1"/>
    </xf>
    <xf numFmtId="0" fontId="49" fillId="0" borderId="192" xfId="10" applyFont="1" applyBorder="1" applyAlignment="1">
      <alignment horizontal="left" vertical="top" wrapText="1"/>
    </xf>
    <xf numFmtId="4" fontId="47" fillId="0" borderId="108" xfId="10" applyNumberFormat="1" applyFont="1" applyBorder="1" applyAlignment="1">
      <alignment horizontal="left" vertical="center"/>
    </xf>
    <xf numFmtId="0" fontId="41" fillId="0" borderId="17" xfId="10" applyFont="1" applyBorder="1" applyAlignment="1">
      <alignment horizontal="left" vertical="top" wrapText="1"/>
    </xf>
    <xf numFmtId="4" fontId="46" fillId="0" borderId="33" xfId="10" applyNumberFormat="1" applyFont="1" applyBorder="1" applyAlignment="1">
      <alignment vertical="center"/>
    </xf>
    <xf numFmtId="0" fontId="36" fillId="0" borderId="66" xfId="10" applyFont="1" applyBorder="1" applyAlignment="1">
      <alignment vertical="top"/>
    </xf>
    <xf numFmtId="10" fontId="25" fillId="4" borderId="7" xfId="9" applyNumberFormat="1" applyFont="1" applyFill="1" applyBorder="1" applyAlignment="1">
      <alignment horizontal="right" vertical="top" wrapText="1"/>
    </xf>
    <xf numFmtId="10" fontId="28" fillId="5" borderId="20" xfId="9" applyNumberFormat="1" applyFont="1" applyFill="1" applyBorder="1" applyAlignment="1">
      <alignment horizontal="right" vertical="top" wrapText="1"/>
    </xf>
    <xf numFmtId="10" fontId="29" fillId="0" borderId="20" xfId="9" applyNumberFormat="1" applyFont="1" applyBorder="1" applyAlignment="1">
      <alignment horizontal="right" vertical="top" wrapText="1"/>
    </xf>
    <xf numFmtId="10" fontId="29" fillId="0" borderId="26" xfId="9" applyNumberFormat="1" applyFont="1" applyBorder="1" applyAlignment="1">
      <alignment horizontal="right" vertical="top" wrapText="1"/>
    </xf>
    <xf numFmtId="10" fontId="25" fillId="4" borderId="24" xfId="9" applyNumberFormat="1" applyFont="1" applyFill="1" applyBorder="1" applyAlignment="1">
      <alignment horizontal="right" vertical="top" wrapText="1"/>
    </xf>
    <xf numFmtId="10" fontId="25" fillId="4" borderId="17" xfId="9" applyNumberFormat="1" applyFont="1" applyFill="1" applyBorder="1" applyAlignment="1">
      <alignment horizontal="right" vertical="top" wrapText="1"/>
    </xf>
    <xf numFmtId="10" fontId="28" fillId="6" borderId="20" xfId="9" applyNumberFormat="1" applyFont="1" applyFill="1" applyBorder="1" applyAlignment="1">
      <alignment horizontal="right" vertical="top" wrapText="1"/>
    </xf>
    <xf numFmtId="10" fontId="28" fillId="0" borderId="20" xfId="9" applyNumberFormat="1" applyFont="1" applyBorder="1" applyAlignment="1">
      <alignment horizontal="right" vertical="top" wrapText="1"/>
    </xf>
    <xf numFmtId="10" fontId="28" fillId="0" borderId="26" xfId="9" applyNumberFormat="1" applyFont="1" applyBorder="1" applyAlignment="1">
      <alignment horizontal="right" vertical="top" wrapText="1"/>
    </xf>
    <xf numFmtId="10" fontId="28" fillId="5" borderId="20" xfId="11" applyNumberFormat="1" applyFont="1" applyFill="1" applyBorder="1" applyAlignment="1">
      <alignment horizontal="right" vertical="top" wrapText="1"/>
    </xf>
    <xf numFmtId="10" fontId="28" fillId="5" borderId="24" xfId="9" applyNumberFormat="1" applyFont="1" applyFill="1" applyBorder="1" applyAlignment="1">
      <alignment horizontal="right" vertical="top" wrapText="1"/>
    </xf>
    <xf numFmtId="10" fontId="29" fillId="7" borderId="20" xfId="9" applyNumberFormat="1" applyFont="1" applyFill="1" applyBorder="1" applyAlignment="1">
      <alignment horizontal="right" vertical="top" wrapText="1"/>
    </xf>
    <xf numFmtId="10" fontId="29" fillId="7" borderId="24" xfId="9" applyNumberFormat="1" applyFont="1" applyFill="1" applyBorder="1" applyAlignment="1">
      <alignment horizontal="right" vertical="top" wrapText="1"/>
    </xf>
    <xf numFmtId="10" fontId="29" fillId="0" borderId="30" xfId="9" applyNumberFormat="1" applyFont="1" applyBorder="1" applyAlignment="1">
      <alignment horizontal="right" vertical="top" wrapText="1"/>
    </xf>
    <xf numFmtId="10" fontId="29" fillId="0" borderId="31" xfId="9" applyNumberFormat="1" applyFont="1" applyBorder="1" applyAlignment="1">
      <alignment horizontal="right" vertical="top" wrapText="1"/>
    </xf>
    <xf numFmtId="10" fontId="33" fillId="0" borderId="34" xfId="9" applyNumberFormat="1" applyFont="1" applyBorder="1" applyAlignment="1">
      <alignment vertical="center"/>
    </xf>
    <xf numFmtId="4" fontId="29" fillId="0" borderId="28" xfId="9" applyNumberFormat="1" applyFont="1" applyBorder="1" applyAlignment="1">
      <alignment horizontal="right" vertical="top" wrapText="1"/>
    </xf>
    <xf numFmtId="0" fontId="25" fillId="4" borderId="15" xfId="9" applyFont="1" applyFill="1" applyBorder="1" applyAlignment="1">
      <alignment vertical="top" wrapText="1"/>
    </xf>
    <xf numFmtId="4" fontId="25" fillId="4" borderId="15" xfId="9" applyNumberFormat="1" applyFont="1" applyFill="1" applyBorder="1" applyAlignment="1">
      <alignment horizontal="right" vertical="top" wrapText="1"/>
    </xf>
    <xf numFmtId="10" fontId="27" fillId="8" borderId="9" xfId="9" applyNumberFormat="1" applyFont="1" applyFill="1" applyBorder="1" applyAlignment="1">
      <alignment horizontal="right" vertical="top" wrapText="1"/>
    </xf>
    <xf numFmtId="10" fontId="31" fillId="7" borderId="24" xfId="9" applyNumberFormat="1" applyFont="1" applyFill="1" applyBorder="1" applyAlignment="1">
      <alignment horizontal="right" vertical="top" wrapText="1"/>
    </xf>
    <xf numFmtId="10" fontId="31" fillId="0" borderId="24" xfId="9" applyNumberFormat="1" applyFont="1" applyFill="1" applyBorder="1" applyAlignment="1">
      <alignment horizontal="right" vertical="top" wrapText="1"/>
    </xf>
    <xf numFmtId="10" fontId="31" fillId="0" borderId="26" xfId="9" applyNumberFormat="1" applyFont="1" applyFill="1" applyBorder="1" applyAlignment="1">
      <alignment horizontal="center" vertical="top" wrapText="1"/>
    </xf>
    <xf numFmtId="10" fontId="31" fillId="0" borderId="26" xfId="9" applyNumberFormat="1" applyFont="1" applyFill="1" applyBorder="1" applyAlignment="1">
      <alignment horizontal="right" vertical="top" wrapText="1"/>
    </xf>
    <xf numFmtId="10" fontId="31" fillId="0" borderId="48" xfId="9" applyNumberFormat="1" applyFont="1" applyFill="1" applyBorder="1" applyAlignment="1">
      <alignment horizontal="right" vertical="top" wrapText="1"/>
    </xf>
    <xf numFmtId="10" fontId="27" fillId="4" borderId="24" xfId="9" applyNumberFormat="1" applyFont="1" applyFill="1" applyBorder="1" applyAlignment="1">
      <alignment horizontal="right" vertical="top" wrapText="1"/>
    </xf>
    <xf numFmtId="10" fontId="29" fillId="5" borderId="49" xfId="9" applyNumberFormat="1" applyFont="1" applyFill="1" applyBorder="1" applyAlignment="1">
      <alignment horizontal="right" vertical="top" wrapText="1"/>
    </xf>
    <xf numFmtId="10" fontId="29" fillId="0" borderId="49" xfId="9" applyNumberFormat="1" applyFont="1" applyBorder="1" applyAlignment="1">
      <alignment horizontal="right" vertical="top" wrapText="1"/>
    </xf>
    <xf numFmtId="10" fontId="29" fillId="0" borderId="48" xfId="9" applyNumberFormat="1" applyFont="1" applyBorder="1" applyAlignment="1">
      <alignment horizontal="right" vertical="top" wrapText="1"/>
    </xf>
    <xf numFmtId="10" fontId="29" fillId="5" borderId="29" xfId="9" applyNumberFormat="1" applyFont="1" applyFill="1" applyBorder="1" applyAlignment="1">
      <alignment horizontal="right" vertical="top" wrapText="1"/>
    </xf>
    <xf numFmtId="10" fontId="29" fillId="5" borderId="49" xfId="11" applyNumberFormat="1" applyFont="1" applyFill="1" applyBorder="1" applyAlignment="1">
      <alignment horizontal="right" vertical="top" wrapText="1"/>
    </xf>
    <xf numFmtId="10" fontId="27" fillId="4" borderId="29" xfId="9" applyNumberFormat="1" applyFont="1" applyFill="1" applyBorder="1" applyAlignment="1">
      <alignment horizontal="right" vertical="top" wrapText="1"/>
    </xf>
    <xf numFmtId="0" fontId="46" fillId="0" borderId="0" xfId="10" applyFont="1" applyAlignment="1"/>
    <xf numFmtId="10" fontId="31" fillId="7" borderId="29" xfId="9" applyNumberFormat="1" applyFont="1" applyFill="1" applyBorder="1" applyAlignment="1">
      <alignment horizontal="right" vertical="top" wrapText="1"/>
    </xf>
    <xf numFmtId="10" fontId="31" fillId="0" borderId="48" xfId="9" applyNumberFormat="1" applyFont="1" applyFill="1" applyBorder="1" applyAlignment="1">
      <alignment horizontal="center" vertical="top" wrapText="1"/>
    </xf>
    <xf numFmtId="10" fontId="31" fillId="0" borderId="29" xfId="9" applyNumberFormat="1" applyFont="1" applyFill="1" applyBorder="1" applyAlignment="1">
      <alignment horizontal="right" vertical="top" wrapText="1"/>
    </xf>
    <xf numFmtId="10" fontId="30" fillId="0" borderId="29" xfId="9" applyNumberFormat="1" applyFont="1" applyBorder="1" applyAlignment="1">
      <alignment vertical="top"/>
    </xf>
    <xf numFmtId="10" fontId="31" fillId="0" borderId="29" xfId="9" applyNumberFormat="1" applyFont="1" applyBorder="1" applyAlignment="1">
      <alignment vertical="top"/>
    </xf>
    <xf numFmtId="10" fontId="33" fillId="0" borderId="36" xfId="9" applyNumberFormat="1" applyFont="1" applyBorder="1" applyAlignment="1">
      <alignment vertical="center"/>
    </xf>
    <xf numFmtId="0" fontId="61" fillId="0" borderId="120" xfId="12" applyFont="1" applyBorder="1" applyAlignment="1">
      <alignment horizontal="center" vertical="center" wrapText="1"/>
    </xf>
    <xf numFmtId="10" fontId="61" fillId="0" borderId="115" xfId="12" applyNumberFormat="1" applyFont="1" applyBorder="1" applyAlignment="1">
      <alignment vertical="center"/>
    </xf>
    <xf numFmtId="10" fontId="63" fillId="0" borderId="52" xfId="12" applyNumberFormat="1" applyFont="1" applyBorder="1" applyAlignment="1">
      <alignment horizontal="right" vertical="center"/>
    </xf>
    <xf numFmtId="10" fontId="64" fillId="10" borderId="54" xfId="12" applyNumberFormat="1" applyFont="1" applyFill="1" applyBorder="1" applyAlignment="1">
      <alignment horizontal="right" vertical="center"/>
    </xf>
    <xf numFmtId="10" fontId="53" fillId="11" borderId="54" xfId="12" applyNumberFormat="1" applyFont="1" applyFill="1" applyBorder="1" applyAlignment="1">
      <alignment horizontal="right" vertical="center"/>
    </xf>
    <xf numFmtId="10" fontId="50" fillId="0" borderId="127" xfId="12" applyNumberFormat="1" applyFont="1" applyBorder="1" applyAlignment="1">
      <alignment vertical="center"/>
    </xf>
    <xf numFmtId="10" fontId="53" fillId="11" borderId="57" xfId="12" applyNumberFormat="1" applyFont="1" applyFill="1" applyBorder="1" applyAlignment="1">
      <alignment horizontal="right" vertical="center"/>
    </xf>
    <xf numFmtId="10" fontId="50" fillId="0" borderId="12" xfId="12" applyNumberFormat="1" applyFont="1" applyBorder="1" applyAlignment="1">
      <alignment vertical="center"/>
    </xf>
    <xf numFmtId="10" fontId="52" fillId="0" borderId="134" xfId="12" applyNumberFormat="1" applyFont="1" applyBorder="1" applyAlignment="1">
      <alignment vertical="center"/>
    </xf>
    <xf numFmtId="10" fontId="65" fillId="8" borderId="81" xfId="12" applyNumberFormat="1" applyFont="1" applyFill="1" applyBorder="1" applyAlignment="1">
      <alignment vertical="center"/>
    </xf>
    <xf numFmtId="10" fontId="50" fillId="6" borderId="62" xfId="12" applyNumberFormat="1" applyFont="1" applyFill="1" applyBorder="1" applyAlignment="1">
      <alignment vertical="center"/>
    </xf>
    <xf numFmtId="10" fontId="50" fillId="0" borderId="136" xfId="12" applyNumberFormat="1" applyFont="1" applyBorder="1" applyAlignment="1">
      <alignment vertical="center"/>
    </xf>
    <xf numFmtId="10" fontId="52" fillId="6" borderId="24" xfId="12" applyNumberFormat="1" applyFont="1" applyFill="1" applyBorder="1"/>
    <xf numFmtId="10" fontId="51" fillId="8" borderId="62" xfId="12" applyNumberFormat="1" applyFont="1" applyFill="1" applyBorder="1" applyAlignment="1">
      <alignment horizontal="right" vertical="center"/>
    </xf>
    <xf numFmtId="10" fontId="65" fillId="6" borderId="62" xfId="12" applyNumberFormat="1" applyFont="1" applyFill="1" applyBorder="1" applyAlignment="1">
      <alignment horizontal="right" vertical="center"/>
    </xf>
    <xf numFmtId="10" fontId="53" fillId="11" borderId="59" xfId="12" applyNumberFormat="1" applyFont="1" applyFill="1" applyBorder="1" applyAlignment="1">
      <alignment horizontal="right" vertical="center"/>
    </xf>
    <xf numFmtId="10" fontId="18" fillId="0" borderId="127" xfId="12" applyNumberFormat="1" applyFont="1" applyBorder="1" applyAlignment="1">
      <alignment horizontal="right" vertical="center"/>
    </xf>
    <xf numFmtId="10" fontId="53" fillId="13" borderId="127" xfId="12" applyNumberFormat="1" applyFont="1" applyFill="1" applyBorder="1" applyAlignment="1">
      <alignment horizontal="right" vertical="center"/>
    </xf>
    <xf numFmtId="10" fontId="53" fillId="6" borderId="127" xfId="12" applyNumberFormat="1" applyFont="1" applyFill="1" applyBorder="1" applyAlignment="1">
      <alignment horizontal="right" vertical="center"/>
    </xf>
    <xf numFmtId="10" fontId="62" fillId="0" borderId="142" xfId="12" applyNumberFormat="1" applyFont="1" applyBorder="1" applyAlignment="1">
      <alignment horizontal="right" vertical="center" wrapText="1"/>
    </xf>
    <xf numFmtId="10" fontId="52" fillId="0" borderId="52" xfId="12" applyNumberFormat="1" applyFont="1" applyBorder="1" applyAlignment="1">
      <alignment horizontal="right" vertical="center"/>
    </xf>
    <xf numFmtId="10" fontId="64" fillId="10" borderId="62" xfId="12" applyNumberFormat="1" applyFont="1" applyFill="1" applyBorder="1" applyAlignment="1">
      <alignment horizontal="right" vertical="center"/>
    </xf>
    <xf numFmtId="10" fontId="52" fillId="0" borderId="127" xfId="12" applyNumberFormat="1" applyFont="1" applyBorder="1" applyAlignment="1">
      <alignment vertical="center"/>
    </xf>
    <xf numFmtId="10" fontId="51" fillId="13" borderId="62" xfId="12" applyNumberFormat="1" applyFont="1" applyFill="1" applyBorder="1" applyAlignment="1">
      <alignment vertical="center"/>
    </xf>
    <xf numFmtId="10" fontId="18" fillId="13" borderId="127" xfId="12" applyNumberFormat="1" applyFont="1" applyFill="1" applyBorder="1" applyAlignment="1">
      <alignment horizontal="right" vertical="center"/>
    </xf>
    <xf numFmtId="10" fontId="64" fillId="10" borderId="148" xfId="12" applyNumberFormat="1" applyFont="1" applyFill="1" applyBorder="1" applyAlignment="1">
      <alignment horizontal="right" vertical="center"/>
    </xf>
    <xf numFmtId="10" fontId="53" fillId="11" borderId="62" xfId="12" applyNumberFormat="1" applyFont="1" applyFill="1" applyBorder="1" applyAlignment="1">
      <alignment horizontal="right" vertical="center"/>
    </xf>
    <xf numFmtId="0" fontId="21" fillId="0" borderId="121" xfId="12" applyFont="1" applyBorder="1" applyAlignment="1">
      <alignment horizontal="center" vertical="center" wrapText="1"/>
    </xf>
    <xf numFmtId="0" fontId="61" fillId="0" borderId="35" xfId="12" applyFont="1" applyBorder="1" applyAlignment="1">
      <alignment horizontal="right" vertical="center"/>
    </xf>
    <xf numFmtId="10" fontId="62" fillId="0" borderId="149" xfId="12" applyNumberFormat="1" applyFont="1" applyBorder="1" applyAlignment="1">
      <alignment horizontal="right" vertical="center" wrapText="1"/>
    </xf>
    <xf numFmtId="10" fontId="52" fillId="0" borderId="153" xfId="12" applyNumberFormat="1" applyFont="1" applyBorder="1" applyAlignment="1">
      <alignment vertical="center"/>
    </xf>
    <xf numFmtId="10" fontId="52" fillId="8" borderId="153" xfId="12" applyNumberFormat="1" applyFont="1" applyFill="1" applyBorder="1" applyAlignment="1">
      <alignment vertical="center"/>
    </xf>
    <xf numFmtId="10" fontId="52" fillId="6" borderId="153" xfId="12" applyNumberFormat="1" applyFont="1" applyFill="1" applyBorder="1" applyAlignment="1">
      <alignment vertical="center"/>
    </xf>
    <xf numFmtId="10" fontId="50" fillId="0" borderId="153" xfId="12" applyNumberFormat="1" applyFont="1" applyBorder="1" applyAlignment="1">
      <alignment horizontal="right" vertical="center"/>
    </xf>
    <xf numFmtId="10" fontId="61" fillId="8" borderId="153" xfId="12" applyNumberFormat="1" applyFont="1" applyFill="1" applyBorder="1" applyAlignment="1">
      <alignment vertical="center"/>
    </xf>
    <xf numFmtId="10" fontId="62" fillId="0" borderId="121" xfId="12" applyNumberFormat="1" applyFont="1" applyBorder="1" applyAlignment="1">
      <alignment horizontal="right" vertical="center" wrapText="1"/>
    </xf>
    <xf numFmtId="10" fontId="52" fillId="0" borderId="155" xfId="12" applyNumberFormat="1" applyFont="1" applyBorder="1" applyAlignment="1">
      <alignment vertical="center"/>
    </xf>
    <xf numFmtId="10" fontId="51" fillId="13" borderId="155" xfId="12" applyNumberFormat="1" applyFont="1" applyFill="1" applyBorder="1" applyAlignment="1">
      <alignment vertical="center"/>
    </xf>
    <xf numFmtId="10" fontId="50" fillId="6" borderId="155" xfId="12" applyNumberFormat="1" applyFont="1" applyFill="1" applyBorder="1" applyAlignment="1">
      <alignment vertical="center"/>
    </xf>
    <xf numFmtId="10" fontId="61" fillId="0" borderId="158" xfId="12" applyNumberFormat="1" applyFont="1" applyBorder="1" applyAlignment="1">
      <alignment vertical="center"/>
    </xf>
    <xf numFmtId="0" fontId="50" fillId="0" borderId="61" xfId="12" applyFont="1" applyBorder="1" applyAlignment="1">
      <alignment vertical="top" wrapText="1"/>
    </xf>
    <xf numFmtId="167" fontId="53" fillId="0" borderId="94" xfId="12" applyNumberFormat="1" applyFont="1" applyBorder="1" applyAlignment="1">
      <alignment horizontal="left" vertical="top" wrapText="1"/>
    </xf>
    <xf numFmtId="0" fontId="53" fillId="0" borderId="93" xfId="12" applyFont="1" applyBorder="1" applyAlignment="1">
      <alignment horizontal="left" vertical="top" wrapText="1"/>
    </xf>
    <xf numFmtId="4" fontId="53" fillId="0" borderId="61" xfId="12" applyNumberFormat="1" applyFont="1" applyBorder="1" applyAlignment="1">
      <alignment horizontal="right" vertical="center"/>
    </xf>
    <xf numFmtId="4" fontId="50" fillId="0" borderId="79" xfId="12" applyNumberFormat="1" applyFont="1" applyBorder="1" applyAlignment="1">
      <alignment vertical="center"/>
    </xf>
    <xf numFmtId="10" fontId="50" fillId="0" borderId="115" xfId="12" applyNumberFormat="1" applyFont="1" applyBorder="1" applyAlignment="1">
      <alignment vertical="center"/>
    </xf>
    <xf numFmtId="0" fontId="50" fillId="11" borderId="75" xfId="12" applyFont="1" applyFill="1" applyBorder="1" applyAlignment="1">
      <alignment horizontal="left" vertical="top" wrapText="1"/>
    </xf>
    <xf numFmtId="167" fontId="53" fillId="11" borderId="97" xfId="12" applyNumberFormat="1" applyFont="1" applyFill="1" applyBorder="1" applyAlignment="1">
      <alignment horizontal="left" vertical="top" wrapText="1"/>
    </xf>
    <xf numFmtId="0" fontId="53" fillId="11" borderId="76" xfId="12" applyFont="1" applyFill="1" applyBorder="1" applyAlignment="1">
      <alignment horizontal="left" vertical="top" wrapText="1"/>
    </xf>
    <xf numFmtId="4" fontId="53" fillId="11" borderId="75" xfId="12" applyNumberFormat="1" applyFont="1" applyFill="1" applyBorder="1" applyAlignment="1">
      <alignment horizontal="right" vertical="center"/>
    </xf>
    <xf numFmtId="10" fontId="53" fillId="11" borderId="225" xfId="12" applyNumberFormat="1" applyFont="1" applyFill="1" applyBorder="1" applyAlignment="1">
      <alignment horizontal="right" vertical="center"/>
    </xf>
    <xf numFmtId="0" fontId="52" fillId="0" borderId="140" xfId="12" applyFont="1" applyBorder="1" applyAlignment="1">
      <alignment vertical="center" wrapText="1"/>
    </xf>
    <xf numFmtId="164" fontId="51" fillId="0" borderId="126" xfId="17" applyNumberFormat="1" applyFont="1" applyBorder="1" applyAlignment="1">
      <alignment vertical="center"/>
    </xf>
    <xf numFmtId="164" fontId="51" fillId="0" borderId="3" xfId="17" applyNumberFormat="1" applyFont="1" applyBorder="1" applyAlignment="1">
      <alignment horizontal="center" vertical="center" wrapText="1"/>
    </xf>
    <xf numFmtId="164" fontId="51" fillId="0" borderId="126" xfId="17" applyNumberFormat="1" applyFont="1" applyBorder="1" applyAlignment="1">
      <alignment horizontal="right" vertical="center" wrapText="1"/>
    </xf>
    <xf numFmtId="164" fontId="51" fillId="0" borderId="1" xfId="17" applyNumberFormat="1" applyFont="1" applyBorder="1" applyAlignment="1">
      <alignment horizontal="center" vertical="center" wrapText="1"/>
    </xf>
    <xf numFmtId="168" fontId="51" fillId="0" borderId="1" xfId="17" applyNumberFormat="1" applyFont="1" applyBorder="1" applyAlignment="1">
      <alignment horizontal="center" vertical="center" wrapText="1"/>
    </xf>
    <xf numFmtId="164" fontId="51" fillId="0" borderId="129" xfId="17" applyNumberFormat="1" applyFont="1" applyBorder="1" applyAlignment="1">
      <alignment vertical="center"/>
    </xf>
    <xf numFmtId="168" fontId="51" fillId="0" borderId="56" xfId="17" applyNumberFormat="1" applyFont="1" applyBorder="1" applyAlignment="1">
      <alignment horizontal="center" vertical="center" wrapText="1"/>
    </xf>
    <xf numFmtId="168" fontId="51" fillId="0" borderId="129" xfId="17" applyNumberFormat="1" applyFont="1" applyBorder="1" applyAlignment="1">
      <alignment horizontal="right" vertical="center" wrapText="1"/>
    </xf>
    <xf numFmtId="168" fontId="51" fillId="0" borderId="128" xfId="17" applyNumberFormat="1" applyFont="1" applyBorder="1" applyAlignment="1">
      <alignment horizontal="right" vertical="center" wrapText="1"/>
    </xf>
    <xf numFmtId="168" fontId="51" fillId="0" borderId="56" xfId="17" applyNumberFormat="1" applyFont="1" applyBorder="1" applyAlignment="1">
      <alignment horizontal="right" vertical="center" wrapText="1"/>
    </xf>
    <xf numFmtId="0" fontId="65" fillId="0" borderId="99" xfId="17" applyFont="1" applyBorder="1" applyAlignment="1">
      <alignment vertical="center"/>
    </xf>
    <xf numFmtId="10" fontId="51" fillId="0" borderId="15" xfId="17" applyNumberFormat="1" applyFont="1" applyBorder="1" applyAlignment="1">
      <alignment horizontal="right" vertical="center"/>
    </xf>
    <xf numFmtId="10" fontId="51" fillId="0" borderId="99" xfId="17" applyNumberFormat="1" applyFont="1" applyBorder="1" applyAlignment="1">
      <alignment vertical="center"/>
    </xf>
    <xf numFmtId="10" fontId="51" fillId="0" borderId="15" xfId="17" applyNumberFormat="1" applyFont="1" applyBorder="1" applyAlignment="1">
      <alignment vertical="center"/>
    </xf>
    <xf numFmtId="10" fontId="51" fillId="0" borderId="15" xfId="17" applyNumberFormat="1" applyFont="1" applyBorder="1" applyAlignment="1">
      <alignment horizontal="center" vertical="center"/>
    </xf>
    <xf numFmtId="0" fontId="49" fillId="0" borderId="33" xfId="19" applyFont="1" applyBorder="1" applyAlignment="1">
      <alignment horizontal="center" vertical="center" wrapText="1"/>
    </xf>
    <xf numFmtId="10" fontId="49" fillId="8" borderId="20" xfId="19" applyNumberFormat="1" applyFont="1" applyFill="1" applyBorder="1" applyAlignment="1">
      <alignment horizontal="right" vertical="top"/>
    </xf>
    <xf numFmtId="10" fontId="30" fillId="6" borderId="24" xfId="19" applyNumberFormat="1" applyFont="1" applyFill="1" applyBorder="1" applyAlignment="1">
      <alignment horizontal="right" vertical="top" wrapText="1"/>
    </xf>
    <xf numFmtId="10" fontId="30" fillId="0" borderId="24" xfId="19" applyNumberFormat="1" applyFont="1" applyBorder="1" applyAlignment="1">
      <alignment vertical="top"/>
    </xf>
    <xf numFmtId="10" fontId="81" fillId="0" borderId="34" xfId="19" applyNumberFormat="1" applyFont="1" applyBorder="1" applyAlignment="1">
      <alignment horizontal="right"/>
    </xf>
    <xf numFmtId="10" fontId="34" fillId="8" borderId="24" xfId="19" applyNumberFormat="1" applyFont="1" applyFill="1" applyBorder="1" applyAlignment="1">
      <alignment horizontal="right" vertical="top"/>
    </xf>
    <xf numFmtId="10" fontId="30" fillId="6" borderId="24" xfId="19" applyNumberFormat="1" applyFont="1" applyFill="1" applyBorder="1" applyAlignment="1">
      <alignment horizontal="right" vertical="top"/>
    </xf>
    <xf numFmtId="10" fontId="30" fillId="12" borderId="24" xfId="19" applyNumberFormat="1" applyFont="1" applyFill="1" applyBorder="1" applyAlignment="1">
      <alignment horizontal="right" vertical="top"/>
    </xf>
    <xf numFmtId="10" fontId="19" fillId="0" borderId="0" xfId="19" applyNumberFormat="1"/>
    <xf numFmtId="0" fontId="62" fillId="0" borderId="0" xfId="14" applyFont="1"/>
    <xf numFmtId="10" fontId="64" fillId="10" borderId="161" xfId="13" applyNumberFormat="1" applyFont="1" applyFill="1" applyBorder="1" applyAlignment="1" applyProtection="1">
      <alignment horizontal="right" vertical="top"/>
    </xf>
    <xf numFmtId="10" fontId="53" fillId="11" borderId="161" xfId="13" applyNumberFormat="1" applyFont="1" applyFill="1" applyBorder="1" applyAlignment="1" applyProtection="1">
      <alignment horizontal="right" vertical="top"/>
    </xf>
    <xf numFmtId="10" fontId="53" fillId="0" borderId="162" xfId="13" applyNumberFormat="1" applyFont="1" applyFill="1" applyBorder="1" applyAlignment="1" applyProtection="1">
      <alignment horizontal="right" vertical="top"/>
    </xf>
    <xf numFmtId="164" fontId="52" fillId="0" borderId="130" xfId="13" applyFont="1" applyFill="1" applyBorder="1" applyAlignment="1" applyProtection="1">
      <alignment vertical="top"/>
    </xf>
    <xf numFmtId="164" fontId="52" fillId="0" borderId="123" xfId="13" applyFont="1" applyFill="1" applyBorder="1" applyAlignment="1" applyProtection="1">
      <alignment vertical="top"/>
    </xf>
    <xf numFmtId="164" fontId="52" fillId="0" borderId="69" xfId="13" applyFont="1" applyFill="1" applyBorder="1" applyAlignment="1" applyProtection="1">
      <alignment vertical="top"/>
    </xf>
    <xf numFmtId="164" fontId="52" fillId="0" borderId="71" xfId="13" applyFont="1" applyFill="1" applyBorder="1" applyAlignment="1" applyProtection="1">
      <alignment vertical="top"/>
    </xf>
    <xf numFmtId="4" fontId="60" fillId="0" borderId="33" xfId="13" applyNumberFormat="1" applyFont="1" applyFill="1" applyBorder="1" applyAlignment="1" applyProtection="1">
      <alignment horizontal="right" vertical="top"/>
    </xf>
    <xf numFmtId="10" fontId="60" fillId="0" borderId="164" xfId="13" applyNumberFormat="1" applyFont="1" applyFill="1" applyBorder="1" applyAlignment="1" applyProtection="1">
      <alignment horizontal="right" vertical="top"/>
    </xf>
    <xf numFmtId="0" fontId="13" fillId="0" borderId="23" xfId="5" applyFont="1" applyBorder="1" applyAlignment="1">
      <alignment horizontal="center" vertical="top" wrapText="1"/>
    </xf>
    <xf numFmtId="10" fontId="15" fillId="16" borderId="170" xfId="5" applyNumberFormat="1" applyFont="1" applyFill="1" applyBorder="1" applyAlignment="1" applyProtection="1">
      <alignment horizontal="right" vertical="center" wrapText="1"/>
      <protection locked="0"/>
    </xf>
    <xf numFmtId="10" fontId="15" fillId="17" borderId="171" xfId="5" applyNumberFormat="1" applyFont="1" applyFill="1" applyBorder="1" applyAlignment="1" applyProtection="1">
      <alignment horizontal="right" vertical="center" wrapText="1"/>
      <protection locked="0"/>
    </xf>
    <xf numFmtId="10" fontId="15" fillId="15" borderId="171" xfId="5" applyNumberFormat="1" applyFont="1" applyFill="1" applyBorder="1" applyAlignment="1" applyProtection="1">
      <alignment horizontal="right" vertical="center" wrapText="1"/>
      <protection locked="0"/>
    </xf>
    <xf numFmtId="10" fontId="13" fillId="0" borderId="23" xfId="5" applyNumberFormat="1" applyFont="1" applyBorder="1" applyAlignment="1">
      <alignment vertical="center"/>
    </xf>
    <xf numFmtId="10" fontId="15" fillId="16" borderId="171" xfId="5" applyNumberFormat="1" applyFont="1" applyFill="1" applyBorder="1" applyAlignment="1" applyProtection="1">
      <alignment horizontal="right" vertical="center" wrapText="1"/>
      <protection locked="0"/>
    </xf>
    <xf numFmtId="10" fontId="15" fillId="15" borderId="77" xfId="5" applyNumberFormat="1" applyFont="1" applyFill="1" applyBorder="1" applyAlignment="1" applyProtection="1">
      <alignment horizontal="right" vertical="center" wrapText="1"/>
      <protection locked="0"/>
    </xf>
    <xf numFmtId="10" fontId="13" fillId="0" borderId="172" xfId="5" applyNumberFormat="1" applyFont="1" applyBorder="1" applyAlignment="1">
      <alignment vertical="center"/>
    </xf>
    <xf numFmtId="10" fontId="15" fillId="15" borderId="170" xfId="5" applyNumberFormat="1" applyFont="1" applyFill="1" applyBorder="1" applyAlignment="1" applyProtection="1">
      <alignment horizontal="right" vertical="center" wrapText="1"/>
      <protection locked="0"/>
    </xf>
    <xf numFmtId="10" fontId="15" fillId="17" borderId="170" xfId="5" applyNumberFormat="1" applyFont="1" applyFill="1" applyBorder="1" applyAlignment="1" applyProtection="1">
      <alignment horizontal="right" vertical="center" wrapText="1"/>
      <protection locked="0"/>
    </xf>
    <xf numFmtId="10" fontId="15" fillId="15" borderId="173" xfId="5" applyNumberFormat="1" applyFont="1" applyFill="1" applyBorder="1" applyAlignment="1" applyProtection="1">
      <alignment horizontal="right" vertical="center" wrapText="1"/>
      <protection locked="0"/>
    </xf>
    <xf numFmtId="10" fontId="17" fillId="15" borderId="23" xfId="5" applyNumberFormat="1" applyFont="1" applyFill="1" applyBorder="1" applyAlignment="1" applyProtection="1">
      <alignment horizontal="right" vertical="center" wrapText="1"/>
      <protection locked="0"/>
    </xf>
    <xf numFmtId="10" fontId="13" fillId="0" borderId="17" xfId="5" applyNumberFormat="1" applyFont="1" applyBorder="1" applyAlignment="1">
      <alignment vertical="center"/>
    </xf>
    <xf numFmtId="10" fontId="17" fillId="16" borderId="171" xfId="5" applyNumberFormat="1" applyFont="1" applyFill="1" applyBorder="1" applyAlignment="1" applyProtection="1">
      <alignment horizontal="right" vertical="center" wrapText="1"/>
      <protection locked="0"/>
    </xf>
    <xf numFmtId="10" fontId="18" fillId="15" borderId="28" xfId="5" applyNumberFormat="1" applyFont="1" applyFill="1" applyBorder="1" applyAlignment="1" applyProtection="1">
      <alignment horizontal="right" vertical="center" wrapText="1"/>
      <protection locked="0"/>
    </xf>
    <xf numFmtId="10" fontId="13" fillId="0" borderId="28" xfId="5" applyNumberFormat="1" applyFont="1" applyBorder="1" applyAlignment="1">
      <alignment vertical="center"/>
    </xf>
    <xf numFmtId="10" fontId="77" fillId="0" borderId="28" xfId="5" applyNumberFormat="1" applyFont="1" applyBorder="1" applyAlignment="1">
      <alignment vertical="center"/>
    </xf>
    <xf numFmtId="10" fontId="77" fillId="0" borderId="16" xfId="5" applyNumberFormat="1" applyFont="1" applyBorder="1" applyAlignment="1">
      <alignment vertical="center"/>
    </xf>
    <xf numFmtId="0" fontId="5" fillId="0" borderId="0" xfId="5" applyFont="1" applyAlignment="1"/>
    <xf numFmtId="49" fontId="17" fillId="15" borderId="61" xfId="5" applyNumberFormat="1" applyFont="1" applyFill="1" applyBorder="1" applyAlignment="1" applyProtection="1">
      <alignment horizontal="left" vertical="center" wrapText="1"/>
      <protection locked="0"/>
    </xf>
    <xf numFmtId="0" fontId="21" fillId="0" borderId="23" xfId="15" applyFont="1" applyBorder="1" applyAlignment="1">
      <alignment horizontal="center" vertical="center" wrapText="1"/>
    </xf>
    <xf numFmtId="0" fontId="87" fillId="0" borderId="23" xfId="15" applyFont="1" applyBorder="1" applyAlignment="1">
      <alignment horizontal="center" vertical="center" wrapText="1"/>
    </xf>
    <xf numFmtId="49" fontId="17" fillId="15" borderId="25" xfId="5" applyNumberFormat="1" applyFont="1" applyFill="1" applyBorder="1" applyAlignment="1" applyProtection="1">
      <alignment horizontal="left" vertical="center" wrapText="1"/>
      <protection locked="0"/>
    </xf>
    <xf numFmtId="2" fontId="51" fillId="0" borderId="99" xfId="15" applyNumberFormat="1" applyFont="1" applyBorder="1" applyAlignment="1">
      <alignment horizontal="center" vertical="center" wrapText="1"/>
    </xf>
    <xf numFmtId="10" fontId="61" fillId="0" borderId="25" xfId="15" applyNumberFormat="1" applyFont="1" applyBorder="1"/>
    <xf numFmtId="4" fontId="61" fillId="0" borderId="25" xfId="15" applyNumberFormat="1" applyFont="1" applyBorder="1"/>
    <xf numFmtId="0" fontId="79" fillId="0" borderId="0" xfId="15" applyFont="1" applyAlignment="1">
      <alignment vertical="center"/>
    </xf>
    <xf numFmtId="10" fontId="79" fillId="0" borderId="25" xfId="15" applyNumberFormat="1" applyFont="1" applyBorder="1" applyAlignment="1">
      <alignment vertical="center"/>
    </xf>
    <xf numFmtId="10" fontId="79" fillId="0" borderId="17" xfId="15" applyNumberFormat="1" applyFont="1" applyBorder="1" applyAlignment="1">
      <alignment vertical="center"/>
    </xf>
    <xf numFmtId="0" fontId="79" fillId="0" borderId="25" xfId="15" applyFont="1" applyBorder="1" applyAlignment="1">
      <alignment vertical="center"/>
    </xf>
    <xf numFmtId="0" fontId="79" fillId="0" borderId="25" xfId="15" applyFont="1" applyBorder="1" applyAlignment="1">
      <alignment vertical="center" wrapText="1"/>
    </xf>
    <xf numFmtId="0" fontId="10" fillId="0" borderId="25" xfId="15" applyBorder="1" applyAlignment="1">
      <alignment horizontal="center" vertical="center"/>
    </xf>
    <xf numFmtId="0" fontId="10" fillId="0" borderId="17" xfId="15" applyBorder="1" applyAlignment="1">
      <alignment horizontal="center" vertical="center"/>
    </xf>
    <xf numFmtId="0" fontId="79" fillId="0" borderId="17" xfId="15" applyFont="1" applyBorder="1" applyAlignment="1">
      <alignment vertical="center" wrapText="1"/>
    </xf>
    <xf numFmtId="0" fontId="79" fillId="0" borderId="17" xfId="15" applyFont="1" applyBorder="1" applyAlignment="1">
      <alignment vertical="center"/>
    </xf>
    <xf numFmtId="0" fontId="61" fillId="0" borderId="25" xfId="15" applyFont="1" applyBorder="1" applyAlignment="1">
      <alignment vertical="center"/>
    </xf>
    <xf numFmtId="0" fontId="61" fillId="0" borderId="17" xfId="15" applyFont="1" applyBorder="1" applyAlignment="1">
      <alignment vertical="center"/>
    </xf>
    <xf numFmtId="0" fontId="79" fillId="0" borderId="25" xfId="15" applyFont="1" applyBorder="1" applyAlignment="1">
      <alignment horizontal="center" vertical="center"/>
    </xf>
    <xf numFmtId="0" fontId="10" fillId="0" borderId="25" xfId="15" applyFont="1" applyBorder="1" applyAlignment="1">
      <alignment horizontal="center" vertical="center"/>
    </xf>
    <xf numFmtId="0" fontId="79" fillId="0" borderId="17" xfId="15" applyFont="1" applyBorder="1" applyAlignment="1">
      <alignment horizontal="center" vertical="center"/>
    </xf>
    <xf numFmtId="0" fontId="37" fillId="0" borderId="25" xfId="15" applyFont="1" applyBorder="1" applyAlignment="1">
      <alignment vertical="center"/>
    </xf>
    <xf numFmtId="0" fontId="37" fillId="0" borderId="25" xfId="15" applyFont="1" applyBorder="1" applyAlignment="1">
      <alignment horizontal="center" vertical="center"/>
    </xf>
    <xf numFmtId="4" fontId="37" fillId="0" borderId="25" xfId="15" applyNumberFormat="1" applyFont="1" applyBorder="1" applyAlignment="1">
      <alignment vertical="center"/>
    </xf>
    <xf numFmtId="0" fontId="37" fillId="0" borderId="25" xfId="15" applyFont="1" applyBorder="1" applyAlignment="1">
      <alignment vertical="center" wrapText="1"/>
    </xf>
    <xf numFmtId="0" fontId="61" fillId="0" borderId="25" xfId="15" applyFont="1" applyBorder="1" applyAlignment="1">
      <alignment horizontal="center" vertical="center"/>
    </xf>
    <xf numFmtId="10" fontId="79" fillId="0" borderId="11" xfId="15" applyNumberFormat="1" applyFont="1" applyBorder="1" applyAlignment="1">
      <alignment vertical="center"/>
    </xf>
    <xf numFmtId="0" fontId="79" fillId="0" borderId="28" xfId="15" applyFont="1" applyBorder="1" applyAlignment="1">
      <alignment vertical="center"/>
    </xf>
    <xf numFmtId="0" fontId="80" fillId="0" borderId="33" xfId="15" applyFont="1" applyBorder="1" applyAlignment="1">
      <alignment horizontal="center" vertical="center"/>
    </xf>
    <xf numFmtId="4" fontId="80" fillId="0" borderId="33" xfId="15" applyNumberFormat="1" applyFont="1" applyBorder="1" applyAlignment="1">
      <alignment vertical="center"/>
    </xf>
    <xf numFmtId="10" fontId="80" fillId="0" borderId="33" xfId="15" applyNumberFormat="1" applyFont="1" applyBorder="1" applyAlignment="1">
      <alignment vertical="center"/>
    </xf>
    <xf numFmtId="0" fontId="38" fillId="0" borderId="0" xfId="19" applyFont="1" applyBorder="1" applyAlignment="1">
      <alignment horizontal="left" vertical="center" wrapText="1"/>
    </xf>
    <xf numFmtId="0" fontId="89" fillId="0" borderId="32" xfId="19" applyFont="1" applyBorder="1" applyAlignment="1">
      <alignment vertical="center"/>
    </xf>
    <xf numFmtId="0" fontId="89" fillId="0" borderId="33" xfId="19" applyFont="1" applyBorder="1" applyAlignment="1">
      <alignment vertical="center"/>
    </xf>
    <xf numFmtId="0" fontId="90" fillId="0" borderId="226" xfId="19" applyFont="1" applyBorder="1" applyAlignment="1">
      <alignment horizontal="center" vertical="center" wrapText="1"/>
    </xf>
    <xf numFmtId="0" fontId="35" fillId="0" borderId="174" xfId="19" applyFont="1" applyBorder="1" applyAlignment="1">
      <alignment vertical="top" wrapText="1"/>
    </xf>
    <xf numFmtId="4" fontId="19" fillId="0" borderId="34" xfId="19" applyNumberFormat="1" applyBorder="1" applyAlignment="1">
      <alignment vertical="top" wrapText="1"/>
    </xf>
    <xf numFmtId="0" fontId="49" fillId="8" borderId="23" xfId="19" applyFont="1" applyFill="1" applyBorder="1" applyAlignment="1">
      <alignment horizontal="left" vertical="top" wrapText="1"/>
    </xf>
    <xf numFmtId="10" fontId="35" fillId="8" borderId="191" xfId="19" applyNumberFormat="1" applyFont="1" applyFill="1" applyBorder="1" applyAlignment="1">
      <alignment horizontal="right" vertical="top"/>
    </xf>
    <xf numFmtId="4" fontId="49" fillId="8" borderId="141" xfId="19" applyNumberFormat="1" applyFont="1" applyFill="1" applyBorder="1" applyAlignment="1">
      <alignment horizontal="right" vertical="top"/>
    </xf>
    <xf numFmtId="4" fontId="49" fillId="8" borderId="24" xfId="19" applyNumberFormat="1" applyFont="1" applyFill="1" applyBorder="1" applyAlignment="1">
      <alignment horizontal="right" vertical="top"/>
    </xf>
    <xf numFmtId="10" fontId="41" fillId="6" borderId="191" xfId="19" applyNumberFormat="1" applyFont="1" applyFill="1" applyBorder="1" applyAlignment="1">
      <alignment horizontal="right" vertical="top" wrapText="1"/>
    </xf>
    <xf numFmtId="4" fontId="30" fillId="6" borderId="141" xfId="19" applyNumberFormat="1" applyFont="1" applyFill="1" applyBorder="1" applyAlignment="1">
      <alignment horizontal="right" vertical="top" wrapText="1"/>
    </xf>
    <xf numFmtId="0" fontId="30" fillId="0" borderId="22" xfId="19" quotePrefix="1" applyFont="1" applyBorder="1" applyAlignment="1">
      <alignment horizontal="left" vertical="top"/>
    </xf>
    <xf numFmtId="0" fontId="30" fillId="0" borderId="22" xfId="19" applyFont="1" applyBorder="1" applyAlignment="1">
      <alignment horizontal="left" vertical="top" wrapText="1"/>
    </xf>
    <xf numFmtId="4" fontId="30" fillId="0" borderId="156" xfId="19" applyNumberFormat="1" applyFont="1" applyBorder="1" applyAlignment="1">
      <alignment horizontal="right" vertical="top" wrapText="1"/>
    </xf>
    <xf numFmtId="4" fontId="30" fillId="0" borderId="99" xfId="19" applyNumberFormat="1" applyFont="1" applyBorder="1" applyAlignment="1">
      <alignment horizontal="right" vertical="top"/>
    </xf>
    <xf numFmtId="10" fontId="41" fillId="0" borderId="191" xfId="19" applyNumberFormat="1" applyFont="1" applyBorder="1" applyAlignment="1">
      <alignment horizontal="right" vertical="top"/>
    </xf>
    <xf numFmtId="0" fontId="30" fillId="0" borderId="23" xfId="19" quotePrefix="1" applyFont="1" applyBorder="1" applyAlignment="1">
      <alignment horizontal="left" vertical="top"/>
    </xf>
    <xf numFmtId="0" fontId="30" fillId="0" borderId="23" xfId="19" applyFont="1" applyBorder="1" applyAlignment="1">
      <alignment horizontal="left" vertical="top"/>
    </xf>
    <xf numFmtId="0" fontId="30" fillId="0" borderId="25" xfId="19" quotePrefix="1" applyFont="1" applyBorder="1" applyAlignment="1">
      <alignment horizontal="left" vertical="top"/>
    </xf>
    <xf numFmtId="0" fontId="30" fillId="0" borderId="25" xfId="19" applyFont="1" applyBorder="1" applyAlignment="1">
      <alignment horizontal="left" vertical="top" wrapText="1"/>
    </xf>
    <xf numFmtId="4" fontId="30" fillId="0" borderId="31" xfId="19" applyNumberFormat="1" applyFont="1" applyBorder="1" applyAlignment="1">
      <alignment horizontal="right" vertical="top" wrapText="1"/>
    </xf>
    <xf numFmtId="4" fontId="30" fillId="0" borderId="31" xfId="19" applyNumberFormat="1" applyFont="1" applyBorder="1" applyAlignment="1">
      <alignment horizontal="right" vertical="top"/>
    </xf>
    <xf numFmtId="10" fontId="41" fillId="0" borderId="187" xfId="19" applyNumberFormat="1" applyFont="1" applyBorder="1" applyAlignment="1">
      <alignment horizontal="right" vertical="top"/>
    </xf>
    <xf numFmtId="0" fontId="90" fillId="0" borderId="35" xfId="19" applyFont="1" applyBorder="1" applyAlignment="1">
      <alignment horizontal="center" vertical="center" wrapText="1"/>
    </xf>
    <xf numFmtId="0" fontId="89" fillId="0" borderId="226" xfId="19" applyFont="1" applyBorder="1" applyAlignment="1">
      <alignment vertical="center" wrapText="1"/>
    </xf>
    <xf numFmtId="4" fontId="34" fillId="8" borderId="141" xfId="19" applyNumberFormat="1" applyFont="1" applyFill="1" applyBorder="1" applyAlignment="1">
      <alignment horizontal="right" vertical="top" wrapText="1"/>
    </xf>
    <xf numFmtId="0" fontId="19" fillId="0" borderId="19" xfId="19" applyBorder="1" applyAlignment="1">
      <alignment vertical="top"/>
    </xf>
    <xf numFmtId="4" fontId="49" fillId="6" borderId="141" xfId="19" applyNumberFormat="1" applyFont="1" applyFill="1" applyBorder="1" applyAlignment="1">
      <alignment horizontal="right" vertical="top" wrapText="1"/>
    </xf>
    <xf numFmtId="0" fontId="19" fillId="0" borderId="21" xfId="19" applyBorder="1" applyAlignment="1">
      <alignment vertical="top"/>
    </xf>
    <xf numFmtId="0" fontId="30" fillId="12" borderId="22" xfId="19" applyFont="1" applyFill="1" applyBorder="1" applyAlignment="1">
      <alignment horizontal="left" vertical="top" wrapText="1"/>
    </xf>
    <xf numFmtId="4" fontId="30" fillId="12" borderId="181" xfId="19" applyNumberFormat="1" applyFont="1" applyFill="1" applyBorder="1" applyAlignment="1">
      <alignment horizontal="right" vertical="top" wrapText="1"/>
    </xf>
    <xf numFmtId="4" fontId="30" fillId="12" borderId="30" xfId="19" applyNumberFormat="1" applyFont="1" applyFill="1" applyBorder="1" applyAlignment="1">
      <alignment horizontal="right" vertical="top"/>
    </xf>
    <xf numFmtId="10" fontId="30" fillId="12" borderId="227" xfId="19" applyNumberFormat="1" applyFont="1" applyFill="1" applyBorder="1" applyAlignment="1">
      <alignment horizontal="right" vertical="top"/>
    </xf>
    <xf numFmtId="0" fontId="19" fillId="0" borderId="191" xfId="19" applyBorder="1" applyAlignment="1">
      <alignment vertical="top"/>
    </xf>
    <xf numFmtId="4" fontId="30" fillId="0" borderId="181" xfId="19" applyNumberFormat="1" applyFont="1" applyBorder="1" applyAlignment="1">
      <alignment horizontal="right" vertical="top" wrapText="1"/>
    </xf>
    <xf numFmtId="4" fontId="19" fillId="0" borderId="191" xfId="19" applyNumberFormat="1" applyBorder="1" applyAlignment="1">
      <alignment vertical="top"/>
    </xf>
    <xf numFmtId="49" fontId="45" fillId="12" borderId="22" xfId="19" applyNumberFormat="1" applyFont="1" applyFill="1" applyBorder="1" applyAlignment="1">
      <alignment horizontal="left" vertical="top"/>
    </xf>
    <xf numFmtId="0" fontId="45" fillId="0" borderId="22" xfId="19" applyFont="1" applyBorder="1" applyAlignment="1">
      <alignment horizontal="left" vertical="top" wrapText="1"/>
    </xf>
    <xf numFmtId="4" fontId="45" fillId="0" borderId="181" xfId="19" applyNumberFormat="1" applyFont="1" applyBorder="1" applyAlignment="1">
      <alignment horizontal="right" vertical="top" wrapText="1"/>
    </xf>
    <xf numFmtId="4" fontId="45" fillId="12" borderId="30" xfId="19" applyNumberFormat="1" applyFont="1" applyFill="1" applyBorder="1" applyAlignment="1">
      <alignment horizontal="right" vertical="top"/>
    </xf>
    <xf numFmtId="0" fontId="19" fillId="0" borderId="186" xfId="19" applyBorder="1" applyAlignment="1">
      <alignment vertical="top"/>
    </xf>
    <xf numFmtId="49" fontId="45" fillId="12" borderId="25" xfId="19" applyNumberFormat="1" applyFont="1" applyFill="1" applyBorder="1" applyAlignment="1">
      <alignment horizontal="left" vertical="top"/>
    </xf>
    <xf numFmtId="0" fontId="45" fillId="0" borderId="25" xfId="19" applyFont="1" applyBorder="1" applyAlignment="1">
      <alignment horizontal="left" vertical="top" wrapText="1"/>
    </xf>
    <xf numFmtId="4" fontId="45" fillId="0" borderId="0" xfId="19" applyNumberFormat="1" applyFont="1" applyBorder="1" applyAlignment="1">
      <alignment horizontal="right" vertical="top" wrapText="1"/>
    </xf>
    <xf numFmtId="4" fontId="45" fillId="12" borderId="26" xfId="19" applyNumberFormat="1" applyFont="1" applyFill="1" applyBorder="1" applyAlignment="1">
      <alignment horizontal="right" vertical="top"/>
    </xf>
    <xf numFmtId="10" fontId="30" fillId="12" borderId="187" xfId="19" applyNumberFormat="1" applyFont="1" applyFill="1" applyBorder="1" applyAlignment="1">
      <alignment horizontal="right" vertical="top"/>
    </xf>
    <xf numFmtId="4" fontId="48" fillId="0" borderId="187" xfId="19" applyNumberFormat="1" applyFont="1" applyBorder="1" applyAlignment="1">
      <alignment vertical="top"/>
    </xf>
    <xf numFmtId="4" fontId="19" fillId="0" borderId="0" xfId="19" applyNumberFormat="1"/>
    <xf numFmtId="10" fontId="30" fillId="12" borderId="48" xfId="19" applyNumberFormat="1" applyFont="1" applyFill="1" applyBorder="1" applyAlignment="1">
      <alignment horizontal="right" vertical="top"/>
    </xf>
    <xf numFmtId="0" fontId="34" fillId="8" borderId="14" xfId="19" applyFont="1" applyFill="1" applyBorder="1" applyAlignment="1">
      <alignment vertical="top"/>
    </xf>
    <xf numFmtId="0" fontId="30" fillId="8" borderId="23" xfId="19" applyFont="1" applyFill="1" applyBorder="1" applyAlignment="1">
      <alignment horizontal="left" vertical="top"/>
    </xf>
    <xf numFmtId="0" fontId="30" fillId="8" borderId="23" xfId="19" applyFont="1" applyFill="1" applyBorder="1" applyAlignment="1">
      <alignment horizontal="left" vertical="top" wrapText="1"/>
    </xf>
    <xf numFmtId="4" fontId="30" fillId="8" borderId="141" xfId="19" applyNumberFormat="1" applyFont="1" applyFill="1" applyBorder="1" applyAlignment="1">
      <alignment horizontal="right" vertical="top" wrapText="1"/>
    </xf>
    <xf numFmtId="10" fontId="49" fillId="8" borderId="24" xfId="19" applyNumberFormat="1" applyFont="1" applyFill="1" applyBorder="1" applyAlignment="1">
      <alignment horizontal="right" vertical="top"/>
    </xf>
    <xf numFmtId="0" fontId="34" fillId="12" borderId="21" xfId="19" applyFont="1" applyFill="1" applyBorder="1" applyAlignment="1">
      <alignment vertical="top"/>
    </xf>
    <xf numFmtId="0" fontId="30" fillId="6" borderId="25" xfId="19" applyFont="1" applyFill="1" applyBorder="1" applyAlignment="1">
      <alignment horizontal="left" vertical="top"/>
    </xf>
    <xf numFmtId="0" fontId="30" fillId="6" borderId="22" xfId="19" applyFont="1" applyFill="1" applyBorder="1" applyAlignment="1">
      <alignment horizontal="left" vertical="top"/>
    </xf>
    <xf numFmtId="0" fontId="30" fillId="6" borderId="22" xfId="19" applyFont="1" applyFill="1" applyBorder="1" applyAlignment="1">
      <alignment horizontal="left" vertical="top" wrapText="1"/>
    </xf>
    <xf numFmtId="4" fontId="30" fillId="6" borderId="181" xfId="19" applyNumberFormat="1" applyFont="1" applyFill="1" applyBorder="1" applyAlignment="1">
      <alignment horizontal="right" vertical="top" wrapText="1"/>
    </xf>
    <xf numFmtId="4" fontId="30" fillId="6" borderId="30" xfId="19" applyNumberFormat="1" applyFont="1" applyFill="1" applyBorder="1" applyAlignment="1">
      <alignment horizontal="right" vertical="top"/>
    </xf>
    <xf numFmtId="10" fontId="30" fillId="6" borderId="30" xfId="19" applyNumberFormat="1" applyFont="1" applyFill="1" applyBorder="1" applyAlignment="1">
      <alignment horizontal="right" vertical="top"/>
    </xf>
    <xf numFmtId="0" fontId="19" fillId="0" borderId="22" xfId="19" applyBorder="1" applyAlignment="1">
      <alignment horizontal="left" vertical="top"/>
    </xf>
    <xf numFmtId="0" fontId="30" fillId="0" borderId="22" xfId="19" applyFont="1" applyBorder="1" applyAlignment="1">
      <alignment horizontal="left" vertical="top"/>
    </xf>
    <xf numFmtId="4" fontId="30" fillId="0" borderId="30" xfId="19" applyNumberFormat="1" applyFont="1" applyBorder="1" applyAlignment="1">
      <alignment horizontal="right" vertical="top"/>
    </xf>
    <xf numFmtId="10" fontId="41" fillId="0" borderId="227" xfId="19" applyNumberFormat="1" applyFont="1" applyBorder="1" applyAlignment="1">
      <alignment horizontal="right" vertical="top"/>
    </xf>
    <xf numFmtId="0" fontId="19" fillId="0" borderId="25" xfId="19" applyBorder="1" applyAlignment="1">
      <alignment horizontal="left" vertical="top"/>
    </xf>
    <xf numFmtId="49" fontId="91" fillId="2" borderId="1" xfId="21" applyNumberFormat="1" applyFont="1" applyFill="1" applyBorder="1" applyAlignment="1" applyProtection="1">
      <alignment horizontal="left" vertical="center" wrapText="1"/>
      <protection locked="0"/>
    </xf>
    <xf numFmtId="4" fontId="65" fillId="0" borderId="181" xfId="19" applyNumberFormat="1" applyFont="1" applyBorder="1" applyAlignment="1">
      <alignment horizontal="right" vertical="top" wrapText="1"/>
    </xf>
    <xf numFmtId="4" fontId="65" fillId="0" borderId="30" xfId="19" applyNumberFormat="1" applyFont="1" applyBorder="1" applyAlignment="1">
      <alignment horizontal="right" vertical="top"/>
    </xf>
    <xf numFmtId="4" fontId="65" fillId="0" borderId="191" xfId="19" applyNumberFormat="1" applyFont="1" applyBorder="1" applyAlignment="1">
      <alignment vertical="top"/>
    </xf>
    <xf numFmtId="49" fontId="30" fillId="0" borderId="23" xfId="19" applyNumberFormat="1" applyFont="1" applyBorder="1" applyAlignment="1">
      <alignment horizontal="left" vertical="top" wrapText="1"/>
    </xf>
    <xf numFmtId="4" fontId="30" fillId="0" borderId="141" xfId="19" applyNumberFormat="1" applyFont="1" applyBorder="1" applyAlignment="1">
      <alignment horizontal="right" vertical="top" wrapText="1"/>
    </xf>
    <xf numFmtId="4" fontId="30" fillId="0" borderId="24" xfId="19" applyNumberFormat="1" applyFont="1" applyBorder="1" applyAlignment="1">
      <alignment horizontal="right" vertical="top"/>
    </xf>
    <xf numFmtId="0" fontId="30" fillId="0" borderId="25" xfId="19" applyFont="1" applyBorder="1" applyAlignment="1">
      <alignment horizontal="left" vertical="top"/>
    </xf>
    <xf numFmtId="49" fontId="30" fillId="0" borderId="25" xfId="19" applyNumberFormat="1" applyFont="1" applyBorder="1" applyAlignment="1">
      <alignment horizontal="left" vertical="top" wrapText="1"/>
    </xf>
    <xf numFmtId="4" fontId="30" fillId="0" borderId="0" xfId="19" applyNumberFormat="1" applyFont="1" applyBorder="1" applyAlignment="1">
      <alignment horizontal="right" vertical="top" wrapText="1"/>
    </xf>
    <xf numFmtId="4" fontId="30" fillId="0" borderId="26" xfId="19" applyNumberFormat="1" applyFont="1" applyBorder="1" applyAlignment="1">
      <alignment horizontal="right" vertical="top"/>
    </xf>
    <xf numFmtId="0" fontId="19" fillId="0" borderId="32" xfId="19" applyBorder="1" applyAlignment="1">
      <alignment vertical="top"/>
    </xf>
    <xf numFmtId="0" fontId="19" fillId="0" borderId="33" xfId="19" applyBorder="1" applyAlignment="1">
      <alignment horizontal="left" vertical="top"/>
    </xf>
    <xf numFmtId="10" fontId="34" fillId="0" borderId="226" xfId="19" applyNumberFormat="1" applyFont="1" applyBorder="1" applyAlignment="1">
      <alignment horizontal="right"/>
    </xf>
    <xf numFmtId="4" fontId="34" fillId="0" borderId="34" xfId="19" applyNumberFormat="1" applyFont="1" applyBorder="1" applyAlignment="1">
      <alignment horizontal="right"/>
    </xf>
    <xf numFmtId="4" fontId="19" fillId="0" borderId="228" xfId="19" applyNumberFormat="1" applyBorder="1" applyAlignment="1"/>
    <xf numFmtId="0" fontId="19" fillId="0" borderId="228" xfId="19" applyBorder="1" applyAlignment="1"/>
    <xf numFmtId="0" fontId="35" fillId="0" borderId="35" xfId="19" applyFont="1" applyBorder="1" applyAlignment="1">
      <alignment horizontal="center" vertical="center" wrapText="1"/>
    </xf>
    <xf numFmtId="4" fontId="34" fillId="0" borderId="35" xfId="19" applyNumberFormat="1" applyFont="1" applyBorder="1" applyAlignment="1">
      <alignment horizontal="right"/>
    </xf>
    <xf numFmtId="4" fontId="34" fillId="0" borderId="174" xfId="19" applyNumberFormat="1" applyFont="1" applyBorder="1" applyAlignment="1">
      <alignment horizontal="right"/>
    </xf>
    <xf numFmtId="10" fontId="30" fillId="12" borderId="29" xfId="19" applyNumberFormat="1" applyFont="1" applyFill="1" applyBorder="1" applyAlignment="1">
      <alignment horizontal="right" vertical="top"/>
    </xf>
    <xf numFmtId="49" fontId="30" fillId="12" borderId="23" xfId="19" applyNumberFormat="1" applyFont="1" applyFill="1" applyBorder="1" applyAlignment="1">
      <alignment horizontal="left" vertical="top"/>
    </xf>
    <xf numFmtId="0" fontId="30" fillId="0" borderId="23" xfId="19" applyFont="1" applyBorder="1" applyAlignment="1">
      <alignment horizontal="left" vertical="top" wrapText="1"/>
    </xf>
    <xf numFmtId="4" fontId="30" fillId="12" borderId="24" xfId="19" applyNumberFormat="1" applyFont="1" applyFill="1" applyBorder="1" applyAlignment="1">
      <alignment horizontal="right" vertical="top"/>
    </xf>
    <xf numFmtId="0" fontId="19" fillId="0" borderId="29" xfId="19" applyFont="1" applyBorder="1" applyAlignment="1">
      <alignment vertical="top"/>
    </xf>
    <xf numFmtId="0" fontId="34" fillId="0" borderId="33" xfId="19" applyFont="1" applyBorder="1" applyAlignment="1">
      <alignment horizontal="right"/>
    </xf>
    <xf numFmtId="4" fontId="30" fillId="0" borderId="47" xfId="19" applyNumberFormat="1" applyFont="1" applyBorder="1" applyAlignment="1">
      <alignment horizontal="right" vertical="top" wrapText="1"/>
    </xf>
    <xf numFmtId="4" fontId="65" fillId="0" borderId="47" xfId="19" applyNumberFormat="1" applyFont="1" applyBorder="1" applyAlignment="1">
      <alignment horizontal="right" vertical="top" wrapText="1"/>
    </xf>
    <xf numFmtId="10" fontId="27" fillId="4" borderId="7" xfId="9" applyNumberFormat="1" applyFont="1" applyFill="1" applyBorder="1" applyAlignment="1">
      <alignment horizontal="right" vertical="top" wrapText="1"/>
    </xf>
    <xf numFmtId="10" fontId="30" fillId="0" borderId="24" xfId="9" applyNumberFormat="1" applyFont="1" applyBorder="1" applyAlignment="1">
      <alignment vertical="top"/>
    </xf>
    <xf numFmtId="10" fontId="31" fillId="0" borderId="24" xfId="9" applyNumberFormat="1" applyFont="1" applyBorder="1" applyAlignment="1">
      <alignment vertical="top"/>
    </xf>
    <xf numFmtId="10" fontId="29" fillId="5" borderId="20" xfId="9" applyNumberFormat="1" applyFont="1" applyFill="1" applyBorder="1" applyAlignment="1">
      <alignment horizontal="right" vertical="top" wrapText="1"/>
    </xf>
    <xf numFmtId="10" fontId="25" fillId="4" borderId="29" xfId="9" applyNumberFormat="1" applyFont="1" applyFill="1" applyBorder="1" applyAlignment="1">
      <alignment horizontal="right" vertical="top" wrapText="1"/>
    </xf>
    <xf numFmtId="10" fontId="29" fillId="6" borderId="20" xfId="9" applyNumberFormat="1" applyFont="1" applyFill="1" applyBorder="1" applyAlignment="1">
      <alignment horizontal="right" vertical="top" wrapText="1"/>
    </xf>
    <xf numFmtId="10" fontId="29" fillId="5" borderId="24" xfId="9" applyNumberFormat="1" applyFont="1" applyFill="1" applyBorder="1" applyAlignment="1">
      <alignment horizontal="right" vertical="top" wrapText="1"/>
    </xf>
    <xf numFmtId="10" fontId="29" fillId="7" borderId="24" xfId="9" applyNumberFormat="1" applyFont="1" applyFill="1" applyBorder="1" applyAlignment="1">
      <alignment vertical="top"/>
    </xf>
    <xf numFmtId="10" fontId="29" fillId="0" borderId="24" xfId="9" applyNumberFormat="1" applyFont="1" applyBorder="1" applyAlignment="1">
      <alignment vertical="top"/>
    </xf>
    <xf numFmtId="4" fontId="19" fillId="0" borderId="0" xfId="9" applyNumberFormat="1"/>
    <xf numFmtId="4" fontId="79" fillId="0" borderId="0" xfId="15" applyNumberFormat="1" applyFont="1" applyAlignment="1">
      <alignment vertical="center"/>
    </xf>
    <xf numFmtId="4" fontId="79" fillId="0" borderId="102" xfId="15" applyNumberFormat="1" applyFont="1" applyBorder="1" applyAlignment="1">
      <alignment vertical="center"/>
    </xf>
    <xf numFmtId="172" fontId="13" fillId="0" borderId="23" xfId="5" applyNumberFormat="1" applyFont="1" applyBorder="1" applyAlignment="1">
      <alignment vertical="center"/>
    </xf>
    <xf numFmtId="172" fontId="13" fillId="0" borderId="23" xfId="5" applyNumberFormat="1" applyFont="1" applyBorder="1"/>
    <xf numFmtId="173" fontId="17" fillId="15" borderId="23" xfId="5" applyNumberFormat="1" applyFont="1" applyFill="1" applyBorder="1" applyAlignment="1" applyProtection="1">
      <alignment horizontal="right" vertical="center" wrapText="1"/>
      <protection locked="0"/>
    </xf>
    <xf numFmtId="173" fontId="13" fillId="0" borderId="17" xfId="5" applyNumberFormat="1" applyFont="1" applyBorder="1" applyAlignment="1">
      <alignment vertical="center"/>
    </xf>
    <xf numFmtId="169" fontId="53" fillId="0" borderId="128" xfId="13" applyNumberFormat="1" applyFont="1" applyFill="1" applyBorder="1" applyAlignment="1" applyProtection="1">
      <alignment horizontal="left" vertical="top"/>
    </xf>
    <xf numFmtId="164" fontId="53" fillId="0" borderId="129" xfId="13" applyFont="1" applyFill="1" applyBorder="1" applyAlignment="1" applyProtection="1">
      <alignment horizontal="left" vertical="top" wrapText="1"/>
    </xf>
    <xf numFmtId="10" fontId="53" fillId="0" borderId="161" xfId="13" applyNumberFormat="1" applyFont="1" applyFill="1" applyBorder="1" applyAlignment="1" applyProtection="1">
      <alignment horizontal="right" vertical="top"/>
    </xf>
    <xf numFmtId="164" fontId="53" fillId="0" borderId="84" xfId="13" applyFont="1" applyFill="1" applyBorder="1" applyAlignment="1" applyProtection="1">
      <alignment horizontal="left" vertical="top" wrapText="1"/>
    </xf>
    <xf numFmtId="10" fontId="53" fillId="0" borderId="229" xfId="13" applyNumberFormat="1" applyFont="1" applyFill="1" applyBorder="1" applyAlignment="1" applyProtection="1">
      <alignment horizontal="right" vertical="top"/>
    </xf>
    <xf numFmtId="4" fontId="64" fillId="10" borderId="15" xfId="13" applyNumberFormat="1" applyFont="1" applyFill="1" applyBorder="1" applyAlignment="1" applyProtection="1">
      <alignment horizontal="right" vertical="top"/>
    </xf>
    <xf numFmtId="4" fontId="53" fillId="11" borderId="15" xfId="13" applyNumberFormat="1" applyFont="1" applyFill="1" applyBorder="1" applyAlignment="1" applyProtection="1">
      <alignment vertical="top" wrapText="1"/>
    </xf>
    <xf numFmtId="4" fontId="60" fillId="0" borderId="163" xfId="13" applyNumberFormat="1" applyFont="1" applyFill="1" applyBorder="1" applyAlignment="1" applyProtection="1">
      <alignment horizontal="right" vertical="top"/>
    </xf>
    <xf numFmtId="0" fontId="30" fillId="12" borderId="156" xfId="19" applyFont="1" applyFill="1" applyBorder="1" applyAlignment="1">
      <alignment horizontal="left" vertical="top"/>
    </xf>
    <xf numFmtId="169" fontId="53" fillId="0" borderId="117" xfId="13" applyNumberFormat="1" applyFont="1" applyFill="1" applyBorder="1" applyAlignment="1" applyProtection="1">
      <alignment horizontal="left" vertical="top"/>
    </xf>
    <xf numFmtId="10" fontId="64" fillId="14" borderId="162" xfId="13" applyNumberFormat="1" applyFont="1" applyFill="1" applyBorder="1" applyAlignment="1" applyProtection="1">
      <alignment horizontal="right" vertical="top"/>
    </xf>
    <xf numFmtId="10" fontId="53" fillId="11" borderId="162" xfId="13" applyNumberFormat="1" applyFont="1" applyFill="1" applyBorder="1" applyAlignment="1" applyProtection="1">
      <alignment horizontal="right" vertical="top"/>
    </xf>
    <xf numFmtId="10" fontId="60" fillId="0" borderId="164" xfId="13" applyNumberFormat="1" applyFont="1" applyFill="1" applyBorder="1" applyAlignment="1" applyProtection="1">
      <alignment horizontal="right" vertical="center"/>
    </xf>
    <xf numFmtId="164" fontId="92" fillId="0" borderId="160" xfId="13" applyFont="1" applyFill="1" applyBorder="1" applyAlignment="1" applyProtection="1">
      <alignment horizontal="center" vertical="center" wrapText="1"/>
    </xf>
    <xf numFmtId="0" fontId="93" fillId="0" borderId="23" xfId="9" applyFont="1" applyBorder="1" applyAlignment="1">
      <alignment vertical="top"/>
    </xf>
    <xf numFmtId="4" fontId="79" fillId="0" borderId="0" xfId="15" applyNumberFormat="1" applyFont="1" applyBorder="1" applyAlignment="1">
      <alignment vertical="center"/>
    </xf>
    <xf numFmtId="0" fontId="79" fillId="0" borderId="25" xfId="15" applyFont="1" applyBorder="1" applyAlignment="1">
      <alignment wrapText="1"/>
    </xf>
    <xf numFmtId="4" fontId="60" fillId="0" borderId="120" xfId="12" applyNumberFormat="1" applyFont="1" applyBorder="1" applyAlignment="1">
      <alignment horizontal="right" vertical="center" wrapText="1"/>
    </xf>
    <xf numFmtId="10" fontId="60" fillId="0" borderId="121" xfId="12" applyNumberFormat="1" applyFont="1" applyBorder="1" applyAlignment="1">
      <alignment horizontal="right" vertical="center" wrapText="1"/>
    </xf>
    <xf numFmtId="10" fontId="34" fillId="0" borderId="223" xfId="10" applyNumberFormat="1" applyFont="1" applyBorder="1" applyAlignment="1">
      <alignment vertical="center"/>
    </xf>
    <xf numFmtId="4" fontId="49" fillId="0" borderId="209" xfId="10" applyNumberFormat="1" applyFont="1" applyBorder="1" applyAlignment="1">
      <alignment horizontal="right" vertical="center"/>
    </xf>
    <xf numFmtId="10" fontId="49" fillId="0" borderId="223" xfId="10" applyNumberFormat="1" applyFont="1" applyBorder="1" applyAlignment="1">
      <alignment vertical="center"/>
    </xf>
    <xf numFmtId="4" fontId="49" fillId="0" borderId="211" xfId="10" applyNumberFormat="1" applyFont="1" applyBorder="1" applyAlignment="1">
      <alignment horizontal="right" vertical="center"/>
    </xf>
    <xf numFmtId="4" fontId="19" fillId="0" borderId="187" xfId="19" applyNumberFormat="1" applyBorder="1" applyAlignment="1">
      <alignment vertical="top"/>
    </xf>
    <xf numFmtId="4" fontId="85" fillId="0" borderId="191" xfId="8" applyNumberFormat="1" applyFont="1" applyFill="1" applyBorder="1" applyAlignment="1" applyProtection="1">
      <alignment horizontal="right" vertical="center"/>
      <protection locked="0"/>
    </xf>
    <xf numFmtId="10" fontId="15" fillId="19" borderId="180" xfId="8" applyNumberFormat="1" applyFont="1" applyFill="1" applyBorder="1" applyAlignment="1" applyProtection="1">
      <alignment horizontal="right" vertical="center" wrapText="1"/>
      <protection locked="0"/>
    </xf>
    <xf numFmtId="10" fontId="17" fillId="20" borderId="180" xfId="8" applyNumberFormat="1" applyFont="1" applyFill="1" applyBorder="1" applyAlignment="1" applyProtection="1">
      <alignment horizontal="right" vertical="center" wrapText="1"/>
      <protection locked="0"/>
    </xf>
    <xf numFmtId="10" fontId="18" fillId="2" borderId="15" xfId="8" applyNumberFormat="1" applyFont="1" applyFill="1" applyBorder="1" applyAlignment="1" applyProtection="1">
      <alignment horizontal="right" vertical="center" wrapText="1"/>
      <protection locked="0"/>
    </xf>
    <xf numFmtId="4" fontId="85" fillId="0" borderId="191" xfId="8" applyNumberFormat="1" applyFont="1" applyFill="1" applyBorder="1" applyAlignment="1" applyProtection="1">
      <alignment vertical="center"/>
      <protection locked="0"/>
    </xf>
    <xf numFmtId="10" fontId="85" fillId="0" borderId="15" xfId="8" applyNumberFormat="1" applyFont="1" applyFill="1" applyBorder="1" applyAlignment="1" applyProtection="1">
      <alignment vertical="center"/>
      <protection locked="0"/>
    </xf>
    <xf numFmtId="4" fontId="85" fillId="0" borderId="23" xfId="8" applyNumberFormat="1" applyFont="1" applyFill="1" applyBorder="1" applyAlignment="1" applyProtection="1">
      <alignment vertical="center"/>
      <protection locked="0"/>
    </xf>
    <xf numFmtId="10" fontId="85" fillId="0" borderId="15" xfId="8" applyNumberFormat="1" applyFont="1" applyFill="1" applyBorder="1" applyAlignment="1" applyProtection="1">
      <alignment horizontal="right" vertical="center"/>
      <protection locked="0"/>
    </xf>
    <xf numFmtId="4" fontId="85" fillId="0" borderId="23" xfId="8" applyNumberFormat="1" applyFont="1" applyFill="1" applyBorder="1" applyAlignment="1" applyProtection="1">
      <alignment horizontal="right" vertical="center"/>
      <protection locked="0"/>
    </xf>
    <xf numFmtId="4" fontId="15" fillId="19" borderId="171" xfId="8" applyNumberFormat="1" applyFont="1" applyFill="1" applyBorder="1" applyAlignment="1" applyProtection="1">
      <alignment vertical="center" wrapText="1"/>
      <protection locked="0"/>
    </xf>
    <xf numFmtId="4" fontId="17" fillId="20" borderId="171" xfId="8" applyNumberFormat="1" applyFont="1" applyFill="1" applyBorder="1" applyAlignment="1" applyProtection="1">
      <alignment vertical="center" wrapText="1"/>
      <protection locked="0"/>
    </xf>
    <xf numFmtId="4" fontId="15" fillId="19" borderId="126" xfId="8" applyNumberFormat="1" applyFont="1" applyFill="1" applyBorder="1" applyAlignment="1" applyProtection="1">
      <alignment vertical="center" wrapText="1"/>
      <protection locked="0"/>
    </xf>
    <xf numFmtId="4" fontId="17" fillId="20" borderId="126" xfId="8" applyNumberFormat="1" applyFont="1" applyFill="1" applyBorder="1" applyAlignment="1" applyProtection="1">
      <alignment vertical="center" wrapText="1"/>
      <protection locked="0"/>
    </xf>
    <xf numFmtId="4" fontId="17" fillId="20" borderId="77" xfId="8" applyNumberFormat="1" applyFont="1" applyFill="1" applyBorder="1" applyAlignment="1" applyProtection="1">
      <alignment vertical="center" wrapText="1"/>
      <protection locked="0"/>
    </xf>
    <xf numFmtId="4" fontId="17" fillId="20" borderId="170" xfId="8" applyNumberFormat="1" applyFont="1" applyFill="1" applyBorder="1" applyAlignment="1" applyProtection="1">
      <alignment vertical="center" wrapText="1"/>
      <protection locked="0"/>
    </xf>
    <xf numFmtId="4" fontId="85" fillId="0" borderId="165" xfId="8" applyNumberFormat="1" applyFont="1" applyFill="1" applyBorder="1" applyAlignment="1" applyProtection="1">
      <alignment horizontal="right" vertical="center"/>
      <protection locked="0"/>
    </xf>
    <xf numFmtId="4" fontId="85" fillId="0" borderId="165" xfId="8" applyNumberFormat="1" applyFont="1" applyFill="1" applyBorder="1" applyAlignment="1" applyProtection="1">
      <alignment vertical="center"/>
      <protection locked="0"/>
    </xf>
    <xf numFmtId="4" fontId="15" fillId="19" borderId="170" xfId="8" applyNumberFormat="1" applyFont="1" applyFill="1" applyBorder="1" applyAlignment="1" applyProtection="1">
      <alignment vertical="center" wrapText="1"/>
      <protection locked="0"/>
    </xf>
    <xf numFmtId="4" fontId="17" fillId="20" borderId="230" xfId="8" applyNumberFormat="1" applyFont="1" applyFill="1" applyBorder="1" applyAlignment="1" applyProtection="1">
      <alignment vertical="center" wrapText="1"/>
      <protection locked="0"/>
    </xf>
    <xf numFmtId="4" fontId="85" fillId="12" borderId="191" xfId="8" applyNumberFormat="1" applyFont="1" applyFill="1" applyBorder="1" applyAlignment="1" applyProtection="1">
      <alignment horizontal="right" vertical="center"/>
      <protection locked="0"/>
    </xf>
    <xf numFmtId="4" fontId="85" fillId="12" borderId="23" xfId="8" applyNumberFormat="1" applyFont="1" applyFill="1" applyBorder="1" applyAlignment="1" applyProtection="1">
      <alignment horizontal="right" vertical="center"/>
      <protection locked="0"/>
    </xf>
    <xf numFmtId="2" fontId="85" fillId="0" borderId="23" xfId="8" applyNumberFormat="1" applyFont="1" applyFill="1" applyBorder="1" applyAlignment="1" applyProtection="1">
      <alignment horizontal="right" vertical="center"/>
      <protection locked="0"/>
    </xf>
    <xf numFmtId="4" fontId="85" fillId="0" borderId="172" xfId="8" applyNumberFormat="1" applyFont="1" applyFill="1" applyBorder="1" applyAlignment="1" applyProtection="1">
      <alignment horizontal="right" vertical="center"/>
      <protection locked="0"/>
    </xf>
    <xf numFmtId="10" fontId="85" fillId="0" borderId="15" xfId="8" applyNumberFormat="1" applyFont="1" applyFill="1" applyBorder="1" applyAlignment="1" applyProtection="1">
      <alignment horizontal="right" vertical="center"/>
    </xf>
    <xf numFmtId="4" fontId="85" fillId="0" borderId="172" xfId="8" applyNumberFormat="1" applyFont="1" applyFill="1" applyBorder="1" applyAlignment="1" applyProtection="1">
      <alignment vertical="center"/>
      <protection locked="0"/>
    </xf>
    <xf numFmtId="10" fontId="85" fillId="0" borderId="191" xfId="1" applyNumberFormat="1" applyFont="1" applyFill="1" applyBorder="1" applyAlignment="1" applyProtection="1">
      <alignment horizontal="right" vertical="center"/>
      <protection locked="0"/>
    </xf>
    <xf numFmtId="10" fontId="85" fillId="12" borderId="191" xfId="1" applyNumberFormat="1" applyFont="1" applyFill="1" applyBorder="1" applyAlignment="1" applyProtection="1">
      <alignment horizontal="right" vertical="center"/>
      <protection locked="0"/>
    </xf>
    <xf numFmtId="4" fontId="85" fillId="0" borderId="141" xfId="1" applyNumberFormat="1" applyFont="1" applyFill="1" applyBorder="1" applyAlignment="1" applyProtection="1">
      <alignment horizontal="right" vertical="center"/>
      <protection locked="0"/>
    </xf>
    <xf numFmtId="4" fontId="85" fillId="0" borderId="15" xfId="1" applyNumberFormat="1" applyFont="1" applyFill="1" applyBorder="1" applyAlignment="1" applyProtection="1">
      <alignment horizontal="right" vertical="center"/>
      <protection locked="0"/>
    </xf>
    <xf numFmtId="4" fontId="85" fillId="0" borderId="24" xfId="1" applyNumberFormat="1" applyFont="1" applyFill="1" applyBorder="1" applyAlignment="1" applyProtection="1">
      <alignment horizontal="right" vertical="center"/>
      <protection locked="0"/>
    </xf>
    <xf numFmtId="4" fontId="85" fillId="12" borderId="141" xfId="1" applyNumberFormat="1" applyFont="1" applyFill="1" applyBorder="1" applyAlignment="1" applyProtection="1">
      <alignment horizontal="right" vertical="center"/>
      <protection locked="0"/>
    </xf>
    <xf numFmtId="4" fontId="85" fillId="12" borderId="15" xfId="1" applyNumberFormat="1" applyFont="1" applyFill="1" applyBorder="1" applyAlignment="1" applyProtection="1">
      <alignment horizontal="right" vertical="center"/>
      <protection locked="0"/>
    </xf>
    <xf numFmtId="4" fontId="85" fillId="12" borderId="24" xfId="1" applyNumberFormat="1" applyFont="1" applyFill="1" applyBorder="1" applyAlignment="1" applyProtection="1">
      <alignment horizontal="right" vertical="center"/>
      <protection locked="0"/>
    </xf>
    <xf numFmtId="2" fontId="85" fillId="0" borderId="141" xfId="1" applyNumberFormat="1" applyFont="1" applyFill="1" applyBorder="1" applyAlignment="1" applyProtection="1">
      <alignment horizontal="right" vertical="center"/>
      <protection locked="0"/>
    </xf>
    <xf numFmtId="2" fontId="85" fillId="0" borderId="15" xfId="1" applyNumberFormat="1" applyFont="1" applyFill="1" applyBorder="1" applyAlignment="1" applyProtection="1">
      <alignment horizontal="right" vertical="center"/>
      <protection locked="0"/>
    </xf>
    <xf numFmtId="2" fontId="85" fillId="0" borderId="24" xfId="1" applyNumberFormat="1" applyFont="1" applyFill="1" applyBorder="1" applyAlignment="1" applyProtection="1">
      <alignment horizontal="right" vertical="center"/>
      <protection locked="0"/>
    </xf>
    <xf numFmtId="49" fontId="6" fillId="18" borderId="2" xfId="1" applyNumberFormat="1" applyFont="1" applyFill="1" applyBorder="1" applyAlignment="1" applyProtection="1">
      <alignment horizontal="center" vertical="center" wrapText="1"/>
      <protection locked="0"/>
    </xf>
    <xf numFmtId="49" fontId="6" fillId="18" borderId="61" xfId="1" applyNumberFormat="1" applyFont="1" applyFill="1" applyBorder="1" applyAlignment="1" applyProtection="1">
      <alignment horizontal="center" vertical="center" wrapText="1"/>
      <protection locked="0"/>
    </xf>
    <xf numFmtId="49" fontId="8" fillId="20" borderId="61" xfId="1" quotePrefix="1" applyNumberFormat="1" applyFont="1" applyFill="1" applyBorder="1" applyAlignment="1" applyProtection="1">
      <alignment horizontal="center" vertical="center" wrapText="1"/>
      <protection locked="0"/>
    </xf>
    <xf numFmtId="49" fontId="8" fillId="20" borderId="61" xfId="1" applyNumberFormat="1" applyFont="1" applyFill="1" applyBorder="1" applyAlignment="1" applyProtection="1">
      <alignment horizontal="center" vertical="center" wrapText="1"/>
      <protection locked="0"/>
    </xf>
    <xf numFmtId="49" fontId="8" fillId="20" borderId="61" xfId="1" applyNumberFormat="1" applyFont="1" applyFill="1" applyBorder="1" applyAlignment="1" applyProtection="1">
      <alignment horizontal="left" vertical="center" wrapText="1"/>
      <protection locked="0"/>
    </xf>
    <xf numFmtId="4" fontId="8" fillId="20" borderId="61" xfId="1" applyNumberFormat="1" applyFont="1" applyFill="1" applyBorder="1" applyAlignment="1" applyProtection="1">
      <alignment horizontal="right" vertical="center" wrapText="1"/>
      <protection locked="0"/>
    </xf>
    <xf numFmtId="4" fontId="8" fillId="20" borderId="62" xfId="1" applyNumberFormat="1" applyFont="1" applyFill="1" applyBorder="1" applyAlignment="1" applyProtection="1">
      <alignment horizontal="right" vertical="center" wrapText="1"/>
      <protection locked="0"/>
    </xf>
    <xf numFmtId="4" fontId="8" fillId="20" borderId="93" xfId="1" applyNumberFormat="1" applyFont="1" applyFill="1" applyBorder="1" applyAlignment="1" applyProtection="1">
      <alignment horizontal="right" vertical="center" wrapText="1"/>
      <protection locked="0"/>
    </xf>
    <xf numFmtId="10" fontId="8" fillId="20" borderId="189" xfId="1" applyNumberFormat="1" applyFont="1" applyFill="1" applyBorder="1" applyAlignment="1" applyProtection="1">
      <alignment horizontal="right" vertical="center" wrapText="1"/>
      <protection locked="0"/>
    </xf>
    <xf numFmtId="4" fontId="8" fillId="20" borderId="184" xfId="1" applyNumberFormat="1" applyFont="1" applyFill="1" applyBorder="1" applyAlignment="1" applyProtection="1">
      <alignment horizontal="right" vertical="center" wrapText="1"/>
      <protection locked="0"/>
    </xf>
    <xf numFmtId="4" fontId="8" fillId="20" borderId="182" xfId="1" applyNumberFormat="1" applyFont="1" applyFill="1" applyBorder="1" applyAlignment="1" applyProtection="1">
      <alignment horizontal="right" vertical="center" wrapText="1"/>
      <protection locked="0"/>
    </xf>
    <xf numFmtId="49" fontId="8" fillId="18" borderId="61" xfId="1" quotePrefix="1" applyNumberFormat="1" applyFont="1" applyFill="1" applyBorder="1" applyAlignment="1" applyProtection="1">
      <alignment horizontal="center" vertical="center" wrapText="1"/>
      <protection locked="0"/>
    </xf>
    <xf numFmtId="49" fontId="8" fillId="18" borderId="61" xfId="1" applyNumberFormat="1" applyFont="1" applyFill="1" applyBorder="1" applyAlignment="1" applyProtection="1">
      <alignment horizontal="left" vertical="center" wrapText="1"/>
      <protection locked="0"/>
    </xf>
    <xf numFmtId="4" fontId="8" fillId="18" borderId="61" xfId="1" applyNumberFormat="1" applyFont="1" applyFill="1" applyBorder="1" applyAlignment="1" applyProtection="1">
      <alignment horizontal="right" vertical="center" wrapText="1"/>
      <protection locked="0"/>
    </xf>
    <xf numFmtId="4" fontId="8" fillId="18" borderId="62" xfId="1" applyNumberFormat="1" applyFont="1" applyFill="1" applyBorder="1" applyAlignment="1" applyProtection="1">
      <alignment horizontal="right" vertical="center" wrapText="1"/>
      <protection locked="0"/>
    </xf>
    <xf numFmtId="4" fontId="8" fillId="18" borderId="93" xfId="1" applyNumberFormat="1" applyFont="1" applyFill="1" applyBorder="1" applyAlignment="1" applyProtection="1">
      <alignment horizontal="right" vertical="center" wrapText="1"/>
      <protection locked="0"/>
    </xf>
    <xf numFmtId="10" fontId="8" fillId="18" borderId="189" xfId="1" applyNumberFormat="1" applyFont="1" applyFill="1" applyBorder="1" applyAlignment="1" applyProtection="1">
      <alignment horizontal="right" vertical="center" wrapText="1"/>
      <protection locked="0"/>
    </xf>
    <xf numFmtId="4" fontId="8" fillId="18" borderId="184" xfId="1" applyNumberFormat="1" applyFont="1" applyFill="1" applyBorder="1" applyAlignment="1" applyProtection="1">
      <alignment horizontal="right" vertical="center" wrapText="1"/>
      <protection locked="0"/>
    </xf>
    <xf numFmtId="4" fontId="8" fillId="18" borderId="182" xfId="1" applyNumberFormat="1" applyFont="1" applyFill="1" applyBorder="1" applyAlignment="1" applyProtection="1">
      <alignment horizontal="right" vertical="center" wrapText="1"/>
      <protection locked="0"/>
    </xf>
    <xf numFmtId="49" fontId="8" fillId="2" borderId="1" xfId="1" quotePrefix="1" applyNumberFormat="1" applyFont="1" applyFill="1" applyBorder="1" applyAlignment="1" applyProtection="1">
      <alignment horizontal="center" vertical="center" wrapText="1"/>
      <protection locked="0"/>
    </xf>
    <xf numFmtId="4" fontId="85" fillId="0" borderId="0" xfId="1" applyNumberFormat="1" applyFont="1" applyFill="1" applyBorder="1" applyAlignment="1" applyProtection="1">
      <alignment horizontal="right" vertical="center"/>
      <protection locked="0"/>
    </xf>
    <xf numFmtId="10" fontId="85" fillId="0" borderId="187" xfId="1" applyNumberFormat="1" applyFont="1" applyFill="1" applyBorder="1" applyAlignment="1" applyProtection="1">
      <alignment horizontal="right" vertical="center"/>
      <protection locked="0"/>
    </xf>
    <xf numFmtId="4" fontId="85" fillId="0" borderId="28" xfId="1" applyNumberFormat="1" applyFont="1" applyFill="1" applyBorder="1" applyAlignment="1" applyProtection="1">
      <alignment horizontal="right" vertical="center"/>
      <protection locked="0"/>
    </xf>
    <xf numFmtId="4" fontId="85" fillId="0" borderId="26" xfId="1" applyNumberFormat="1" applyFont="1" applyFill="1" applyBorder="1" applyAlignment="1" applyProtection="1">
      <alignment horizontal="right" vertical="center"/>
      <protection locked="0"/>
    </xf>
    <xf numFmtId="49" fontId="8" fillId="2" borderId="90" xfId="1" applyNumberFormat="1" applyFont="1" applyFill="1" applyBorder="1" applyAlignment="1" applyProtection="1">
      <alignment horizontal="center" vertical="center" wrapText="1"/>
      <protection locked="0"/>
    </xf>
    <xf numFmtId="49" fontId="8" fillId="2" borderId="61" xfId="1" applyNumberFormat="1" applyFont="1" applyFill="1" applyBorder="1" applyAlignment="1" applyProtection="1">
      <alignment horizontal="left" vertical="center" wrapText="1"/>
      <protection locked="0"/>
    </xf>
    <xf numFmtId="4" fontId="8" fillId="2" borderId="61" xfId="1" applyNumberFormat="1" applyFont="1" applyFill="1" applyBorder="1" applyAlignment="1" applyProtection="1">
      <alignment horizontal="right" vertical="center" wrapText="1"/>
      <protection locked="0"/>
    </xf>
    <xf numFmtId="4" fontId="8" fillId="2" borderId="62" xfId="1" applyNumberFormat="1" applyFont="1" applyFill="1" applyBorder="1" applyAlignment="1" applyProtection="1">
      <alignment horizontal="right" vertical="center" wrapText="1"/>
      <protection locked="0"/>
    </xf>
    <xf numFmtId="49" fontId="6" fillId="19" borderId="23" xfId="1" applyNumberFormat="1" applyFont="1" applyFill="1" applyBorder="1" applyAlignment="1" applyProtection="1">
      <alignment horizontal="center" vertical="center" wrapText="1"/>
      <protection locked="0"/>
    </xf>
    <xf numFmtId="49" fontId="6" fillId="19" borderId="23" xfId="1" applyNumberFormat="1" applyFont="1" applyFill="1" applyBorder="1" applyAlignment="1" applyProtection="1">
      <alignment horizontal="left" vertical="center" wrapText="1"/>
      <protection locked="0"/>
    </xf>
    <xf numFmtId="4" fontId="6" fillId="19" borderId="23" xfId="1" applyNumberFormat="1" applyFont="1" applyFill="1" applyBorder="1" applyAlignment="1" applyProtection="1">
      <alignment horizontal="right" vertical="center" wrapText="1"/>
      <protection locked="0"/>
    </xf>
    <xf numFmtId="4" fontId="6" fillId="19" borderId="99" xfId="1" applyNumberFormat="1" applyFont="1" applyFill="1" applyBorder="1" applyAlignment="1" applyProtection="1">
      <alignment horizontal="right" vertical="center" wrapText="1"/>
      <protection locked="0"/>
    </xf>
    <xf numFmtId="4" fontId="76" fillId="8" borderId="191" xfId="1" applyNumberFormat="1" applyFont="1" applyFill="1" applyBorder="1" applyAlignment="1" applyProtection="1">
      <alignment horizontal="right" vertical="center"/>
      <protection locked="0"/>
    </xf>
    <xf numFmtId="10" fontId="76" fillId="8" borderId="191" xfId="1" applyNumberFormat="1" applyFont="1" applyFill="1" applyBorder="1" applyAlignment="1" applyProtection="1">
      <alignment horizontal="right" vertical="center"/>
      <protection locked="0"/>
    </xf>
    <xf numFmtId="4" fontId="76" fillId="8" borderId="15" xfId="1" applyNumberFormat="1" applyFont="1" applyFill="1" applyBorder="1" applyAlignment="1" applyProtection="1">
      <alignment horizontal="right" vertical="center"/>
      <protection locked="0"/>
    </xf>
    <xf numFmtId="4" fontId="76" fillId="8" borderId="24" xfId="1" applyNumberFormat="1" applyFont="1" applyFill="1" applyBorder="1" applyAlignment="1" applyProtection="1">
      <alignment horizontal="right" vertical="center"/>
      <protection locked="0"/>
    </xf>
    <xf numFmtId="49" fontId="8" fillId="20" borderId="23" xfId="1" applyNumberFormat="1" applyFont="1" applyFill="1" applyBorder="1" applyAlignment="1" applyProtection="1">
      <alignment horizontal="center" vertical="center" wrapText="1"/>
      <protection locked="0"/>
    </xf>
    <xf numFmtId="49" fontId="8" fillId="20" borderId="23" xfId="1" applyNumberFormat="1" applyFont="1" applyFill="1" applyBorder="1" applyAlignment="1" applyProtection="1">
      <alignment horizontal="left" vertical="center" wrapText="1"/>
      <protection locked="0"/>
    </xf>
    <xf numFmtId="4" fontId="8" fillId="20" borderId="23" xfId="1" applyNumberFormat="1" applyFont="1" applyFill="1" applyBorder="1" applyAlignment="1" applyProtection="1">
      <alignment horizontal="right" vertical="center" wrapText="1"/>
      <protection locked="0"/>
    </xf>
    <xf numFmtId="4" fontId="8" fillId="20" borderId="99" xfId="1" applyNumberFormat="1" applyFont="1" applyFill="1" applyBorder="1" applyAlignment="1" applyProtection="1">
      <alignment horizontal="right" vertical="center" wrapText="1"/>
      <protection locked="0"/>
    </xf>
    <xf numFmtId="4" fontId="85" fillId="6" borderId="191" xfId="1" applyNumberFormat="1" applyFont="1" applyFill="1" applyBorder="1" applyAlignment="1" applyProtection="1">
      <alignment horizontal="right" vertical="center"/>
      <protection locked="0"/>
    </xf>
    <xf numFmtId="10" fontId="85" fillId="6" borderId="191" xfId="1" applyNumberFormat="1" applyFont="1" applyFill="1" applyBorder="1" applyAlignment="1" applyProtection="1">
      <alignment horizontal="right" vertical="center"/>
      <protection locked="0"/>
    </xf>
    <xf numFmtId="4" fontId="85" fillId="6" borderId="15" xfId="1" applyNumberFormat="1" applyFont="1" applyFill="1" applyBorder="1" applyAlignment="1" applyProtection="1">
      <alignment horizontal="right" vertical="center"/>
      <protection locked="0"/>
    </xf>
    <xf numFmtId="4" fontId="85" fillId="6" borderId="24" xfId="1" applyNumberFormat="1" applyFont="1" applyFill="1" applyBorder="1" applyAlignment="1" applyProtection="1">
      <alignment horizontal="right" vertical="center"/>
      <protection locked="0"/>
    </xf>
    <xf numFmtId="49" fontId="8" fillId="2" borderId="61" xfId="1" quotePrefix="1" applyNumberFormat="1" applyFont="1" applyFill="1" applyBorder="1" applyAlignment="1" applyProtection="1">
      <alignment horizontal="center" vertical="center" wrapText="1"/>
      <protection locked="0"/>
    </xf>
    <xf numFmtId="4" fontId="8" fillId="2" borderId="126" xfId="1" applyNumberFormat="1" applyFont="1" applyFill="1" applyBorder="1" applyAlignment="1" applyProtection="1">
      <alignment horizontal="right" vertical="center" wrapText="1"/>
      <protection locked="0"/>
    </xf>
    <xf numFmtId="4" fontId="8" fillId="20" borderId="231" xfId="1" applyNumberFormat="1" applyFont="1" applyFill="1" applyBorder="1" applyAlignment="1" applyProtection="1">
      <alignment horizontal="right" vertical="center" wrapText="1"/>
      <protection locked="0"/>
    </xf>
    <xf numFmtId="4" fontId="85" fillId="0" borderId="232" xfId="1" applyNumberFormat="1" applyFont="1" applyFill="1" applyBorder="1" applyAlignment="1" applyProtection="1">
      <alignment horizontal="right" vertical="center"/>
      <protection locked="0"/>
    </xf>
    <xf numFmtId="4" fontId="85" fillId="0" borderId="233" xfId="1" applyNumberFormat="1" applyFont="1" applyFill="1" applyBorder="1" applyAlignment="1" applyProtection="1">
      <alignment horizontal="right" vertical="center"/>
      <protection locked="0"/>
    </xf>
    <xf numFmtId="4" fontId="85" fillId="0" borderId="140" xfId="1" applyNumberFormat="1" applyFont="1" applyFill="1" applyBorder="1" applyAlignment="1" applyProtection="1">
      <alignment horizontal="right" vertical="center"/>
      <protection locked="0"/>
    </xf>
    <xf numFmtId="4" fontId="8" fillId="18" borderId="0" xfId="1" applyNumberFormat="1" applyFont="1" applyFill="1" applyBorder="1" applyAlignment="1" applyProtection="1">
      <alignment horizontal="right" vertical="center" wrapText="1"/>
      <protection locked="0"/>
    </xf>
    <xf numFmtId="10" fontId="8" fillId="18" borderId="187" xfId="1" applyNumberFormat="1" applyFont="1" applyFill="1" applyBorder="1" applyAlignment="1" applyProtection="1">
      <alignment horizontal="right" vertical="center" wrapText="1"/>
      <protection locked="0"/>
    </xf>
    <xf numFmtId="4" fontId="8" fillId="18" borderId="28" xfId="1" applyNumberFormat="1" applyFont="1" applyFill="1" applyBorder="1" applyAlignment="1" applyProtection="1">
      <alignment horizontal="right" vertical="center" wrapText="1"/>
      <protection locked="0"/>
    </xf>
    <xf numFmtId="4" fontId="8" fillId="18" borderId="26" xfId="1" applyNumberFormat="1" applyFont="1" applyFill="1" applyBorder="1" applyAlignment="1" applyProtection="1">
      <alignment horizontal="right" vertical="center" wrapText="1"/>
      <protection locked="0"/>
    </xf>
    <xf numFmtId="49" fontId="8" fillId="20" borderId="75" xfId="1" applyNumberFormat="1" applyFont="1" applyFill="1" applyBorder="1" applyAlignment="1" applyProtection="1">
      <alignment horizontal="center" vertical="center" wrapText="1"/>
      <protection locked="0"/>
    </xf>
    <xf numFmtId="49" fontId="85" fillId="18" borderId="1" xfId="1" quotePrefix="1" applyNumberFormat="1" applyFont="1" applyFill="1" applyBorder="1" applyAlignment="1" applyProtection="1">
      <alignment horizontal="center" vertical="center" wrapText="1"/>
      <protection locked="0"/>
    </xf>
    <xf numFmtId="10" fontId="8" fillId="18" borderId="188" xfId="1" applyNumberFormat="1" applyFont="1" applyFill="1" applyBorder="1" applyAlignment="1" applyProtection="1">
      <alignment horizontal="right" vertical="center" wrapText="1"/>
      <protection locked="0"/>
    </xf>
    <xf numFmtId="10" fontId="8" fillId="18" borderId="234" xfId="1" applyNumberFormat="1" applyFont="1" applyFill="1" applyBorder="1" applyAlignment="1" applyProtection="1">
      <alignment horizontal="right" vertical="center" wrapText="1"/>
      <protection locked="0"/>
    </xf>
    <xf numFmtId="4" fontId="8" fillId="20" borderId="3" xfId="1" applyNumberFormat="1" applyFont="1" applyFill="1" applyBorder="1" applyAlignment="1" applyProtection="1">
      <alignment horizontal="right" vertical="center" wrapText="1"/>
      <protection locked="0"/>
    </xf>
    <xf numFmtId="4" fontId="8" fillId="20" borderId="232" xfId="1" applyNumberFormat="1" applyFont="1" applyFill="1" applyBorder="1" applyAlignment="1" applyProtection="1">
      <alignment horizontal="right" vertical="center" wrapText="1"/>
      <protection locked="0"/>
    </xf>
    <xf numFmtId="4" fontId="8" fillId="2" borderId="94" xfId="1" applyNumberFormat="1" applyFont="1" applyFill="1" applyBorder="1" applyAlignment="1" applyProtection="1">
      <alignment horizontal="right" vertical="center" wrapText="1"/>
      <protection locked="0"/>
    </xf>
    <xf numFmtId="4" fontId="8" fillId="2" borderId="83" xfId="1" applyNumberFormat="1" applyFont="1" applyFill="1" applyBorder="1" applyAlignment="1" applyProtection="1">
      <alignment horizontal="right" vertical="center" wrapText="1"/>
      <protection locked="0"/>
    </xf>
    <xf numFmtId="4" fontId="8" fillId="2" borderId="127" xfId="1" applyNumberFormat="1" applyFont="1" applyFill="1" applyBorder="1" applyAlignment="1" applyProtection="1">
      <alignment horizontal="right" vertical="center" wrapText="1"/>
      <protection locked="0"/>
    </xf>
    <xf numFmtId="49" fontId="8" fillId="20" borderId="81" xfId="1" applyNumberFormat="1" applyFont="1" applyFill="1" applyBorder="1" applyAlignment="1" applyProtection="1">
      <alignment horizontal="center" vertical="center" wrapText="1"/>
      <protection locked="0"/>
    </xf>
    <xf numFmtId="49" fontId="8" fillId="20" borderId="81" xfId="1" applyNumberFormat="1" applyFont="1" applyFill="1" applyBorder="1" applyAlignment="1" applyProtection="1">
      <alignment horizontal="left" vertical="center" wrapText="1"/>
      <protection locked="0"/>
    </xf>
    <xf numFmtId="4" fontId="8" fillId="20" borderId="83" xfId="1" applyNumberFormat="1" applyFont="1" applyFill="1" applyBorder="1" applyAlignment="1" applyProtection="1">
      <alignment horizontal="right" vertical="center" wrapText="1"/>
      <protection locked="0"/>
    </xf>
    <xf numFmtId="4" fontId="8" fillId="20" borderId="127" xfId="1" applyNumberFormat="1" applyFont="1" applyFill="1" applyBorder="1" applyAlignment="1" applyProtection="1">
      <alignment horizontal="right" vertical="center" wrapText="1"/>
      <protection locked="0"/>
    </xf>
    <xf numFmtId="4" fontId="85" fillId="6" borderId="141" xfId="1" applyNumberFormat="1" applyFont="1" applyFill="1" applyBorder="1" applyAlignment="1" applyProtection="1">
      <alignment horizontal="right" vertical="center"/>
      <protection locked="0"/>
    </xf>
    <xf numFmtId="49" fontId="6" fillId="19" borderId="81" xfId="1" applyNumberFormat="1" applyFont="1" applyFill="1" applyBorder="1" applyAlignment="1" applyProtection="1">
      <alignment horizontal="center" vertical="center" wrapText="1"/>
      <protection locked="0"/>
    </xf>
    <xf numFmtId="49" fontId="6" fillId="19" borderId="75" xfId="1" applyNumberFormat="1" applyFont="1" applyFill="1" applyBorder="1" applyAlignment="1" applyProtection="1">
      <alignment horizontal="center" vertical="center" wrapText="1"/>
      <protection locked="0"/>
    </xf>
    <xf numFmtId="49" fontId="6" fillId="19" borderId="75" xfId="1" applyNumberFormat="1" applyFont="1" applyFill="1" applyBorder="1" applyAlignment="1" applyProtection="1">
      <alignment horizontal="left" vertical="center" wrapText="1"/>
      <protection locked="0"/>
    </xf>
    <xf numFmtId="4" fontId="6" fillId="19" borderId="96" xfId="1" applyNumberFormat="1" applyFont="1" applyFill="1" applyBorder="1" applyAlignment="1" applyProtection="1">
      <alignment horizontal="right" vertical="center" wrapText="1"/>
      <protection locked="0"/>
    </xf>
    <xf numFmtId="4" fontId="6" fillId="19" borderId="225" xfId="1" applyNumberFormat="1" applyFont="1" applyFill="1" applyBorder="1" applyAlignment="1" applyProtection="1">
      <alignment horizontal="right" vertical="center" wrapText="1"/>
      <protection locked="0"/>
    </xf>
    <xf numFmtId="4" fontId="76" fillId="8" borderId="98" xfId="1" applyNumberFormat="1" applyFont="1" applyFill="1" applyBorder="1" applyAlignment="1" applyProtection="1">
      <alignment horizontal="right" vertical="center"/>
      <protection locked="0"/>
    </xf>
    <xf numFmtId="10" fontId="76" fillId="8" borderId="188" xfId="1" applyNumberFormat="1" applyFont="1" applyFill="1" applyBorder="1" applyAlignment="1" applyProtection="1">
      <alignment horizontal="right" vertical="center"/>
      <protection locked="0"/>
    </xf>
    <xf numFmtId="4" fontId="76" fillId="8" borderId="16" xfId="1" applyNumberFormat="1" applyFont="1" applyFill="1" applyBorder="1" applyAlignment="1" applyProtection="1">
      <alignment horizontal="right" vertical="center"/>
      <protection locked="0"/>
    </xf>
    <xf numFmtId="4" fontId="76" fillId="8" borderId="20" xfId="1" applyNumberFormat="1" applyFont="1" applyFill="1" applyBorder="1" applyAlignment="1" applyProtection="1">
      <alignment horizontal="right" vertical="center"/>
      <protection locked="0"/>
    </xf>
    <xf numFmtId="4" fontId="18" fillId="2" borderId="180" xfId="1" applyNumberFormat="1" applyFont="1" applyFill="1" applyBorder="1" applyAlignment="1" applyProtection="1">
      <alignment horizontal="right" vertical="center" wrapText="1"/>
      <protection locked="0"/>
    </xf>
    <xf numFmtId="4" fontId="18" fillId="2" borderId="231" xfId="1" applyNumberFormat="1" applyFont="1" applyFill="1" applyBorder="1" applyAlignment="1" applyProtection="1">
      <alignment horizontal="right" vertical="center" wrapText="1"/>
      <protection locked="0"/>
    </xf>
    <xf numFmtId="49" fontId="8" fillId="2" borderId="1" xfId="8" applyNumberFormat="1" applyFont="1" applyFill="1" applyBorder="1" applyAlignment="1" applyProtection="1">
      <alignment horizontal="center" vertical="center" wrapText="1"/>
      <protection locked="0"/>
    </xf>
    <xf numFmtId="49" fontId="16" fillId="2" borderId="90" xfId="8" applyNumberFormat="1" applyFont="1" applyFill="1" applyBorder="1" applyAlignment="1" applyProtection="1">
      <alignment horizontal="center" vertical="center" wrapText="1"/>
      <protection locked="0"/>
    </xf>
    <xf numFmtId="49" fontId="17" fillId="20" borderId="56" xfId="8" applyNumberFormat="1" applyFont="1" applyFill="1" applyBorder="1" applyAlignment="1" applyProtection="1">
      <alignment horizontal="center" vertical="center" wrapText="1"/>
      <protection locked="0"/>
    </xf>
    <xf numFmtId="49" fontId="16" fillId="20" borderId="56" xfId="8" applyNumberFormat="1" applyFont="1" applyFill="1" applyBorder="1" applyAlignment="1" applyProtection="1">
      <alignment horizontal="center" vertical="center" wrapText="1"/>
      <protection locked="0"/>
    </xf>
    <xf numFmtId="49" fontId="17" fillId="20" borderId="56" xfId="8" applyNumberFormat="1" applyFont="1" applyFill="1" applyBorder="1" applyAlignment="1" applyProtection="1">
      <alignment horizontal="left" vertical="center" wrapText="1"/>
      <protection locked="0"/>
    </xf>
    <xf numFmtId="4" fontId="17" fillId="20" borderId="56" xfId="8" applyNumberFormat="1" applyFont="1" applyFill="1" applyBorder="1" applyAlignment="1" applyProtection="1">
      <alignment horizontal="right" vertical="center" wrapText="1"/>
      <protection locked="0"/>
    </xf>
    <xf numFmtId="10" fontId="17" fillId="20" borderId="235" xfId="8" applyNumberFormat="1" applyFont="1" applyFill="1" applyBorder="1" applyAlignment="1" applyProtection="1">
      <alignment horizontal="right" vertical="center" wrapText="1"/>
      <protection locked="0"/>
    </xf>
    <xf numFmtId="4" fontId="17" fillId="20" borderId="173" xfId="8" applyNumberFormat="1" applyFont="1" applyFill="1" applyBorder="1" applyAlignment="1" applyProtection="1">
      <alignment vertical="center" wrapText="1"/>
      <protection locked="0"/>
    </xf>
    <xf numFmtId="49" fontId="17" fillId="2" borderId="61" xfId="8" applyNumberFormat="1" applyFont="1" applyFill="1" applyBorder="1" applyAlignment="1" applyProtection="1">
      <alignment horizontal="center" vertical="center" wrapText="1"/>
      <protection locked="0"/>
    </xf>
    <xf numFmtId="49" fontId="17" fillId="2" borderId="61" xfId="8" applyNumberFormat="1" applyFont="1" applyFill="1" applyBorder="1" applyAlignment="1" applyProtection="1">
      <alignment horizontal="left" vertical="center" wrapText="1"/>
      <protection locked="0"/>
    </xf>
    <xf numFmtId="4" fontId="17" fillId="2" borderId="61" xfId="8" applyNumberFormat="1" applyFont="1" applyFill="1" applyBorder="1" applyAlignment="1" applyProtection="1">
      <alignment horizontal="right" vertical="center" wrapText="1"/>
      <protection locked="0"/>
    </xf>
    <xf numFmtId="4" fontId="17" fillId="2" borderId="93" xfId="8" applyNumberFormat="1" applyFont="1" applyFill="1" applyBorder="1" applyAlignment="1" applyProtection="1">
      <alignment horizontal="right" vertical="center" wrapText="1"/>
      <protection locked="0"/>
    </xf>
    <xf numFmtId="4" fontId="85" fillId="0" borderId="188" xfId="8" applyNumberFormat="1" applyFont="1" applyFill="1" applyBorder="1" applyAlignment="1" applyProtection="1">
      <alignment horizontal="right" vertical="center"/>
      <protection locked="0"/>
    </xf>
    <xf numFmtId="10" fontId="85" fillId="0" borderId="16" xfId="8" applyNumberFormat="1" applyFont="1" applyFill="1" applyBorder="1" applyAlignment="1" applyProtection="1">
      <alignment horizontal="right" vertical="center"/>
      <protection locked="0"/>
    </xf>
    <xf numFmtId="4" fontId="85" fillId="0" borderId="17" xfId="8" applyNumberFormat="1" applyFont="1" applyFill="1" applyBorder="1" applyAlignment="1" applyProtection="1">
      <alignment horizontal="right" vertical="center"/>
      <protection locked="0"/>
    </xf>
    <xf numFmtId="49" fontId="17" fillId="18" borderId="23" xfId="8" applyNumberFormat="1" applyFont="1" applyFill="1" applyBorder="1" applyAlignment="1" applyProtection="1">
      <alignment horizontal="center" vertical="center" wrapText="1"/>
      <protection locked="0"/>
    </xf>
    <xf numFmtId="4" fontId="17" fillId="18" borderId="23" xfId="8" applyNumberFormat="1" applyFont="1" applyFill="1" applyBorder="1" applyAlignment="1" applyProtection="1">
      <alignment horizontal="right" vertical="center" wrapText="1"/>
      <protection locked="0"/>
    </xf>
    <xf numFmtId="10" fontId="17" fillId="18" borderId="23" xfId="8" applyNumberFormat="1" applyFont="1" applyFill="1" applyBorder="1" applyAlignment="1" applyProtection="1">
      <alignment horizontal="right" vertical="center" wrapText="1"/>
      <protection locked="0"/>
    </xf>
    <xf numFmtId="4" fontId="17" fillId="18" borderId="23" xfId="8" applyNumberFormat="1" applyFont="1" applyFill="1" applyBorder="1" applyAlignment="1" applyProtection="1">
      <alignment vertical="center" wrapText="1"/>
      <protection locked="0"/>
    </xf>
    <xf numFmtId="4" fontId="14" fillId="0" borderId="0" xfId="8" applyNumberFormat="1" applyFont="1" applyFill="1" applyBorder="1" applyAlignment="1" applyProtection="1">
      <alignment horizontal="left"/>
      <protection locked="0"/>
    </xf>
    <xf numFmtId="4" fontId="1" fillId="0" borderId="0" xfId="8" applyNumberFormat="1" applyFont="1" applyFill="1" applyBorder="1" applyAlignment="1" applyProtection="1">
      <alignment horizontal="left"/>
      <protection locked="0"/>
    </xf>
    <xf numFmtId="4" fontId="14" fillId="0" borderId="0" xfId="8" applyNumberFormat="1" applyFont="1" applyFill="1" applyBorder="1" applyAlignment="1" applyProtection="1">
      <alignment horizontal="right"/>
      <protection locked="0"/>
    </xf>
    <xf numFmtId="4" fontId="1" fillId="0" borderId="0" xfId="8" applyNumberFormat="1" applyFont="1" applyFill="1" applyBorder="1" applyAlignment="1" applyProtection="1">
      <alignment horizontal="right"/>
      <protection locked="0"/>
    </xf>
    <xf numFmtId="10" fontId="1" fillId="0" borderId="0" xfId="8" applyNumberFormat="1" applyFont="1" applyFill="1" applyBorder="1" applyAlignment="1" applyProtection="1">
      <alignment horizontal="right"/>
      <protection locked="0"/>
    </xf>
    <xf numFmtId="0" fontId="1" fillId="0" borderId="0" xfId="8" applyNumberFormat="1" applyFont="1" applyFill="1" applyBorder="1" applyAlignment="1" applyProtection="1">
      <alignment horizontal="left"/>
      <protection locked="0"/>
    </xf>
    <xf numFmtId="4" fontId="19" fillId="0" borderId="23" xfId="19" applyNumberFormat="1" applyBorder="1" applyAlignment="1">
      <alignment vertical="top"/>
    </xf>
    <xf numFmtId="4" fontId="30" fillId="0" borderId="24" xfId="19" applyNumberFormat="1" applyFont="1" applyBorder="1" applyAlignment="1">
      <alignment vertical="top"/>
    </xf>
    <xf numFmtId="4" fontId="30" fillId="0" borderId="181" xfId="19" applyNumberFormat="1" applyFont="1" applyBorder="1" applyAlignment="1">
      <alignment vertical="top"/>
    </xf>
    <xf numFmtId="4" fontId="19" fillId="0" borderId="0" xfId="19" applyNumberFormat="1" applyBorder="1" applyAlignment="1"/>
    <xf numFmtId="0" fontId="19" fillId="0" borderId="0" xfId="19" applyBorder="1" applyAlignment="1"/>
    <xf numFmtId="4" fontId="19" fillId="0" borderId="0" xfId="19" applyNumberFormat="1" applyAlignment="1"/>
    <xf numFmtId="0" fontId="39" fillId="0" borderId="25" xfId="10" applyFont="1" applyBorder="1" applyAlignment="1">
      <alignment horizontal="left" vertical="top" wrapText="1"/>
    </xf>
    <xf numFmtId="4" fontId="45" fillId="0" borderId="90" xfId="10" applyNumberFormat="1" applyFont="1" applyBorder="1" applyAlignment="1">
      <alignment horizontal="left" vertical="center"/>
    </xf>
    <xf numFmtId="49" fontId="7" fillId="20" borderId="61" xfId="1" applyNumberFormat="1" applyFont="1" applyFill="1" applyBorder="1" applyAlignment="1" applyProtection="1">
      <alignment horizontal="center" vertical="center" wrapText="1"/>
      <protection locked="0"/>
    </xf>
    <xf numFmtId="49" fontId="8" fillId="2" borderId="79" xfId="1" applyNumberFormat="1" applyFont="1" applyFill="1" applyBorder="1" applyAlignment="1" applyProtection="1">
      <alignment horizontal="center" vertical="center" wrapText="1"/>
      <protection locked="0"/>
    </xf>
    <xf numFmtId="49" fontId="8" fillId="2" borderId="75" xfId="1" applyNumberFormat="1" applyFont="1" applyFill="1" applyBorder="1" applyAlignment="1" applyProtection="1">
      <alignment horizontal="center" vertical="center" wrapText="1"/>
      <protection locked="0"/>
    </xf>
    <xf numFmtId="49" fontId="8" fillId="2" borderId="75" xfId="1" applyNumberFormat="1" applyFont="1" applyFill="1" applyBorder="1" applyAlignment="1" applyProtection="1">
      <alignment horizontal="left" vertical="center" wrapText="1"/>
      <protection locked="0"/>
    </xf>
    <xf numFmtId="4" fontId="8" fillId="2" borderId="75" xfId="1" applyNumberFormat="1" applyFont="1" applyFill="1" applyBorder="1" applyAlignment="1" applyProtection="1">
      <alignment horizontal="right" vertical="center" wrapText="1"/>
      <protection locked="0"/>
    </xf>
    <xf numFmtId="4" fontId="8" fillId="2" borderId="225" xfId="1" applyNumberFormat="1" applyFont="1" applyFill="1" applyBorder="1" applyAlignment="1" applyProtection="1">
      <alignment horizontal="right" vertical="center" wrapText="1"/>
      <protection locked="0"/>
    </xf>
    <xf numFmtId="4" fontId="85" fillId="12" borderId="98" xfId="1" applyNumberFormat="1" applyFont="1" applyFill="1" applyBorder="1" applyAlignment="1" applyProtection="1">
      <alignment horizontal="right" vertical="center"/>
      <protection locked="0"/>
    </xf>
    <xf numFmtId="10" fontId="85" fillId="12" borderId="188" xfId="1" applyNumberFormat="1" applyFont="1" applyFill="1" applyBorder="1" applyAlignment="1" applyProtection="1">
      <alignment horizontal="right" vertical="center"/>
      <protection locked="0"/>
    </xf>
    <xf numFmtId="4" fontId="85" fillId="12" borderId="16" xfId="1" applyNumberFormat="1" applyFont="1" applyFill="1" applyBorder="1" applyAlignment="1" applyProtection="1">
      <alignment horizontal="right" vertical="center"/>
      <protection locked="0"/>
    </xf>
    <xf numFmtId="4" fontId="85" fillId="12" borderId="20" xfId="1" applyNumberFormat="1" applyFont="1" applyFill="1" applyBorder="1" applyAlignment="1" applyProtection="1">
      <alignment horizontal="right" vertical="center"/>
      <protection locked="0"/>
    </xf>
    <xf numFmtId="0" fontId="20" fillId="0" borderId="17" xfId="18" applyFont="1" applyBorder="1" applyAlignment="1">
      <alignment horizontal="left" vertical="top" wrapText="1"/>
    </xf>
    <xf numFmtId="0" fontId="19" fillId="0" borderId="17" xfId="10" applyNumberFormat="1" applyFont="1" applyBorder="1" applyAlignment="1">
      <alignment horizontal="center" vertical="center"/>
    </xf>
    <xf numFmtId="0" fontId="44" fillId="0" borderId="17" xfId="10" applyNumberFormat="1" applyFont="1" applyBorder="1" applyAlignment="1">
      <alignment horizontal="center" vertical="center"/>
    </xf>
    <xf numFmtId="4" fontId="30" fillId="0" borderId="218" xfId="10" applyNumberFormat="1" applyFont="1" applyBorder="1" applyAlignment="1">
      <alignment horizontal="right" vertical="center"/>
    </xf>
    <xf numFmtId="4" fontId="30" fillId="0" borderId="205" xfId="10" applyNumberFormat="1" applyFont="1" applyBorder="1" applyAlignment="1">
      <alignment horizontal="right" vertical="center"/>
    </xf>
    <xf numFmtId="4" fontId="30" fillId="0" borderId="205" xfId="10" applyNumberFormat="1" applyFont="1" applyBorder="1" applyAlignment="1">
      <alignment vertical="center"/>
    </xf>
    <xf numFmtId="10" fontId="20" fillId="0" borderId="16" xfId="10" applyNumberFormat="1" applyBorder="1" applyAlignment="1">
      <alignment vertical="center"/>
    </xf>
    <xf numFmtId="0" fontId="20" fillId="0" borderId="86" xfId="18" applyFont="1" applyBorder="1" applyAlignment="1">
      <alignment horizontal="left" vertical="top" wrapText="1"/>
    </xf>
    <xf numFmtId="4" fontId="20" fillId="0" borderId="84" xfId="10" applyNumberFormat="1" applyBorder="1" applyAlignment="1">
      <alignment horizontal="right" vertical="center"/>
    </xf>
    <xf numFmtId="4" fontId="19" fillId="0" borderId="236" xfId="10" applyNumberFormat="1" applyFont="1" applyBorder="1" applyAlignment="1">
      <alignment horizontal="right" vertical="center"/>
    </xf>
    <xf numFmtId="4" fontId="20" fillId="0" borderId="207" xfId="10" applyNumberFormat="1" applyBorder="1" applyAlignment="1">
      <alignment horizontal="right" vertical="center"/>
    </xf>
    <xf numFmtId="49" fontId="45" fillId="0" borderId="79" xfId="10" applyNumberFormat="1" applyFont="1" applyBorder="1" applyAlignment="1">
      <alignment horizontal="center" vertical="center"/>
    </xf>
    <xf numFmtId="4" fontId="45" fillId="0" borderId="80" xfId="10" applyNumberFormat="1" applyFont="1" applyBorder="1" applyAlignment="1">
      <alignment horizontal="right" vertical="center"/>
    </xf>
    <xf numFmtId="4" fontId="45" fillId="0" borderId="216" xfId="10" applyNumberFormat="1" applyFont="1" applyBorder="1" applyAlignment="1">
      <alignment horizontal="right" vertical="center"/>
    </xf>
    <xf numFmtId="4" fontId="45" fillId="0" borderId="205" xfId="10" applyNumberFormat="1" applyFont="1" applyBorder="1" applyAlignment="1">
      <alignment vertical="center"/>
    </xf>
    <xf numFmtId="0" fontId="61" fillId="0" borderId="69" xfId="12" applyFont="1" applyBorder="1" applyAlignment="1">
      <alignment horizontal="center" vertical="center" wrapText="1"/>
    </xf>
    <xf numFmtId="0" fontId="75" fillId="0" borderId="0" xfId="15" applyFont="1" applyBorder="1" applyAlignment="1"/>
    <xf numFmtId="0" fontId="20" fillId="0" borderId="78" xfId="10" applyFont="1" applyBorder="1" applyAlignment="1">
      <alignment horizontal="left" vertical="top" wrapText="1"/>
    </xf>
    <xf numFmtId="49" fontId="20" fillId="0" borderId="79" xfId="10" applyNumberFormat="1" applyBorder="1" applyAlignment="1">
      <alignment horizontal="center" vertical="center"/>
    </xf>
    <xf numFmtId="4" fontId="20" fillId="0" borderId="80" xfId="10" applyNumberFormat="1" applyBorder="1" applyAlignment="1">
      <alignment horizontal="right" vertical="center"/>
    </xf>
    <xf numFmtId="0" fontId="20" fillId="0" borderId="141" xfId="10" applyFont="1" applyBorder="1" applyAlignment="1">
      <alignment horizontal="left" vertical="top" wrapText="1"/>
    </xf>
    <xf numFmtId="0" fontId="34" fillId="0" borderId="237" xfId="10" applyFont="1" applyBorder="1" applyAlignment="1">
      <alignment horizontal="center" vertical="top"/>
    </xf>
    <xf numFmtId="0" fontId="42" fillId="0" borderId="238" xfId="18" applyFont="1" applyBorder="1" applyAlignment="1">
      <alignment horizontal="left" vertical="top" wrapText="1"/>
    </xf>
    <xf numFmtId="49" fontId="20" fillId="0" borderId="241" xfId="10" applyNumberFormat="1" applyFont="1" applyBorder="1" applyAlignment="1">
      <alignment horizontal="center" vertical="center"/>
    </xf>
    <xf numFmtId="4" fontId="45" fillId="0" borderId="239" xfId="10" applyNumberFormat="1" applyFont="1" applyBorder="1" applyAlignment="1">
      <alignment horizontal="left" vertical="center"/>
    </xf>
    <xf numFmtId="4" fontId="45" fillId="0" borderId="242" xfId="10" applyNumberFormat="1" applyFont="1" applyBorder="1" applyAlignment="1">
      <alignment horizontal="left" vertical="center"/>
    </xf>
    <xf numFmtId="4" fontId="45" fillId="0" borderId="243" xfId="10" applyNumberFormat="1" applyFont="1" applyBorder="1" applyAlignment="1">
      <alignment horizontal="right" vertical="center"/>
    </xf>
    <xf numFmtId="4" fontId="48" fillId="0" borderId="244" xfId="10" applyNumberFormat="1" applyFont="1" applyBorder="1" applyAlignment="1">
      <alignment horizontal="right" vertical="center"/>
    </xf>
    <xf numFmtId="4" fontId="45" fillId="0" borderId="244" xfId="10" applyNumberFormat="1" applyFont="1" applyBorder="1" applyAlignment="1">
      <alignment horizontal="right" vertical="center"/>
    </xf>
    <xf numFmtId="10" fontId="45" fillId="0" borderId="240" xfId="10" applyNumberFormat="1" applyFont="1" applyBorder="1" applyAlignment="1">
      <alignment vertical="center"/>
    </xf>
    <xf numFmtId="0" fontId="89" fillId="0" borderId="32" xfId="19" applyFont="1" applyBorder="1" applyAlignment="1">
      <alignment horizontal="left" vertical="center"/>
    </xf>
    <xf numFmtId="0" fontId="4" fillId="0" borderId="0" xfId="1" applyNumberFormat="1" applyFont="1" applyFill="1" applyBorder="1" applyAlignment="1" applyProtection="1">
      <alignment horizontal="right" vertical="top"/>
      <protection locked="0"/>
    </xf>
    <xf numFmtId="49" fontId="9" fillId="2" borderId="1" xfId="1" applyNumberFormat="1" applyFont="1" applyFill="1" applyBorder="1" applyAlignment="1" applyProtection="1">
      <alignment horizontal="right" vertical="center" wrapText="1"/>
      <protection locked="0"/>
    </xf>
    <xf numFmtId="49" fontId="4" fillId="2" borderId="0" xfId="1" applyNumberFormat="1" applyFont="1" applyFill="1" applyBorder="1" applyAlignment="1" applyProtection="1">
      <alignment horizontal="center" vertical="top" wrapText="1"/>
      <protection locked="0"/>
    </xf>
    <xf numFmtId="49" fontId="4" fillId="2" borderId="15" xfId="1" applyNumberFormat="1" applyFont="1" applyFill="1" applyBorder="1" applyAlignment="1" applyProtection="1">
      <alignment horizontal="center" vertical="top" wrapText="1"/>
      <protection locked="0"/>
    </xf>
    <xf numFmtId="49" fontId="4" fillId="2" borderId="24" xfId="1" applyNumberFormat="1" applyFont="1" applyFill="1" applyBorder="1" applyAlignment="1" applyProtection="1">
      <alignment horizontal="center" vertical="top" wrapText="1"/>
      <protection locked="0"/>
    </xf>
    <xf numFmtId="49" fontId="5" fillId="2" borderId="15" xfId="1" applyNumberFormat="1" applyFont="1" applyFill="1" applyBorder="1" applyAlignment="1" applyProtection="1">
      <alignment horizontal="center" vertical="top" wrapText="1"/>
      <protection locked="0"/>
    </xf>
    <xf numFmtId="49" fontId="5" fillId="2" borderId="22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25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17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30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26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20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181" xfId="1" applyNumberFormat="1" applyFont="1" applyFill="1" applyBorder="1" applyAlignment="1" applyProtection="1">
      <alignment horizontal="center" vertical="top" wrapText="1"/>
      <protection locked="0"/>
    </xf>
    <xf numFmtId="0" fontId="5" fillId="0" borderId="0" xfId="1" applyNumberFormat="1" applyFont="1" applyFill="1" applyBorder="1" applyAlignment="1" applyProtection="1">
      <alignment horizontal="center" vertical="top" wrapText="1"/>
      <protection locked="0"/>
    </xf>
    <xf numFmtId="0" fontId="5" fillId="0" borderId="98" xfId="1" applyNumberFormat="1" applyFont="1" applyFill="1" applyBorder="1" applyAlignment="1" applyProtection="1">
      <alignment horizontal="center" vertical="top" wrapText="1"/>
      <protection locked="0"/>
    </xf>
    <xf numFmtId="0" fontId="84" fillId="0" borderId="186" xfId="1" applyNumberFormat="1" applyFont="1" applyFill="1" applyBorder="1" applyAlignment="1" applyProtection="1">
      <alignment horizontal="center" vertical="center" wrapText="1"/>
      <protection locked="0"/>
    </xf>
    <xf numFmtId="0" fontId="84" fillId="0" borderId="187" xfId="1" applyNumberFormat="1" applyFont="1" applyFill="1" applyBorder="1" applyAlignment="1" applyProtection="1">
      <alignment horizontal="center" vertical="center" wrapText="1"/>
      <protection locked="0"/>
    </xf>
    <xf numFmtId="0" fontId="84" fillId="0" borderId="188" xfId="1" applyNumberFormat="1" applyFont="1" applyFill="1" applyBorder="1" applyAlignment="1" applyProtection="1">
      <alignment horizontal="center" vertical="center" wrapText="1"/>
      <protection locked="0"/>
    </xf>
    <xf numFmtId="49" fontId="18" fillId="2" borderId="1" xfId="8" applyNumberFormat="1" applyFont="1" applyFill="1" applyBorder="1" applyAlignment="1" applyProtection="1">
      <alignment horizontal="right" vertical="center" wrapText="1"/>
      <protection locked="0"/>
    </xf>
    <xf numFmtId="0" fontId="4" fillId="0" borderId="0" xfId="8" applyNumberFormat="1" applyFont="1" applyFill="1" applyBorder="1" applyAlignment="1" applyProtection="1">
      <alignment horizontal="right" vertical="top"/>
      <protection locked="0"/>
    </xf>
    <xf numFmtId="49" fontId="4" fillId="2" borderId="0" xfId="8" applyNumberFormat="1" applyFont="1" applyFill="1" applyBorder="1" applyAlignment="1" applyProtection="1">
      <alignment horizontal="center" vertical="top" wrapText="1"/>
      <protection locked="0"/>
    </xf>
    <xf numFmtId="0" fontId="39" fillId="0" borderId="178" xfId="12" applyFont="1" applyBorder="1" applyAlignment="1">
      <alignment horizontal="center" vertical="center" wrapText="1"/>
    </xf>
    <xf numFmtId="0" fontId="39" fillId="0" borderId="25" xfId="12" applyFont="1" applyBorder="1" applyAlignment="1">
      <alignment horizontal="center" vertical="center" wrapText="1"/>
    </xf>
    <xf numFmtId="0" fontId="39" fillId="0" borderId="17" xfId="12" applyFont="1" applyBorder="1" applyAlignment="1">
      <alignment horizontal="center" vertical="center" wrapText="1"/>
    </xf>
    <xf numFmtId="4" fontId="46" fillId="9" borderId="65" xfId="12" applyNumberFormat="1" applyFont="1" applyFill="1" applyBorder="1" applyAlignment="1">
      <alignment horizontal="center" vertical="center"/>
    </xf>
    <xf numFmtId="4" fontId="46" fillId="9" borderId="132" xfId="12" applyNumberFormat="1" applyFont="1" applyFill="1" applyBorder="1" applyAlignment="1">
      <alignment horizontal="center" vertical="center"/>
    </xf>
    <xf numFmtId="0" fontId="21" fillId="0" borderId="0" xfId="12" applyFont="1" applyBorder="1" applyAlignment="1">
      <alignment horizontal="left" vertical="top" wrapText="1"/>
    </xf>
    <xf numFmtId="0" fontId="20" fillId="0" borderId="0" xfId="12" applyBorder="1" applyAlignment="1">
      <alignment horizontal="center" vertical="center"/>
    </xf>
    <xf numFmtId="0" fontId="46" fillId="0" borderId="50" xfId="12" applyFont="1" applyBorder="1" applyAlignment="1">
      <alignment horizontal="center" vertical="center"/>
    </xf>
    <xf numFmtId="0" fontId="46" fillId="0" borderId="51" xfId="12" applyFont="1" applyBorder="1" applyAlignment="1">
      <alignment horizontal="center" vertical="center"/>
    </xf>
    <xf numFmtId="0" fontId="46" fillId="0" borderId="73" xfId="12" applyFont="1" applyBorder="1" applyAlignment="1">
      <alignment horizontal="center" vertical="center"/>
    </xf>
    <xf numFmtId="0" fontId="46" fillId="0" borderId="175" xfId="12" applyFont="1" applyBorder="1" applyAlignment="1">
      <alignment horizontal="center" vertical="center" wrapText="1"/>
    </xf>
    <xf numFmtId="0" fontId="46" fillId="0" borderId="176" xfId="12" applyFont="1" applyBorder="1" applyAlignment="1">
      <alignment horizontal="center" vertical="center" wrapText="1"/>
    </xf>
    <xf numFmtId="0" fontId="46" fillId="0" borderId="2" xfId="12" applyFont="1" applyBorder="1" applyAlignment="1">
      <alignment horizontal="center" vertical="center" wrapText="1"/>
    </xf>
    <xf numFmtId="0" fontId="46" fillId="0" borderId="61" xfId="12" applyFont="1" applyBorder="1" applyAlignment="1">
      <alignment horizontal="center" vertical="center" wrapText="1"/>
    </xf>
    <xf numFmtId="0" fontId="46" fillId="0" borderId="90" xfId="12" applyFont="1" applyBorder="1" applyAlignment="1">
      <alignment horizontal="center" vertical="center" wrapText="1"/>
    </xf>
    <xf numFmtId="0" fontId="46" fillId="0" borderId="93" xfId="12" applyFont="1" applyBorder="1" applyAlignment="1">
      <alignment horizontal="center" vertical="center" wrapText="1"/>
    </xf>
    <xf numFmtId="0" fontId="36" fillId="0" borderId="0" xfId="12" applyFont="1" applyBorder="1" applyAlignment="1">
      <alignment horizontal="center" wrapText="1"/>
    </xf>
    <xf numFmtId="0" fontId="36" fillId="0" borderId="0" xfId="12" applyFont="1" applyBorder="1" applyAlignment="1">
      <alignment horizontal="center" vertical="center"/>
    </xf>
    <xf numFmtId="0" fontId="36" fillId="0" borderId="0" xfId="12" applyFont="1" applyBorder="1" applyAlignment="1">
      <alignment horizontal="center"/>
    </xf>
    <xf numFmtId="0" fontId="34" fillId="0" borderId="176" xfId="12" applyFont="1" applyBorder="1" applyAlignment="1">
      <alignment horizontal="center" vertical="top" wrapText="1"/>
    </xf>
    <xf numFmtId="0" fontId="34" fillId="0" borderId="177" xfId="12" applyFont="1" applyBorder="1" applyAlignment="1">
      <alignment horizontal="center" vertical="top" wrapText="1"/>
    </xf>
    <xf numFmtId="0" fontId="41" fillId="0" borderId="25" xfId="10" applyFont="1" applyBorder="1" applyAlignment="1">
      <alignment horizontal="left" vertical="top" wrapText="1"/>
    </xf>
    <xf numFmtId="0" fontId="41" fillId="0" borderId="116" xfId="10" applyFont="1" applyBorder="1" applyAlignment="1">
      <alignment horizontal="left" vertical="top" wrapText="1"/>
    </xf>
    <xf numFmtId="0" fontId="41" fillId="0" borderId="114" xfId="10" applyFont="1" applyBorder="1" applyAlignment="1">
      <alignment horizontal="left" vertical="top" wrapText="1"/>
    </xf>
    <xf numFmtId="0" fontId="41" fillId="0" borderId="245" xfId="10" applyFont="1" applyBorder="1" applyAlignment="1">
      <alignment horizontal="left" vertical="top" wrapText="1"/>
    </xf>
    <xf numFmtId="0" fontId="41" fillId="0" borderId="17" xfId="10" applyFont="1" applyBorder="1" applyAlignment="1">
      <alignment horizontal="left" vertical="top" wrapText="1"/>
    </xf>
    <xf numFmtId="0" fontId="19" fillId="0" borderId="0" xfId="10" applyFont="1" applyAlignment="1">
      <alignment horizontal="left"/>
    </xf>
    <xf numFmtId="0" fontId="41" fillId="0" borderId="0" xfId="10" applyFont="1" applyAlignment="1">
      <alignment horizontal="left"/>
    </xf>
    <xf numFmtId="0" fontId="39" fillId="0" borderId="222" xfId="10" applyFont="1" applyBorder="1" applyAlignment="1">
      <alignment horizontal="center" vertical="center" wrapText="1"/>
    </xf>
    <xf numFmtId="0" fontId="39" fillId="0" borderId="16" xfId="10" applyFont="1" applyBorder="1" applyAlignment="1">
      <alignment horizontal="center" vertical="center"/>
    </xf>
    <xf numFmtId="0" fontId="40" fillId="0" borderId="178" xfId="10" applyFont="1" applyBorder="1" applyAlignment="1">
      <alignment horizontal="center" vertical="center" wrapText="1"/>
    </xf>
    <xf numFmtId="0" fontId="40" fillId="0" borderId="25" xfId="10" applyFont="1" applyBorder="1" applyAlignment="1">
      <alignment horizontal="center" vertical="center" wrapText="1"/>
    </xf>
    <xf numFmtId="0" fontId="39" fillId="0" borderId="22" xfId="10" applyFont="1" applyBorder="1" applyAlignment="1">
      <alignment horizontal="left" vertical="top" wrapText="1"/>
    </xf>
    <xf numFmtId="0" fontId="39" fillId="0" borderId="25" xfId="10" applyFont="1" applyBorder="1" applyAlignment="1">
      <alignment horizontal="left" vertical="top" wrapText="1"/>
    </xf>
    <xf numFmtId="0" fontId="39" fillId="0" borderId="17" xfId="10" applyFont="1" applyBorder="1" applyAlignment="1">
      <alignment horizontal="left" vertical="top" wrapText="1"/>
    </xf>
    <xf numFmtId="0" fontId="46" fillId="0" borderId="197" xfId="10" applyFont="1" applyBorder="1" applyAlignment="1">
      <alignment horizontal="right" vertical="center"/>
    </xf>
    <xf numFmtId="0" fontId="46" fillId="0" borderId="198" xfId="10" applyFont="1" applyBorder="1" applyAlignment="1">
      <alignment horizontal="right" vertical="center"/>
    </xf>
    <xf numFmtId="49" fontId="34" fillId="0" borderId="195" xfId="10" applyNumberFormat="1" applyFont="1" applyBorder="1" applyAlignment="1">
      <alignment horizontal="center" vertical="center"/>
    </xf>
    <xf numFmtId="49" fontId="34" fillId="0" borderId="194" xfId="10" applyNumberFormat="1" applyFont="1" applyBorder="1" applyAlignment="1">
      <alignment horizontal="center" vertical="center"/>
    </xf>
    <xf numFmtId="4" fontId="45" fillId="0" borderId="90" xfId="10" applyNumberFormat="1" applyFont="1" applyBorder="1" applyAlignment="1">
      <alignment horizontal="left" vertical="center" wrapText="1"/>
    </xf>
    <xf numFmtId="4" fontId="45" fillId="0" borderId="28" xfId="10" applyNumberFormat="1" applyFont="1" applyBorder="1" applyAlignment="1">
      <alignment horizontal="left" vertical="center" wrapText="1"/>
    </xf>
    <xf numFmtId="4" fontId="45" fillId="0" borderId="90" xfId="10" applyNumberFormat="1" applyFont="1" applyBorder="1" applyAlignment="1">
      <alignment horizontal="left" vertical="center"/>
    </xf>
    <xf numFmtId="4" fontId="45" fillId="0" borderId="89" xfId="10" applyNumberFormat="1" applyFont="1" applyBorder="1" applyAlignment="1">
      <alignment horizontal="left" vertical="center"/>
    </xf>
    <xf numFmtId="4" fontId="45" fillId="0" borderId="239" xfId="10" applyNumberFormat="1" applyFont="1" applyBorder="1" applyAlignment="1">
      <alignment horizontal="left" vertical="center" wrapText="1"/>
    </xf>
    <xf numFmtId="4" fontId="45" fillId="0" borderId="240" xfId="10" applyNumberFormat="1" applyFont="1" applyBorder="1" applyAlignment="1">
      <alignment horizontal="left" vertical="center" wrapText="1"/>
    </xf>
    <xf numFmtId="49" fontId="34" fillId="0" borderId="106" xfId="10" applyNumberFormat="1" applyFont="1" applyBorder="1" applyAlignment="1">
      <alignment horizontal="center" vertical="center"/>
    </xf>
    <xf numFmtId="49" fontId="34" fillId="0" borderId="105" xfId="10" applyNumberFormat="1" applyFont="1" applyBorder="1" applyAlignment="1">
      <alignment horizontal="center" vertical="center"/>
    </xf>
    <xf numFmtId="4" fontId="45" fillId="0" borderId="111" xfId="10" applyNumberFormat="1" applyFont="1" applyBorder="1" applyAlignment="1">
      <alignment horizontal="left" vertical="center" wrapText="1"/>
    </xf>
    <xf numFmtId="4" fontId="45" fillId="0" borderId="112" xfId="10" applyNumberFormat="1" applyFont="1" applyBorder="1" applyAlignment="1">
      <alignment horizontal="left" vertical="center" wrapText="1"/>
    </xf>
    <xf numFmtId="49" fontId="39" fillId="0" borderId="75" xfId="10" applyNumberFormat="1" applyFont="1" applyBorder="1" applyAlignment="1">
      <alignment horizontal="center"/>
    </xf>
    <xf numFmtId="4" fontId="43" fillId="0" borderId="90" xfId="10" applyNumberFormat="1" applyFont="1" applyBorder="1" applyAlignment="1">
      <alignment horizontal="left" vertical="center"/>
    </xf>
    <xf numFmtId="4" fontId="43" fillId="0" borderId="28" xfId="10" applyNumberFormat="1" applyFont="1" applyBorder="1" applyAlignment="1">
      <alignment horizontal="left" vertical="center"/>
    </xf>
    <xf numFmtId="4" fontId="43" fillId="0" borderId="89" xfId="10" applyNumberFormat="1" applyFont="1" applyBorder="1" applyAlignment="1">
      <alignment horizontal="left" vertical="center"/>
    </xf>
    <xf numFmtId="4" fontId="94" fillId="0" borderId="90" xfId="10" applyNumberFormat="1" applyFont="1" applyBorder="1" applyAlignment="1">
      <alignment horizontal="left" vertical="center" wrapText="1"/>
    </xf>
    <xf numFmtId="4" fontId="94" fillId="0" borderId="89" xfId="10" applyNumberFormat="1" applyFont="1" applyBorder="1" applyAlignment="1">
      <alignment horizontal="left" vertical="center" wrapText="1"/>
    </xf>
    <xf numFmtId="4" fontId="43" fillId="0" borderId="80" xfId="10" applyNumberFormat="1" applyFont="1" applyBorder="1" applyAlignment="1">
      <alignment horizontal="left" vertical="center"/>
    </xf>
    <xf numFmtId="4" fontId="43" fillId="0" borderId="78" xfId="10" applyNumberFormat="1" applyFont="1" applyBorder="1" applyAlignment="1">
      <alignment horizontal="left" vertical="center"/>
    </xf>
    <xf numFmtId="0" fontId="40" fillId="0" borderId="214" xfId="10" applyFont="1" applyBorder="1" applyAlignment="1">
      <alignment horizontal="center" vertical="center" wrapText="1"/>
    </xf>
    <xf numFmtId="0" fontId="40" fillId="0" borderId="93" xfId="10" applyFont="1" applyBorder="1" applyAlignment="1">
      <alignment horizontal="center" vertical="center" wrapText="1"/>
    </xf>
    <xf numFmtId="0" fontId="36" fillId="0" borderId="154" xfId="10" applyFont="1" applyBorder="1" applyAlignment="1">
      <alignment horizontal="center" vertical="center"/>
    </xf>
    <xf numFmtId="0" fontId="36" fillId="0" borderId="70" xfId="10" applyFont="1" applyBorder="1" applyAlignment="1">
      <alignment horizontal="center" vertical="center"/>
    </xf>
    <xf numFmtId="0" fontId="36" fillId="0" borderId="164" xfId="10" applyFont="1" applyBorder="1" applyAlignment="1">
      <alignment horizontal="center" vertical="center"/>
    </xf>
    <xf numFmtId="0" fontId="40" fillId="0" borderId="224" xfId="10" applyFont="1" applyBorder="1" applyAlignment="1">
      <alignment horizontal="center" vertical="center" wrapText="1"/>
    </xf>
    <xf numFmtId="0" fontId="40" fillId="0" borderId="212" xfId="10" applyFont="1" applyBorder="1" applyAlignment="1">
      <alignment horizontal="center" vertical="center" wrapText="1"/>
    </xf>
    <xf numFmtId="0" fontId="40" fillId="0" borderId="67" xfId="10" applyFont="1" applyBorder="1" applyAlignment="1">
      <alignment horizontal="center" vertical="center" wrapText="1"/>
    </xf>
    <xf numFmtId="0" fontId="40" fillId="0" borderId="72" xfId="10" applyFont="1" applyBorder="1" applyAlignment="1">
      <alignment horizontal="center" vertical="center" wrapText="1"/>
    </xf>
    <xf numFmtId="0" fontId="40" fillId="0" borderId="68" xfId="10" applyFont="1" applyBorder="1" applyAlignment="1">
      <alignment horizontal="center" vertical="center" wrapText="1"/>
    </xf>
    <xf numFmtId="0" fontId="40" fillId="0" borderId="61" xfId="10" applyFont="1" applyBorder="1" applyAlignment="1">
      <alignment horizontal="center" vertical="center" wrapText="1"/>
    </xf>
    <xf numFmtId="0" fontId="22" fillId="0" borderId="68" xfId="10" applyFont="1" applyBorder="1" applyAlignment="1">
      <alignment horizontal="center" vertical="center" wrapText="1"/>
    </xf>
    <xf numFmtId="0" fontId="22" fillId="0" borderId="61" xfId="10" applyFont="1" applyBorder="1" applyAlignment="1">
      <alignment horizontal="center" vertical="center" wrapText="1"/>
    </xf>
    <xf numFmtId="0" fontId="22" fillId="0" borderId="0" xfId="10" applyFont="1" applyAlignment="1">
      <alignment horizontal="left"/>
    </xf>
    <xf numFmtId="0" fontId="5" fillId="0" borderId="0" xfId="10" applyFont="1" applyAlignment="1">
      <alignment horizontal="left" vertical="top" wrapText="1"/>
    </xf>
    <xf numFmtId="0" fontId="23" fillId="0" borderId="0" xfId="9" applyFont="1" applyAlignment="1">
      <alignment horizontal="center" wrapText="1"/>
    </xf>
    <xf numFmtId="0" fontId="19" fillId="0" borderId="0" xfId="9" applyAlignment="1">
      <alignment horizontal="center"/>
    </xf>
    <xf numFmtId="0" fontId="24" fillId="0" borderId="4" xfId="9" applyFont="1" applyFill="1" applyBorder="1" applyAlignment="1">
      <alignment horizontal="center" vertical="center" wrapText="1"/>
    </xf>
    <xf numFmtId="0" fontId="24" fillId="0" borderId="10" xfId="9" applyFont="1" applyFill="1" applyBorder="1" applyAlignment="1">
      <alignment horizontal="center" vertical="center" wrapText="1"/>
    </xf>
    <xf numFmtId="0" fontId="24" fillId="0" borderId="5" xfId="9" applyFont="1" applyFill="1" applyBorder="1" applyAlignment="1">
      <alignment horizontal="center" vertical="center" wrapText="1"/>
    </xf>
    <xf numFmtId="0" fontId="24" fillId="0" borderId="11" xfId="9" applyFont="1" applyFill="1" applyBorder="1" applyAlignment="1">
      <alignment horizontal="center" vertical="center" wrapText="1"/>
    </xf>
    <xf numFmtId="43" fontId="24" fillId="0" borderId="6" xfId="9" applyNumberFormat="1" applyFont="1" applyFill="1" applyBorder="1" applyAlignment="1">
      <alignment horizontal="center" vertical="center" wrapText="1"/>
    </xf>
    <xf numFmtId="43" fontId="24" fillId="0" borderId="7" xfId="9" applyNumberFormat="1" applyFont="1" applyFill="1" applyBorder="1" applyAlignment="1">
      <alignment horizontal="center" vertical="center" wrapText="1"/>
    </xf>
    <xf numFmtId="43" fontId="24" fillId="0" borderId="8" xfId="9" applyNumberFormat="1" applyFont="1" applyFill="1" applyBorder="1" applyAlignment="1">
      <alignment horizontal="center" vertical="center" wrapText="1"/>
    </xf>
    <xf numFmtId="43" fontId="24" fillId="0" borderId="9" xfId="9" applyNumberFormat="1" applyFont="1" applyFill="1" applyBorder="1" applyAlignment="1">
      <alignment horizontal="center" vertical="center" wrapText="1"/>
    </xf>
    <xf numFmtId="43" fontId="24" fillId="0" borderId="40" xfId="9" applyNumberFormat="1" applyFont="1" applyFill="1" applyBorder="1" applyAlignment="1">
      <alignment horizontal="center" vertical="center" wrapText="1"/>
    </xf>
    <xf numFmtId="0" fontId="34" fillId="0" borderId="0" xfId="10" applyFont="1" applyAlignment="1">
      <alignment horizontal="right"/>
    </xf>
    <xf numFmtId="0" fontId="35" fillId="0" borderId="0" xfId="10" applyFont="1" applyAlignment="1">
      <alignment horizontal="left"/>
    </xf>
    <xf numFmtId="0" fontId="23" fillId="0" borderId="37" xfId="9" applyFont="1" applyBorder="1" applyAlignment="1">
      <alignment horizontal="center"/>
    </xf>
    <xf numFmtId="0" fontId="23" fillId="0" borderId="0" xfId="9" applyFont="1" applyBorder="1" applyAlignment="1">
      <alignment horizontal="center"/>
    </xf>
    <xf numFmtId="0" fontId="24" fillId="0" borderId="38" xfId="9" applyFont="1" applyFill="1" applyBorder="1" applyAlignment="1">
      <alignment horizontal="center" vertical="center" wrapText="1"/>
    </xf>
    <xf numFmtId="0" fontId="24" fillId="0" borderId="41" xfId="9" applyFont="1" applyFill="1" applyBorder="1" applyAlignment="1">
      <alignment horizontal="center" vertical="center" wrapText="1"/>
    </xf>
    <xf numFmtId="43" fontId="24" fillId="0" borderId="39" xfId="9" applyNumberFormat="1" applyFont="1" applyFill="1" applyBorder="1" applyAlignment="1">
      <alignment horizontal="center" vertical="center" wrapText="1"/>
    </xf>
    <xf numFmtId="0" fontId="52" fillId="0" borderId="151" xfId="12" applyFont="1" applyBorder="1" applyAlignment="1">
      <alignment horizontal="left" vertical="center" wrapText="1"/>
    </xf>
    <xf numFmtId="0" fontId="60" fillId="0" borderId="70" xfId="12" applyFont="1" applyBorder="1" applyAlignment="1">
      <alignment horizontal="left" vertical="center" wrapText="1"/>
    </xf>
    <xf numFmtId="0" fontId="52" fillId="0" borderId="151" xfId="12" applyFont="1" applyFill="1" applyBorder="1" applyAlignment="1">
      <alignment horizontal="left" vertical="center" wrapText="1"/>
    </xf>
    <xf numFmtId="0" fontId="52" fillId="0" borderId="0" xfId="12" applyFont="1" applyBorder="1" applyAlignment="1">
      <alignment horizontal="left" vertical="center" wrapText="1"/>
    </xf>
    <xf numFmtId="0" fontId="52" fillId="0" borderId="141" xfId="12" applyFont="1" applyBorder="1" applyAlignment="1">
      <alignment horizontal="left" vertical="center" wrapText="1"/>
    </xf>
    <xf numFmtId="0" fontId="60" fillId="0" borderId="66" xfId="12" applyFont="1" applyBorder="1" applyAlignment="1">
      <alignment horizontal="left" vertical="center" wrapText="1"/>
    </xf>
    <xf numFmtId="0" fontId="52" fillId="0" borderId="144" xfId="12" applyFont="1" applyFill="1" applyBorder="1" applyAlignment="1">
      <alignment horizontal="left" vertical="center" wrapText="1"/>
    </xf>
    <xf numFmtId="0" fontId="52" fillId="0" borderId="0" xfId="12" applyFont="1" applyFill="1" applyBorder="1" applyAlignment="1">
      <alignment horizontal="left" vertical="center" wrapText="1"/>
    </xf>
    <xf numFmtId="0" fontId="60" fillId="0" borderId="66" xfId="12" applyFont="1" applyBorder="1" applyAlignment="1">
      <alignment horizontal="left" vertical="center"/>
    </xf>
    <xf numFmtId="0" fontId="63" fillId="0" borderId="125" xfId="12" applyFont="1" applyBorder="1" applyAlignment="1">
      <alignment horizontal="left" vertical="center" wrapText="1"/>
    </xf>
    <xf numFmtId="0" fontId="51" fillId="0" borderId="0" xfId="12" applyFont="1" applyAlignment="1">
      <alignment horizontal="left" wrapText="1"/>
    </xf>
    <xf numFmtId="0" fontId="55" fillId="0" borderId="0" xfId="12" applyFont="1" applyBorder="1" applyAlignment="1">
      <alignment horizontal="center" vertical="center"/>
    </xf>
    <xf numFmtId="0" fontId="51" fillId="0" borderId="126" xfId="17" applyFont="1" applyBorder="1" applyAlignment="1">
      <alignment horizontal="center" vertical="center"/>
    </xf>
    <xf numFmtId="0" fontId="51" fillId="0" borderId="3" xfId="17" applyFont="1" applyBorder="1" applyAlignment="1">
      <alignment horizontal="center" vertical="center"/>
    </xf>
    <xf numFmtId="0" fontId="51" fillId="0" borderId="129" xfId="17" applyFont="1" applyBorder="1" applyAlignment="1">
      <alignment horizontal="center" vertical="center"/>
    </xf>
    <xf numFmtId="0" fontId="51" fillId="0" borderId="128" xfId="17" applyFont="1" applyBorder="1" applyAlignment="1">
      <alignment horizontal="center" vertical="center"/>
    </xf>
    <xf numFmtId="0" fontId="51" fillId="0" borderId="99" xfId="17" applyFont="1" applyBorder="1" applyAlignment="1">
      <alignment horizontal="center" vertical="center"/>
    </xf>
    <xf numFmtId="0" fontId="51" fillId="0" borderId="15" xfId="17" applyFont="1" applyBorder="1" applyAlignment="1">
      <alignment horizontal="center" vertical="center"/>
    </xf>
    <xf numFmtId="0" fontId="51" fillId="0" borderId="1" xfId="17" applyFont="1" applyBorder="1" applyAlignment="1">
      <alignment horizontal="center" vertical="center"/>
    </xf>
    <xf numFmtId="0" fontId="51" fillId="0" borderId="1" xfId="17" applyFont="1" applyBorder="1" applyAlignment="1">
      <alignment horizontal="center" vertical="center" wrapText="1"/>
    </xf>
    <xf numFmtId="0" fontId="61" fillId="0" borderId="0" xfId="17" applyFont="1" applyBorder="1" applyAlignment="1"/>
    <xf numFmtId="0" fontId="68" fillId="0" borderId="0" xfId="17" applyFont="1" applyBorder="1" applyAlignment="1">
      <alignment horizontal="center" vertical="center"/>
    </xf>
    <xf numFmtId="0" fontId="51" fillId="0" borderId="1" xfId="17" applyFont="1" applyBorder="1" applyAlignment="1">
      <alignment vertical="center"/>
    </xf>
    <xf numFmtId="0" fontId="51" fillId="0" borderId="126" xfId="17" applyFont="1" applyBorder="1" applyAlignment="1">
      <alignment horizontal="center" vertical="center" wrapText="1"/>
    </xf>
    <xf numFmtId="0" fontId="51" fillId="0" borderId="3" xfId="17" applyFont="1" applyBorder="1" applyAlignment="1">
      <alignment horizontal="center" vertical="center" wrapText="1"/>
    </xf>
    <xf numFmtId="0" fontId="68" fillId="0" borderId="174" xfId="19" applyFont="1" applyBorder="1" applyAlignment="1">
      <alignment horizontal="left" vertical="center"/>
    </xf>
    <xf numFmtId="0" fontId="61" fillId="0" borderId="0" xfId="20" applyFont="1" applyAlignment="1">
      <alignment horizontal="left"/>
    </xf>
    <xf numFmtId="0" fontId="21" fillId="0" borderId="0" xfId="20" applyFont="1" applyAlignment="1">
      <alignment horizontal="left"/>
    </xf>
    <xf numFmtId="0" fontId="21" fillId="0" borderId="0" xfId="20" applyFont="1" applyAlignment="1">
      <alignment horizontal="left" wrapText="1"/>
    </xf>
    <xf numFmtId="0" fontId="37" fillId="0" borderId="0" xfId="20" applyFont="1" applyAlignment="1">
      <alignment horizontal="left"/>
    </xf>
    <xf numFmtId="0" fontId="38" fillId="0" borderId="37" xfId="19" applyFont="1" applyBorder="1" applyAlignment="1">
      <alignment horizontal="left" vertical="center" wrapText="1"/>
    </xf>
    <xf numFmtId="0" fontId="38" fillId="0" borderId="0" xfId="19" applyFont="1" applyBorder="1" applyAlignment="1">
      <alignment horizontal="center" vertical="center" wrapText="1"/>
    </xf>
    <xf numFmtId="164" fontId="73" fillId="0" borderId="0" xfId="13" applyFont="1" applyFill="1" applyBorder="1" applyAlignment="1" applyProtection="1">
      <alignment horizontal="center" vertical="center"/>
    </xf>
    <xf numFmtId="0" fontId="70" fillId="0" borderId="0" xfId="14" applyFont="1" applyBorder="1" applyAlignment="1">
      <alignment horizontal="left"/>
    </xf>
    <xf numFmtId="0" fontId="5" fillId="0" borderId="0" xfId="5" applyFont="1" applyAlignment="1">
      <alignment horizontal="right"/>
    </xf>
    <xf numFmtId="0" fontId="10" fillId="0" borderId="31" xfId="5" applyBorder="1" applyAlignment="1">
      <alignment horizontal="center"/>
    </xf>
    <xf numFmtId="0" fontId="10" fillId="0" borderId="0" xfId="5" applyBorder="1" applyAlignment="1">
      <alignment horizontal="center"/>
    </xf>
    <xf numFmtId="0" fontId="77" fillId="0" borderId="31" xfId="5" applyFont="1" applyBorder="1" applyAlignment="1">
      <alignment horizontal="center"/>
    </xf>
    <xf numFmtId="0" fontId="77" fillId="0" borderId="0" xfId="5" applyFont="1" applyBorder="1" applyAlignment="1">
      <alignment horizontal="center"/>
    </xf>
    <xf numFmtId="0" fontId="78" fillId="0" borderId="31" xfId="5" applyFont="1" applyBorder="1" applyAlignment="1">
      <alignment horizontal="center"/>
    </xf>
    <xf numFmtId="0" fontId="78" fillId="0" borderId="0" xfId="5" applyFont="1" applyBorder="1" applyAlignment="1">
      <alignment horizontal="center"/>
    </xf>
    <xf numFmtId="0" fontId="10" fillId="0" borderId="102" xfId="5" applyBorder="1" applyAlignment="1">
      <alignment horizontal="center"/>
    </xf>
    <xf numFmtId="0" fontId="10" fillId="0" borderId="98" xfId="5" applyBorder="1" applyAlignment="1">
      <alignment horizontal="center"/>
    </xf>
    <xf numFmtId="0" fontId="70" fillId="0" borderId="0" xfId="14" applyFont="1" applyAlignment="1"/>
    <xf numFmtId="0" fontId="71" fillId="0" borderId="0" xfId="14" applyFont="1" applyBorder="1" applyAlignment="1">
      <alignment horizontal="center" wrapText="1"/>
    </xf>
    <xf numFmtId="0" fontId="68" fillId="0" borderId="0" xfId="5" applyFont="1" applyBorder="1" applyAlignment="1">
      <alignment horizontal="center" vertical="center"/>
    </xf>
    <xf numFmtId="0" fontId="80" fillId="0" borderId="35" xfId="15" applyFont="1" applyBorder="1" applyAlignment="1">
      <alignment horizontal="center" vertical="center"/>
    </xf>
    <xf numFmtId="0" fontId="80" fillId="0" borderId="163" xfId="15" applyFont="1" applyBorder="1" applyAlignment="1">
      <alignment horizontal="center" vertical="center"/>
    </xf>
    <xf numFmtId="0" fontId="51" fillId="0" borderId="0" xfId="15" applyFont="1" applyBorder="1" applyAlignment="1">
      <alignment horizontal="right"/>
    </xf>
    <xf numFmtId="0" fontId="19" fillId="0" borderId="0" xfId="19" applyBorder="1" applyAlignment="1">
      <alignment horizontal="left" vertical="top" wrapText="1"/>
    </xf>
    <xf numFmtId="0" fontId="21" fillId="0" borderId="0" xfId="20" applyFont="1" applyAlignment="1">
      <alignment horizontal="right"/>
    </xf>
    <xf numFmtId="0" fontId="88" fillId="0" borderId="0" xfId="0" applyFont="1" applyAlignment="1">
      <alignment horizontal="center" vertical="top" wrapText="1"/>
    </xf>
    <xf numFmtId="0" fontId="38" fillId="0" borderId="37" xfId="19" applyFont="1" applyBorder="1" applyAlignment="1">
      <alignment horizontal="center" vertical="center" wrapText="1"/>
    </xf>
    <xf numFmtId="0" fontId="68" fillId="0" borderId="174" xfId="19" applyFont="1" applyBorder="1" applyAlignment="1">
      <alignment horizontal="center" vertical="center"/>
    </xf>
    <xf numFmtId="4" fontId="68" fillId="0" borderId="174" xfId="19" applyNumberFormat="1" applyFont="1" applyBorder="1" applyAlignment="1">
      <alignment horizontal="center" vertical="center"/>
    </xf>
    <xf numFmtId="10" fontId="52" fillId="12" borderId="24" xfId="12" applyNumberFormat="1" applyFont="1" applyFill="1" applyBorder="1" applyAlignment="1">
      <alignment vertical="center"/>
    </xf>
    <xf numFmtId="10" fontId="34" fillId="0" borderId="163" xfId="10" applyNumberFormat="1" applyFont="1" applyBorder="1" applyAlignment="1">
      <alignment vertical="center"/>
    </xf>
  </cellXfs>
  <cellStyles count="26">
    <cellStyle name="ConditionalStyle_1" xfId="2"/>
    <cellStyle name="Dziesiętny_załączniki  nr 1,2,3,4,5,6,7,8,9,10,11  2008" xfId="13"/>
    <cellStyle name="Excel Built-in Normal" xfId="3"/>
    <cellStyle name="Normalny" xfId="0" builtinId="0"/>
    <cellStyle name="Normalny 2" xfId="4"/>
    <cellStyle name="Normalny 2 2" xfId="22"/>
    <cellStyle name="Normalny 3" xfId="5"/>
    <cellStyle name="Normalny 4" xfId="6"/>
    <cellStyle name="Normalny 5" xfId="7"/>
    <cellStyle name="Normalny 5 2" xfId="23"/>
    <cellStyle name="Normalny 5 3" xfId="24"/>
    <cellStyle name="Normalny 5 3 2" xfId="25"/>
    <cellStyle name="Normalny 6" xfId="8"/>
    <cellStyle name="Normalny 7" xfId="1"/>
    <cellStyle name="Normalny 7 2" xfId="21"/>
    <cellStyle name="Normalny_DOCHODY  WYDATKI 2011" xfId="19"/>
    <cellStyle name="Normalny_Kwiecień" xfId="14"/>
    <cellStyle name="Normalny_Przedsiewzięcia FS Zbiorcze 2" xfId="15"/>
    <cellStyle name="Normalny_Załacznik 2010" xfId="20"/>
    <cellStyle name="Normalny_załaczniki maj" xfId="12"/>
    <cellStyle name="Normalny_załaczniki maj_sołectwa - podział środków 2010" xfId="16"/>
    <cellStyle name="Normalny_załączniki  nr 1,2,3,4,5,6,7,8,9,10,11  2008" xfId="17"/>
    <cellStyle name="Normalny_Załączniki budżet 2010" xfId="9"/>
    <cellStyle name="Normalny_Zeszyt1" xfId="10"/>
    <cellStyle name="Normalny_Zeszyt1_Załaczniki X" xfId="18"/>
    <cellStyle name="Walutowy_Załączniki budżet 2010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84"/>
  <sheetViews>
    <sheetView showGridLines="0" topLeftCell="A181" zoomScaleNormal="100" workbookViewId="0">
      <selection activeCell="G197" sqref="G197"/>
    </sheetView>
  </sheetViews>
  <sheetFormatPr defaultRowHeight="12.75" x14ac:dyDescent="0.2"/>
  <cols>
    <col min="1" max="1" width="6.140625" style="1" customWidth="1"/>
    <col min="2" max="2" width="8.42578125" style="1" customWidth="1"/>
    <col min="3" max="3" width="9" style="1" customWidth="1"/>
    <col min="4" max="4" width="31.5703125" style="1" customWidth="1"/>
    <col min="5" max="5" width="12.7109375" style="1" customWidth="1"/>
    <col min="6" max="6" width="12.140625" style="1" customWidth="1"/>
    <col min="7" max="7" width="13.28515625" style="1" customWidth="1"/>
    <col min="8" max="8" width="13.140625" style="1" customWidth="1"/>
    <col min="9" max="9" width="7.42578125" style="1" customWidth="1"/>
    <col min="10" max="10" width="12" style="1" customWidth="1"/>
    <col min="11" max="11" width="11.140625" style="1" customWidth="1"/>
    <col min="12" max="251" width="9.140625" style="1"/>
    <col min="252" max="252" width="2.140625" style="1" customWidth="1"/>
    <col min="253" max="253" width="8.7109375" style="1" customWidth="1"/>
    <col min="254" max="254" width="9.85546875" style="1" customWidth="1"/>
    <col min="255" max="255" width="1" style="1" customWidth="1"/>
    <col min="256" max="256" width="10.85546875" style="1" customWidth="1"/>
    <col min="257" max="257" width="54.5703125" style="1" customWidth="1"/>
    <col min="258" max="259" width="22.85546875" style="1" customWidth="1"/>
    <col min="260" max="260" width="9.85546875" style="1" customWidth="1"/>
    <col min="261" max="261" width="13" style="1" customWidth="1"/>
    <col min="262" max="262" width="1" style="1" customWidth="1"/>
    <col min="263" max="507" width="9.140625" style="1"/>
    <col min="508" max="508" width="2.140625" style="1" customWidth="1"/>
    <col min="509" max="509" width="8.7109375" style="1" customWidth="1"/>
    <col min="510" max="510" width="9.85546875" style="1" customWidth="1"/>
    <col min="511" max="511" width="1" style="1" customWidth="1"/>
    <col min="512" max="512" width="10.85546875" style="1" customWidth="1"/>
    <col min="513" max="513" width="54.5703125" style="1" customWidth="1"/>
    <col min="514" max="515" width="22.85546875" style="1" customWidth="1"/>
    <col min="516" max="516" width="9.85546875" style="1" customWidth="1"/>
    <col min="517" max="517" width="13" style="1" customWidth="1"/>
    <col min="518" max="518" width="1" style="1" customWidth="1"/>
    <col min="519" max="763" width="9.140625" style="1"/>
    <col min="764" max="764" width="2.140625" style="1" customWidth="1"/>
    <col min="765" max="765" width="8.7109375" style="1" customWidth="1"/>
    <col min="766" max="766" width="9.85546875" style="1" customWidth="1"/>
    <col min="767" max="767" width="1" style="1" customWidth="1"/>
    <col min="768" max="768" width="10.85546875" style="1" customWidth="1"/>
    <col min="769" max="769" width="54.5703125" style="1" customWidth="1"/>
    <col min="770" max="771" width="22.85546875" style="1" customWidth="1"/>
    <col min="772" max="772" width="9.85546875" style="1" customWidth="1"/>
    <col min="773" max="773" width="13" style="1" customWidth="1"/>
    <col min="774" max="774" width="1" style="1" customWidth="1"/>
    <col min="775" max="1019" width="9.140625" style="1"/>
    <col min="1020" max="1020" width="2.140625" style="1" customWidth="1"/>
    <col min="1021" max="1021" width="8.7109375" style="1" customWidth="1"/>
    <col min="1022" max="1022" width="9.85546875" style="1" customWidth="1"/>
    <col min="1023" max="1023" width="1" style="1" customWidth="1"/>
    <col min="1024" max="1024" width="10.85546875" style="1" customWidth="1"/>
    <col min="1025" max="1025" width="54.5703125" style="1" customWidth="1"/>
    <col min="1026" max="1027" width="22.85546875" style="1" customWidth="1"/>
    <col min="1028" max="1028" width="9.85546875" style="1" customWidth="1"/>
    <col min="1029" max="1029" width="13" style="1" customWidth="1"/>
    <col min="1030" max="1030" width="1" style="1" customWidth="1"/>
    <col min="1031" max="1275" width="9.140625" style="1"/>
    <col min="1276" max="1276" width="2.140625" style="1" customWidth="1"/>
    <col min="1277" max="1277" width="8.7109375" style="1" customWidth="1"/>
    <col min="1278" max="1278" width="9.85546875" style="1" customWidth="1"/>
    <col min="1279" max="1279" width="1" style="1" customWidth="1"/>
    <col min="1280" max="1280" width="10.85546875" style="1" customWidth="1"/>
    <col min="1281" max="1281" width="54.5703125" style="1" customWidth="1"/>
    <col min="1282" max="1283" width="22.85546875" style="1" customWidth="1"/>
    <col min="1284" max="1284" width="9.85546875" style="1" customWidth="1"/>
    <col min="1285" max="1285" width="13" style="1" customWidth="1"/>
    <col min="1286" max="1286" width="1" style="1" customWidth="1"/>
    <col min="1287" max="1531" width="9.140625" style="1"/>
    <col min="1532" max="1532" width="2.140625" style="1" customWidth="1"/>
    <col min="1533" max="1533" width="8.7109375" style="1" customWidth="1"/>
    <col min="1534" max="1534" width="9.85546875" style="1" customWidth="1"/>
    <col min="1535" max="1535" width="1" style="1" customWidth="1"/>
    <col min="1536" max="1536" width="10.85546875" style="1" customWidth="1"/>
    <col min="1537" max="1537" width="54.5703125" style="1" customWidth="1"/>
    <col min="1538" max="1539" width="22.85546875" style="1" customWidth="1"/>
    <col min="1540" max="1540" width="9.85546875" style="1" customWidth="1"/>
    <col min="1541" max="1541" width="13" style="1" customWidth="1"/>
    <col min="1542" max="1542" width="1" style="1" customWidth="1"/>
    <col min="1543" max="1787" width="9.140625" style="1"/>
    <col min="1788" max="1788" width="2.140625" style="1" customWidth="1"/>
    <col min="1789" max="1789" width="8.7109375" style="1" customWidth="1"/>
    <col min="1790" max="1790" width="9.85546875" style="1" customWidth="1"/>
    <col min="1791" max="1791" width="1" style="1" customWidth="1"/>
    <col min="1792" max="1792" width="10.85546875" style="1" customWidth="1"/>
    <col min="1793" max="1793" width="54.5703125" style="1" customWidth="1"/>
    <col min="1794" max="1795" width="22.85546875" style="1" customWidth="1"/>
    <col min="1796" max="1796" width="9.85546875" style="1" customWidth="1"/>
    <col min="1797" max="1797" width="13" style="1" customWidth="1"/>
    <col min="1798" max="1798" width="1" style="1" customWidth="1"/>
    <col min="1799" max="2043" width="9.140625" style="1"/>
    <col min="2044" max="2044" width="2.140625" style="1" customWidth="1"/>
    <col min="2045" max="2045" width="8.7109375" style="1" customWidth="1"/>
    <col min="2046" max="2046" width="9.85546875" style="1" customWidth="1"/>
    <col min="2047" max="2047" width="1" style="1" customWidth="1"/>
    <col min="2048" max="2048" width="10.85546875" style="1" customWidth="1"/>
    <col min="2049" max="2049" width="54.5703125" style="1" customWidth="1"/>
    <col min="2050" max="2051" width="22.85546875" style="1" customWidth="1"/>
    <col min="2052" max="2052" width="9.85546875" style="1" customWidth="1"/>
    <col min="2053" max="2053" width="13" style="1" customWidth="1"/>
    <col min="2054" max="2054" width="1" style="1" customWidth="1"/>
    <col min="2055" max="2299" width="9.140625" style="1"/>
    <col min="2300" max="2300" width="2.140625" style="1" customWidth="1"/>
    <col min="2301" max="2301" width="8.7109375" style="1" customWidth="1"/>
    <col min="2302" max="2302" width="9.85546875" style="1" customWidth="1"/>
    <col min="2303" max="2303" width="1" style="1" customWidth="1"/>
    <col min="2304" max="2304" width="10.85546875" style="1" customWidth="1"/>
    <col min="2305" max="2305" width="54.5703125" style="1" customWidth="1"/>
    <col min="2306" max="2307" width="22.85546875" style="1" customWidth="1"/>
    <col min="2308" max="2308" width="9.85546875" style="1" customWidth="1"/>
    <col min="2309" max="2309" width="13" style="1" customWidth="1"/>
    <col min="2310" max="2310" width="1" style="1" customWidth="1"/>
    <col min="2311" max="2555" width="9.140625" style="1"/>
    <col min="2556" max="2556" width="2.140625" style="1" customWidth="1"/>
    <col min="2557" max="2557" width="8.7109375" style="1" customWidth="1"/>
    <col min="2558" max="2558" width="9.85546875" style="1" customWidth="1"/>
    <col min="2559" max="2559" width="1" style="1" customWidth="1"/>
    <col min="2560" max="2560" width="10.85546875" style="1" customWidth="1"/>
    <col min="2561" max="2561" width="54.5703125" style="1" customWidth="1"/>
    <col min="2562" max="2563" width="22.85546875" style="1" customWidth="1"/>
    <col min="2564" max="2564" width="9.85546875" style="1" customWidth="1"/>
    <col min="2565" max="2565" width="13" style="1" customWidth="1"/>
    <col min="2566" max="2566" width="1" style="1" customWidth="1"/>
    <col min="2567" max="2811" width="9.140625" style="1"/>
    <col min="2812" max="2812" width="2.140625" style="1" customWidth="1"/>
    <col min="2813" max="2813" width="8.7109375" style="1" customWidth="1"/>
    <col min="2814" max="2814" width="9.85546875" style="1" customWidth="1"/>
    <col min="2815" max="2815" width="1" style="1" customWidth="1"/>
    <col min="2816" max="2816" width="10.85546875" style="1" customWidth="1"/>
    <col min="2817" max="2817" width="54.5703125" style="1" customWidth="1"/>
    <col min="2818" max="2819" width="22.85546875" style="1" customWidth="1"/>
    <col min="2820" max="2820" width="9.85546875" style="1" customWidth="1"/>
    <col min="2821" max="2821" width="13" style="1" customWidth="1"/>
    <col min="2822" max="2822" width="1" style="1" customWidth="1"/>
    <col min="2823" max="3067" width="9.140625" style="1"/>
    <col min="3068" max="3068" width="2.140625" style="1" customWidth="1"/>
    <col min="3069" max="3069" width="8.7109375" style="1" customWidth="1"/>
    <col min="3070" max="3070" width="9.85546875" style="1" customWidth="1"/>
    <col min="3071" max="3071" width="1" style="1" customWidth="1"/>
    <col min="3072" max="3072" width="10.85546875" style="1" customWidth="1"/>
    <col min="3073" max="3073" width="54.5703125" style="1" customWidth="1"/>
    <col min="3074" max="3075" width="22.85546875" style="1" customWidth="1"/>
    <col min="3076" max="3076" width="9.85546875" style="1" customWidth="1"/>
    <col min="3077" max="3077" width="13" style="1" customWidth="1"/>
    <col min="3078" max="3078" width="1" style="1" customWidth="1"/>
    <col min="3079" max="3323" width="9.140625" style="1"/>
    <col min="3324" max="3324" width="2.140625" style="1" customWidth="1"/>
    <col min="3325" max="3325" width="8.7109375" style="1" customWidth="1"/>
    <col min="3326" max="3326" width="9.85546875" style="1" customWidth="1"/>
    <col min="3327" max="3327" width="1" style="1" customWidth="1"/>
    <col min="3328" max="3328" width="10.85546875" style="1" customWidth="1"/>
    <col min="3329" max="3329" width="54.5703125" style="1" customWidth="1"/>
    <col min="3330" max="3331" width="22.85546875" style="1" customWidth="1"/>
    <col min="3332" max="3332" width="9.85546875" style="1" customWidth="1"/>
    <col min="3333" max="3333" width="13" style="1" customWidth="1"/>
    <col min="3334" max="3334" width="1" style="1" customWidth="1"/>
    <col min="3335" max="3579" width="9.140625" style="1"/>
    <col min="3580" max="3580" width="2.140625" style="1" customWidth="1"/>
    <col min="3581" max="3581" width="8.7109375" style="1" customWidth="1"/>
    <col min="3582" max="3582" width="9.85546875" style="1" customWidth="1"/>
    <col min="3583" max="3583" width="1" style="1" customWidth="1"/>
    <col min="3584" max="3584" width="10.85546875" style="1" customWidth="1"/>
    <col min="3585" max="3585" width="54.5703125" style="1" customWidth="1"/>
    <col min="3586" max="3587" width="22.85546875" style="1" customWidth="1"/>
    <col min="3588" max="3588" width="9.85546875" style="1" customWidth="1"/>
    <col min="3589" max="3589" width="13" style="1" customWidth="1"/>
    <col min="3590" max="3590" width="1" style="1" customWidth="1"/>
    <col min="3591" max="3835" width="9.140625" style="1"/>
    <col min="3836" max="3836" width="2.140625" style="1" customWidth="1"/>
    <col min="3837" max="3837" width="8.7109375" style="1" customWidth="1"/>
    <col min="3838" max="3838" width="9.85546875" style="1" customWidth="1"/>
    <col min="3839" max="3839" width="1" style="1" customWidth="1"/>
    <col min="3840" max="3840" width="10.85546875" style="1" customWidth="1"/>
    <col min="3841" max="3841" width="54.5703125" style="1" customWidth="1"/>
    <col min="3842" max="3843" width="22.85546875" style="1" customWidth="1"/>
    <col min="3844" max="3844" width="9.85546875" style="1" customWidth="1"/>
    <col min="3845" max="3845" width="13" style="1" customWidth="1"/>
    <col min="3846" max="3846" width="1" style="1" customWidth="1"/>
    <col min="3847" max="4091" width="9.140625" style="1"/>
    <col min="4092" max="4092" width="2.140625" style="1" customWidth="1"/>
    <col min="4093" max="4093" width="8.7109375" style="1" customWidth="1"/>
    <col min="4094" max="4094" width="9.85546875" style="1" customWidth="1"/>
    <col min="4095" max="4095" width="1" style="1" customWidth="1"/>
    <col min="4096" max="4096" width="10.85546875" style="1" customWidth="1"/>
    <col min="4097" max="4097" width="54.5703125" style="1" customWidth="1"/>
    <col min="4098" max="4099" width="22.85546875" style="1" customWidth="1"/>
    <col min="4100" max="4100" width="9.85546875" style="1" customWidth="1"/>
    <col min="4101" max="4101" width="13" style="1" customWidth="1"/>
    <col min="4102" max="4102" width="1" style="1" customWidth="1"/>
    <col min="4103" max="4347" width="9.140625" style="1"/>
    <col min="4348" max="4348" width="2.140625" style="1" customWidth="1"/>
    <col min="4349" max="4349" width="8.7109375" style="1" customWidth="1"/>
    <col min="4350" max="4350" width="9.85546875" style="1" customWidth="1"/>
    <col min="4351" max="4351" width="1" style="1" customWidth="1"/>
    <col min="4352" max="4352" width="10.85546875" style="1" customWidth="1"/>
    <col min="4353" max="4353" width="54.5703125" style="1" customWidth="1"/>
    <col min="4354" max="4355" width="22.85546875" style="1" customWidth="1"/>
    <col min="4356" max="4356" width="9.85546875" style="1" customWidth="1"/>
    <col min="4357" max="4357" width="13" style="1" customWidth="1"/>
    <col min="4358" max="4358" width="1" style="1" customWidth="1"/>
    <col min="4359" max="4603" width="9.140625" style="1"/>
    <col min="4604" max="4604" width="2.140625" style="1" customWidth="1"/>
    <col min="4605" max="4605" width="8.7109375" style="1" customWidth="1"/>
    <col min="4606" max="4606" width="9.85546875" style="1" customWidth="1"/>
    <col min="4607" max="4607" width="1" style="1" customWidth="1"/>
    <col min="4608" max="4608" width="10.85546875" style="1" customWidth="1"/>
    <col min="4609" max="4609" width="54.5703125" style="1" customWidth="1"/>
    <col min="4610" max="4611" width="22.85546875" style="1" customWidth="1"/>
    <col min="4612" max="4612" width="9.85546875" style="1" customWidth="1"/>
    <col min="4613" max="4613" width="13" style="1" customWidth="1"/>
    <col min="4614" max="4614" width="1" style="1" customWidth="1"/>
    <col min="4615" max="4859" width="9.140625" style="1"/>
    <col min="4860" max="4860" width="2.140625" style="1" customWidth="1"/>
    <col min="4861" max="4861" width="8.7109375" style="1" customWidth="1"/>
    <col min="4862" max="4862" width="9.85546875" style="1" customWidth="1"/>
    <col min="4863" max="4863" width="1" style="1" customWidth="1"/>
    <col min="4864" max="4864" width="10.85546875" style="1" customWidth="1"/>
    <col min="4865" max="4865" width="54.5703125" style="1" customWidth="1"/>
    <col min="4866" max="4867" width="22.85546875" style="1" customWidth="1"/>
    <col min="4868" max="4868" width="9.85546875" style="1" customWidth="1"/>
    <col min="4869" max="4869" width="13" style="1" customWidth="1"/>
    <col min="4870" max="4870" width="1" style="1" customWidth="1"/>
    <col min="4871" max="5115" width="9.140625" style="1"/>
    <col min="5116" max="5116" width="2.140625" style="1" customWidth="1"/>
    <col min="5117" max="5117" width="8.7109375" style="1" customWidth="1"/>
    <col min="5118" max="5118" width="9.85546875" style="1" customWidth="1"/>
    <col min="5119" max="5119" width="1" style="1" customWidth="1"/>
    <col min="5120" max="5120" width="10.85546875" style="1" customWidth="1"/>
    <col min="5121" max="5121" width="54.5703125" style="1" customWidth="1"/>
    <col min="5122" max="5123" width="22.85546875" style="1" customWidth="1"/>
    <col min="5124" max="5124" width="9.85546875" style="1" customWidth="1"/>
    <col min="5125" max="5125" width="13" style="1" customWidth="1"/>
    <col min="5126" max="5126" width="1" style="1" customWidth="1"/>
    <col min="5127" max="5371" width="9.140625" style="1"/>
    <col min="5372" max="5372" width="2.140625" style="1" customWidth="1"/>
    <col min="5373" max="5373" width="8.7109375" style="1" customWidth="1"/>
    <col min="5374" max="5374" width="9.85546875" style="1" customWidth="1"/>
    <col min="5375" max="5375" width="1" style="1" customWidth="1"/>
    <col min="5376" max="5376" width="10.85546875" style="1" customWidth="1"/>
    <col min="5377" max="5377" width="54.5703125" style="1" customWidth="1"/>
    <col min="5378" max="5379" width="22.85546875" style="1" customWidth="1"/>
    <col min="5380" max="5380" width="9.85546875" style="1" customWidth="1"/>
    <col min="5381" max="5381" width="13" style="1" customWidth="1"/>
    <col min="5382" max="5382" width="1" style="1" customWidth="1"/>
    <col min="5383" max="5627" width="9.140625" style="1"/>
    <col min="5628" max="5628" width="2.140625" style="1" customWidth="1"/>
    <col min="5629" max="5629" width="8.7109375" style="1" customWidth="1"/>
    <col min="5630" max="5630" width="9.85546875" style="1" customWidth="1"/>
    <col min="5631" max="5631" width="1" style="1" customWidth="1"/>
    <col min="5632" max="5632" width="10.85546875" style="1" customWidth="1"/>
    <col min="5633" max="5633" width="54.5703125" style="1" customWidth="1"/>
    <col min="5634" max="5635" width="22.85546875" style="1" customWidth="1"/>
    <col min="5636" max="5636" width="9.85546875" style="1" customWidth="1"/>
    <col min="5637" max="5637" width="13" style="1" customWidth="1"/>
    <col min="5638" max="5638" width="1" style="1" customWidth="1"/>
    <col min="5639" max="5883" width="9.140625" style="1"/>
    <col min="5884" max="5884" width="2.140625" style="1" customWidth="1"/>
    <col min="5885" max="5885" width="8.7109375" style="1" customWidth="1"/>
    <col min="5886" max="5886" width="9.85546875" style="1" customWidth="1"/>
    <col min="5887" max="5887" width="1" style="1" customWidth="1"/>
    <col min="5888" max="5888" width="10.85546875" style="1" customWidth="1"/>
    <col min="5889" max="5889" width="54.5703125" style="1" customWidth="1"/>
    <col min="5890" max="5891" width="22.85546875" style="1" customWidth="1"/>
    <col min="5892" max="5892" width="9.85546875" style="1" customWidth="1"/>
    <col min="5893" max="5893" width="13" style="1" customWidth="1"/>
    <col min="5894" max="5894" width="1" style="1" customWidth="1"/>
    <col min="5895" max="6139" width="9.140625" style="1"/>
    <col min="6140" max="6140" width="2.140625" style="1" customWidth="1"/>
    <col min="6141" max="6141" width="8.7109375" style="1" customWidth="1"/>
    <col min="6142" max="6142" width="9.85546875" style="1" customWidth="1"/>
    <col min="6143" max="6143" width="1" style="1" customWidth="1"/>
    <col min="6144" max="6144" width="10.85546875" style="1" customWidth="1"/>
    <col min="6145" max="6145" width="54.5703125" style="1" customWidth="1"/>
    <col min="6146" max="6147" width="22.85546875" style="1" customWidth="1"/>
    <col min="6148" max="6148" width="9.85546875" style="1" customWidth="1"/>
    <col min="6149" max="6149" width="13" style="1" customWidth="1"/>
    <col min="6150" max="6150" width="1" style="1" customWidth="1"/>
    <col min="6151" max="6395" width="9.140625" style="1"/>
    <col min="6396" max="6396" width="2.140625" style="1" customWidth="1"/>
    <col min="6397" max="6397" width="8.7109375" style="1" customWidth="1"/>
    <col min="6398" max="6398" width="9.85546875" style="1" customWidth="1"/>
    <col min="6399" max="6399" width="1" style="1" customWidth="1"/>
    <col min="6400" max="6400" width="10.85546875" style="1" customWidth="1"/>
    <col min="6401" max="6401" width="54.5703125" style="1" customWidth="1"/>
    <col min="6402" max="6403" width="22.85546875" style="1" customWidth="1"/>
    <col min="6404" max="6404" width="9.85546875" style="1" customWidth="1"/>
    <col min="6405" max="6405" width="13" style="1" customWidth="1"/>
    <col min="6406" max="6406" width="1" style="1" customWidth="1"/>
    <col min="6407" max="6651" width="9.140625" style="1"/>
    <col min="6652" max="6652" width="2.140625" style="1" customWidth="1"/>
    <col min="6653" max="6653" width="8.7109375" style="1" customWidth="1"/>
    <col min="6654" max="6654" width="9.85546875" style="1" customWidth="1"/>
    <col min="6655" max="6655" width="1" style="1" customWidth="1"/>
    <col min="6656" max="6656" width="10.85546875" style="1" customWidth="1"/>
    <col min="6657" max="6657" width="54.5703125" style="1" customWidth="1"/>
    <col min="6658" max="6659" width="22.85546875" style="1" customWidth="1"/>
    <col min="6660" max="6660" width="9.85546875" style="1" customWidth="1"/>
    <col min="6661" max="6661" width="13" style="1" customWidth="1"/>
    <col min="6662" max="6662" width="1" style="1" customWidth="1"/>
    <col min="6663" max="6907" width="9.140625" style="1"/>
    <col min="6908" max="6908" width="2.140625" style="1" customWidth="1"/>
    <col min="6909" max="6909" width="8.7109375" style="1" customWidth="1"/>
    <col min="6910" max="6910" width="9.85546875" style="1" customWidth="1"/>
    <col min="6911" max="6911" width="1" style="1" customWidth="1"/>
    <col min="6912" max="6912" width="10.85546875" style="1" customWidth="1"/>
    <col min="6913" max="6913" width="54.5703125" style="1" customWidth="1"/>
    <col min="6914" max="6915" width="22.85546875" style="1" customWidth="1"/>
    <col min="6916" max="6916" width="9.85546875" style="1" customWidth="1"/>
    <col min="6917" max="6917" width="13" style="1" customWidth="1"/>
    <col min="6918" max="6918" width="1" style="1" customWidth="1"/>
    <col min="6919" max="7163" width="9.140625" style="1"/>
    <col min="7164" max="7164" width="2.140625" style="1" customWidth="1"/>
    <col min="7165" max="7165" width="8.7109375" style="1" customWidth="1"/>
    <col min="7166" max="7166" width="9.85546875" style="1" customWidth="1"/>
    <col min="7167" max="7167" width="1" style="1" customWidth="1"/>
    <col min="7168" max="7168" width="10.85546875" style="1" customWidth="1"/>
    <col min="7169" max="7169" width="54.5703125" style="1" customWidth="1"/>
    <col min="7170" max="7171" width="22.85546875" style="1" customWidth="1"/>
    <col min="7172" max="7172" width="9.85546875" style="1" customWidth="1"/>
    <col min="7173" max="7173" width="13" style="1" customWidth="1"/>
    <col min="7174" max="7174" width="1" style="1" customWidth="1"/>
    <col min="7175" max="7419" width="9.140625" style="1"/>
    <col min="7420" max="7420" width="2.140625" style="1" customWidth="1"/>
    <col min="7421" max="7421" width="8.7109375" style="1" customWidth="1"/>
    <col min="7422" max="7422" width="9.85546875" style="1" customWidth="1"/>
    <col min="7423" max="7423" width="1" style="1" customWidth="1"/>
    <col min="7424" max="7424" width="10.85546875" style="1" customWidth="1"/>
    <col min="7425" max="7425" width="54.5703125" style="1" customWidth="1"/>
    <col min="7426" max="7427" width="22.85546875" style="1" customWidth="1"/>
    <col min="7428" max="7428" width="9.85546875" style="1" customWidth="1"/>
    <col min="7429" max="7429" width="13" style="1" customWidth="1"/>
    <col min="7430" max="7430" width="1" style="1" customWidth="1"/>
    <col min="7431" max="7675" width="9.140625" style="1"/>
    <col min="7676" max="7676" width="2.140625" style="1" customWidth="1"/>
    <col min="7677" max="7677" width="8.7109375" style="1" customWidth="1"/>
    <col min="7678" max="7678" width="9.85546875" style="1" customWidth="1"/>
    <col min="7679" max="7679" width="1" style="1" customWidth="1"/>
    <col min="7680" max="7680" width="10.85546875" style="1" customWidth="1"/>
    <col min="7681" max="7681" width="54.5703125" style="1" customWidth="1"/>
    <col min="7682" max="7683" width="22.85546875" style="1" customWidth="1"/>
    <col min="7684" max="7684" width="9.85546875" style="1" customWidth="1"/>
    <col min="7685" max="7685" width="13" style="1" customWidth="1"/>
    <col min="7686" max="7686" width="1" style="1" customWidth="1"/>
    <col min="7687" max="7931" width="9.140625" style="1"/>
    <col min="7932" max="7932" width="2.140625" style="1" customWidth="1"/>
    <col min="7933" max="7933" width="8.7109375" style="1" customWidth="1"/>
    <col min="7934" max="7934" width="9.85546875" style="1" customWidth="1"/>
    <col min="7935" max="7935" width="1" style="1" customWidth="1"/>
    <col min="7936" max="7936" width="10.85546875" style="1" customWidth="1"/>
    <col min="7937" max="7937" width="54.5703125" style="1" customWidth="1"/>
    <col min="7938" max="7939" width="22.85546875" style="1" customWidth="1"/>
    <col min="7940" max="7940" width="9.85546875" style="1" customWidth="1"/>
    <col min="7941" max="7941" width="13" style="1" customWidth="1"/>
    <col min="7942" max="7942" width="1" style="1" customWidth="1"/>
    <col min="7943" max="8187" width="9.140625" style="1"/>
    <col min="8188" max="8188" width="2.140625" style="1" customWidth="1"/>
    <col min="8189" max="8189" width="8.7109375" style="1" customWidth="1"/>
    <col min="8190" max="8190" width="9.85546875" style="1" customWidth="1"/>
    <col min="8191" max="8191" width="1" style="1" customWidth="1"/>
    <col min="8192" max="8192" width="10.85546875" style="1" customWidth="1"/>
    <col min="8193" max="8193" width="54.5703125" style="1" customWidth="1"/>
    <col min="8194" max="8195" width="22.85546875" style="1" customWidth="1"/>
    <col min="8196" max="8196" width="9.85546875" style="1" customWidth="1"/>
    <col min="8197" max="8197" width="13" style="1" customWidth="1"/>
    <col min="8198" max="8198" width="1" style="1" customWidth="1"/>
    <col min="8199" max="8443" width="9.140625" style="1"/>
    <col min="8444" max="8444" width="2.140625" style="1" customWidth="1"/>
    <col min="8445" max="8445" width="8.7109375" style="1" customWidth="1"/>
    <col min="8446" max="8446" width="9.85546875" style="1" customWidth="1"/>
    <col min="8447" max="8447" width="1" style="1" customWidth="1"/>
    <col min="8448" max="8448" width="10.85546875" style="1" customWidth="1"/>
    <col min="8449" max="8449" width="54.5703125" style="1" customWidth="1"/>
    <col min="8450" max="8451" width="22.85546875" style="1" customWidth="1"/>
    <col min="8452" max="8452" width="9.85546875" style="1" customWidth="1"/>
    <col min="8453" max="8453" width="13" style="1" customWidth="1"/>
    <col min="8454" max="8454" width="1" style="1" customWidth="1"/>
    <col min="8455" max="8699" width="9.140625" style="1"/>
    <col min="8700" max="8700" width="2.140625" style="1" customWidth="1"/>
    <col min="8701" max="8701" width="8.7109375" style="1" customWidth="1"/>
    <col min="8702" max="8702" width="9.85546875" style="1" customWidth="1"/>
    <col min="8703" max="8703" width="1" style="1" customWidth="1"/>
    <col min="8704" max="8704" width="10.85546875" style="1" customWidth="1"/>
    <col min="8705" max="8705" width="54.5703125" style="1" customWidth="1"/>
    <col min="8706" max="8707" width="22.85546875" style="1" customWidth="1"/>
    <col min="8708" max="8708" width="9.85546875" style="1" customWidth="1"/>
    <col min="8709" max="8709" width="13" style="1" customWidth="1"/>
    <col min="8710" max="8710" width="1" style="1" customWidth="1"/>
    <col min="8711" max="8955" width="9.140625" style="1"/>
    <col min="8956" max="8956" width="2.140625" style="1" customWidth="1"/>
    <col min="8957" max="8957" width="8.7109375" style="1" customWidth="1"/>
    <col min="8958" max="8958" width="9.85546875" style="1" customWidth="1"/>
    <col min="8959" max="8959" width="1" style="1" customWidth="1"/>
    <col min="8960" max="8960" width="10.85546875" style="1" customWidth="1"/>
    <col min="8961" max="8961" width="54.5703125" style="1" customWidth="1"/>
    <col min="8962" max="8963" width="22.85546875" style="1" customWidth="1"/>
    <col min="8964" max="8964" width="9.85546875" style="1" customWidth="1"/>
    <col min="8965" max="8965" width="13" style="1" customWidth="1"/>
    <col min="8966" max="8966" width="1" style="1" customWidth="1"/>
    <col min="8967" max="9211" width="9.140625" style="1"/>
    <col min="9212" max="9212" width="2.140625" style="1" customWidth="1"/>
    <col min="9213" max="9213" width="8.7109375" style="1" customWidth="1"/>
    <col min="9214" max="9214" width="9.85546875" style="1" customWidth="1"/>
    <col min="9215" max="9215" width="1" style="1" customWidth="1"/>
    <col min="9216" max="9216" width="10.85546875" style="1" customWidth="1"/>
    <col min="9217" max="9217" width="54.5703125" style="1" customWidth="1"/>
    <col min="9218" max="9219" width="22.85546875" style="1" customWidth="1"/>
    <col min="9220" max="9220" width="9.85546875" style="1" customWidth="1"/>
    <col min="9221" max="9221" width="13" style="1" customWidth="1"/>
    <col min="9222" max="9222" width="1" style="1" customWidth="1"/>
    <col min="9223" max="9467" width="9.140625" style="1"/>
    <col min="9468" max="9468" width="2.140625" style="1" customWidth="1"/>
    <col min="9469" max="9469" width="8.7109375" style="1" customWidth="1"/>
    <col min="9470" max="9470" width="9.85546875" style="1" customWidth="1"/>
    <col min="9471" max="9471" width="1" style="1" customWidth="1"/>
    <col min="9472" max="9472" width="10.85546875" style="1" customWidth="1"/>
    <col min="9473" max="9473" width="54.5703125" style="1" customWidth="1"/>
    <col min="9474" max="9475" width="22.85546875" style="1" customWidth="1"/>
    <col min="9476" max="9476" width="9.85546875" style="1" customWidth="1"/>
    <col min="9477" max="9477" width="13" style="1" customWidth="1"/>
    <col min="9478" max="9478" width="1" style="1" customWidth="1"/>
    <col min="9479" max="9723" width="9.140625" style="1"/>
    <col min="9724" max="9724" width="2.140625" style="1" customWidth="1"/>
    <col min="9725" max="9725" width="8.7109375" style="1" customWidth="1"/>
    <col min="9726" max="9726" width="9.85546875" style="1" customWidth="1"/>
    <col min="9727" max="9727" width="1" style="1" customWidth="1"/>
    <col min="9728" max="9728" width="10.85546875" style="1" customWidth="1"/>
    <col min="9729" max="9729" width="54.5703125" style="1" customWidth="1"/>
    <col min="9730" max="9731" width="22.85546875" style="1" customWidth="1"/>
    <col min="9732" max="9732" width="9.85546875" style="1" customWidth="1"/>
    <col min="9733" max="9733" width="13" style="1" customWidth="1"/>
    <col min="9734" max="9734" width="1" style="1" customWidth="1"/>
    <col min="9735" max="9979" width="9.140625" style="1"/>
    <col min="9980" max="9980" width="2.140625" style="1" customWidth="1"/>
    <col min="9981" max="9981" width="8.7109375" style="1" customWidth="1"/>
    <col min="9982" max="9982" width="9.85546875" style="1" customWidth="1"/>
    <col min="9983" max="9983" width="1" style="1" customWidth="1"/>
    <col min="9984" max="9984" width="10.85546875" style="1" customWidth="1"/>
    <col min="9985" max="9985" width="54.5703125" style="1" customWidth="1"/>
    <col min="9986" max="9987" width="22.85546875" style="1" customWidth="1"/>
    <col min="9988" max="9988" width="9.85546875" style="1" customWidth="1"/>
    <col min="9989" max="9989" width="13" style="1" customWidth="1"/>
    <col min="9990" max="9990" width="1" style="1" customWidth="1"/>
    <col min="9991" max="10235" width="9.140625" style="1"/>
    <col min="10236" max="10236" width="2.140625" style="1" customWidth="1"/>
    <col min="10237" max="10237" width="8.7109375" style="1" customWidth="1"/>
    <col min="10238" max="10238" width="9.85546875" style="1" customWidth="1"/>
    <col min="10239" max="10239" width="1" style="1" customWidth="1"/>
    <col min="10240" max="10240" width="10.85546875" style="1" customWidth="1"/>
    <col min="10241" max="10241" width="54.5703125" style="1" customWidth="1"/>
    <col min="10242" max="10243" width="22.85546875" style="1" customWidth="1"/>
    <col min="10244" max="10244" width="9.85546875" style="1" customWidth="1"/>
    <col min="10245" max="10245" width="13" style="1" customWidth="1"/>
    <col min="10246" max="10246" width="1" style="1" customWidth="1"/>
    <col min="10247" max="10491" width="9.140625" style="1"/>
    <col min="10492" max="10492" width="2.140625" style="1" customWidth="1"/>
    <col min="10493" max="10493" width="8.7109375" style="1" customWidth="1"/>
    <col min="10494" max="10494" width="9.85546875" style="1" customWidth="1"/>
    <col min="10495" max="10495" width="1" style="1" customWidth="1"/>
    <col min="10496" max="10496" width="10.85546875" style="1" customWidth="1"/>
    <col min="10497" max="10497" width="54.5703125" style="1" customWidth="1"/>
    <col min="10498" max="10499" width="22.85546875" style="1" customWidth="1"/>
    <col min="10500" max="10500" width="9.85546875" style="1" customWidth="1"/>
    <col min="10501" max="10501" width="13" style="1" customWidth="1"/>
    <col min="10502" max="10502" width="1" style="1" customWidth="1"/>
    <col min="10503" max="10747" width="9.140625" style="1"/>
    <col min="10748" max="10748" width="2.140625" style="1" customWidth="1"/>
    <col min="10749" max="10749" width="8.7109375" style="1" customWidth="1"/>
    <col min="10750" max="10750" width="9.85546875" style="1" customWidth="1"/>
    <col min="10751" max="10751" width="1" style="1" customWidth="1"/>
    <col min="10752" max="10752" width="10.85546875" style="1" customWidth="1"/>
    <col min="10753" max="10753" width="54.5703125" style="1" customWidth="1"/>
    <col min="10754" max="10755" width="22.85546875" style="1" customWidth="1"/>
    <col min="10756" max="10756" width="9.85546875" style="1" customWidth="1"/>
    <col min="10757" max="10757" width="13" style="1" customWidth="1"/>
    <col min="10758" max="10758" width="1" style="1" customWidth="1"/>
    <col min="10759" max="11003" width="9.140625" style="1"/>
    <col min="11004" max="11004" width="2.140625" style="1" customWidth="1"/>
    <col min="11005" max="11005" width="8.7109375" style="1" customWidth="1"/>
    <col min="11006" max="11006" width="9.85546875" style="1" customWidth="1"/>
    <col min="11007" max="11007" width="1" style="1" customWidth="1"/>
    <col min="11008" max="11008" width="10.85546875" style="1" customWidth="1"/>
    <col min="11009" max="11009" width="54.5703125" style="1" customWidth="1"/>
    <col min="11010" max="11011" width="22.85546875" style="1" customWidth="1"/>
    <col min="11012" max="11012" width="9.85546875" style="1" customWidth="1"/>
    <col min="11013" max="11013" width="13" style="1" customWidth="1"/>
    <col min="11014" max="11014" width="1" style="1" customWidth="1"/>
    <col min="11015" max="11259" width="9.140625" style="1"/>
    <col min="11260" max="11260" width="2.140625" style="1" customWidth="1"/>
    <col min="11261" max="11261" width="8.7109375" style="1" customWidth="1"/>
    <col min="11262" max="11262" width="9.85546875" style="1" customWidth="1"/>
    <col min="11263" max="11263" width="1" style="1" customWidth="1"/>
    <col min="11264" max="11264" width="10.85546875" style="1" customWidth="1"/>
    <col min="11265" max="11265" width="54.5703125" style="1" customWidth="1"/>
    <col min="11266" max="11267" width="22.85546875" style="1" customWidth="1"/>
    <col min="11268" max="11268" width="9.85546875" style="1" customWidth="1"/>
    <col min="11269" max="11269" width="13" style="1" customWidth="1"/>
    <col min="11270" max="11270" width="1" style="1" customWidth="1"/>
    <col min="11271" max="11515" width="9.140625" style="1"/>
    <col min="11516" max="11516" width="2.140625" style="1" customWidth="1"/>
    <col min="11517" max="11517" width="8.7109375" style="1" customWidth="1"/>
    <col min="11518" max="11518" width="9.85546875" style="1" customWidth="1"/>
    <col min="11519" max="11519" width="1" style="1" customWidth="1"/>
    <col min="11520" max="11520" width="10.85546875" style="1" customWidth="1"/>
    <col min="11521" max="11521" width="54.5703125" style="1" customWidth="1"/>
    <col min="11522" max="11523" width="22.85546875" style="1" customWidth="1"/>
    <col min="11524" max="11524" width="9.85546875" style="1" customWidth="1"/>
    <col min="11525" max="11525" width="13" style="1" customWidth="1"/>
    <col min="11526" max="11526" width="1" style="1" customWidth="1"/>
    <col min="11527" max="11771" width="9.140625" style="1"/>
    <col min="11772" max="11772" width="2.140625" style="1" customWidth="1"/>
    <col min="11773" max="11773" width="8.7109375" style="1" customWidth="1"/>
    <col min="11774" max="11774" width="9.85546875" style="1" customWidth="1"/>
    <col min="11775" max="11775" width="1" style="1" customWidth="1"/>
    <col min="11776" max="11776" width="10.85546875" style="1" customWidth="1"/>
    <col min="11777" max="11777" width="54.5703125" style="1" customWidth="1"/>
    <col min="11778" max="11779" width="22.85546875" style="1" customWidth="1"/>
    <col min="11780" max="11780" width="9.85546875" style="1" customWidth="1"/>
    <col min="11781" max="11781" width="13" style="1" customWidth="1"/>
    <col min="11782" max="11782" width="1" style="1" customWidth="1"/>
    <col min="11783" max="12027" width="9.140625" style="1"/>
    <col min="12028" max="12028" width="2.140625" style="1" customWidth="1"/>
    <col min="12029" max="12029" width="8.7109375" style="1" customWidth="1"/>
    <col min="12030" max="12030" width="9.85546875" style="1" customWidth="1"/>
    <col min="12031" max="12031" width="1" style="1" customWidth="1"/>
    <col min="12032" max="12032" width="10.85546875" style="1" customWidth="1"/>
    <col min="12033" max="12033" width="54.5703125" style="1" customWidth="1"/>
    <col min="12034" max="12035" width="22.85546875" style="1" customWidth="1"/>
    <col min="12036" max="12036" width="9.85546875" style="1" customWidth="1"/>
    <col min="12037" max="12037" width="13" style="1" customWidth="1"/>
    <col min="12038" max="12038" width="1" style="1" customWidth="1"/>
    <col min="12039" max="12283" width="9.140625" style="1"/>
    <col min="12284" max="12284" width="2.140625" style="1" customWidth="1"/>
    <col min="12285" max="12285" width="8.7109375" style="1" customWidth="1"/>
    <col min="12286" max="12286" width="9.85546875" style="1" customWidth="1"/>
    <col min="12287" max="12287" width="1" style="1" customWidth="1"/>
    <col min="12288" max="12288" width="10.85546875" style="1" customWidth="1"/>
    <col min="12289" max="12289" width="54.5703125" style="1" customWidth="1"/>
    <col min="12290" max="12291" width="22.85546875" style="1" customWidth="1"/>
    <col min="12292" max="12292" width="9.85546875" style="1" customWidth="1"/>
    <col min="12293" max="12293" width="13" style="1" customWidth="1"/>
    <col min="12294" max="12294" width="1" style="1" customWidth="1"/>
    <col min="12295" max="12539" width="9.140625" style="1"/>
    <col min="12540" max="12540" width="2.140625" style="1" customWidth="1"/>
    <col min="12541" max="12541" width="8.7109375" style="1" customWidth="1"/>
    <col min="12542" max="12542" width="9.85546875" style="1" customWidth="1"/>
    <col min="12543" max="12543" width="1" style="1" customWidth="1"/>
    <col min="12544" max="12544" width="10.85546875" style="1" customWidth="1"/>
    <col min="12545" max="12545" width="54.5703125" style="1" customWidth="1"/>
    <col min="12546" max="12547" width="22.85546875" style="1" customWidth="1"/>
    <col min="12548" max="12548" width="9.85546875" style="1" customWidth="1"/>
    <col min="12549" max="12549" width="13" style="1" customWidth="1"/>
    <col min="12550" max="12550" width="1" style="1" customWidth="1"/>
    <col min="12551" max="12795" width="9.140625" style="1"/>
    <col min="12796" max="12796" width="2.140625" style="1" customWidth="1"/>
    <col min="12797" max="12797" width="8.7109375" style="1" customWidth="1"/>
    <col min="12798" max="12798" width="9.85546875" style="1" customWidth="1"/>
    <col min="12799" max="12799" width="1" style="1" customWidth="1"/>
    <col min="12800" max="12800" width="10.85546875" style="1" customWidth="1"/>
    <col min="12801" max="12801" width="54.5703125" style="1" customWidth="1"/>
    <col min="12802" max="12803" width="22.85546875" style="1" customWidth="1"/>
    <col min="12804" max="12804" width="9.85546875" style="1" customWidth="1"/>
    <col min="12805" max="12805" width="13" style="1" customWidth="1"/>
    <col min="12806" max="12806" width="1" style="1" customWidth="1"/>
    <col min="12807" max="13051" width="9.140625" style="1"/>
    <col min="13052" max="13052" width="2.140625" style="1" customWidth="1"/>
    <col min="13053" max="13053" width="8.7109375" style="1" customWidth="1"/>
    <col min="13054" max="13054" width="9.85546875" style="1" customWidth="1"/>
    <col min="13055" max="13055" width="1" style="1" customWidth="1"/>
    <col min="13056" max="13056" width="10.85546875" style="1" customWidth="1"/>
    <col min="13057" max="13057" width="54.5703125" style="1" customWidth="1"/>
    <col min="13058" max="13059" width="22.85546875" style="1" customWidth="1"/>
    <col min="13060" max="13060" width="9.85546875" style="1" customWidth="1"/>
    <col min="13061" max="13061" width="13" style="1" customWidth="1"/>
    <col min="13062" max="13062" width="1" style="1" customWidth="1"/>
    <col min="13063" max="13307" width="9.140625" style="1"/>
    <col min="13308" max="13308" width="2.140625" style="1" customWidth="1"/>
    <col min="13309" max="13309" width="8.7109375" style="1" customWidth="1"/>
    <col min="13310" max="13310" width="9.85546875" style="1" customWidth="1"/>
    <col min="13311" max="13311" width="1" style="1" customWidth="1"/>
    <col min="13312" max="13312" width="10.85546875" style="1" customWidth="1"/>
    <col min="13313" max="13313" width="54.5703125" style="1" customWidth="1"/>
    <col min="13314" max="13315" width="22.85546875" style="1" customWidth="1"/>
    <col min="13316" max="13316" width="9.85546875" style="1" customWidth="1"/>
    <col min="13317" max="13317" width="13" style="1" customWidth="1"/>
    <col min="13318" max="13318" width="1" style="1" customWidth="1"/>
    <col min="13319" max="13563" width="9.140625" style="1"/>
    <col min="13564" max="13564" width="2.140625" style="1" customWidth="1"/>
    <col min="13565" max="13565" width="8.7109375" style="1" customWidth="1"/>
    <col min="13566" max="13566" width="9.85546875" style="1" customWidth="1"/>
    <col min="13567" max="13567" width="1" style="1" customWidth="1"/>
    <col min="13568" max="13568" width="10.85546875" style="1" customWidth="1"/>
    <col min="13569" max="13569" width="54.5703125" style="1" customWidth="1"/>
    <col min="13570" max="13571" width="22.85546875" style="1" customWidth="1"/>
    <col min="13572" max="13572" width="9.85546875" style="1" customWidth="1"/>
    <col min="13573" max="13573" width="13" style="1" customWidth="1"/>
    <col min="13574" max="13574" width="1" style="1" customWidth="1"/>
    <col min="13575" max="13819" width="9.140625" style="1"/>
    <col min="13820" max="13820" width="2.140625" style="1" customWidth="1"/>
    <col min="13821" max="13821" width="8.7109375" style="1" customWidth="1"/>
    <col min="13822" max="13822" width="9.85546875" style="1" customWidth="1"/>
    <col min="13823" max="13823" width="1" style="1" customWidth="1"/>
    <col min="13824" max="13824" width="10.85546875" style="1" customWidth="1"/>
    <col min="13825" max="13825" width="54.5703125" style="1" customWidth="1"/>
    <col min="13826" max="13827" width="22.85546875" style="1" customWidth="1"/>
    <col min="13828" max="13828" width="9.85546875" style="1" customWidth="1"/>
    <col min="13829" max="13829" width="13" style="1" customWidth="1"/>
    <col min="13830" max="13830" width="1" style="1" customWidth="1"/>
    <col min="13831" max="14075" width="9.140625" style="1"/>
    <col min="14076" max="14076" width="2.140625" style="1" customWidth="1"/>
    <col min="14077" max="14077" width="8.7109375" style="1" customWidth="1"/>
    <col min="14078" max="14078" width="9.85546875" style="1" customWidth="1"/>
    <col min="14079" max="14079" width="1" style="1" customWidth="1"/>
    <col min="14080" max="14080" width="10.85546875" style="1" customWidth="1"/>
    <col min="14081" max="14081" width="54.5703125" style="1" customWidth="1"/>
    <col min="14082" max="14083" width="22.85546875" style="1" customWidth="1"/>
    <col min="14084" max="14084" width="9.85546875" style="1" customWidth="1"/>
    <col min="14085" max="14085" width="13" style="1" customWidth="1"/>
    <col min="14086" max="14086" width="1" style="1" customWidth="1"/>
    <col min="14087" max="14331" width="9.140625" style="1"/>
    <col min="14332" max="14332" width="2.140625" style="1" customWidth="1"/>
    <col min="14333" max="14333" width="8.7109375" style="1" customWidth="1"/>
    <col min="14334" max="14334" width="9.85546875" style="1" customWidth="1"/>
    <col min="14335" max="14335" width="1" style="1" customWidth="1"/>
    <col min="14336" max="14336" width="10.85546875" style="1" customWidth="1"/>
    <col min="14337" max="14337" width="54.5703125" style="1" customWidth="1"/>
    <col min="14338" max="14339" width="22.85546875" style="1" customWidth="1"/>
    <col min="14340" max="14340" width="9.85546875" style="1" customWidth="1"/>
    <col min="14341" max="14341" width="13" style="1" customWidth="1"/>
    <col min="14342" max="14342" width="1" style="1" customWidth="1"/>
    <col min="14343" max="14587" width="9.140625" style="1"/>
    <col min="14588" max="14588" width="2.140625" style="1" customWidth="1"/>
    <col min="14589" max="14589" width="8.7109375" style="1" customWidth="1"/>
    <col min="14590" max="14590" width="9.85546875" style="1" customWidth="1"/>
    <col min="14591" max="14591" width="1" style="1" customWidth="1"/>
    <col min="14592" max="14592" width="10.85546875" style="1" customWidth="1"/>
    <col min="14593" max="14593" width="54.5703125" style="1" customWidth="1"/>
    <col min="14594" max="14595" width="22.85546875" style="1" customWidth="1"/>
    <col min="14596" max="14596" width="9.85546875" style="1" customWidth="1"/>
    <col min="14597" max="14597" width="13" style="1" customWidth="1"/>
    <col min="14598" max="14598" width="1" style="1" customWidth="1"/>
    <col min="14599" max="14843" width="9.140625" style="1"/>
    <col min="14844" max="14844" width="2.140625" style="1" customWidth="1"/>
    <col min="14845" max="14845" width="8.7109375" style="1" customWidth="1"/>
    <col min="14846" max="14846" width="9.85546875" style="1" customWidth="1"/>
    <col min="14847" max="14847" width="1" style="1" customWidth="1"/>
    <col min="14848" max="14848" width="10.85546875" style="1" customWidth="1"/>
    <col min="14849" max="14849" width="54.5703125" style="1" customWidth="1"/>
    <col min="14850" max="14851" width="22.85546875" style="1" customWidth="1"/>
    <col min="14852" max="14852" width="9.85546875" style="1" customWidth="1"/>
    <col min="14853" max="14853" width="13" style="1" customWidth="1"/>
    <col min="14854" max="14854" width="1" style="1" customWidth="1"/>
    <col min="14855" max="15099" width="9.140625" style="1"/>
    <col min="15100" max="15100" width="2.140625" style="1" customWidth="1"/>
    <col min="15101" max="15101" width="8.7109375" style="1" customWidth="1"/>
    <col min="15102" max="15102" width="9.85546875" style="1" customWidth="1"/>
    <col min="15103" max="15103" width="1" style="1" customWidth="1"/>
    <col min="15104" max="15104" width="10.85546875" style="1" customWidth="1"/>
    <col min="15105" max="15105" width="54.5703125" style="1" customWidth="1"/>
    <col min="15106" max="15107" width="22.85546875" style="1" customWidth="1"/>
    <col min="15108" max="15108" width="9.85546875" style="1" customWidth="1"/>
    <col min="15109" max="15109" width="13" style="1" customWidth="1"/>
    <col min="15110" max="15110" width="1" style="1" customWidth="1"/>
    <col min="15111" max="15355" width="9.140625" style="1"/>
    <col min="15356" max="15356" width="2.140625" style="1" customWidth="1"/>
    <col min="15357" max="15357" width="8.7109375" style="1" customWidth="1"/>
    <col min="15358" max="15358" width="9.85546875" style="1" customWidth="1"/>
    <col min="15359" max="15359" width="1" style="1" customWidth="1"/>
    <col min="15360" max="15360" width="10.85546875" style="1" customWidth="1"/>
    <col min="15361" max="15361" width="54.5703125" style="1" customWidth="1"/>
    <col min="15362" max="15363" width="22.85546875" style="1" customWidth="1"/>
    <col min="15364" max="15364" width="9.85546875" style="1" customWidth="1"/>
    <col min="15365" max="15365" width="13" style="1" customWidth="1"/>
    <col min="15366" max="15366" width="1" style="1" customWidth="1"/>
    <col min="15367" max="15611" width="9.140625" style="1"/>
    <col min="15612" max="15612" width="2.140625" style="1" customWidth="1"/>
    <col min="15613" max="15613" width="8.7109375" style="1" customWidth="1"/>
    <col min="15614" max="15614" width="9.85546875" style="1" customWidth="1"/>
    <col min="15615" max="15615" width="1" style="1" customWidth="1"/>
    <col min="15616" max="15616" width="10.85546875" style="1" customWidth="1"/>
    <col min="15617" max="15617" width="54.5703125" style="1" customWidth="1"/>
    <col min="15618" max="15619" width="22.85546875" style="1" customWidth="1"/>
    <col min="15620" max="15620" width="9.85546875" style="1" customWidth="1"/>
    <col min="15621" max="15621" width="13" style="1" customWidth="1"/>
    <col min="15622" max="15622" width="1" style="1" customWidth="1"/>
    <col min="15623" max="15867" width="9.140625" style="1"/>
    <col min="15868" max="15868" width="2.140625" style="1" customWidth="1"/>
    <col min="15869" max="15869" width="8.7109375" style="1" customWidth="1"/>
    <col min="15870" max="15870" width="9.85546875" style="1" customWidth="1"/>
    <col min="15871" max="15871" width="1" style="1" customWidth="1"/>
    <col min="15872" max="15872" width="10.85546875" style="1" customWidth="1"/>
    <col min="15873" max="15873" width="54.5703125" style="1" customWidth="1"/>
    <col min="15874" max="15875" width="22.85546875" style="1" customWidth="1"/>
    <col min="15876" max="15876" width="9.85546875" style="1" customWidth="1"/>
    <col min="15877" max="15877" width="13" style="1" customWidth="1"/>
    <col min="15878" max="15878" width="1" style="1" customWidth="1"/>
    <col min="15879" max="16123" width="9.140625" style="1"/>
    <col min="16124" max="16124" width="2.140625" style="1" customWidth="1"/>
    <col min="16125" max="16125" width="8.7109375" style="1" customWidth="1"/>
    <col min="16126" max="16126" width="9.85546875" style="1" customWidth="1"/>
    <col min="16127" max="16127" width="1" style="1" customWidth="1"/>
    <col min="16128" max="16128" width="10.85546875" style="1" customWidth="1"/>
    <col min="16129" max="16129" width="54.5703125" style="1" customWidth="1"/>
    <col min="16130" max="16131" width="22.85546875" style="1" customWidth="1"/>
    <col min="16132" max="16132" width="9.85546875" style="1" customWidth="1"/>
    <col min="16133" max="16133" width="13" style="1" customWidth="1"/>
    <col min="16134" max="16134" width="1" style="1" customWidth="1"/>
    <col min="16135" max="16384" width="9.140625" style="1"/>
  </cols>
  <sheetData>
    <row r="1" spans="1:11" ht="24" customHeight="1" x14ac:dyDescent="0.2">
      <c r="A1" s="1415" t="s">
        <v>805</v>
      </c>
      <c r="B1" s="1415"/>
      <c r="C1" s="1415"/>
      <c r="D1" s="1415"/>
      <c r="E1" s="1415"/>
      <c r="F1" s="1415"/>
      <c r="G1" s="1415"/>
      <c r="H1" s="1415"/>
      <c r="I1" s="1415"/>
      <c r="J1" s="1415"/>
      <c r="K1" s="1415"/>
    </row>
    <row r="2" spans="1:11" ht="47.25" customHeight="1" x14ac:dyDescent="0.2">
      <c r="A2" s="1417" t="s">
        <v>718</v>
      </c>
      <c r="B2" s="1417"/>
      <c r="C2" s="1417"/>
      <c r="D2" s="1417"/>
      <c r="E2" s="1417"/>
      <c r="F2" s="1417"/>
      <c r="G2" s="1417"/>
      <c r="H2" s="1417"/>
      <c r="I2" s="1417"/>
      <c r="J2" s="1417"/>
      <c r="K2" s="1417"/>
    </row>
    <row r="3" spans="1:11" ht="15.75" customHeight="1" x14ac:dyDescent="0.2">
      <c r="A3" s="1421" t="s">
        <v>0</v>
      </c>
      <c r="B3" s="1421" t="s">
        <v>1</v>
      </c>
      <c r="C3" s="1421" t="s">
        <v>2</v>
      </c>
      <c r="D3" s="1421" t="s">
        <v>3</v>
      </c>
      <c r="E3" s="1421" t="s">
        <v>721</v>
      </c>
      <c r="F3" s="1421" t="s">
        <v>719</v>
      </c>
      <c r="G3" s="1424" t="s">
        <v>720</v>
      </c>
      <c r="H3" s="1427" t="s">
        <v>722</v>
      </c>
      <c r="I3" s="1430" t="s">
        <v>726</v>
      </c>
      <c r="J3" s="1418" t="s">
        <v>723</v>
      </c>
      <c r="K3" s="1419"/>
    </row>
    <row r="4" spans="1:11" ht="15.75" customHeight="1" x14ac:dyDescent="0.2">
      <c r="A4" s="1422"/>
      <c r="B4" s="1422"/>
      <c r="C4" s="1422"/>
      <c r="D4" s="1422"/>
      <c r="E4" s="1422"/>
      <c r="F4" s="1422"/>
      <c r="G4" s="1425"/>
      <c r="H4" s="1428"/>
      <c r="I4" s="1431"/>
      <c r="J4" s="1420" t="s">
        <v>724</v>
      </c>
      <c r="K4" s="757" t="s">
        <v>420</v>
      </c>
    </row>
    <row r="5" spans="1:11" ht="30.75" customHeight="1" x14ac:dyDescent="0.2">
      <c r="A5" s="1423"/>
      <c r="B5" s="1423"/>
      <c r="C5" s="1423"/>
      <c r="D5" s="1423"/>
      <c r="E5" s="1423"/>
      <c r="F5" s="1423"/>
      <c r="G5" s="1426"/>
      <c r="H5" s="1429"/>
      <c r="I5" s="1432"/>
      <c r="J5" s="1420"/>
      <c r="K5" s="758" t="s">
        <v>725</v>
      </c>
    </row>
    <row r="6" spans="1:11" x14ac:dyDescent="0.2">
      <c r="A6" s="736" t="s">
        <v>4</v>
      </c>
      <c r="B6" s="736"/>
      <c r="C6" s="736"/>
      <c r="D6" s="737" t="s">
        <v>5</v>
      </c>
      <c r="E6" s="738">
        <f>E9+E11+E7</f>
        <v>20500</v>
      </c>
      <c r="F6" s="738">
        <f>F9+F11+F7</f>
        <v>488446.41</v>
      </c>
      <c r="G6" s="739">
        <f>G9+G11+G7</f>
        <v>508946.41</v>
      </c>
      <c r="H6" s="754">
        <f>H9+H11+H7</f>
        <v>474968.72</v>
      </c>
      <c r="I6" s="765">
        <f>H6/G6</f>
        <v>0.93323915969856241</v>
      </c>
      <c r="J6" s="762">
        <f>J9+J11+J7</f>
        <v>11477.28</v>
      </c>
      <c r="K6" s="759">
        <f>K9+K11+K7</f>
        <v>11477.28</v>
      </c>
    </row>
    <row r="7" spans="1:11" ht="22.5" x14ac:dyDescent="0.2">
      <c r="A7" s="1262"/>
      <c r="B7" s="1264" t="s">
        <v>787</v>
      </c>
      <c r="C7" s="1265"/>
      <c r="D7" s="1266" t="s">
        <v>788</v>
      </c>
      <c r="E7" s="1267">
        <f>E8</f>
        <v>0</v>
      </c>
      <c r="F7" s="1267">
        <f>F8</f>
        <v>0</v>
      </c>
      <c r="G7" s="1268">
        <f>G8</f>
        <v>0</v>
      </c>
      <c r="H7" s="1269">
        <f>H8</f>
        <v>0</v>
      </c>
      <c r="I7" s="1270">
        <v>0</v>
      </c>
      <c r="J7" s="1271">
        <f>J8</f>
        <v>840.12</v>
      </c>
      <c r="K7" s="1272">
        <f>K8</f>
        <v>840.12</v>
      </c>
    </row>
    <row r="8" spans="1:11" x14ac:dyDescent="0.2">
      <c r="A8" s="1262"/>
      <c r="B8" s="1263"/>
      <c r="C8" s="1273" t="s">
        <v>130</v>
      </c>
      <c r="D8" s="1274" t="s">
        <v>131</v>
      </c>
      <c r="E8" s="1275">
        <v>0</v>
      </c>
      <c r="F8" s="1275">
        <v>0</v>
      </c>
      <c r="G8" s="1276">
        <v>0</v>
      </c>
      <c r="H8" s="1277">
        <v>0</v>
      </c>
      <c r="I8" s="1278">
        <v>0</v>
      </c>
      <c r="J8" s="1279">
        <v>840.12</v>
      </c>
      <c r="K8" s="1280">
        <v>840.12</v>
      </c>
    </row>
    <row r="9" spans="1:11" ht="15" x14ac:dyDescent="0.2">
      <c r="A9" s="2"/>
      <c r="B9" s="749" t="s">
        <v>6</v>
      </c>
      <c r="C9" s="750"/>
      <c r="D9" s="751" t="s">
        <v>7</v>
      </c>
      <c r="E9" s="752">
        <f>E10</f>
        <v>0</v>
      </c>
      <c r="F9" s="752">
        <f t="shared" ref="F9:J9" si="0">F10</f>
        <v>28125</v>
      </c>
      <c r="G9" s="753">
        <f t="shared" si="0"/>
        <v>28125</v>
      </c>
      <c r="H9" s="755">
        <f t="shared" si="0"/>
        <v>0</v>
      </c>
      <c r="I9" s="766">
        <f>H9/G9</f>
        <v>0</v>
      </c>
      <c r="J9" s="763">
        <f t="shared" si="0"/>
        <v>0</v>
      </c>
      <c r="K9" s="760">
        <f>K10</f>
        <v>0</v>
      </c>
    </row>
    <row r="10" spans="1:11" ht="67.5" x14ac:dyDescent="0.2">
      <c r="A10" s="3"/>
      <c r="B10" s="3"/>
      <c r="C10" s="4" t="s">
        <v>8</v>
      </c>
      <c r="D10" s="5" t="s">
        <v>9</v>
      </c>
      <c r="E10" s="12">
        <v>0</v>
      </c>
      <c r="F10" s="12">
        <f>G10-E10</f>
        <v>28125</v>
      </c>
      <c r="G10" s="735">
        <v>28125</v>
      </c>
      <c r="H10" s="1253">
        <v>0</v>
      </c>
      <c r="I10" s="1251">
        <f>H10/G10</f>
        <v>0</v>
      </c>
      <c r="J10" s="1254">
        <v>0</v>
      </c>
      <c r="K10" s="1255">
        <v>0</v>
      </c>
    </row>
    <row r="11" spans="1:11" ht="15" x14ac:dyDescent="0.2">
      <c r="A11" s="2"/>
      <c r="B11" s="749" t="s">
        <v>10</v>
      </c>
      <c r="C11" s="750"/>
      <c r="D11" s="751" t="s">
        <v>11</v>
      </c>
      <c r="E11" s="752">
        <f>SUM(E12:E14)</f>
        <v>20500</v>
      </c>
      <c r="F11" s="752">
        <f>SUM(F12:F14)</f>
        <v>460321.41</v>
      </c>
      <c r="G11" s="753">
        <f>SUM(G12:G14)</f>
        <v>480821.41</v>
      </c>
      <c r="H11" s="755">
        <f>SUM(H12:H14)</f>
        <v>474968.72</v>
      </c>
      <c r="I11" s="766">
        <f>H11/G11</f>
        <v>0.98782772589099144</v>
      </c>
      <c r="J11" s="763">
        <f>SUM(J12:J14)</f>
        <v>10637.16</v>
      </c>
      <c r="K11" s="760">
        <f>SUM(K12:K14)</f>
        <v>10637.16</v>
      </c>
    </row>
    <row r="12" spans="1:11" ht="67.5" x14ac:dyDescent="0.2">
      <c r="A12" s="3"/>
      <c r="B12" s="3"/>
      <c r="C12" s="4" t="s">
        <v>12</v>
      </c>
      <c r="D12" s="5" t="s">
        <v>13</v>
      </c>
      <c r="E12" s="12">
        <v>20500</v>
      </c>
      <c r="F12" s="12">
        <f>G12-E12</f>
        <v>0</v>
      </c>
      <c r="G12" s="735">
        <v>20500</v>
      </c>
      <c r="H12" s="1253">
        <v>14545.01</v>
      </c>
      <c r="I12" s="1251">
        <f>H12/G12</f>
        <v>0.70951268292682923</v>
      </c>
      <c r="J12" s="1254">
        <v>9086</v>
      </c>
      <c r="K12" s="1255">
        <v>9086</v>
      </c>
    </row>
    <row r="13" spans="1:11" x14ac:dyDescent="0.2">
      <c r="A13" s="3"/>
      <c r="B13" s="3"/>
      <c r="C13" s="1281" t="s">
        <v>47</v>
      </c>
      <c r="D13" s="5" t="s">
        <v>48</v>
      </c>
      <c r="E13" s="12">
        <v>0</v>
      </c>
      <c r="F13" s="12">
        <v>0</v>
      </c>
      <c r="G13" s="735">
        <v>0</v>
      </c>
      <c r="H13" s="1253">
        <v>102.3</v>
      </c>
      <c r="I13" s="1251">
        <v>0</v>
      </c>
      <c r="J13" s="1254">
        <v>1551.16</v>
      </c>
      <c r="K13" s="1255">
        <v>1551.16</v>
      </c>
    </row>
    <row r="14" spans="1:11" ht="56.25" x14ac:dyDescent="0.2">
      <c r="A14" s="3"/>
      <c r="B14" s="3"/>
      <c r="C14" s="4" t="s">
        <v>14</v>
      </c>
      <c r="D14" s="5" t="s">
        <v>15</v>
      </c>
      <c r="E14" s="12">
        <v>0</v>
      </c>
      <c r="F14" s="12">
        <f>G14-E14</f>
        <v>460321.41</v>
      </c>
      <c r="G14" s="735">
        <v>460321.41</v>
      </c>
      <c r="H14" s="1253">
        <v>460321.41</v>
      </c>
      <c r="I14" s="1251">
        <f t="shared" ref="I14" si="1">H14/G14</f>
        <v>1</v>
      </c>
      <c r="J14" s="1254">
        <v>0</v>
      </c>
      <c r="K14" s="1255">
        <v>0</v>
      </c>
    </row>
    <row r="15" spans="1:11" x14ac:dyDescent="0.2">
      <c r="A15" s="740" t="s">
        <v>16</v>
      </c>
      <c r="B15" s="740"/>
      <c r="C15" s="740"/>
      <c r="D15" s="741" t="s">
        <v>17</v>
      </c>
      <c r="E15" s="742">
        <f>E16</f>
        <v>20000</v>
      </c>
      <c r="F15" s="742">
        <f t="shared" ref="F15:K16" si="2">F16</f>
        <v>0</v>
      </c>
      <c r="G15" s="743">
        <f t="shared" si="2"/>
        <v>20000</v>
      </c>
      <c r="H15" s="756">
        <f t="shared" si="2"/>
        <v>11635</v>
      </c>
      <c r="I15" s="767">
        <f t="shared" ref="I15:I28" si="3">H15/G15</f>
        <v>0.58174999999999999</v>
      </c>
      <c r="J15" s="764">
        <f t="shared" si="2"/>
        <v>0</v>
      </c>
      <c r="K15" s="761">
        <f t="shared" si="2"/>
        <v>0</v>
      </c>
    </row>
    <row r="16" spans="1:11" ht="15" x14ac:dyDescent="0.2">
      <c r="A16" s="2"/>
      <c r="B16" s="749" t="s">
        <v>18</v>
      </c>
      <c r="C16" s="750"/>
      <c r="D16" s="751" t="s">
        <v>11</v>
      </c>
      <c r="E16" s="752">
        <f>E17</f>
        <v>20000</v>
      </c>
      <c r="F16" s="752">
        <f t="shared" si="2"/>
        <v>0</v>
      </c>
      <c r="G16" s="753">
        <f t="shared" si="2"/>
        <v>20000</v>
      </c>
      <c r="H16" s="755">
        <f t="shared" si="2"/>
        <v>11635</v>
      </c>
      <c r="I16" s="766">
        <f t="shared" si="3"/>
        <v>0.58174999999999999</v>
      </c>
      <c r="J16" s="763">
        <f t="shared" si="2"/>
        <v>0</v>
      </c>
      <c r="K16" s="760">
        <f t="shared" si="2"/>
        <v>0</v>
      </c>
    </row>
    <row r="17" spans="1:11" x14ac:dyDescent="0.2">
      <c r="A17" s="3"/>
      <c r="B17" s="3"/>
      <c r="C17" s="4" t="s">
        <v>19</v>
      </c>
      <c r="D17" s="5" t="s">
        <v>20</v>
      </c>
      <c r="E17" s="12">
        <v>20000</v>
      </c>
      <c r="F17" s="12">
        <f>G17-E17</f>
        <v>0</v>
      </c>
      <c r="G17" s="735">
        <v>20000</v>
      </c>
      <c r="H17" s="1253">
        <v>11635</v>
      </c>
      <c r="I17" s="1251">
        <f t="shared" si="3"/>
        <v>0.58174999999999999</v>
      </c>
      <c r="J17" s="1254">
        <v>0</v>
      </c>
      <c r="K17" s="1255">
        <v>0</v>
      </c>
    </row>
    <row r="18" spans="1:11" x14ac:dyDescent="0.2">
      <c r="A18" s="740" t="s">
        <v>21</v>
      </c>
      <c r="B18" s="740"/>
      <c r="C18" s="740"/>
      <c r="D18" s="741" t="s">
        <v>22</v>
      </c>
      <c r="E18" s="742">
        <f>E19</f>
        <v>3000</v>
      </c>
      <c r="F18" s="742">
        <f t="shared" ref="F18:K19" si="4">F19</f>
        <v>0</v>
      </c>
      <c r="G18" s="743">
        <f t="shared" si="4"/>
        <v>3000</v>
      </c>
      <c r="H18" s="756">
        <f t="shared" si="4"/>
        <v>6312.94</v>
      </c>
      <c r="I18" s="767">
        <f t="shared" si="3"/>
        <v>2.1043133333333333</v>
      </c>
      <c r="J18" s="764">
        <f t="shared" si="4"/>
        <v>966</v>
      </c>
      <c r="K18" s="761">
        <f t="shared" si="4"/>
        <v>0</v>
      </c>
    </row>
    <row r="19" spans="1:11" ht="15" x14ac:dyDescent="0.2">
      <c r="A19" s="2"/>
      <c r="B19" s="749" t="s">
        <v>23</v>
      </c>
      <c r="C19" s="750"/>
      <c r="D19" s="751" t="s">
        <v>24</v>
      </c>
      <c r="E19" s="752">
        <f>E20</f>
        <v>3000</v>
      </c>
      <c r="F19" s="752">
        <f t="shared" si="4"/>
        <v>0</v>
      </c>
      <c r="G19" s="753">
        <f t="shared" si="4"/>
        <v>3000</v>
      </c>
      <c r="H19" s="755">
        <f t="shared" si="4"/>
        <v>6312.94</v>
      </c>
      <c r="I19" s="766">
        <f t="shared" si="3"/>
        <v>2.1043133333333333</v>
      </c>
      <c r="J19" s="763">
        <f t="shared" si="4"/>
        <v>966</v>
      </c>
      <c r="K19" s="760">
        <f t="shared" si="4"/>
        <v>0</v>
      </c>
    </row>
    <row r="20" spans="1:11" ht="45" x14ac:dyDescent="0.2">
      <c r="A20" s="3"/>
      <c r="B20" s="3"/>
      <c r="C20" s="4" t="s">
        <v>25</v>
      </c>
      <c r="D20" s="5" t="s">
        <v>26</v>
      </c>
      <c r="E20" s="12">
        <v>3000</v>
      </c>
      <c r="F20" s="12">
        <f>G20-E20</f>
        <v>0</v>
      </c>
      <c r="G20" s="735">
        <v>3000</v>
      </c>
      <c r="H20" s="1253">
        <v>6312.94</v>
      </c>
      <c r="I20" s="1251">
        <f t="shared" si="3"/>
        <v>2.1043133333333333</v>
      </c>
      <c r="J20" s="1254">
        <v>966</v>
      </c>
      <c r="K20" s="1255">
        <v>0</v>
      </c>
    </row>
    <row r="21" spans="1:11" x14ac:dyDescent="0.2">
      <c r="A21" s="740" t="s">
        <v>27</v>
      </c>
      <c r="B21" s="740"/>
      <c r="C21" s="740"/>
      <c r="D21" s="741" t="s">
        <v>28</v>
      </c>
      <c r="E21" s="742">
        <f>E22</f>
        <v>1066983</v>
      </c>
      <c r="F21" s="742">
        <f t="shared" ref="F21:K21" si="5">F22</f>
        <v>-320960.09999999998</v>
      </c>
      <c r="G21" s="743">
        <f t="shared" si="5"/>
        <v>746022.9</v>
      </c>
      <c r="H21" s="756">
        <f t="shared" si="5"/>
        <v>0</v>
      </c>
      <c r="I21" s="767">
        <f t="shared" si="3"/>
        <v>0</v>
      </c>
      <c r="J21" s="764">
        <f t="shared" si="5"/>
        <v>0</v>
      </c>
      <c r="K21" s="761">
        <f t="shared" si="5"/>
        <v>0</v>
      </c>
    </row>
    <row r="22" spans="1:11" ht="15" x14ac:dyDescent="0.2">
      <c r="A22" s="2"/>
      <c r="B22" s="749" t="s">
        <v>29</v>
      </c>
      <c r="C22" s="750"/>
      <c r="D22" s="751" t="s">
        <v>11</v>
      </c>
      <c r="E22" s="752">
        <f>SUM(E23:E24)</f>
        <v>1066983</v>
      </c>
      <c r="F22" s="752">
        <f t="shared" ref="F22:K22" si="6">SUM(F23:F24)</f>
        <v>-320960.09999999998</v>
      </c>
      <c r="G22" s="753">
        <f t="shared" si="6"/>
        <v>746022.9</v>
      </c>
      <c r="H22" s="755">
        <f t="shared" si="6"/>
        <v>0</v>
      </c>
      <c r="I22" s="766">
        <f t="shared" si="3"/>
        <v>0</v>
      </c>
      <c r="J22" s="763">
        <f t="shared" si="6"/>
        <v>0</v>
      </c>
      <c r="K22" s="760">
        <f t="shared" si="6"/>
        <v>0</v>
      </c>
    </row>
    <row r="23" spans="1:11" ht="56.25" x14ac:dyDescent="0.2">
      <c r="A23" s="3"/>
      <c r="B23" s="3"/>
      <c r="C23" s="4" t="s">
        <v>30</v>
      </c>
      <c r="D23" s="5" t="s">
        <v>31</v>
      </c>
      <c r="E23" s="12">
        <v>1066983</v>
      </c>
      <c r="F23" s="12">
        <f>G23-E23</f>
        <v>-507465.82999999996</v>
      </c>
      <c r="G23" s="735">
        <v>559517.17000000004</v>
      </c>
      <c r="H23" s="1253">
        <v>0</v>
      </c>
      <c r="I23" s="1251">
        <f t="shared" si="3"/>
        <v>0</v>
      </c>
      <c r="J23" s="1254">
        <v>0</v>
      </c>
      <c r="K23" s="1255">
        <v>0</v>
      </c>
    </row>
    <row r="24" spans="1:11" ht="56.25" x14ac:dyDescent="0.2">
      <c r="A24" s="3"/>
      <c r="B24" s="3"/>
      <c r="C24" s="4" t="s">
        <v>32</v>
      </c>
      <c r="D24" s="5" t="s">
        <v>31</v>
      </c>
      <c r="E24" s="12">
        <v>0</v>
      </c>
      <c r="F24" s="12">
        <f>G24-E24</f>
        <v>186505.73</v>
      </c>
      <c r="G24" s="735">
        <v>186505.73</v>
      </c>
      <c r="H24" s="1253">
        <v>0</v>
      </c>
      <c r="I24" s="1251">
        <f t="shared" si="3"/>
        <v>0</v>
      </c>
      <c r="J24" s="1254">
        <v>0</v>
      </c>
      <c r="K24" s="1255">
        <v>0</v>
      </c>
    </row>
    <row r="25" spans="1:11" x14ac:dyDescent="0.2">
      <c r="A25" s="740" t="s">
        <v>33</v>
      </c>
      <c r="B25" s="740"/>
      <c r="C25" s="740"/>
      <c r="D25" s="741" t="s">
        <v>34</v>
      </c>
      <c r="E25" s="742">
        <f>E26</f>
        <v>1028743</v>
      </c>
      <c r="F25" s="742">
        <f t="shared" ref="F25:K25" si="7">F26</f>
        <v>196000</v>
      </c>
      <c r="G25" s="743">
        <f t="shared" si="7"/>
        <v>1224743</v>
      </c>
      <c r="H25" s="756">
        <f t="shared" si="7"/>
        <v>1202005.5299999998</v>
      </c>
      <c r="I25" s="767">
        <f t="shared" si="3"/>
        <v>0.98143490511886966</v>
      </c>
      <c r="J25" s="764">
        <f t="shared" si="7"/>
        <v>149867.22999999998</v>
      </c>
      <c r="K25" s="761">
        <f t="shared" si="7"/>
        <v>58876.54</v>
      </c>
    </row>
    <row r="26" spans="1:11" ht="15" x14ac:dyDescent="0.2">
      <c r="A26" s="2"/>
      <c r="B26" s="749" t="s">
        <v>35</v>
      </c>
      <c r="C26" s="750"/>
      <c r="D26" s="751" t="s">
        <v>36</v>
      </c>
      <c r="E26" s="752">
        <f>SUM(E27:E37)</f>
        <v>1028743</v>
      </c>
      <c r="F26" s="752">
        <f>SUM(F27:F37)</f>
        <v>196000</v>
      </c>
      <c r="G26" s="753">
        <f>SUM(G27:G37)</f>
        <v>1224743</v>
      </c>
      <c r="H26" s="755">
        <f>SUM(H27:H37)</f>
        <v>1202005.5299999998</v>
      </c>
      <c r="I26" s="766">
        <f t="shared" si="3"/>
        <v>0.98143490511886966</v>
      </c>
      <c r="J26" s="763">
        <f>SUM(J27:J37)</f>
        <v>149867.22999999998</v>
      </c>
      <c r="K26" s="760">
        <f>SUM(K27:K37)</f>
        <v>58876.54</v>
      </c>
    </row>
    <row r="27" spans="1:11" ht="33.75" x14ac:dyDescent="0.2">
      <c r="A27" s="3"/>
      <c r="B27" s="3"/>
      <c r="C27" s="4" t="s">
        <v>37</v>
      </c>
      <c r="D27" s="5" t="s">
        <v>38</v>
      </c>
      <c r="E27" s="12">
        <v>125400</v>
      </c>
      <c r="F27" s="12">
        <f>G27-E27</f>
        <v>0</v>
      </c>
      <c r="G27" s="735">
        <v>125400</v>
      </c>
      <c r="H27" s="1253">
        <v>75902.98</v>
      </c>
      <c r="I27" s="1251">
        <f t="shared" si="3"/>
        <v>0.60528692185007971</v>
      </c>
      <c r="J27" s="1254">
        <v>47065.01</v>
      </c>
      <c r="K27" s="1255">
        <v>29783.5</v>
      </c>
    </row>
    <row r="28" spans="1:11" x14ac:dyDescent="0.2">
      <c r="A28" s="3"/>
      <c r="B28" s="3"/>
      <c r="C28" s="1281" t="s">
        <v>19</v>
      </c>
      <c r="D28" s="5" t="s">
        <v>20</v>
      </c>
      <c r="E28" s="12">
        <v>0</v>
      </c>
      <c r="F28" s="12">
        <v>0</v>
      </c>
      <c r="G28" s="735">
        <v>0</v>
      </c>
      <c r="H28" s="1253">
        <v>26.4</v>
      </c>
      <c r="I28" s="1251" t="e">
        <f t="shared" si="3"/>
        <v>#DIV/0!</v>
      </c>
      <c r="J28" s="1254">
        <v>0</v>
      </c>
      <c r="K28" s="1255">
        <v>0</v>
      </c>
    </row>
    <row r="29" spans="1:11" ht="45" x14ac:dyDescent="0.2">
      <c r="A29" s="3"/>
      <c r="B29" s="3"/>
      <c r="C29" s="4" t="s">
        <v>39</v>
      </c>
      <c r="D29" s="5" t="s">
        <v>40</v>
      </c>
      <c r="E29" s="12">
        <v>0</v>
      </c>
      <c r="F29" s="12">
        <f t="shared" ref="F29:F37" si="8">G29-E29</f>
        <v>190000</v>
      </c>
      <c r="G29" s="735">
        <v>190000</v>
      </c>
      <c r="H29" s="1253">
        <v>190000</v>
      </c>
      <c r="I29" s="1251">
        <f t="shared" ref="I29:I37" si="9">H29/G29</f>
        <v>1</v>
      </c>
      <c r="J29" s="1254">
        <v>0</v>
      </c>
      <c r="K29" s="1255">
        <v>0</v>
      </c>
    </row>
    <row r="30" spans="1:11" ht="67.5" x14ac:dyDescent="0.2">
      <c r="A30" s="3"/>
      <c r="B30" s="3"/>
      <c r="C30" s="4" t="s">
        <v>12</v>
      </c>
      <c r="D30" s="5" t="s">
        <v>13</v>
      </c>
      <c r="E30" s="12">
        <v>280000</v>
      </c>
      <c r="F30" s="12">
        <f t="shared" si="8"/>
        <v>0</v>
      </c>
      <c r="G30" s="735">
        <v>280000</v>
      </c>
      <c r="H30" s="1253">
        <v>184621.38</v>
      </c>
      <c r="I30" s="1251">
        <f t="shared" si="9"/>
        <v>0.65936207142857139</v>
      </c>
      <c r="J30" s="1254">
        <v>363.13</v>
      </c>
      <c r="K30" s="1255">
        <v>0</v>
      </c>
    </row>
    <row r="31" spans="1:11" ht="45" x14ac:dyDescent="0.2">
      <c r="A31" s="3"/>
      <c r="B31" s="3"/>
      <c r="C31" s="4" t="s">
        <v>41</v>
      </c>
      <c r="D31" s="5" t="s">
        <v>42</v>
      </c>
      <c r="E31" s="12">
        <v>4500</v>
      </c>
      <c r="F31" s="12">
        <f t="shared" si="8"/>
        <v>0</v>
      </c>
      <c r="G31" s="735">
        <v>4500</v>
      </c>
      <c r="H31" s="1253">
        <v>4294.16</v>
      </c>
      <c r="I31" s="1251">
        <f t="shared" si="9"/>
        <v>0.95425777777777776</v>
      </c>
      <c r="J31" s="1254">
        <v>13513.14</v>
      </c>
      <c r="K31" s="1255">
        <v>791.34</v>
      </c>
    </row>
    <row r="32" spans="1:11" ht="33.75" x14ac:dyDescent="0.2">
      <c r="A32" s="3"/>
      <c r="B32" s="3"/>
      <c r="C32" s="4" t="s">
        <v>43</v>
      </c>
      <c r="D32" s="5" t="s">
        <v>44</v>
      </c>
      <c r="E32" s="12">
        <v>600900</v>
      </c>
      <c r="F32" s="12">
        <f t="shared" si="8"/>
        <v>0</v>
      </c>
      <c r="G32" s="735">
        <v>600900</v>
      </c>
      <c r="H32" s="1253">
        <v>731978.28</v>
      </c>
      <c r="I32" s="1251">
        <f t="shared" si="9"/>
        <v>1.2181365951073391</v>
      </c>
      <c r="J32" s="1254">
        <v>64760.72</v>
      </c>
      <c r="K32" s="1255">
        <v>15384.62</v>
      </c>
    </row>
    <row r="33" spans="1:11" x14ac:dyDescent="0.2">
      <c r="A33" s="3"/>
      <c r="B33" s="3"/>
      <c r="C33" s="1281" t="s">
        <v>130</v>
      </c>
      <c r="D33" s="5" t="s">
        <v>131</v>
      </c>
      <c r="E33" s="12">
        <v>0</v>
      </c>
      <c r="F33" s="12">
        <v>0</v>
      </c>
      <c r="G33" s="735">
        <v>0</v>
      </c>
      <c r="H33" s="1253">
        <v>3029.22</v>
      </c>
      <c r="I33" s="1251" t="e">
        <f t="shared" si="9"/>
        <v>#DIV/0!</v>
      </c>
      <c r="J33" s="1254">
        <v>819.14</v>
      </c>
      <c r="K33" s="1255">
        <v>0</v>
      </c>
    </row>
    <row r="34" spans="1:11" ht="22.5" x14ac:dyDescent="0.2">
      <c r="A34" s="3"/>
      <c r="B34" s="3"/>
      <c r="C34" s="4" t="s">
        <v>45</v>
      </c>
      <c r="D34" s="5" t="s">
        <v>46</v>
      </c>
      <c r="E34" s="12">
        <v>1000</v>
      </c>
      <c r="F34" s="12">
        <f t="shared" si="8"/>
        <v>0</v>
      </c>
      <c r="G34" s="735">
        <v>1000</v>
      </c>
      <c r="H34" s="1253">
        <v>397.51</v>
      </c>
      <c r="I34" s="1251">
        <f t="shared" si="9"/>
        <v>0.39750999999999997</v>
      </c>
      <c r="J34" s="1254">
        <v>10429.01</v>
      </c>
      <c r="K34" s="1255">
        <v>0</v>
      </c>
    </row>
    <row r="35" spans="1:11" x14ac:dyDescent="0.2">
      <c r="A35" s="3"/>
      <c r="B35" s="3"/>
      <c r="C35" s="4" t="s">
        <v>47</v>
      </c>
      <c r="D35" s="5" t="s">
        <v>48</v>
      </c>
      <c r="E35" s="12">
        <v>8000</v>
      </c>
      <c r="F35" s="12">
        <f t="shared" si="8"/>
        <v>0</v>
      </c>
      <c r="G35" s="735">
        <v>8000</v>
      </c>
      <c r="H35" s="1253">
        <v>3058.4</v>
      </c>
      <c r="I35" s="1251">
        <f t="shared" si="9"/>
        <v>0.38230000000000003</v>
      </c>
      <c r="J35" s="1254">
        <v>12917.08</v>
      </c>
      <c r="K35" s="1255">
        <v>12917.08</v>
      </c>
    </row>
    <row r="36" spans="1:11" x14ac:dyDescent="0.2">
      <c r="A36" s="3"/>
      <c r="B36" s="3"/>
      <c r="C36" s="4" t="s">
        <v>49</v>
      </c>
      <c r="D36" s="5" t="s">
        <v>50</v>
      </c>
      <c r="E36" s="12">
        <v>8943</v>
      </c>
      <c r="F36" s="12">
        <f t="shared" si="8"/>
        <v>0</v>
      </c>
      <c r="G36" s="735">
        <v>8943</v>
      </c>
      <c r="H36" s="1253">
        <v>2697.2</v>
      </c>
      <c r="I36" s="1251">
        <f t="shared" si="9"/>
        <v>0.30159901599015987</v>
      </c>
      <c r="J36" s="1254">
        <v>0</v>
      </c>
      <c r="K36" s="1255">
        <v>0</v>
      </c>
    </row>
    <row r="37" spans="1:11" ht="56.25" x14ac:dyDescent="0.2">
      <c r="A37" s="3"/>
      <c r="B37" s="3"/>
      <c r="C37" s="4" t="s">
        <v>51</v>
      </c>
      <c r="D37" s="5" t="s">
        <v>52</v>
      </c>
      <c r="E37" s="12">
        <v>0</v>
      </c>
      <c r="F37" s="12">
        <f t="shared" si="8"/>
        <v>6000</v>
      </c>
      <c r="G37" s="735">
        <v>6000</v>
      </c>
      <c r="H37" s="1253">
        <v>6000</v>
      </c>
      <c r="I37" s="1251">
        <f t="shared" si="9"/>
        <v>1</v>
      </c>
      <c r="J37" s="1254">
        <v>0</v>
      </c>
      <c r="K37" s="1255">
        <v>0</v>
      </c>
    </row>
    <row r="38" spans="1:11" x14ac:dyDescent="0.2">
      <c r="A38" s="740" t="s">
        <v>53</v>
      </c>
      <c r="B38" s="740"/>
      <c r="C38" s="740"/>
      <c r="D38" s="741" t="s">
        <v>54</v>
      </c>
      <c r="E38" s="742">
        <f>E39+E42</f>
        <v>124061</v>
      </c>
      <c r="F38" s="742">
        <f>F39+F42</f>
        <v>0</v>
      </c>
      <c r="G38" s="743">
        <f>G39+G42</f>
        <v>124061</v>
      </c>
      <c r="H38" s="756">
        <f>H39+H42</f>
        <v>60855.33</v>
      </c>
      <c r="I38" s="767">
        <f>H38/G38</f>
        <v>0.49052748244815053</v>
      </c>
      <c r="J38" s="764">
        <f>J39+J42</f>
        <v>8708.4</v>
      </c>
      <c r="K38" s="761">
        <f>K39+K42</f>
        <v>8708.4</v>
      </c>
    </row>
    <row r="39" spans="1:11" ht="15" x14ac:dyDescent="0.2">
      <c r="A39" s="2"/>
      <c r="B39" s="749" t="s">
        <v>55</v>
      </c>
      <c r="C39" s="750"/>
      <c r="D39" s="751" t="s">
        <v>56</v>
      </c>
      <c r="E39" s="752">
        <f>E40+E41</f>
        <v>122261</v>
      </c>
      <c r="F39" s="752">
        <f>F40+F41</f>
        <v>0</v>
      </c>
      <c r="G39" s="753">
        <f>G40+G41</f>
        <v>122261</v>
      </c>
      <c r="H39" s="755">
        <f>H40+H41</f>
        <v>59383</v>
      </c>
      <c r="I39" s="766">
        <f>H39/G39</f>
        <v>0.48570680756741724</v>
      </c>
      <c r="J39" s="763">
        <f>J40+J41</f>
        <v>0</v>
      </c>
      <c r="K39" s="760">
        <f>K40+K41</f>
        <v>0</v>
      </c>
    </row>
    <row r="40" spans="1:11" ht="56.25" x14ac:dyDescent="0.2">
      <c r="A40" s="3"/>
      <c r="B40" s="3"/>
      <c r="C40" s="4" t="s">
        <v>14</v>
      </c>
      <c r="D40" s="5" t="s">
        <v>15</v>
      </c>
      <c r="E40" s="12">
        <v>122261</v>
      </c>
      <c r="F40" s="12">
        <f>G40-E40</f>
        <v>0</v>
      </c>
      <c r="G40" s="735">
        <v>122261</v>
      </c>
      <c r="H40" s="1253">
        <v>59352</v>
      </c>
      <c r="I40" s="1251">
        <f>H40/G40</f>
        <v>0.48545325165015829</v>
      </c>
      <c r="J40" s="1254">
        <v>0</v>
      </c>
      <c r="K40" s="1255">
        <v>0</v>
      </c>
    </row>
    <row r="41" spans="1:11" ht="45" x14ac:dyDescent="0.2">
      <c r="A41" s="3"/>
      <c r="B41" s="3"/>
      <c r="C41" s="4" t="s">
        <v>146</v>
      </c>
      <c r="D41" s="5" t="s">
        <v>147</v>
      </c>
      <c r="E41" s="12">
        <v>0</v>
      </c>
      <c r="F41" s="12">
        <v>0</v>
      </c>
      <c r="G41" s="735">
        <v>0</v>
      </c>
      <c r="H41" s="1282">
        <v>31</v>
      </c>
      <c r="I41" s="1283">
        <v>0</v>
      </c>
      <c r="J41" s="1284">
        <v>0</v>
      </c>
      <c r="K41" s="1285">
        <v>0</v>
      </c>
    </row>
    <row r="42" spans="1:11" ht="22.5" x14ac:dyDescent="0.2">
      <c r="A42" s="2"/>
      <c r="B42" s="749" t="s">
        <v>57</v>
      </c>
      <c r="C42" s="750"/>
      <c r="D42" s="751" t="s">
        <v>58</v>
      </c>
      <c r="E42" s="752">
        <f>SUM(E43:E46)</f>
        <v>1800</v>
      </c>
      <c r="F42" s="752">
        <f>SUM(F43:F46)</f>
        <v>0</v>
      </c>
      <c r="G42" s="753">
        <f>SUM(G43:G46)</f>
        <v>1800</v>
      </c>
      <c r="H42" s="755">
        <f>SUM(H43:H46)</f>
        <v>1472.33</v>
      </c>
      <c r="I42" s="766">
        <f>H42/G42</f>
        <v>0.81796111111111103</v>
      </c>
      <c r="J42" s="763">
        <f>SUM(J43:J46)</f>
        <v>8708.4</v>
      </c>
      <c r="K42" s="760">
        <f>SUM(K43:K46)</f>
        <v>8708.4</v>
      </c>
    </row>
    <row r="43" spans="1:11" ht="22.5" x14ac:dyDescent="0.2">
      <c r="A43" s="3"/>
      <c r="B43" s="3"/>
      <c r="C43" s="4" t="s">
        <v>59</v>
      </c>
      <c r="D43" s="5" t="s">
        <v>60</v>
      </c>
      <c r="E43" s="12">
        <v>1000</v>
      </c>
      <c r="F43" s="12">
        <f>G43-E43</f>
        <v>0</v>
      </c>
      <c r="G43" s="735">
        <v>1000</v>
      </c>
      <c r="H43" s="1253">
        <v>1000.2</v>
      </c>
      <c r="I43" s="1251">
        <f>H43/G43</f>
        <v>1.0002</v>
      </c>
      <c r="J43" s="1254">
        <v>8708.4</v>
      </c>
      <c r="K43" s="1255">
        <v>8708.4</v>
      </c>
    </row>
    <row r="44" spans="1:11" x14ac:dyDescent="0.2">
      <c r="A44" s="3"/>
      <c r="B44" s="3"/>
      <c r="C44" s="4" t="s">
        <v>19</v>
      </c>
      <c r="D44" s="5" t="s">
        <v>20</v>
      </c>
      <c r="E44" s="12">
        <v>200</v>
      </c>
      <c r="F44" s="12">
        <f t="shared" ref="F44:F46" si="10">G44-E44</f>
        <v>0</v>
      </c>
      <c r="G44" s="735">
        <v>200</v>
      </c>
      <c r="H44" s="1253">
        <v>97.6</v>
      </c>
      <c r="I44" s="1251">
        <f t="shared" ref="I44:I46" si="11">H44/G44</f>
        <v>0.48799999999999999</v>
      </c>
      <c r="J44" s="1254">
        <v>0</v>
      </c>
      <c r="K44" s="1255">
        <v>0</v>
      </c>
    </row>
    <row r="45" spans="1:11" ht="22.5" x14ac:dyDescent="0.2">
      <c r="A45" s="3"/>
      <c r="B45" s="3"/>
      <c r="C45" s="1281" t="s">
        <v>789</v>
      </c>
      <c r="D45" s="5" t="s">
        <v>790</v>
      </c>
      <c r="E45" s="12">
        <v>0</v>
      </c>
      <c r="F45" s="12">
        <v>0</v>
      </c>
      <c r="G45" s="735">
        <v>0</v>
      </c>
      <c r="H45" s="1253">
        <v>76</v>
      </c>
      <c r="I45" s="1251">
        <v>0</v>
      </c>
      <c r="J45" s="1254">
        <v>0</v>
      </c>
      <c r="K45" s="1255">
        <v>0</v>
      </c>
    </row>
    <row r="46" spans="1:11" x14ac:dyDescent="0.2">
      <c r="A46" s="3"/>
      <c r="B46" s="3"/>
      <c r="C46" s="4" t="s">
        <v>49</v>
      </c>
      <c r="D46" s="5" t="s">
        <v>50</v>
      </c>
      <c r="E46" s="12">
        <v>600</v>
      </c>
      <c r="F46" s="12">
        <f t="shared" si="10"/>
        <v>0</v>
      </c>
      <c r="G46" s="735">
        <v>600</v>
      </c>
      <c r="H46" s="1253">
        <v>298.52999999999997</v>
      </c>
      <c r="I46" s="1251">
        <f t="shared" si="11"/>
        <v>0.49754999999999994</v>
      </c>
      <c r="J46" s="1254">
        <v>0</v>
      </c>
      <c r="K46" s="1255">
        <v>0</v>
      </c>
    </row>
    <row r="47" spans="1:11" ht="33.75" x14ac:dyDescent="0.2">
      <c r="A47" s="740" t="s">
        <v>61</v>
      </c>
      <c r="B47" s="740"/>
      <c r="C47" s="740"/>
      <c r="D47" s="741" t="s">
        <v>62</v>
      </c>
      <c r="E47" s="742">
        <f>E48+E50</f>
        <v>2930</v>
      </c>
      <c r="F47" s="742">
        <f t="shared" ref="F47:K47" si="12">F48+F50</f>
        <v>33400</v>
      </c>
      <c r="G47" s="743">
        <f t="shared" si="12"/>
        <v>36330</v>
      </c>
      <c r="H47" s="756">
        <f>H48+H50</f>
        <v>34864</v>
      </c>
      <c r="I47" s="767">
        <f>H47/G47</f>
        <v>0.95964767409854113</v>
      </c>
      <c r="J47" s="764">
        <f t="shared" si="12"/>
        <v>0</v>
      </c>
      <c r="K47" s="761">
        <f t="shared" si="12"/>
        <v>0</v>
      </c>
    </row>
    <row r="48" spans="1:11" ht="22.5" x14ac:dyDescent="0.2">
      <c r="A48" s="2"/>
      <c r="B48" s="749" t="s">
        <v>63</v>
      </c>
      <c r="C48" s="750"/>
      <c r="D48" s="751" t="s">
        <v>64</v>
      </c>
      <c r="E48" s="752">
        <f>E49</f>
        <v>2930</v>
      </c>
      <c r="F48" s="752">
        <f t="shared" ref="F48:K48" si="13">F49</f>
        <v>0</v>
      </c>
      <c r="G48" s="753">
        <f t="shared" si="13"/>
        <v>2930</v>
      </c>
      <c r="H48" s="755">
        <f t="shared" si="13"/>
        <v>1464</v>
      </c>
      <c r="I48" s="766">
        <f>H48/G48</f>
        <v>0.49965870307167237</v>
      </c>
      <c r="J48" s="763">
        <f t="shared" si="13"/>
        <v>0</v>
      </c>
      <c r="K48" s="760">
        <f t="shared" si="13"/>
        <v>0</v>
      </c>
    </row>
    <row r="49" spans="1:11" ht="56.25" x14ac:dyDescent="0.2">
      <c r="A49" s="3"/>
      <c r="B49" s="3"/>
      <c r="C49" s="4" t="s">
        <v>14</v>
      </c>
      <c r="D49" s="5" t="s">
        <v>15</v>
      </c>
      <c r="E49" s="12">
        <v>2930</v>
      </c>
      <c r="F49" s="12">
        <f>G49-E49</f>
        <v>0</v>
      </c>
      <c r="G49" s="735">
        <v>2930</v>
      </c>
      <c r="H49" s="1253">
        <v>1464</v>
      </c>
      <c r="I49" s="1251">
        <f>H49/G49</f>
        <v>0.49965870307167237</v>
      </c>
      <c r="J49" s="1254">
        <v>0</v>
      </c>
      <c r="K49" s="1255">
        <v>0</v>
      </c>
    </row>
    <row r="50" spans="1:11" ht="15" x14ac:dyDescent="0.2">
      <c r="A50" s="2"/>
      <c r="B50" s="749" t="s">
        <v>65</v>
      </c>
      <c r="C50" s="750"/>
      <c r="D50" s="751" t="s">
        <v>66</v>
      </c>
      <c r="E50" s="752">
        <f>E51</f>
        <v>0</v>
      </c>
      <c r="F50" s="752">
        <f t="shared" ref="F50:K50" si="14">F51</f>
        <v>33400</v>
      </c>
      <c r="G50" s="753">
        <f t="shared" si="14"/>
        <v>33400</v>
      </c>
      <c r="H50" s="755">
        <f t="shared" si="14"/>
        <v>33400</v>
      </c>
      <c r="I50" s="766">
        <f>H50/G50</f>
        <v>1</v>
      </c>
      <c r="J50" s="763">
        <f t="shared" si="14"/>
        <v>0</v>
      </c>
      <c r="K50" s="760">
        <f t="shared" si="14"/>
        <v>0</v>
      </c>
    </row>
    <row r="51" spans="1:11" ht="56.25" x14ac:dyDescent="0.2">
      <c r="A51" s="1375"/>
      <c r="B51" s="1375"/>
      <c r="C51" s="1376" t="s">
        <v>14</v>
      </c>
      <c r="D51" s="1377" t="s">
        <v>15</v>
      </c>
      <c r="E51" s="1378">
        <v>0</v>
      </c>
      <c r="F51" s="1378">
        <f>G51-E51</f>
        <v>33400</v>
      </c>
      <c r="G51" s="1379">
        <v>33400</v>
      </c>
      <c r="H51" s="1253">
        <v>33400</v>
      </c>
      <c r="I51" s="1251">
        <f>H51/G51</f>
        <v>1</v>
      </c>
      <c r="J51" s="1254">
        <v>0</v>
      </c>
      <c r="K51" s="1255">
        <v>0</v>
      </c>
    </row>
    <row r="52" spans="1:11" ht="22.5" x14ac:dyDescent="0.2">
      <c r="A52" s="1290" t="s">
        <v>294</v>
      </c>
      <c r="B52" s="1290"/>
      <c r="C52" s="1290"/>
      <c r="D52" s="1291" t="s">
        <v>791</v>
      </c>
      <c r="E52" s="1292">
        <f t="shared" ref="E52:H53" si="15">E53</f>
        <v>0</v>
      </c>
      <c r="F52" s="1292">
        <f t="shared" si="15"/>
        <v>0</v>
      </c>
      <c r="G52" s="1293">
        <f t="shared" si="15"/>
        <v>0</v>
      </c>
      <c r="H52" s="1294">
        <f t="shared" si="15"/>
        <v>551.14</v>
      </c>
      <c r="I52" s="1295">
        <v>0</v>
      </c>
      <c r="J52" s="1296">
        <f>J53</f>
        <v>0</v>
      </c>
      <c r="K52" s="1297">
        <f>K53</f>
        <v>0</v>
      </c>
    </row>
    <row r="53" spans="1:11" x14ac:dyDescent="0.2">
      <c r="A53" s="1286"/>
      <c r="B53" s="1298" t="s">
        <v>302</v>
      </c>
      <c r="C53" s="1298"/>
      <c r="D53" s="1299" t="s">
        <v>303</v>
      </c>
      <c r="E53" s="1300">
        <f t="shared" si="15"/>
        <v>0</v>
      </c>
      <c r="F53" s="1300">
        <f t="shared" si="15"/>
        <v>0</v>
      </c>
      <c r="G53" s="1301">
        <f t="shared" si="15"/>
        <v>0</v>
      </c>
      <c r="H53" s="1302">
        <f t="shared" si="15"/>
        <v>551.14</v>
      </c>
      <c r="I53" s="1303">
        <v>0</v>
      </c>
      <c r="J53" s="1304">
        <f>J54</f>
        <v>0</v>
      </c>
      <c r="K53" s="1305">
        <f>K54</f>
        <v>0</v>
      </c>
    </row>
    <row r="54" spans="1:11" x14ac:dyDescent="0.2">
      <c r="A54" s="3"/>
      <c r="B54" s="3"/>
      <c r="C54" s="1306" t="s">
        <v>49</v>
      </c>
      <c r="D54" s="1287" t="s">
        <v>50</v>
      </c>
      <c r="E54" s="1288">
        <v>0</v>
      </c>
      <c r="F54" s="1288">
        <v>0</v>
      </c>
      <c r="G54" s="1289">
        <v>0</v>
      </c>
      <c r="H54" s="1282">
        <v>551.14</v>
      </c>
      <c r="I54" s="1283">
        <v>0</v>
      </c>
      <c r="J54" s="1284">
        <v>0</v>
      </c>
      <c r="K54" s="1285">
        <v>0</v>
      </c>
    </row>
    <row r="55" spans="1:11" ht="56.25" x14ac:dyDescent="0.2">
      <c r="A55" s="740" t="s">
        <v>67</v>
      </c>
      <c r="B55" s="740"/>
      <c r="C55" s="740"/>
      <c r="D55" s="741" t="s">
        <v>68</v>
      </c>
      <c r="E55" s="742">
        <f>E56+E59+E68+E79+E85</f>
        <v>18543925</v>
      </c>
      <c r="F55" s="742">
        <f>F56+F59+F68+F79+F85</f>
        <v>0</v>
      </c>
      <c r="G55" s="743">
        <f>G56+G59+G68+G79+G85</f>
        <v>18543925</v>
      </c>
      <c r="H55" s="756">
        <f>H56+H59+H68+H79+H85</f>
        <v>10204920.16</v>
      </c>
      <c r="I55" s="767">
        <f>H55/G55</f>
        <v>0.55031068988900678</v>
      </c>
      <c r="J55" s="764">
        <f>J56+J59+J68+J79+J85</f>
        <v>7926078.2100000009</v>
      </c>
      <c r="K55" s="761">
        <f>K56+K59+K68+K79+K85</f>
        <v>2505237.0699999994</v>
      </c>
    </row>
    <row r="56" spans="1:11" ht="22.5" x14ac:dyDescent="0.2">
      <c r="A56" s="2"/>
      <c r="B56" s="749" t="s">
        <v>69</v>
      </c>
      <c r="C56" s="750"/>
      <c r="D56" s="751" t="s">
        <v>70</v>
      </c>
      <c r="E56" s="752">
        <f>E57+E58</f>
        <v>42000</v>
      </c>
      <c r="F56" s="752">
        <f t="shared" ref="F56:H56" si="16">F57+F58</f>
        <v>0</v>
      </c>
      <c r="G56" s="755">
        <f t="shared" si="16"/>
        <v>42000</v>
      </c>
      <c r="H56" s="1308">
        <f t="shared" si="16"/>
        <v>23664.42</v>
      </c>
      <c r="I56" s="766">
        <f>H56/G56</f>
        <v>0.56343857142857134</v>
      </c>
      <c r="J56" s="763">
        <f>J57+J58</f>
        <v>25842.01</v>
      </c>
      <c r="K56" s="760">
        <f>K57+K58</f>
        <v>25842.01</v>
      </c>
    </row>
    <row r="57" spans="1:11" ht="33.75" x14ac:dyDescent="0.2">
      <c r="A57" s="3"/>
      <c r="B57" s="3"/>
      <c r="C57" s="4" t="s">
        <v>71</v>
      </c>
      <c r="D57" s="5" t="s">
        <v>72</v>
      </c>
      <c r="E57" s="12">
        <v>42000</v>
      </c>
      <c r="F57" s="12">
        <f>G57-E57</f>
        <v>0</v>
      </c>
      <c r="G57" s="1307">
        <v>42000</v>
      </c>
      <c r="H57" s="1309">
        <v>23234.87</v>
      </c>
      <c r="I57" s="1251">
        <f>H57/G57</f>
        <v>0.5532111904761905</v>
      </c>
      <c r="J57" s="1254">
        <v>25842.01</v>
      </c>
      <c r="K57" s="1255">
        <v>25842.01</v>
      </c>
    </row>
    <row r="58" spans="1:11" ht="22.5" x14ac:dyDescent="0.2">
      <c r="A58" s="3"/>
      <c r="B58" s="3"/>
      <c r="C58" s="1281" t="s">
        <v>45</v>
      </c>
      <c r="D58" s="5" t="s">
        <v>46</v>
      </c>
      <c r="E58" s="12">
        <v>0</v>
      </c>
      <c r="F58" s="12">
        <v>0</v>
      </c>
      <c r="G58" s="1307">
        <v>0</v>
      </c>
      <c r="H58" s="1310">
        <v>429.55</v>
      </c>
      <c r="I58" s="1251">
        <v>0</v>
      </c>
      <c r="J58" s="1284">
        <v>0</v>
      </c>
      <c r="K58" s="1285">
        <v>0</v>
      </c>
    </row>
    <row r="59" spans="1:11" ht="56.25" x14ac:dyDescent="0.2">
      <c r="A59" s="2"/>
      <c r="B59" s="749" t="s">
        <v>73</v>
      </c>
      <c r="C59" s="750"/>
      <c r="D59" s="751" t="s">
        <v>74</v>
      </c>
      <c r="E59" s="752">
        <f>SUM(E60:E67)</f>
        <v>5353305</v>
      </c>
      <c r="F59" s="752">
        <f t="shared" ref="F59:K59" si="17">SUM(F60:F67)</f>
        <v>0</v>
      </c>
      <c r="G59" s="753">
        <f t="shared" si="17"/>
        <v>5353305</v>
      </c>
      <c r="H59" s="755">
        <f t="shared" si="17"/>
        <v>3216086.04</v>
      </c>
      <c r="I59" s="766">
        <f>H59/G59</f>
        <v>0.60076644988469741</v>
      </c>
      <c r="J59" s="763">
        <f t="shared" si="17"/>
        <v>3759715.64</v>
      </c>
      <c r="K59" s="760">
        <f t="shared" si="17"/>
        <v>805464.24</v>
      </c>
    </row>
    <row r="60" spans="1:11" x14ac:dyDescent="0.2">
      <c r="A60" s="3"/>
      <c r="B60" s="3"/>
      <c r="C60" s="4" t="s">
        <v>75</v>
      </c>
      <c r="D60" s="5" t="s">
        <v>76</v>
      </c>
      <c r="E60" s="12">
        <v>4538542</v>
      </c>
      <c r="F60" s="12">
        <f>G60-E60</f>
        <v>0</v>
      </c>
      <c r="G60" s="735">
        <v>4538542</v>
      </c>
      <c r="H60" s="1253">
        <v>2806633.81</v>
      </c>
      <c r="I60" s="1251">
        <f>H60/G60</f>
        <v>0.61839987599541879</v>
      </c>
      <c r="J60" s="1254">
        <v>3179452.54</v>
      </c>
      <c r="K60" s="1255">
        <v>683284.14</v>
      </c>
    </row>
    <row r="61" spans="1:11" x14ac:dyDescent="0.2">
      <c r="A61" s="3"/>
      <c r="B61" s="3"/>
      <c r="C61" s="4" t="s">
        <v>77</v>
      </c>
      <c r="D61" s="5" t="s">
        <v>78</v>
      </c>
      <c r="E61" s="12">
        <v>108067</v>
      </c>
      <c r="F61" s="12">
        <f t="shared" ref="F61:F67" si="18">G61-E61</f>
        <v>0</v>
      </c>
      <c r="G61" s="735">
        <v>108067</v>
      </c>
      <c r="H61" s="1253">
        <v>53208.5</v>
      </c>
      <c r="I61" s="1251">
        <f t="shared" ref="I61:I67" si="19">H61/G61</f>
        <v>0.49236584711336484</v>
      </c>
      <c r="J61" s="1254">
        <v>105509.1</v>
      </c>
      <c r="K61" s="1255">
        <v>66674.100000000006</v>
      </c>
    </row>
    <row r="62" spans="1:11" x14ac:dyDescent="0.2">
      <c r="A62" s="3"/>
      <c r="B62" s="3"/>
      <c r="C62" s="4" t="s">
        <v>79</v>
      </c>
      <c r="D62" s="5" t="s">
        <v>80</v>
      </c>
      <c r="E62" s="12">
        <v>116056</v>
      </c>
      <c r="F62" s="12">
        <f t="shared" si="18"/>
        <v>0</v>
      </c>
      <c r="G62" s="735">
        <v>116056</v>
      </c>
      <c r="H62" s="1253">
        <v>57279</v>
      </c>
      <c r="I62" s="1251">
        <f t="shared" si="19"/>
        <v>0.49354621906665747</v>
      </c>
      <c r="J62" s="1254">
        <v>60193</v>
      </c>
      <c r="K62" s="1255">
        <v>3264</v>
      </c>
    </row>
    <row r="63" spans="1:11" x14ac:dyDescent="0.2">
      <c r="A63" s="3"/>
      <c r="B63" s="3"/>
      <c r="C63" s="4" t="s">
        <v>81</v>
      </c>
      <c r="D63" s="5" t="s">
        <v>82</v>
      </c>
      <c r="E63" s="12">
        <v>26240</v>
      </c>
      <c r="F63" s="12">
        <f t="shared" si="18"/>
        <v>0</v>
      </c>
      <c r="G63" s="735">
        <v>26240</v>
      </c>
      <c r="H63" s="1253">
        <v>12991</v>
      </c>
      <c r="I63" s="1251">
        <f t="shared" si="19"/>
        <v>0.49508384146341461</v>
      </c>
      <c r="J63" s="1254">
        <v>65402</v>
      </c>
      <c r="K63" s="1255">
        <v>52242</v>
      </c>
    </row>
    <row r="64" spans="1:11" x14ac:dyDescent="0.2">
      <c r="A64" s="3"/>
      <c r="B64" s="3"/>
      <c r="C64" s="4" t="s">
        <v>83</v>
      </c>
      <c r="D64" s="5" t="s">
        <v>84</v>
      </c>
      <c r="E64" s="12">
        <v>5000</v>
      </c>
      <c r="F64" s="12">
        <f t="shared" si="18"/>
        <v>0</v>
      </c>
      <c r="G64" s="735">
        <v>5000</v>
      </c>
      <c r="H64" s="1253">
        <v>1357</v>
      </c>
      <c r="I64" s="1251">
        <f t="shared" si="19"/>
        <v>0.27139999999999997</v>
      </c>
      <c r="J64" s="1254">
        <v>0</v>
      </c>
      <c r="K64" s="1255">
        <v>0</v>
      </c>
    </row>
    <row r="65" spans="1:11" x14ac:dyDescent="0.2">
      <c r="A65" s="3"/>
      <c r="B65" s="3"/>
      <c r="C65" s="4" t="s">
        <v>19</v>
      </c>
      <c r="D65" s="5" t="s">
        <v>20</v>
      </c>
      <c r="E65" s="12">
        <v>400</v>
      </c>
      <c r="F65" s="12">
        <f t="shared" si="18"/>
        <v>0</v>
      </c>
      <c r="G65" s="735">
        <v>400</v>
      </c>
      <c r="H65" s="1253">
        <v>180.4</v>
      </c>
      <c r="I65" s="1251">
        <f t="shared" si="19"/>
        <v>0.45100000000000001</v>
      </c>
      <c r="J65" s="1254">
        <v>0</v>
      </c>
      <c r="K65" s="1255">
        <v>0</v>
      </c>
    </row>
    <row r="66" spans="1:11" ht="22.5" x14ac:dyDescent="0.2">
      <c r="A66" s="3"/>
      <c r="B66" s="3"/>
      <c r="C66" s="4" t="s">
        <v>45</v>
      </c>
      <c r="D66" s="5" t="s">
        <v>46</v>
      </c>
      <c r="E66" s="12">
        <v>2000</v>
      </c>
      <c r="F66" s="12">
        <f t="shared" si="18"/>
        <v>0</v>
      </c>
      <c r="G66" s="735">
        <v>2000</v>
      </c>
      <c r="H66" s="1253">
        <v>3697.33</v>
      </c>
      <c r="I66" s="1251">
        <f t="shared" si="19"/>
        <v>1.848665</v>
      </c>
      <c r="J66" s="1254">
        <v>349159</v>
      </c>
      <c r="K66" s="1255">
        <v>0</v>
      </c>
    </row>
    <row r="67" spans="1:11" ht="22.5" x14ac:dyDescent="0.2">
      <c r="A67" s="3"/>
      <c r="B67" s="3"/>
      <c r="C67" s="4" t="s">
        <v>85</v>
      </c>
      <c r="D67" s="5" t="s">
        <v>86</v>
      </c>
      <c r="E67" s="12">
        <v>557000</v>
      </c>
      <c r="F67" s="12">
        <f t="shared" si="18"/>
        <v>0</v>
      </c>
      <c r="G67" s="735">
        <v>557000</v>
      </c>
      <c r="H67" s="1253">
        <v>280739</v>
      </c>
      <c r="I67" s="1251">
        <f t="shared" si="19"/>
        <v>0.50401974865350085</v>
      </c>
      <c r="J67" s="1254">
        <v>0</v>
      </c>
      <c r="K67" s="1255">
        <v>0</v>
      </c>
    </row>
    <row r="68" spans="1:11" ht="56.25" x14ac:dyDescent="0.2">
      <c r="A68" s="2"/>
      <c r="B68" s="749" t="s">
        <v>87</v>
      </c>
      <c r="C68" s="750"/>
      <c r="D68" s="751" t="s">
        <v>88</v>
      </c>
      <c r="E68" s="752">
        <f>SUM(E69:E78)</f>
        <v>4673774</v>
      </c>
      <c r="F68" s="752">
        <f>SUM(F69:F78)</f>
        <v>0</v>
      </c>
      <c r="G68" s="753">
        <f>SUM(G69:G78)</f>
        <v>4673774</v>
      </c>
      <c r="H68" s="755">
        <f>SUM(H69:H78)</f>
        <v>2514283.16</v>
      </c>
      <c r="I68" s="766">
        <f>H68/G68</f>
        <v>0.53795565639245713</v>
      </c>
      <c r="J68" s="763">
        <f>SUM(J69:J78)</f>
        <v>3832943.99</v>
      </c>
      <c r="K68" s="760">
        <f>SUM(K69:K78)</f>
        <v>1524266.5199999998</v>
      </c>
    </row>
    <row r="69" spans="1:11" x14ac:dyDescent="0.2">
      <c r="A69" s="3"/>
      <c r="B69" s="3"/>
      <c r="C69" s="4" t="s">
        <v>75</v>
      </c>
      <c r="D69" s="5" t="s">
        <v>76</v>
      </c>
      <c r="E69" s="12">
        <v>3147626</v>
      </c>
      <c r="F69" s="12">
        <f>G69-E69</f>
        <v>0</v>
      </c>
      <c r="G69" s="735">
        <v>3147626</v>
      </c>
      <c r="H69" s="1253">
        <v>1553043.52</v>
      </c>
      <c r="I69" s="1251">
        <f>H69/G69</f>
        <v>0.49340154135211745</v>
      </c>
      <c r="J69" s="1254">
        <v>2619997.83</v>
      </c>
      <c r="K69" s="1255">
        <v>1242940.54</v>
      </c>
    </row>
    <row r="70" spans="1:11" x14ac:dyDescent="0.2">
      <c r="A70" s="3"/>
      <c r="B70" s="3"/>
      <c r="C70" s="4" t="s">
        <v>77</v>
      </c>
      <c r="D70" s="5" t="s">
        <v>78</v>
      </c>
      <c r="E70" s="12">
        <v>681053</v>
      </c>
      <c r="F70" s="12">
        <f t="shared" ref="F70:F78" si="20">G70-E70</f>
        <v>0</v>
      </c>
      <c r="G70" s="735">
        <v>681053</v>
      </c>
      <c r="H70" s="1253">
        <v>333476.95</v>
      </c>
      <c r="I70" s="1251">
        <f t="shared" ref="I70:I78" si="21">H70/G70</f>
        <v>0.48964904346651439</v>
      </c>
      <c r="J70" s="1254">
        <v>366956.78</v>
      </c>
      <c r="K70" s="1255">
        <v>92438.399999999994</v>
      </c>
    </row>
    <row r="71" spans="1:11" x14ac:dyDescent="0.2">
      <c r="A71" s="3"/>
      <c r="B71" s="3"/>
      <c r="C71" s="4" t="s">
        <v>79</v>
      </c>
      <c r="D71" s="5" t="s">
        <v>80</v>
      </c>
      <c r="E71" s="12">
        <v>6163</v>
      </c>
      <c r="F71" s="12">
        <f t="shared" si="20"/>
        <v>0</v>
      </c>
      <c r="G71" s="735">
        <v>6163</v>
      </c>
      <c r="H71" s="1253">
        <v>4328.3999999999996</v>
      </c>
      <c r="I71" s="1251">
        <f t="shared" si="21"/>
        <v>0.70232029855589806</v>
      </c>
      <c r="J71" s="1254">
        <v>3563.9</v>
      </c>
      <c r="K71" s="1255">
        <v>1096.9000000000001</v>
      </c>
    </row>
    <row r="72" spans="1:11" x14ac:dyDescent="0.2">
      <c r="A72" s="3"/>
      <c r="B72" s="3"/>
      <c r="C72" s="4" t="s">
        <v>81</v>
      </c>
      <c r="D72" s="5" t="s">
        <v>82</v>
      </c>
      <c r="E72" s="12">
        <v>319707</v>
      </c>
      <c r="F72" s="12">
        <f t="shared" si="20"/>
        <v>0</v>
      </c>
      <c r="G72" s="735">
        <v>319707</v>
      </c>
      <c r="H72" s="1253">
        <v>161362.6</v>
      </c>
      <c r="I72" s="1251">
        <f t="shared" si="21"/>
        <v>0.50472025948759336</v>
      </c>
      <c r="J72" s="1254">
        <v>325897.86</v>
      </c>
      <c r="K72" s="1255">
        <v>173145.06</v>
      </c>
    </row>
    <row r="73" spans="1:11" x14ac:dyDescent="0.2">
      <c r="A73" s="3"/>
      <c r="B73" s="3"/>
      <c r="C73" s="4" t="s">
        <v>89</v>
      </c>
      <c r="D73" s="5" t="s">
        <v>90</v>
      </c>
      <c r="E73" s="12">
        <v>66625</v>
      </c>
      <c r="F73" s="12">
        <f t="shared" si="20"/>
        <v>0</v>
      </c>
      <c r="G73" s="735">
        <v>66625</v>
      </c>
      <c r="H73" s="1253">
        <v>133863.18</v>
      </c>
      <c r="I73" s="1251">
        <f t="shared" si="21"/>
        <v>2.0092034521575983</v>
      </c>
      <c r="J73" s="1254">
        <v>12548.52</v>
      </c>
      <c r="K73" s="1255">
        <v>12208.52</v>
      </c>
    </row>
    <row r="74" spans="1:11" x14ac:dyDescent="0.2">
      <c r="A74" s="3"/>
      <c r="B74" s="3"/>
      <c r="C74" s="4" t="s">
        <v>91</v>
      </c>
      <c r="D74" s="5" t="s">
        <v>92</v>
      </c>
      <c r="E74" s="12">
        <v>93600</v>
      </c>
      <c r="F74" s="12">
        <f t="shared" si="20"/>
        <v>0</v>
      </c>
      <c r="G74" s="735">
        <v>93600</v>
      </c>
      <c r="H74" s="1253">
        <v>38816</v>
      </c>
      <c r="I74" s="1251">
        <f t="shared" si="21"/>
        <v>0.41470085470085472</v>
      </c>
      <c r="J74" s="1254">
        <v>0</v>
      </c>
      <c r="K74" s="1255">
        <v>0</v>
      </c>
    </row>
    <row r="75" spans="1:11" x14ac:dyDescent="0.2">
      <c r="A75" s="3"/>
      <c r="B75" s="3"/>
      <c r="C75" s="4" t="s">
        <v>83</v>
      </c>
      <c r="D75" s="5" t="s">
        <v>84</v>
      </c>
      <c r="E75" s="12">
        <v>310000</v>
      </c>
      <c r="F75" s="12">
        <f t="shared" si="20"/>
        <v>0</v>
      </c>
      <c r="G75" s="735">
        <v>310000</v>
      </c>
      <c r="H75" s="1253">
        <v>261593.94</v>
      </c>
      <c r="I75" s="1251">
        <f t="shared" si="21"/>
        <v>0.84385141935483876</v>
      </c>
      <c r="J75" s="1254">
        <v>2138.9</v>
      </c>
      <c r="K75" s="1255">
        <v>2098.9</v>
      </c>
    </row>
    <row r="76" spans="1:11" ht="22.5" x14ac:dyDescent="0.2">
      <c r="A76" s="3"/>
      <c r="B76" s="3"/>
      <c r="C76" s="1281" t="s">
        <v>792</v>
      </c>
      <c r="D76" s="5" t="s">
        <v>793</v>
      </c>
      <c r="E76" s="12">
        <v>0</v>
      </c>
      <c r="F76" s="12">
        <v>0</v>
      </c>
      <c r="G76" s="735">
        <v>0</v>
      </c>
      <c r="H76" s="1253">
        <v>22</v>
      </c>
      <c r="I76" s="1251">
        <v>0</v>
      </c>
      <c r="J76" s="1254">
        <v>338.2</v>
      </c>
      <c r="K76" s="1255">
        <v>338.2</v>
      </c>
    </row>
    <row r="77" spans="1:11" x14ac:dyDescent="0.2">
      <c r="A77" s="3"/>
      <c r="B77" s="3"/>
      <c r="C77" s="4" t="s">
        <v>19</v>
      </c>
      <c r="D77" s="5" t="s">
        <v>20</v>
      </c>
      <c r="E77" s="12">
        <v>9000</v>
      </c>
      <c r="F77" s="12">
        <f t="shared" si="20"/>
        <v>0</v>
      </c>
      <c r="G77" s="735">
        <v>9000</v>
      </c>
      <c r="H77" s="1253">
        <v>5426.83</v>
      </c>
      <c r="I77" s="1251">
        <f t="shared" si="21"/>
        <v>0.60298111111111108</v>
      </c>
      <c r="J77" s="1254">
        <v>0</v>
      </c>
      <c r="K77" s="1255">
        <v>0</v>
      </c>
    </row>
    <row r="78" spans="1:11" ht="22.5" x14ac:dyDescent="0.2">
      <c r="A78" s="3"/>
      <c r="B78" s="3"/>
      <c r="C78" s="4" t="s">
        <v>45</v>
      </c>
      <c r="D78" s="5" t="s">
        <v>46</v>
      </c>
      <c r="E78" s="12">
        <v>40000</v>
      </c>
      <c r="F78" s="12">
        <f t="shared" si="20"/>
        <v>0</v>
      </c>
      <c r="G78" s="735">
        <v>40000</v>
      </c>
      <c r="H78" s="1253">
        <v>22349.74</v>
      </c>
      <c r="I78" s="1251">
        <f t="shared" si="21"/>
        <v>0.55874350000000006</v>
      </c>
      <c r="J78" s="1254">
        <v>501502</v>
      </c>
      <c r="K78" s="1255">
        <v>0</v>
      </c>
    </row>
    <row r="79" spans="1:11" ht="33.75" x14ac:dyDescent="0.2">
      <c r="A79" s="2"/>
      <c r="B79" s="749" t="s">
        <v>93</v>
      </c>
      <c r="C79" s="750"/>
      <c r="D79" s="751" t="s">
        <v>94</v>
      </c>
      <c r="E79" s="752">
        <f>SUM(E80:E84)</f>
        <v>357000</v>
      </c>
      <c r="F79" s="752">
        <f>SUM(F80:F84)</f>
        <v>0</v>
      </c>
      <c r="G79" s="753">
        <f>SUM(G80:G84)</f>
        <v>357000</v>
      </c>
      <c r="H79" s="755">
        <f>SUM(H80:H84)</f>
        <v>227600.51</v>
      </c>
      <c r="I79" s="766">
        <f>H79/G79</f>
        <v>0.63753644257703079</v>
      </c>
      <c r="J79" s="763">
        <f>SUM(J80:J84)</f>
        <v>307576.57</v>
      </c>
      <c r="K79" s="760">
        <f>SUM(K80:K84)</f>
        <v>149664.29999999999</v>
      </c>
    </row>
    <row r="80" spans="1:11" x14ac:dyDescent="0.2">
      <c r="A80" s="3"/>
      <c r="B80" s="3"/>
      <c r="C80" s="4" t="s">
        <v>95</v>
      </c>
      <c r="D80" s="5" t="s">
        <v>96</v>
      </c>
      <c r="E80" s="12">
        <v>47000</v>
      </c>
      <c r="F80" s="12">
        <f>G80-E80</f>
        <v>0</v>
      </c>
      <c r="G80" s="735">
        <v>47000</v>
      </c>
      <c r="H80" s="1253">
        <v>25684</v>
      </c>
      <c r="I80" s="1251">
        <f>H80/G80</f>
        <v>0.54646808510638301</v>
      </c>
      <c r="J80" s="1254">
        <v>0</v>
      </c>
      <c r="K80" s="1255">
        <v>0</v>
      </c>
    </row>
    <row r="81" spans="1:11" ht="22.5" x14ac:dyDescent="0.2">
      <c r="A81" s="3"/>
      <c r="B81" s="3"/>
      <c r="C81" s="4" t="s">
        <v>97</v>
      </c>
      <c r="D81" s="5" t="s">
        <v>98</v>
      </c>
      <c r="E81" s="12">
        <v>290000</v>
      </c>
      <c r="F81" s="12">
        <f t="shared" ref="F81:F82" si="22">G81-E81</f>
        <v>0</v>
      </c>
      <c r="G81" s="735">
        <v>290000</v>
      </c>
      <c r="H81" s="1253">
        <v>197389.08</v>
      </c>
      <c r="I81" s="1251">
        <f t="shared" ref="I81:I82" si="23">H81/G81</f>
        <v>0.68065199999999992</v>
      </c>
      <c r="J81" s="1254">
        <v>87311.27</v>
      </c>
      <c r="K81" s="1255">
        <v>0</v>
      </c>
    </row>
    <row r="82" spans="1:11" ht="45" x14ac:dyDescent="0.2">
      <c r="A82" s="3"/>
      <c r="B82" s="3"/>
      <c r="C82" s="4" t="s">
        <v>25</v>
      </c>
      <c r="D82" s="5" t="s">
        <v>26</v>
      </c>
      <c r="E82" s="12">
        <v>20000</v>
      </c>
      <c r="F82" s="12">
        <f t="shared" si="22"/>
        <v>0</v>
      </c>
      <c r="G82" s="735">
        <v>20000</v>
      </c>
      <c r="H82" s="1253">
        <v>4303.1000000000004</v>
      </c>
      <c r="I82" s="1251">
        <f t="shared" si="23"/>
        <v>0.21515500000000001</v>
      </c>
      <c r="J82" s="1254">
        <v>149664.29999999999</v>
      </c>
      <c r="K82" s="1255">
        <v>149664.29999999999</v>
      </c>
    </row>
    <row r="83" spans="1:11" x14ac:dyDescent="0.2">
      <c r="A83" s="3"/>
      <c r="B83" s="3"/>
      <c r="C83" s="4" t="s">
        <v>19</v>
      </c>
      <c r="D83" s="5" t="s">
        <v>20</v>
      </c>
      <c r="E83" s="12">
        <v>0</v>
      </c>
      <c r="F83" s="12">
        <v>0</v>
      </c>
      <c r="G83" s="735">
        <v>0</v>
      </c>
      <c r="H83" s="1311">
        <v>17.600000000000001</v>
      </c>
      <c r="I83" s="1251">
        <v>0</v>
      </c>
      <c r="J83" s="1254">
        <v>0</v>
      </c>
      <c r="K83" s="1255">
        <v>0</v>
      </c>
    </row>
    <row r="84" spans="1:11" ht="22.5" x14ac:dyDescent="0.2">
      <c r="A84" s="3"/>
      <c r="B84" s="3"/>
      <c r="C84" s="4" t="s">
        <v>45</v>
      </c>
      <c r="D84" s="5" t="s">
        <v>46</v>
      </c>
      <c r="E84" s="12">
        <v>0</v>
      </c>
      <c r="F84" s="12">
        <v>0</v>
      </c>
      <c r="G84" s="735">
        <v>0</v>
      </c>
      <c r="H84" s="1282">
        <v>206.73</v>
      </c>
      <c r="I84" s="1283">
        <v>0</v>
      </c>
      <c r="J84" s="1284">
        <v>70601</v>
      </c>
      <c r="K84" s="1285">
        <v>0</v>
      </c>
    </row>
    <row r="85" spans="1:11" ht="22.5" x14ac:dyDescent="0.2">
      <c r="A85" s="2"/>
      <c r="B85" s="749" t="s">
        <v>99</v>
      </c>
      <c r="C85" s="750"/>
      <c r="D85" s="751" t="s">
        <v>100</v>
      </c>
      <c r="E85" s="752">
        <f>SUM(E86:E87)</f>
        <v>8117846</v>
      </c>
      <c r="F85" s="752">
        <f t="shared" ref="F85:K85" si="24">SUM(F86:F87)</f>
        <v>0</v>
      </c>
      <c r="G85" s="753">
        <f t="shared" si="24"/>
        <v>8117846</v>
      </c>
      <c r="H85" s="755">
        <f>H86+H87</f>
        <v>4223286.03</v>
      </c>
      <c r="I85" s="766">
        <f t="shared" ref="I85:I99" si="25">H85/G85</f>
        <v>0.52024712343643875</v>
      </c>
      <c r="J85" s="763">
        <f t="shared" si="24"/>
        <v>0</v>
      </c>
      <c r="K85" s="760">
        <f t="shared" si="24"/>
        <v>0</v>
      </c>
    </row>
    <row r="86" spans="1:11" x14ac:dyDescent="0.2">
      <c r="A86" s="3"/>
      <c r="B86" s="3"/>
      <c r="C86" s="4" t="s">
        <v>101</v>
      </c>
      <c r="D86" s="5" t="s">
        <v>102</v>
      </c>
      <c r="E86" s="12">
        <v>7117846</v>
      </c>
      <c r="F86" s="12">
        <f>G86-E86</f>
        <v>0</v>
      </c>
      <c r="G86" s="735">
        <v>7117846</v>
      </c>
      <c r="H86" s="1253">
        <v>3152863</v>
      </c>
      <c r="I86" s="1251">
        <f t="shared" si="25"/>
        <v>0.44295184245346136</v>
      </c>
      <c r="J86" s="1254">
        <v>0</v>
      </c>
      <c r="K86" s="1255">
        <v>0</v>
      </c>
    </row>
    <row r="87" spans="1:11" x14ac:dyDescent="0.2">
      <c r="A87" s="3"/>
      <c r="B87" s="3"/>
      <c r="C87" s="4" t="s">
        <v>103</v>
      </c>
      <c r="D87" s="5" t="s">
        <v>104</v>
      </c>
      <c r="E87" s="12">
        <v>1000000</v>
      </c>
      <c r="F87" s="12">
        <f>G87-E87</f>
        <v>0</v>
      </c>
      <c r="G87" s="735">
        <v>1000000</v>
      </c>
      <c r="H87" s="1253">
        <v>1070423.03</v>
      </c>
      <c r="I87" s="1251">
        <f t="shared" si="25"/>
        <v>1.0704230299999999</v>
      </c>
      <c r="J87" s="1254">
        <v>0</v>
      </c>
      <c r="K87" s="1255">
        <v>0</v>
      </c>
    </row>
    <row r="88" spans="1:11" x14ac:dyDescent="0.2">
      <c r="A88" s="740" t="s">
        <v>105</v>
      </c>
      <c r="B88" s="740"/>
      <c r="C88" s="740"/>
      <c r="D88" s="741" t="s">
        <v>106</v>
      </c>
      <c r="E88" s="742">
        <f>E89+E91+E93+E98</f>
        <v>15927341</v>
      </c>
      <c r="F88" s="742">
        <f>F89+F91+F93+F98</f>
        <v>-175491</v>
      </c>
      <c r="G88" s="743">
        <f>G89+G91+G93+G98</f>
        <v>15751850</v>
      </c>
      <c r="H88" s="756">
        <f>H89+H91+H93+H98</f>
        <v>9315925.3000000007</v>
      </c>
      <c r="I88" s="767">
        <f t="shared" si="25"/>
        <v>0.59141785250621359</v>
      </c>
      <c r="J88" s="764">
        <f>J89+J91+J93+J98</f>
        <v>1000</v>
      </c>
      <c r="K88" s="761">
        <f>K89+K91+K93+K98</f>
        <v>0</v>
      </c>
    </row>
    <row r="89" spans="1:11" ht="22.5" x14ac:dyDescent="0.2">
      <c r="A89" s="2"/>
      <c r="B89" s="749" t="s">
        <v>107</v>
      </c>
      <c r="C89" s="750"/>
      <c r="D89" s="751" t="s">
        <v>108</v>
      </c>
      <c r="E89" s="752">
        <f>E90</f>
        <v>12355097</v>
      </c>
      <c r="F89" s="752">
        <f t="shared" ref="F89:K89" si="26">F90</f>
        <v>-190491</v>
      </c>
      <c r="G89" s="753" t="str">
        <f t="shared" si="26"/>
        <v>12 164 606,00</v>
      </c>
      <c r="H89" s="755">
        <f t="shared" si="26"/>
        <v>7485912</v>
      </c>
      <c r="I89" s="766">
        <f t="shared" si="25"/>
        <v>0.61538466597274089</v>
      </c>
      <c r="J89" s="763">
        <f t="shared" si="26"/>
        <v>0</v>
      </c>
      <c r="K89" s="760">
        <f t="shared" si="26"/>
        <v>0</v>
      </c>
    </row>
    <row r="90" spans="1:11" x14ac:dyDescent="0.2">
      <c r="A90" s="3"/>
      <c r="B90" s="3"/>
      <c r="C90" s="4" t="s">
        <v>110</v>
      </c>
      <c r="D90" s="5" t="s">
        <v>111</v>
      </c>
      <c r="E90" s="12">
        <v>12355097</v>
      </c>
      <c r="F90" s="12">
        <f>G90-E90</f>
        <v>-190491</v>
      </c>
      <c r="G90" s="735" t="s">
        <v>109</v>
      </c>
      <c r="H90" s="1256">
        <v>7485912</v>
      </c>
      <c r="I90" s="1252">
        <f t="shared" si="25"/>
        <v>0.61538466597274089</v>
      </c>
      <c r="J90" s="1257">
        <v>0</v>
      </c>
      <c r="K90" s="1258">
        <v>0</v>
      </c>
    </row>
    <row r="91" spans="1:11" ht="22.5" x14ac:dyDescent="0.2">
      <c r="A91" s="2"/>
      <c r="B91" s="749" t="s">
        <v>112</v>
      </c>
      <c r="C91" s="750"/>
      <c r="D91" s="751" t="s">
        <v>113</v>
      </c>
      <c r="E91" s="752">
        <f>E92</f>
        <v>3237289</v>
      </c>
      <c r="F91" s="752">
        <f t="shared" ref="F91:K91" si="27">F92</f>
        <v>0</v>
      </c>
      <c r="G91" s="753">
        <f t="shared" si="27"/>
        <v>3237289</v>
      </c>
      <c r="H91" s="755">
        <f t="shared" si="27"/>
        <v>1618644</v>
      </c>
      <c r="I91" s="766">
        <f t="shared" si="25"/>
        <v>0.49999984554977944</v>
      </c>
      <c r="J91" s="763">
        <f t="shared" si="27"/>
        <v>0</v>
      </c>
      <c r="K91" s="760">
        <f t="shared" si="27"/>
        <v>0</v>
      </c>
    </row>
    <row r="92" spans="1:11" x14ac:dyDescent="0.2">
      <c r="A92" s="3"/>
      <c r="B92" s="3"/>
      <c r="C92" s="4" t="s">
        <v>110</v>
      </c>
      <c r="D92" s="5" t="s">
        <v>111</v>
      </c>
      <c r="E92" s="12">
        <v>3237289</v>
      </c>
      <c r="F92" s="12">
        <f>G92-E92</f>
        <v>0</v>
      </c>
      <c r="G92" s="735">
        <v>3237289</v>
      </c>
      <c r="H92" s="1256">
        <v>1618644</v>
      </c>
      <c r="I92" s="1252">
        <f t="shared" si="25"/>
        <v>0.49999984554977944</v>
      </c>
      <c r="J92" s="1257">
        <v>0</v>
      </c>
      <c r="K92" s="1258">
        <v>0</v>
      </c>
    </row>
    <row r="93" spans="1:11" ht="15" x14ac:dyDescent="0.2">
      <c r="A93" s="2"/>
      <c r="B93" s="749" t="s">
        <v>114</v>
      </c>
      <c r="C93" s="750"/>
      <c r="D93" s="751" t="s">
        <v>115</v>
      </c>
      <c r="E93" s="752">
        <f>SUM(E94:E97)</f>
        <v>100000</v>
      </c>
      <c r="F93" s="752">
        <f>SUM(F94:F97)</f>
        <v>15000</v>
      </c>
      <c r="G93" s="753">
        <f>SUM(G94:G97)</f>
        <v>115000</v>
      </c>
      <c r="H93" s="755">
        <f>SUM(H94:H97)</f>
        <v>93889.299999999988</v>
      </c>
      <c r="I93" s="766">
        <f t="shared" si="25"/>
        <v>0.8164286956521738</v>
      </c>
      <c r="J93" s="763">
        <f>SUM(J94:J97)</f>
        <v>1000</v>
      </c>
      <c r="K93" s="760">
        <f>K94+K96+K95+K97</f>
        <v>0</v>
      </c>
    </row>
    <row r="94" spans="1:11" x14ac:dyDescent="0.2">
      <c r="A94" s="3"/>
      <c r="B94" s="3"/>
      <c r="C94" s="4" t="s">
        <v>47</v>
      </c>
      <c r="D94" s="5" t="s">
        <v>48</v>
      </c>
      <c r="E94" s="12">
        <v>100000</v>
      </c>
      <c r="F94" s="12">
        <f>G94-E94</f>
        <v>0</v>
      </c>
      <c r="G94" s="735">
        <v>100000</v>
      </c>
      <c r="H94" s="1256">
        <v>38832.85</v>
      </c>
      <c r="I94" s="1252">
        <f t="shared" si="25"/>
        <v>0.38832849999999997</v>
      </c>
      <c r="J94" s="1257">
        <v>0</v>
      </c>
      <c r="K94" s="1258">
        <v>0</v>
      </c>
    </row>
    <row r="95" spans="1:11" ht="22.5" x14ac:dyDescent="0.2">
      <c r="A95" s="3"/>
      <c r="B95" s="3"/>
      <c r="C95" s="1281" t="s">
        <v>796</v>
      </c>
      <c r="D95" s="5" t="s">
        <v>797</v>
      </c>
      <c r="E95" s="12">
        <v>0</v>
      </c>
      <c r="F95" s="12">
        <v>0</v>
      </c>
      <c r="G95" s="735">
        <v>0</v>
      </c>
      <c r="H95" s="1256">
        <v>5000</v>
      </c>
      <c r="I95" s="1252">
        <v>0</v>
      </c>
      <c r="J95" s="1257">
        <v>0</v>
      </c>
      <c r="K95" s="1258">
        <v>0</v>
      </c>
    </row>
    <row r="96" spans="1:11" x14ac:dyDescent="0.2">
      <c r="A96" s="3"/>
      <c r="B96" s="3"/>
      <c r="C96" s="4" t="s">
        <v>49</v>
      </c>
      <c r="D96" s="5" t="s">
        <v>50</v>
      </c>
      <c r="E96" s="12">
        <v>0</v>
      </c>
      <c r="F96" s="12">
        <f>G96-E96</f>
        <v>15000</v>
      </c>
      <c r="G96" s="735">
        <v>15000</v>
      </c>
      <c r="H96" s="1256">
        <v>28712.6</v>
      </c>
      <c r="I96" s="1252">
        <f t="shared" si="25"/>
        <v>1.9141733333333333</v>
      </c>
      <c r="J96" s="1257">
        <v>1000</v>
      </c>
      <c r="K96" s="1258">
        <v>0</v>
      </c>
    </row>
    <row r="97" spans="1:11" ht="45" x14ac:dyDescent="0.2">
      <c r="A97" s="3"/>
      <c r="B97" s="1375"/>
      <c r="C97" s="1376" t="s">
        <v>794</v>
      </c>
      <c r="D97" s="1377" t="s">
        <v>795</v>
      </c>
      <c r="E97" s="1378">
        <v>0</v>
      </c>
      <c r="F97" s="1378">
        <v>0</v>
      </c>
      <c r="G97" s="1379">
        <v>0</v>
      </c>
      <c r="H97" s="1380">
        <v>21343.85</v>
      </c>
      <c r="I97" s="1381">
        <v>0</v>
      </c>
      <c r="J97" s="1382">
        <v>0</v>
      </c>
      <c r="K97" s="1383">
        <v>0</v>
      </c>
    </row>
    <row r="98" spans="1:11" ht="22.5" x14ac:dyDescent="0.2">
      <c r="A98" s="2"/>
      <c r="B98" s="1265" t="s">
        <v>117</v>
      </c>
      <c r="C98" s="1374"/>
      <c r="D98" s="1266" t="s">
        <v>118</v>
      </c>
      <c r="E98" s="1267">
        <f>E99</f>
        <v>234955</v>
      </c>
      <c r="F98" s="1267">
        <f t="shared" ref="F98:K98" si="28">F99</f>
        <v>0</v>
      </c>
      <c r="G98" s="1268">
        <f t="shared" si="28"/>
        <v>234955</v>
      </c>
      <c r="H98" s="1269">
        <f t="shared" si="28"/>
        <v>117480</v>
      </c>
      <c r="I98" s="1270">
        <f t="shared" si="25"/>
        <v>0.50001064033538334</v>
      </c>
      <c r="J98" s="1271">
        <f t="shared" si="28"/>
        <v>0</v>
      </c>
      <c r="K98" s="1272">
        <f t="shared" si="28"/>
        <v>0</v>
      </c>
    </row>
    <row r="99" spans="1:11" x14ac:dyDescent="0.2">
      <c r="A99" s="744"/>
      <c r="B99" s="744"/>
      <c r="C99" s="745" t="s">
        <v>110</v>
      </c>
      <c r="D99" s="746" t="s">
        <v>111</v>
      </c>
      <c r="E99" s="747">
        <v>234955</v>
      </c>
      <c r="F99" s="747">
        <f>G99-E99</f>
        <v>0</v>
      </c>
      <c r="G99" s="748">
        <v>234955</v>
      </c>
      <c r="H99" s="1256">
        <v>117480</v>
      </c>
      <c r="I99" s="1252">
        <f t="shared" si="25"/>
        <v>0.50001064033538334</v>
      </c>
      <c r="J99" s="1257">
        <v>0</v>
      </c>
      <c r="K99" s="1258">
        <v>0</v>
      </c>
    </row>
    <row r="100" spans="1:11" x14ac:dyDescent="0.2">
      <c r="A100" s="740" t="s">
        <v>119</v>
      </c>
      <c r="B100" s="740"/>
      <c r="C100" s="740"/>
      <c r="D100" s="741" t="s">
        <v>120</v>
      </c>
      <c r="E100" s="742">
        <f>E101+E106+E108+E116+E118</f>
        <v>710375</v>
      </c>
      <c r="F100" s="742">
        <f>F101+F106+F108+F116+F118</f>
        <v>784477</v>
      </c>
      <c r="G100" s="743">
        <f>G101+G106+G108+G116+G118</f>
        <v>1494852</v>
      </c>
      <c r="H100" s="756">
        <f>H101+H106+H108+H116+H118</f>
        <v>809336.77</v>
      </c>
      <c r="I100" s="767">
        <f>H100/G100</f>
        <v>0.54141598633175725</v>
      </c>
      <c r="J100" s="764">
        <f>J101+J106+J108+J116+J118</f>
        <v>7142.13</v>
      </c>
      <c r="K100" s="761">
        <f>K101+K106+K108+K116+K118</f>
        <v>394</v>
      </c>
    </row>
    <row r="101" spans="1:11" ht="15" x14ac:dyDescent="0.2">
      <c r="A101" s="2"/>
      <c r="B101" s="1316" t="s">
        <v>121</v>
      </c>
      <c r="C101" s="750"/>
      <c r="D101" s="751" t="s">
        <v>122</v>
      </c>
      <c r="E101" s="752">
        <f>SUM(E102:E105)</f>
        <v>19935</v>
      </c>
      <c r="F101" s="752">
        <f t="shared" ref="F101:G101" si="29">SUM(F102:F105)</f>
        <v>10000</v>
      </c>
      <c r="G101" s="753">
        <f t="shared" si="29"/>
        <v>29935</v>
      </c>
      <c r="H101" s="1320">
        <f>SUM(H102:H105)</f>
        <v>24039.870000000003</v>
      </c>
      <c r="I101" s="766">
        <f>H101/G101</f>
        <v>0.80306898279605821</v>
      </c>
      <c r="J101" s="763">
        <f>SUM(J102:J105)</f>
        <v>0</v>
      </c>
      <c r="K101" s="760">
        <f>SUM(K102:K105)</f>
        <v>0</v>
      </c>
    </row>
    <row r="102" spans="1:11" ht="22.5" x14ac:dyDescent="0.2">
      <c r="A102" s="2"/>
      <c r="B102" s="744"/>
      <c r="C102" s="1317" t="s">
        <v>59</v>
      </c>
      <c r="D102" s="746" t="s">
        <v>60</v>
      </c>
      <c r="E102" s="747">
        <v>0</v>
      </c>
      <c r="F102" s="747">
        <v>0</v>
      </c>
      <c r="G102" s="748">
        <v>0</v>
      </c>
      <c r="H102" s="1312">
        <v>50</v>
      </c>
      <c r="I102" s="1319">
        <v>0</v>
      </c>
      <c r="J102" s="1314">
        <v>0</v>
      </c>
      <c r="K102" s="1315">
        <v>0</v>
      </c>
    </row>
    <row r="103" spans="1:11" ht="67.5" x14ac:dyDescent="0.2">
      <c r="A103" s="3"/>
      <c r="B103" s="3"/>
      <c r="C103" s="4" t="s">
        <v>12</v>
      </c>
      <c r="D103" s="5" t="s">
        <v>13</v>
      </c>
      <c r="E103" s="12">
        <v>19935</v>
      </c>
      <c r="F103" s="12">
        <f>G103-E103</f>
        <v>0</v>
      </c>
      <c r="G103" s="735">
        <v>19935</v>
      </c>
      <c r="H103" s="1253">
        <v>13899.18</v>
      </c>
      <c r="I103" s="1318">
        <f t="shared" ref="I103:I105" si="30">H103/G103</f>
        <v>0.69722498118886378</v>
      </c>
      <c r="J103" s="1254">
        <v>0</v>
      </c>
      <c r="K103" s="1255">
        <v>0</v>
      </c>
    </row>
    <row r="104" spans="1:11" x14ac:dyDescent="0.2">
      <c r="A104" s="3"/>
      <c r="B104" s="3"/>
      <c r="C104" s="4" t="s">
        <v>47</v>
      </c>
      <c r="D104" s="5" t="s">
        <v>48</v>
      </c>
      <c r="E104" s="12">
        <v>0</v>
      </c>
      <c r="F104" s="12">
        <v>0</v>
      </c>
      <c r="G104" s="735">
        <v>0</v>
      </c>
      <c r="H104" s="1253">
        <v>90.69</v>
      </c>
      <c r="I104" s="1318">
        <v>0</v>
      </c>
      <c r="J104" s="1254">
        <v>0</v>
      </c>
      <c r="K104" s="1255">
        <v>0</v>
      </c>
    </row>
    <row r="105" spans="1:11" ht="56.25" x14ac:dyDescent="0.2">
      <c r="A105" s="3"/>
      <c r="B105" s="3"/>
      <c r="C105" s="4" t="s">
        <v>51</v>
      </c>
      <c r="D105" s="5" t="s">
        <v>52</v>
      </c>
      <c r="E105" s="12">
        <v>0</v>
      </c>
      <c r="F105" s="12">
        <f>G105-E105</f>
        <v>10000</v>
      </c>
      <c r="G105" s="735">
        <v>10000</v>
      </c>
      <c r="H105" s="1253">
        <v>10000</v>
      </c>
      <c r="I105" s="1313">
        <f t="shared" si="30"/>
        <v>1</v>
      </c>
      <c r="J105" s="1254">
        <v>0</v>
      </c>
      <c r="K105" s="1255">
        <v>0</v>
      </c>
    </row>
    <row r="106" spans="1:11" ht="22.5" x14ac:dyDescent="0.2">
      <c r="A106" s="2"/>
      <c r="B106" s="749" t="s">
        <v>124</v>
      </c>
      <c r="C106" s="750"/>
      <c r="D106" s="751" t="s">
        <v>125</v>
      </c>
      <c r="E106" s="752">
        <f>E107</f>
        <v>0</v>
      </c>
      <c r="F106" s="752">
        <f t="shared" ref="F106:K106" si="31">F107</f>
        <v>204154</v>
      </c>
      <c r="G106" s="753">
        <f t="shared" si="31"/>
        <v>204154</v>
      </c>
      <c r="H106" s="755">
        <f t="shared" si="31"/>
        <v>102078</v>
      </c>
      <c r="I106" s="766">
        <f>H106/G106</f>
        <v>0.50000489826307593</v>
      </c>
      <c r="J106" s="763">
        <f t="shared" si="31"/>
        <v>0</v>
      </c>
      <c r="K106" s="760">
        <f t="shared" si="31"/>
        <v>0</v>
      </c>
    </row>
    <row r="107" spans="1:11" ht="33.75" x14ac:dyDescent="0.2">
      <c r="A107" s="3"/>
      <c r="B107" s="3"/>
      <c r="C107" s="4" t="s">
        <v>126</v>
      </c>
      <c r="D107" s="5" t="s">
        <v>127</v>
      </c>
      <c r="E107" s="12">
        <v>0</v>
      </c>
      <c r="F107" s="12">
        <f>G107-E107</f>
        <v>204154</v>
      </c>
      <c r="G107" s="735">
        <v>204154</v>
      </c>
      <c r="H107" s="1253">
        <v>102078</v>
      </c>
      <c r="I107" s="1251">
        <f>H107/G107</f>
        <v>0.50000489826307593</v>
      </c>
      <c r="J107" s="1254">
        <v>0</v>
      </c>
      <c r="K107" s="1255">
        <v>0</v>
      </c>
    </row>
    <row r="108" spans="1:11" ht="15" x14ac:dyDescent="0.2">
      <c r="A108" s="2"/>
      <c r="B108" s="749" t="s">
        <v>128</v>
      </c>
      <c r="C108" s="750"/>
      <c r="D108" s="751" t="s">
        <v>129</v>
      </c>
      <c r="E108" s="752">
        <f>SUM(E109:E115)</f>
        <v>346440</v>
      </c>
      <c r="F108" s="752">
        <f t="shared" ref="F108:H108" si="32">SUM(F109:F115)</f>
        <v>570323</v>
      </c>
      <c r="G108" s="753">
        <f t="shared" si="32"/>
        <v>916763</v>
      </c>
      <c r="H108" s="1320">
        <f t="shared" si="32"/>
        <v>504284.24</v>
      </c>
      <c r="I108" s="766">
        <f>H108/G108</f>
        <v>0.55007045441406344</v>
      </c>
      <c r="J108" s="763">
        <f>SUM(J109:J115)</f>
        <v>989.13</v>
      </c>
      <c r="K108" s="760">
        <f>SUM(K109:K115)</f>
        <v>394</v>
      </c>
    </row>
    <row r="109" spans="1:11" x14ac:dyDescent="0.2">
      <c r="A109" s="3"/>
      <c r="B109" s="3"/>
      <c r="C109" s="4" t="s">
        <v>19</v>
      </c>
      <c r="D109" s="5" t="s">
        <v>20</v>
      </c>
      <c r="E109" s="12">
        <v>87000</v>
      </c>
      <c r="F109" s="12">
        <f>G109-E109</f>
        <v>0</v>
      </c>
      <c r="G109" s="735">
        <v>87000</v>
      </c>
      <c r="H109" s="1253">
        <v>62804</v>
      </c>
      <c r="I109" s="1251">
        <f>H109/G109</f>
        <v>0.72188505747126441</v>
      </c>
      <c r="J109" s="1254">
        <v>76</v>
      </c>
      <c r="K109" s="1255">
        <v>76</v>
      </c>
    </row>
    <row r="110" spans="1:11" ht="67.5" x14ac:dyDescent="0.2">
      <c r="A110" s="3"/>
      <c r="B110" s="3"/>
      <c r="C110" s="4" t="s">
        <v>12</v>
      </c>
      <c r="D110" s="5" t="s">
        <v>13</v>
      </c>
      <c r="E110" s="12">
        <v>1440</v>
      </c>
      <c r="F110" s="12">
        <f t="shared" ref="F110:F114" si="33">G110-E110</f>
        <v>0</v>
      </c>
      <c r="G110" s="735">
        <v>1440</v>
      </c>
      <c r="H110" s="1253">
        <v>2137.7399999999998</v>
      </c>
      <c r="I110" s="1251">
        <f t="shared" ref="I110:I114" si="34">H110/G110</f>
        <v>1.4845416666666664</v>
      </c>
      <c r="J110" s="1254">
        <v>0</v>
      </c>
      <c r="K110" s="1255">
        <v>0</v>
      </c>
    </row>
    <row r="111" spans="1:11" x14ac:dyDescent="0.2">
      <c r="A111" s="3"/>
      <c r="B111" s="3"/>
      <c r="C111" s="4" t="s">
        <v>130</v>
      </c>
      <c r="D111" s="5" t="s">
        <v>131</v>
      </c>
      <c r="E111" s="12">
        <v>258000</v>
      </c>
      <c r="F111" s="12">
        <f t="shared" si="33"/>
        <v>0</v>
      </c>
      <c r="G111" s="735">
        <v>258000</v>
      </c>
      <c r="H111" s="1253">
        <v>136697.20000000001</v>
      </c>
      <c r="I111" s="1251">
        <f t="shared" si="34"/>
        <v>0.52983410852713186</v>
      </c>
      <c r="J111" s="1254">
        <v>318</v>
      </c>
      <c r="K111" s="1255">
        <v>318</v>
      </c>
    </row>
    <row r="112" spans="1:11" x14ac:dyDescent="0.2">
      <c r="A112" s="3"/>
      <c r="B112" s="3"/>
      <c r="C112" s="1281" t="s">
        <v>49</v>
      </c>
      <c r="D112" s="5" t="s">
        <v>50</v>
      </c>
      <c r="E112" s="12">
        <v>0</v>
      </c>
      <c r="F112" s="12">
        <v>0</v>
      </c>
      <c r="G112" s="735">
        <v>0</v>
      </c>
      <c r="H112" s="1253">
        <v>1791.83</v>
      </c>
      <c r="I112" s="1251">
        <v>0</v>
      </c>
      <c r="J112" s="1254">
        <v>0</v>
      </c>
      <c r="K112" s="1255">
        <v>0</v>
      </c>
    </row>
    <row r="113" spans="1:11" ht="33.75" x14ac:dyDescent="0.2">
      <c r="A113" s="3"/>
      <c r="B113" s="3"/>
      <c r="C113" s="4" t="s">
        <v>126</v>
      </c>
      <c r="D113" s="5" t="s">
        <v>127</v>
      </c>
      <c r="E113" s="12">
        <v>0</v>
      </c>
      <c r="F113" s="12">
        <f t="shared" si="33"/>
        <v>565323</v>
      </c>
      <c r="G113" s="735">
        <v>565323</v>
      </c>
      <c r="H113" s="1253">
        <v>282664</v>
      </c>
      <c r="I113" s="1251">
        <f t="shared" si="34"/>
        <v>0.50000442225064257</v>
      </c>
      <c r="J113" s="1254">
        <v>0</v>
      </c>
      <c r="K113" s="1255">
        <v>0</v>
      </c>
    </row>
    <row r="114" spans="1:11" ht="45" x14ac:dyDescent="0.2">
      <c r="A114" s="3"/>
      <c r="B114" s="3"/>
      <c r="C114" s="4" t="s">
        <v>132</v>
      </c>
      <c r="D114" s="5" t="s">
        <v>133</v>
      </c>
      <c r="E114" s="12">
        <v>0</v>
      </c>
      <c r="F114" s="12">
        <f t="shared" si="33"/>
        <v>5000</v>
      </c>
      <c r="G114" s="735">
        <v>5000</v>
      </c>
      <c r="H114" s="1253">
        <v>2873.55</v>
      </c>
      <c r="I114" s="1251">
        <f t="shared" si="34"/>
        <v>0.57471000000000005</v>
      </c>
      <c r="J114" s="1254">
        <v>595.13</v>
      </c>
      <c r="K114" s="1255">
        <v>0</v>
      </c>
    </row>
    <row r="115" spans="1:11" ht="78.75" x14ac:dyDescent="0.2">
      <c r="A115" s="3"/>
      <c r="B115" s="3"/>
      <c r="C115" s="4" t="s">
        <v>148</v>
      </c>
      <c r="D115" s="5" t="s">
        <v>149</v>
      </c>
      <c r="E115" s="12">
        <v>0</v>
      </c>
      <c r="F115" s="12">
        <v>0</v>
      </c>
      <c r="G115" s="735">
        <v>0</v>
      </c>
      <c r="H115" s="1282">
        <v>15315.92</v>
      </c>
      <c r="I115" s="1283">
        <v>0</v>
      </c>
      <c r="J115" s="1284">
        <v>0</v>
      </c>
      <c r="K115" s="1285">
        <v>0</v>
      </c>
    </row>
    <row r="116" spans="1:11" ht="15" x14ac:dyDescent="0.2">
      <c r="A116" s="2"/>
      <c r="B116" s="749" t="s">
        <v>134</v>
      </c>
      <c r="C116" s="750"/>
      <c r="D116" s="751" t="s">
        <v>135</v>
      </c>
      <c r="E116" s="752">
        <f>E117</f>
        <v>2000</v>
      </c>
      <c r="F116" s="752">
        <f t="shared" ref="F116:K116" si="35">F117</f>
        <v>0</v>
      </c>
      <c r="G116" s="753">
        <f t="shared" si="35"/>
        <v>2000</v>
      </c>
      <c r="H116" s="755">
        <f t="shared" si="35"/>
        <v>2200</v>
      </c>
      <c r="I116" s="766">
        <f>H116/G116</f>
        <v>1.1000000000000001</v>
      </c>
      <c r="J116" s="763">
        <f t="shared" si="35"/>
        <v>0</v>
      </c>
      <c r="K116" s="760">
        <f t="shared" si="35"/>
        <v>0</v>
      </c>
    </row>
    <row r="117" spans="1:11" ht="67.5" x14ac:dyDescent="0.2">
      <c r="A117" s="3"/>
      <c r="B117" s="3"/>
      <c r="C117" s="4" t="s">
        <v>12</v>
      </c>
      <c r="D117" s="5" t="s">
        <v>13</v>
      </c>
      <c r="E117" s="12">
        <v>2000</v>
      </c>
      <c r="F117" s="12">
        <f>G117-E117</f>
        <v>0</v>
      </c>
      <c r="G117" s="735">
        <v>2000</v>
      </c>
      <c r="H117" s="1253">
        <v>2200</v>
      </c>
      <c r="I117" s="1251">
        <f>H117/G117</f>
        <v>1.1000000000000001</v>
      </c>
      <c r="J117" s="1254">
        <v>0</v>
      </c>
      <c r="K117" s="1255">
        <v>0</v>
      </c>
    </row>
    <row r="118" spans="1:11" ht="15" x14ac:dyDescent="0.2">
      <c r="A118" s="2"/>
      <c r="B118" s="749" t="s">
        <v>136</v>
      </c>
      <c r="C118" s="750"/>
      <c r="D118" s="751" t="s">
        <v>137</v>
      </c>
      <c r="E118" s="752">
        <f>SUM(E119:E121)</f>
        <v>342000</v>
      </c>
      <c r="F118" s="752">
        <f t="shared" ref="F118:K118" si="36">SUM(F119:F121)</f>
        <v>0</v>
      </c>
      <c r="G118" s="753">
        <f t="shared" si="36"/>
        <v>342000</v>
      </c>
      <c r="H118" s="755">
        <f t="shared" si="36"/>
        <v>176734.66</v>
      </c>
      <c r="I118" s="766">
        <f>H118/G118</f>
        <v>0.51676801169590647</v>
      </c>
      <c r="J118" s="763">
        <f t="shared" si="36"/>
        <v>6153</v>
      </c>
      <c r="K118" s="760">
        <f t="shared" si="36"/>
        <v>0</v>
      </c>
    </row>
    <row r="119" spans="1:11" x14ac:dyDescent="0.2">
      <c r="A119" s="3"/>
      <c r="B119" s="3"/>
      <c r="C119" s="4" t="s">
        <v>130</v>
      </c>
      <c r="D119" s="5" t="s">
        <v>131</v>
      </c>
      <c r="E119" s="12">
        <v>306000</v>
      </c>
      <c r="F119" s="12">
        <f>G119-E119</f>
        <v>0</v>
      </c>
      <c r="G119" s="735">
        <v>306000</v>
      </c>
      <c r="H119" s="1253">
        <v>158860.6</v>
      </c>
      <c r="I119" s="1251">
        <f>H119/G119</f>
        <v>0.5191522875816994</v>
      </c>
      <c r="J119" s="1254">
        <v>6153</v>
      </c>
      <c r="K119" s="1255">
        <v>0</v>
      </c>
    </row>
    <row r="120" spans="1:11" x14ac:dyDescent="0.2">
      <c r="A120" s="3"/>
      <c r="B120" s="3"/>
      <c r="C120" s="4" t="s">
        <v>49</v>
      </c>
      <c r="D120" s="5" t="s">
        <v>50</v>
      </c>
      <c r="E120" s="12">
        <v>18000</v>
      </c>
      <c r="F120" s="12">
        <f t="shared" ref="F120:F121" si="37">G120-E120</f>
        <v>0</v>
      </c>
      <c r="G120" s="735">
        <v>18000</v>
      </c>
      <c r="H120" s="1253">
        <v>8874.06</v>
      </c>
      <c r="I120" s="1251">
        <f t="shared" ref="I120:I121" si="38">H120/G120</f>
        <v>0.49300333333333329</v>
      </c>
      <c r="J120" s="1254">
        <v>0</v>
      </c>
      <c r="K120" s="1255">
        <v>0</v>
      </c>
    </row>
    <row r="121" spans="1:11" ht="56.25" x14ac:dyDescent="0.2">
      <c r="A121" s="3"/>
      <c r="B121" s="3"/>
      <c r="C121" s="4" t="s">
        <v>51</v>
      </c>
      <c r="D121" s="5" t="s">
        <v>52</v>
      </c>
      <c r="E121" s="12">
        <v>18000</v>
      </c>
      <c r="F121" s="12">
        <f t="shared" si="37"/>
        <v>0</v>
      </c>
      <c r="G121" s="735">
        <v>18000</v>
      </c>
      <c r="H121" s="1253">
        <v>9000</v>
      </c>
      <c r="I121" s="1251">
        <f t="shared" si="38"/>
        <v>0.5</v>
      </c>
      <c r="J121" s="1254">
        <v>0</v>
      </c>
      <c r="K121" s="1255">
        <v>0</v>
      </c>
    </row>
    <row r="122" spans="1:11" x14ac:dyDescent="0.2">
      <c r="A122" s="740" t="s">
        <v>138</v>
      </c>
      <c r="B122" s="740"/>
      <c r="C122" s="740"/>
      <c r="D122" s="741" t="s">
        <v>139</v>
      </c>
      <c r="E122" s="742">
        <f>E123+E125+E130+E134+E137+E139+E142+E144+E148+E150</f>
        <v>6300503</v>
      </c>
      <c r="F122" s="742">
        <f t="shared" ref="F122:K122" si="39">F123+F125+F130+F134+F137+F139+F142+F144+F148+F150</f>
        <v>365039</v>
      </c>
      <c r="G122" s="743">
        <f t="shared" si="39"/>
        <v>6665542</v>
      </c>
      <c r="H122" s="756">
        <f t="shared" si="39"/>
        <v>3713027.8800000004</v>
      </c>
      <c r="I122" s="767">
        <f>H122/G122</f>
        <v>0.55704815602392133</v>
      </c>
      <c r="J122" s="764">
        <f t="shared" si="39"/>
        <v>1861189.6099999999</v>
      </c>
      <c r="K122" s="761">
        <f t="shared" si="39"/>
        <v>1859456.17</v>
      </c>
    </row>
    <row r="123" spans="1:11" ht="15" x14ac:dyDescent="0.2">
      <c r="A123" s="2"/>
      <c r="B123" s="749" t="s">
        <v>140</v>
      </c>
      <c r="C123" s="750"/>
      <c r="D123" s="751" t="s">
        <v>141</v>
      </c>
      <c r="E123" s="752">
        <f>E124</f>
        <v>0</v>
      </c>
      <c r="F123" s="752">
        <f t="shared" ref="F123:K123" si="40">F124</f>
        <v>53973</v>
      </c>
      <c r="G123" s="753">
        <f t="shared" si="40"/>
        <v>53973</v>
      </c>
      <c r="H123" s="755">
        <f t="shared" si="40"/>
        <v>53973</v>
      </c>
      <c r="I123" s="766">
        <f>H123/G123</f>
        <v>1</v>
      </c>
      <c r="J123" s="763">
        <f t="shared" si="40"/>
        <v>0</v>
      </c>
      <c r="K123" s="760">
        <f t="shared" si="40"/>
        <v>0</v>
      </c>
    </row>
    <row r="124" spans="1:11" ht="33.75" x14ac:dyDescent="0.2">
      <c r="A124" s="3"/>
      <c r="B124" s="3"/>
      <c r="C124" s="4" t="s">
        <v>126</v>
      </c>
      <c r="D124" s="5" t="s">
        <v>127</v>
      </c>
      <c r="E124" s="12">
        <v>0</v>
      </c>
      <c r="F124" s="12">
        <f>G124-E124</f>
        <v>53973</v>
      </c>
      <c r="G124" s="735">
        <v>53973</v>
      </c>
      <c r="H124" s="1253">
        <v>53973</v>
      </c>
      <c r="I124" s="1251">
        <f>H124/G124</f>
        <v>1</v>
      </c>
      <c r="J124" s="1254">
        <v>0</v>
      </c>
      <c r="K124" s="1255">
        <v>0</v>
      </c>
    </row>
    <row r="125" spans="1:11" ht="45" x14ac:dyDescent="0.2">
      <c r="A125" s="2"/>
      <c r="B125" s="749" t="s">
        <v>142</v>
      </c>
      <c r="C125" s="750"/>
      <c r="D125" s="751" t="s">
        <v>143</v>
      </c>
      <c r="E125" s="752">
        <f>SUM(E126:E129)</f>
        <v>5834390</v>
      </c>
      <c r="F125" s="752">
        <f t="shared" ref="F125:K125" si="41">SUM(F126:F129)</f>
        <v>900</v>
      </c>
      <c r="G125" s="753">
        <f t="shared" si="41"/>
        <v>5835290</v>
      </c>
      <c r="H125" s="755">
        <f t="shared" si="41"/>
        <v>3122183.0300000003</v>
      </c>
      <c r="I125" s="766">
        <f>H125/G125</f>
        <v>0.53505190487533616</v>
      </c>
      <c r="J125" s="763">
        <f t="shared" si="41"/>
        <v>1861089.6099999999</v>
      </c>
      <c r="K125" s="760">
        <f t="shared" si="41"/>
        <v>1859456.17</v>
      </c>
    </row>
    <row r="126" spans="1:11" ht="67.5" x14ac:dyDescent="0.2">
      <c r="A126" s="3"/>
      <c r="B126" s="3"/>
      <c r="C126" s="4" t="s">
        <v>144</v>
      </c>
      <c r="D126" s="5" t="s">
        <v>145</v>
      </c>
      <c r="E126" s="12">
        <v>600</v>
      </c>
      <c r="F126" s="12">
        <f>G126-E126</f>
        <v>900</v>
      </c>
      <c r="G126" s="735">
        <v>1500</v>
      </c>
      <c r="H126" s="1253">
        <v>619.05999999999995</v>
      </c>
      <c r="I126" s="1251">
        <f>H126/G126</f>
        <v>0.41270666666666661</v>
      </c>
      <c r="J126" s="1254">
        <v>0</v>
      </c>
      <c r="K126" s="1255">
        <v>0</v>
      </c>
    </row>
    <row r="127" spans="1:11" ht="56.25" x14ac:dyDescent="0.2">
      <c r="A127" s="3"/>
      <c r="B127" s="3"/>
      <c r="C127" s="4" t="s">
        <v>14</v>
      </c>
      <c r="D127" s="5" t="s">
        <v>15</v>
      </c>
      <c r="E127" s="12">
        <v>5768150</v>
      </c>
      <c r="F127" s="12">
        <f t="shared" ref="F127:F129" si="42">G127-E127</f>
        <v>0</v>
      </c>
      <c r="G127" s="735">
        <v>5768150</v>
      </c>
      <c r="H127" s="1253">
        <v>3083384</v>
      </c>
      <c r="I127" s="1251">
        <f t="shared" ref="I127:I129" si="43">H127/G127</f>
        <v>0.53455336633062589</v>
      </c>
      <c r="J127" s="1254">
        <v>0</v>
      </c>
      <c r="K127" s="1255">
        <v>0</v>
      </c>
    </row>
    <row r="128" spans="1:11" ht="45" x14ac:dyDescent="0.2">
      <c r="A128" s="3"/>
      <c r="B128" s="3"/>
      <c r="C128" s="4" t="s">
        <v>146</v>
      </c>
      <c r="D128" s="5" t="s">
        <v>147</v>
      </c>
      <c r="E128" s="12">
        <v>59640</v>
      </c>
      <c r="F128" s="12">
        <f t="shared" si="42"/>
        <v>0</v>
      </c>
      <c r="G128" s="735">
        <v>59640</v>
      </c>
      <c r="H128" s="1253">
        <v>33607.97</v>
      </c>
      <c r="I128" s="1251">
        <f t="shared" si="43"/>
        <v>0.56351391683433938</v>
      </c>
      <c r="J128" s="1254">
        <v>1859456.17</v>
      </c>
      <c r="K128" s="1255">
        <v>1859456.17</v>
      </c>
    </row>
    <row r="129" spans="1:11" ht="78.75" x14ac:dyDescent="0.2">
      <c r="A129" s="3"/>
      <c r="B129" s="3"/>
      <c r="C129" s="4" t="s">
        <v>148</v>
      </c>
      <c r="D129" s="5" t="s">
        <v>149</v>
      </c>
      <c r="E129" s="12">
        <v>6000</v>
      </c>
      <c r="F129" s="12">
        <f t="shared" si="42"/>
        <v>0</v>
      </c>
      <c r="G129" s="735">
        <v>6000</v>
      </c>
      <c r="H129" s="1253">
        <v>4572</v>
      </c>
      <c r="I129" s="1251">
        <f t="shared" si="43"/>
        <v>0.76200000000000001</v>
      </c>
      <c r="J129" s="1254">
        <v>1633.44</v>
      </c>
      <c r="K129" s="1255">
        <v>0</v>
      </c>
    </row>
    <row r="130" spans="1:11" ht="67.5" x14ac:dyDescent="0.2">
      <c r="A130" s="2"/>
      <c r="B130" s="749" t="s">
        <v>150</v>
      </c>
      <c r="C130" s="750"/>
      <c r="D130" s="751" t="s">
        <v>151</v>
      </c>
      <c r="E130" s="752">
        <f>SUM(E131:E133)</f>
        <v>33755</v>
      </c>
      <c r="F130" s="752">
        <f t="shared" ref="F130:K130" si="44">SUM(F131:F133)</f>
        <v>50</v>
      </c>
      <c r="G130" s="753">
        <f t="shared" si="44"/>
        <v>33805</v>
      </c>
      <c r="H130" s="755">
        <f t="shared" si="44"/>
        <v>20496.16</v>
      </c>
      <c r="I130" s="766">
        <f>H130/G130</f>
        <v>0.60630557609821034</v>
      </c>
      <c r="J130" s="763">
        <f t="shared" si="44"/>
        <v>0</v>
      </c>
      <c r="K130" s="760">
        <f t="shared" si="44"/>
        <v>0</v>
      </c>
    </row>
    <row r="131" spans="1:11" ht="56.25" x14ac:dyDescent="0.2">
      <c r="A131" s="3"/>
      <c r="B131" s="3"/>
      <c r="C131" s="4" t="s">
        <v>14</v>
      </c>
      <c r="D131" s="5" t="s">
        <v>15</v>
      </c>
      <c r="E131" s="12">
        <v>16198</v>
      </c>
      <c r="F131" s="12">
        <f>G131-E131</f>
        <v>0</v>
      </c>
      <c r="G131" s="735">
        <v>16198</v>
      </c>
      <c r="H131" s="1253">
        <v>8250</v>
      </c>
      <c r="I131" s="1251">
        <f>H131/G131</f>
        <v>0.50932213853562169</v>
      </c>
      <c r="J131" s="1254">
        <v>0</v>
      </c>
      <c r="K131" s="1255">
        <v>0</v>
      </c>
    </row>
    <row r="132" spans="1:11" ht="33.75" x14ac:dyDescent="0.2">
      <c r="A132" s="3"/>
      <c r="B132" s="3"/>
      <c r="C132" s="4" t="s">
        <v>126</v>
      </c>
      <c r="D132" s="5" t="s">
        <v>127</v>
      </c>
      <c r="E132" s="12">
        <v>17557</v>
      </c>
      <c r="F132" s="12">
        <f t="shared" ref="F132:F133" si="45">G132-E132</f>
        <v>0</v>
      </c>
      <c r="G132" s="735">
        <v>17557</v>
      </c>
      <c r="H132" s="1253">
        <v>12230</v>
      </c>
      <c r="I132" s="1251">
        <f t="shared" ref="I132:I133" si="46">H132/G132</f>
        <v>0.69658825539670788</v>
      </c>
      <c r="J132" s="1254">
        <v>0</v>
      </c>
      <c r="K132" s="1255">
        <v>0</v>
      </c>
    </row>
    <row r="133" spans="1:11" ht="78.75" x14ac:dyDescent="0.2">
      <c r="A133" s="3"/>
      <c r="B133" s="3"/>
      <c r="C133" s="4" t="s">
        <v>148</v>
      </c>
      <c r="D133" s="5" t="s">
        <v>149</v>
      </c>
      <c r="E133" s="12">
        <v>0</v>
      </c>
      <c r="F133" s="12">
        <f t="shared" si="45"/>
        <v>50</v>
      </c>
      <c r="G133" s="735">
        <v>50</v>
      </c>
      <c r="H133" s="1253">
        <v>16.16</v>
      </c>
      <c r="I133" s="1251">
        <f t="shared" si="46"/>
        <v>0.32319999999999999</v>
      </c>
      <c r="J133" s="1254">
        <v>0</v>
      </c>
      <c r="K133" s="1255">
        <v>0</v>
      </c>
    </row>
    <row r="134" spans="1:11" ht="22.5" x14ac:dyDescent="0.2">
      <c r="A134" s="2"/>
      <c r="B134" s="749" t="s">
        <v>152</v>
      </c>
      <c r="C134" s="750"/>
      <c r="D134" s="751" t="s">
        <v>153</v>
      </c>
      <c r="E134" s="752">
        <f>SUM(E135:E136)</f>
        <v>90328</v>
      </c>
      <c r="F134" s="752">
        <f t="shared" ref="F134:K134" si="47">SUM(F135:F136)</f>
        <v>40000</v>
      </c>
      <c r="G134" s="753">
        <f t="shared" si="47"/>
        <v>130328</v>
      </c>
      <c r="H134" s="755">
        <f t="shared" si="47"/>
        <v>85164</v>
      </c>
      <c r="I134" s="766">
        <f t="shared" ref="I134:I145" si="48">H134/G134</f>
        <v>0.65345896507273959</v>
      </c>
      <c r="J134" s="763">
        <f t="shared" si="47"/>
        <v>0</v>
      </c>
      <c r="K134" s="760">
        <f t="shared" si="47"/>
        <v>0</v>
      </c>
    </row>
    <row r="135" spans="1:11" ht="33.75" x14ac:dyDescent="0.2">
      <c r="A135" s="3"/>
      <c r="B135" s="3"/>
      <c r="C135" s="4" t="s">
        <v>126</v>
      </c>
      <c r="D135" s="5" t="s">
        <v>127</v>
      </c>
      <c r="E135" s="12">
        <v>90328</v>
      </c>
      <c r="F135" s="12">
        <f>G135-E135</f>
        <v>0</v>
      </c>
      <c r="G135" s="735">
        <v>90328</v>
      </c>
      <c r="H135" s="1253">
        <v>45164</v>
      </c>
      <c r="I135" s="1251">
        <f t="shared" si="48"/>
        <v>0.5</v>
      </c>
      <c r="J135" s="1254">
        <v>0</v>
      </c>
      <c r="K135" s="1255">
        <v>0</v>
      </c>
    </row>
    <row r="136" spans="1:11" ht="56.25" x14ac:dyDescent="0.2">
      <c r="A136" s="3"/>
      <c r="B136" s="3"/>
      <c r="C136" s="4" t="s">
        <v>51</v>
      </c>
      <c r="D136" s="5" t="s">
        <v>52</v>
      </c>
      <c r="E136" s="12">
        <v>0</v>
      </c>
      <c r="F136" s="12">
        <f>G136-E136</f>
        <v>40000</v>
      </c>
      <c r="G136" s="735">
        <v>40000</v>
      </c>
      <c r="H136" s="1253">
        <v>40000</v>
      </c>
      <c r="I136" s="1251">
        <f t="shared" si="48"/>
        <v>1</v>
      </c>
      <c r="J136" s="1254">
        <v>0</v>
      </c>
      <c r="K136" s="1255">
        <v>0</v>
      </c>
    </row>
    <row r="137" spans="1:11" ht="15" x14ac:dyDescent="0.2">
      <c r="A137" s="2"/>
      <c r="B137" s="749" t="s">
        <v>154</v>
      </c>
      <c r="C137" s="750"/>
      <c r="D137" s="751" t="s">
        <v>155</v>
      </c>
      <c r="E137" s="752">
        <f>E138</f>
        <v>0</v>
      </c>
      <c r="F137" s="752">
        <f t="shared" ref="F137:K137" si="49">F138</f>
        <v>11210</v>
      </c>
      <c r="G137" s="753">
        <f t="shared" si="49"/>
        <v>11210</v>
      </c>
      <c r="H137" s="755">
        <f t="shared" si="49"/>
        <v>2384</v>
      </c>
      <c r="I137" s="766">
        <f t="shared" si="48"/>
        <v>0.21266726137377343</v>
      </c>
      <c r="J137" s="763">
        <f t="shared" si="49"/>
        <v>0</v>
      </c>
      <c r="K137" s="760">
        <f t="shared" si="49"/>
        <v>0</v>
      </c>
    </row>
    <row r="138" spans="1:11" ht="56.25" x14ac:dyDescent="0.2">
      <c r="A138" s="3"/>
      <c r="B138" s="3"/>
      <c r="C138" s="4" t="s">
        <v>14</v>
      </c>
      <c r="D138" s="5" t="s">
        <v>15</v>
      </c>
      <c r="E138" s="12">
        <v>0</v>
      </c>
      <c r="F138" s="12">
        <f>G138-E138</f>
        <v>11210</v>
      </c>
      <c r="G138" s="735">
        <v>11210</v>
      </c>
      <c r="H138" s="1253">
        <v>2384</v>
      </c>
      <c r="I138" s="1251">
        <f t="shared" si="48"/>
        <v>0.21266726137377343</v>
      </c>
      <c r="J138" s="1254">
        <v>0</v>
      </c>
      <c r="K138" s="1255">
        <v>0</v>
      </c>
    </row>
    <row r="139" spans="1:11" ht="15" x14ac:dyDescent="0.2">
      <c r="A139" s="2"/>
      <c r="B139" s="749" t="s">
        <v>156</v>
      </c>
      <c r="C139" s="750"/>
      <c r="D139" s="751" t="s">
        <v>157</v>
      </c>
      <c r="E139" s="752">
        <f>SUM(E140:E141)</f>
        <v>159564</v>
      </c>
      <c r="F139" s="752">
        <f t="shared" ref="F139:K139" si="50">SUM(F140:F141)</f>
        <v>500</v>
      </c>
      <c r="G139" s="753">
        <f t="shared" si="50"/>
        <v>160064</v>
      </c>
      <c r="H139" s="755">
        <f t="shared" si="50"/>
        <v>133581.39000000001</v>
      </c>
      <c r="I139" s="766">
        <f t="shared" si="48"/>
        <v>0.83454986755297889</v>
      </c>
      <c r="J139" s="763">
        <f t="shared" si="50"/>
        <v>100</v>
      </c>
      <c r="K139" s="760">
        <f t="shared" si="50"/>
        <v>0</v>
      </c>
    </row>
    <row r="140" spans="1:11" ht="33.75" x14ac:dyDescent="0.2">
      <c r="A140" s="3"/>
      <c r="B140" s="3"/>
      <c r="C140" s="4" t="s">
        <v>126</v>
      </c>
      <c r="D140" s="5" t="s">
        <v>127</v>
      </c>
      <c r="E140" s="12">
        <v>159564</v>
      </c>
      <c r="F140" s="12">
        <f>G140-E140</f>
        <v>0</v>
      </c>
      <c r="G140" s="735">
        <v>159564</v>
      </c>
      <c r="H140" s="1253">
        <v>133409</v>
      </c>
      <c r="I140" s="1251">
        <f t="shared" si="48"/>
        <v>0.83608458048181289</v>
      </c>
      <c r="J140" s="1254">
        <v>0</v>
      </c>
      <c r="K140" s="1255">
        <v>0</v>
      </c>
    </row>
    <row r="141" spans="1:11" ht="78.75" x14ac:dyDescent="0.2">
      <c r="A141" s="3"/>
      <c r="B141" s="3"/>
      <c r="C141" s="4" t="s">
        <v>148</v>
      </c>
      <c r="D141" s="5" t="s">
        <v>149</v>
      </c>
      <c r="E141" s="12">
        <v>0</v>
      </c>
      <c r="F141" s="12">
        <f>G141-E141</f>
        <v>500</v>
      </c>
      <c r="G141" s="735">
        <v>500</v>
      </c>
      <c r="H141" s="1253">
        <v>172.39</v>
      </c>
      <c r="I141" s="1251">
        <f t="shared" si="48"/>
        <v>0.34477999999999998</v>
      </c>
      <c r="J141" s="1254">
        <v>100</v>
      </c>
      <c r="K141" s="1255">
        <v>0</v>
      </c>
    </row>
    <row r="142" spans="1:11" ht="15" x14ac:dyDescent="0.2">
      <c r="A142" s="2"/>
      <c r="B142" s="749" t="s">
        <v>158</v>
      </c>
      <c r="C142" s="750"/>
      <c r="D142" s="751" t="s">
        <v>159</v>
      </c>
      <c r="E142" s="752">
        <f>E143</f>
        <v>112976</v>
      </c>
      <c r="F142" s="752">
        <f t="shared" ref="F142:K142" si="51">F143</f>
        <v>457</v>
      </c>
      <c r="G142" s="753">
        <f t="shared" si="51"/>
        <v>113433</v>
      </c>
      <c r="H142" s="755">
        <f t="shared" si="51"/>
        <v>60830</v>
      </c>
      <c r="I142" s="766">
        <f t="shared" si="48"/>
        <v>0.53626369751306935</v>
      </c>
      <c r="J142" s="763">
        <f t="shared" si="51"/>
        <v>0</v>
      </c>
      <c r="K142" s="760">
        <f t="shared" si="51"/>
        <v>0</v>
      </c>
    </row>
    <row r="143" spans="1:11" ht="33.75" x14ac:dyDescent="0.2">
      <c r="A143" s="3"/>
      <c r="B143" s="3"/>
      <c r="C143" s="4" t="s">
        <v>126</v>
      </c>
      <c r="D143" s="5" t="s">
        <v>127</v>
      </c>
      <c r="E143" s="12">
        <v>112976</v>
      </c>
      <c r="F143" s="12">
        <f>G143-E143</f>
        <v>457</v>
      </c>
      <c r="G143" s="735">
        <v>113433</v>
      </c>
      <c r="H143" s="1253">
        <v>60830</v>
      </c>
      <c r="I143" s="1251">
        <f t="shared" si="48"/>
        <v>0.53626369751306935</v>
      </c>
      <c r="J143" s="1254">
        <v>0</v>
      </c>
      <c r="K143" s="1255">
        <v>0</v>
      </c>
    </row>
    <row r="144" spans="1:11" ht="22.5" x14ac:dyDescent="0.2">
      <c r="A144" s="2"/>
      <c r="B144" s="749" t="s">
        <v>160</v>
      </c>
      <c r="C144" s="750"/>
      <c r="D144" s="751" t="s">
        <v>161</v>
      </c>
      <c r="E144" s="752">
        <f>SUM(E145:E147)</f>
        <v>69490</v>
      </c>
      <c r="F144" s="752">
        <f t="shared" ref="F144:K144" si="52">SUM(F145:F147)</f>
        <v>0</v>
      </c>
      <c r="G144" s="753">
        <f t="shared" si="52"/>
        <v>69490</v>
      </c>
      <c r="H144" s="755">
        <f t="shared" si="52"/>
        <v>35016.299999999996</v>
      </c>
      <c r="I144" s="766">
        <f t="shared" si="48"/>
        <v>0.50390415887178008</v>
      </c>
      <c r="J144" s="763">
        <f t="shared" si="52"/>
        <v>0</v>
      </c>
      <c r="K144" s="760">
        <f t="shared" si="52"/>
        <v>0</v>
      </c>
    </row>
    <row r="145" spans="1:11" x14ac:dyDescent="0.2">
      <c r="A145" s="3"/>
      <c r="B145" s="3"/>
      <c r="C145" s="4" t="s">
        <v>130</v>
      </c>
      <c r="D145" s="5" t="s">
        <v>131</v>
      </c>
      <c r="E145" s="12">
        <v>31000</v>
      </c>
      <c r="F145" s="12">
        <f>G145-E145</f>
        <v>0</v>
      </c>
      <c r="G145" s="735">
        <v>31000</v>
      </c>
      <c r="H145" s="1253">
        <v>15804.85</v>
      </c>
      <c r="I145" s="1251">
        <f t="shared" si="48"/>
        <v>0.50983387096774191</v>
      </c>
      <c r="J145" s="1254">
        <v>0</v>
      </c>
      <c r="K145" s="1255">
        <v>0</v>
      </c>
    </row>
    <row r="146" spans="1:11" ht="56.25" x14ac:dyDescent="0.2">
      <c r="A146" s="3"/>
      <c r="B146" s="3"/>
      <c r="C146" s="4" t="s">
        <v>14</v>
      </c>
      <c r="D146" s="5" t="s">
        <v>15</v>
      </c>
      <c r="E146" s="12">
        <v>38300</v>
      </c>
      <c r="F146" s="12">
        <f t="shared" ref="F146:F147" si="53">G146-E146</f>
        <v>0</v>
      </c>
      <c r="G146" s="735">
        <v>38300</v>
      </c>
      <c r="H146" s="1253">
        <v>19152</v>
      </c>
      <c r="I146" s="1251">
        <f t="shared" ref="I146:I147" si="54">H146/G146</f>
        <v>0.50005221932114885</v>
      </c>
      <c r="J146" s="1254">
        <v>0</v>
      </c>
      <c r="K146" s="1255">
        <v>0</v>
      </c>
    </row>
    <row r="147" spans="1:11" ht="45" x14ac:dyDescent="0.2">
      <c r="A147" s="3"/>
      <c r="B147" s="3"/>
      <c r="C147" s="4" t="s">
        <v>146</v>
      </c>
      <c r="D147" s="5" t="s">
        <v>147</v>
      </c>
      <c r="E147" s="12">
        <v>190</v>
      </c>
      <c r="F147" s="12">
        <f t="shared" si="53"/>
        <v>0</v>
      </c>
      <c r="G147" s="735">
        <v>190</v>
      </c>
      <c r="H147" s="1253">
        <v>59.45</v>
      </c>
      <c r="I147" s="1251">
        <f t="shared" si="54"/>
        <v>0.31289473684210528</v>
      </c>
      <c r="J147" s="1254">
        <v>0</v>
      </c>
      <c r="K147" s="1255">
        <v>0</v>
      </c>
    </row>
    <row r="148" spans="1:11" ht="15" x14ac:dyDescent="0.2">
      <c r="A148" s="2"/>
      <c r="B148" s="749" t="s">
        <v>162</v>
      </c>
      <c r="C148" s="750"/>
      <c r="D148" s="751" t="s">
        <v>163</v>
      </c>
      <c r="E148" s="752">
        <f>E149</f>
        <v>0</v>
      </c>
      <c r="F148" s="752">
        <f t="shared" ref="F148:K148" si="55">F149</f>
        <v>69110</v>
      </c>
      <c r="G148" s="753">
        <f t="shared" si="55"/>
        <v>69110</v>
      </c>
      <c r="H148" s="794">
        <f t="shared" si="55"/>
        <v>69110</v>
      </c>
      <c r="I148" s="795">
        <f>H148/G148</f>
        <v>1</v>
      </c>
      <c r="J148" s="796">
        <f t="shared" si="55"/>
        <v>0</v>
      </c>
      <c r="K148" s="797">
        <f t="shared" si="55"/>
        <v>0</v>
      </c>
    </row>
    <row r="149" spans="1:11" ht="56.25" x14ac:dyDescent="0.2">
      <c r="A149" s="3"/>
      <c r="B149" s="3"/>
      <c r="C149" s="4" t="s">
        <v>14</v>
      </c>
      <c r="D149" s="5" t="s">
        <v>15</v>
      </c>
      <c r="E149" s="12">
        <v>0</v>
      </c>
      <c r="F149" s="12">
        <f>G149-E149</f>
        <v>69110</v>
      </c>
      <c r="G149" s="735">
        <v>69110</v>
      </c>
      <c r="H149" s="1253">
        <v>69110</v>
      </c>
      <c r="I149" s="1251">
        <f>H149/G149</f>
        <v>1</v>
      </c>
      <c r="J149" s="1254">
        <v>0</v>
      </c>
      <c r="K149" s="1255">
        <v>0</v>
      </c>
    </row>
    <row r="150" spans="1:11" ht="15" x14ac:dyDescent="0.2">
      <c r="A150" s="2"/>
      <c r="B150" s="749" t="s">
        <v>164</v>
      </c>
      <c r="C150" s="750"/>
      <c r="D150" s="751" t="s">
        <v>11</v>
      </c>
      <c r="E150" s="752">
        <f>SUM(E151:E153)</f>
        <v>0</v>
      </c>
      <c r="F150" s="752">
        <f t="shared" ref="F150:K150" si="56">SUM(F151:F153)</f>
        <v>188839</v>
      </c>
      <c r="G150" s="753">
        <f t="shared" si="56"/>
        <v>188839</v>
      </c>
      <c r="H150" s="755">
        <f t="shared" si="56"/>
        <v>130290</v>
      </c>
      <c r="I150" s="766">
        <f>H150/G150</f>
        <v>0.68995281694988853</v>
      </c>
      <c r="J150" s="763">
        <f t="shared" si="56"/>
        <v>0</v>
      </c>
      <c r="K150" s="760">
        <f t="shared" si="56"/>
        <v>0</v>
      </c>
    </row>
    <row r="151" spans="1:11" ht="56.25" x14ac:dyDescent="0.2">
      <c r="A151" s="3"/>
      <c r="B151" s="3"/>
      <c r="C151" s="4" t="s">
        <v>14</v>
      </c>
      <c r="D151" s="5" t="s">
        <v>15</v>
      </c>
      <c r="E151" s="12">
        <v>0</v>
      </c>
      <c r="F151" s="12">
        <f>G151-E151</f>
        <v>104789</v>
      </c>
      <c r="G151" s="735">
        <v>104789</v>
      </c>
      <c r="H151" s="1259">
        <v>64140</v>
      </c>
      <c r="I151" s="1251">
        <f>H151/G151</f>
        <v>0.61208714655164187</v>
      </c>
      <c r="J151" s="1260">
        <v>0</v>
      </c>
      <c r="K151" s="1261">
        <v>0</v>
      </c>
    </row>
    <row r="152" spans="1:11" ht="33.75" x14ac:dyDescent="0.2">
      <c r="A152" s="3"/>
      <c r="B152" s="3"/>
      <c r="C152" s="4" t="s">
        <v>126</v>
      </c>
      <c r="D152" s="5" t="s">
        <v>127</v>
      </c>
      <c r="E152" s="12">
        <v>0</v>
      </c>
      <c r="F152" s="12">
        <f t="shared" ref="F152:F153" si="57">G152-E152</f>
        <v>62600</v>
      </c>
      <c r="G152" s="735">
        <v>62600</v>
      </c>
      <c r="H152" s="1259">
        <v>44700</v>
      </c>
      <c r="I152" s="1251">
        <f t="shared" ref="I152:I153" si="58">H152/G152</f>
        <v>0.71405750798722045</v>
      </c>
      <c r="J152" s="1260">
        <v>0</v>
      </c>
      <c r="K152" s="1261">
        <v>0</v>
      </c>
    </row>
    <row r="153" spans="1:11" ht="56.25" x14ac:dyDescent="0.2">
      <c r="A153" s="3"/>
      <c r="B153" s="3"/>
      <c r="C153" s="4" t="s">
        <v>51</v>
      </c>
      <c r="D153" s="5" t="s">
        <v>52</v>
      </c>
      <c r="E153" s="12">
        <v>0</v>
      </c>
      <c r="F153" s="12">
        <f t="shared" si="57"/>
        <v>21450</v>
      </c>
      <c r="G153" s="735">
        <v>21450</v>
      </c>
      <c r="H153" s="1259">
        <v>21450</v>
      </c>
      <c r="I153" s="1251">
        <f t="shared" si="58"/>
        <v>1</v>
      </c>
      <c r="J153" s="1260">
        <v>0</v>
      </c>
      <c r="K153" s="1261">
        <v>0</v>
      </c>
    </row>
    <row r="154" spans="1:11" x14ac:dyDescent="0.2">
      <c r="A154" s="740" t="s">
        <v>165</v>
      </c>
      <c r="B154" s="740"/>
      <c r="C154" s="740"/>
      <c r="D154" s="741" t="s">
        <v>166</v>
      </c>
      <c r="E154" s="742">
        <f>E155</f>
        <v>0</v>
      </c>
      <c r="F154" s="742">
        <f t="shared" ref="F154:K154" si="59">F155</f>
        <v>244793</v>
      </c>
      <c r="G154" s="743">
        <f t="shared" si="59"/>
        <v>244793</v>
      </c>
      <c r="H154" s="756">
        <f t="shared" si="59"/>
        <v>244793</v>
      </c>
      <c r="I154" s="767">
        <f t="shared" ref="I154:I161" si="60">H154/G154</f>
        <v>1</v>
      </c>
      <c r="J154" s="764">
        <f t="shared" si="59"/>
        <v>0</v>
      </c>
      <c r="K154" s="761">
        <f t="shared" si="59"/>
        <v>0</v>
      </c>
    </row>
    <row r="155" spans="1:11" ht="15" x14ac:dyDescent="0.2">
      <c r="A155" s="2"/>
      <c r="B155" s="749" t="s">
        <v>167</v>
      </c>
      <c r="C155" s="750"/>
      <c r="D155" s="751" t="s">
        <v>168</v>
      </c>
      <c r="E155" s="752">
        <f>E156</f>
        <v>0</v>
      </c>
      <c r="F155" s="752">
        <f t="shared" ref="F155:K155" si="61">F156</f>
        <v>244793</v>
      </c>
      <c r="G155" s="753">
        <f t="shared" si="61"/>
        <v>244793</v>
      </c>
      <c r="H155" s="755">
        <f t="shared" si="61"/>
        <v>244793</v>
      </c>
      <c r="I155" s="766">
        <f t="shared" si="60"/>
        <v>1</v>
      </c>
      <c r="J155" s="763">
        <f t="shared" si="61"/>
        <v>0</v>
      </c>
      <c r="K155" s="760">
        <f t="shared" si="61"/>
        <v>0</v>
      </c>
    </row>
    <row r="156" spans="1:11" ht="33.75" x14ac:dyDescent="0.2">
      <c r="A156" s="3"/>
      <c r="B156" s="3"/>
      <c r="C156" s="4" t="s">
        <v>126</v>
      </c>
      <c r="D156" s="5" t="s">
        <v>127</v>
      </c>
      <c r="E156" s="12">
        <v>0</v>
      </c>
      <c r="F156" s="12">
        <f>G156-E156</f>
        <v>244793</v>
      </c>
      <c r="G156" s="735">
        <v>244793</v>
      </c>
      <c r="H156" s="1259">
        <v>244793</v>
      </c>
      <c r="I156" s="1251">
        <f t="shared" si="60"/>
        <v>1</v>
      </c>
      <c r="J156" s="1260">
        <v>0</v>
      </c>
      <c r="K156" s="1261">
        <v>0</v>
      </c>
    </row>
    <row r="157" spans="1:11" ht="22.5" x14ac:dyDescent="0.2">
      <c r="A157" s="740" t="s">
        <v>169</v>
      </c>
      <c r="B157" s="740"/>
      <c r="C157" s="740"/>
      <c r="D157" s="741" t="s">
        <v>170</v>
      </c>
      <c r="E157" s="742">
        <f>E158+E160+E165+E169</f>
        <v>4558640</v>
      </c>
      <c r="F157" s="742">
        <f>F158+F160+F165+F169</f>
        <v>112000</v>
      </c>
      <c r="G157" s="743">
        <f>G158+G160+G165+G169</f>
        <v>4670640</v>
      </c>
      <c r="H157" s="756">
        <f>H158+H160+H165+H169</f>
        <v>1080552.42</v>
      </c>
      <c r="I157" s="767">
        <f t="shared" si="60"/>
        <v>0.23134996916910744</v>
      </c>
      <c r="J157" s="764">
        <f>J158+J160+J165+J169</f>
        <v>205731.82</v>
      </c>
      <c r="K157" s="761">
        <f>K158+K160+K165+K169</f>
        <v>173240.82</v>
      </c>
    </row>
    <row r="158" spans="1:11" ht="15" x14ac:dyDescent="0.2">
      <c r="A158" s="2"/>
      <c r="B158" s="749" t="s">
        <v>171</v>
      </c>
      <c r="C158" s="750"/>
      <c r="D158" s="751" t="s">
        <v>172</v>
      </c>
      <c r="E158" s="752">
        <f>E159</f>
        <v>1894040</v>
      </c>
      <c r="F158" s="752">
        <f t="shared" ref="F158:K158" si="62">F159</f>
        <v>0</v>
      </c>
      <c r="G158" s="753">
        <f t="shared" si="62"/>
        <v>1894040</v>
      </c>
      <c r="H158" s="755">
        <f t="shared" si="62"/>
        <v>0</v>
      </c>
      <c r="I158" s="766">
        <f t="shared" si="60"/>
        <v>0</v>
      </c>
      <c r="J158" s="763">
        <f t="shared" si="62"/>
        <v>0</v>
      </c>
      <c r="K158" s="760">
        <f t="shared" si="62"/>
        <v>0</v>
      </c>
    </row>
    <row r="159" spans="1:11" ht="67.5" x14ac:dyDescent="0.2">
      <c r="A159" s="3"/>
      <c r="B159" s="3"/>
      <c r="C159" s="4" t="s">
        <v>173</v>
      </c>
      <c r="D159" s="5" t="s">
        <v>174</v>
      </c>
      <c r="E159" s="12">
        <v>1894040</v>
      </c>
      <c r="F159" s="12">
        <f>G159-E159</f>
        <v>0</v>
      </c>
      <c r="G159" s="735">
        <v>1894040</v>
      </c>
      <c r="H159" s="1259">
        <v>0</v>
      </c>
      <c r="I159" s="1251">
        <f t="shared" si="60"/>
        <v>0</v>
      </c>
      <c r="J159" s="1260">
        <v>0</v>
      </c>
      <c r="K159" s="1261">
        <v>0</v>
      </c>
    </row>
    <row r="160" spans="1:11" ht="15" x14ac:dyDescent="0.2">
      <c r="A160" s="2"/>
      <c r="B160" s="749" t="s">
        <v>175</v>
      </c>
      <c r="C160" s="750"/>
      <c r="D160" s="751" t="s">
        <v>176</v>
      </c>
      <c r="E160" s="752">
        <f>SUM(E161:E164)</f>
        <v>1449600</v>
      </c>
      <c r="F160" s="752">
        <f t="shared" ref="F160:H160" si="63">SUM(F161:F164)</f>
        <v>112000</v>
      </c>
      <c r="G160" s="755">
        <f t="shared" si="63"/>
        <v>1561600</v>
      </c>
      <c r="H160" s="1321">
        <f t="shared" si="63"/>
        <v>815018.96000000008</v>
      </c>
      <c r="I160" s="766">
        <f t="shared" si="60"/>
        <v>0.52191275614754107</v>
      </c>
      <c r="J160" s="763">
        <f>SUM(J161:J164)</f>
        <v>143686.01</v>
      </c>
      <c r="K160" s="760">
        <f>SUM(K161:K164)</f>
        <v>143562.01</v>
      </c>
    </row>
    <row r="161" spans="1:11" ht="45" x14ac:dyDescent="0.2">
      <c r="A161" s="3"/>
      <c r="B161" s="3"/>
      <c r="C161" s="4" t="s">
        <v>25</v>
      </c>
      <c r="D161" s="5" t="s">
        <v>26</v>
      </c>
      <c r="E161" s="12">
        <v>1444000</v>
      </c>
      <c r="F161" s="12">
        <f>G161-E161</f>
        <v>112000</v>
      </c>
      <c r="G161" s="735">
        <v>1556000</v>
      </c>
      <c r="H161" s="1253">
        <v>812967.79</v>
      </c>
      <c r="I161" s="1251">
        <f t="shared" si="60"/>
        <v>0.52247287275064269</v>
      </c>
      <c r="J161" s="1254">
        <v>143562.01</v>
      </c>
      <c r="K161" s="1255">
        <v>143562.01</v>
      </c>
    </row>
    <row r="162" spans="1:11" x14ac:dyDescent="0.2">
      <c r="A162" s="3"/>
      <c r="B162" s="3"/>
      <c r="C162" s="4" t="s">
        <v>19</v>
      </c>
      <c r="D162" s="5" t="s">
        <v>20</v>
      </c>
      <c r="E162" s="12">
        <v>2000</v>
      </c>
      <c r="F162" s="12">
        <f t="shared" ref="F162:F163" si="64">G162-E162</f>
        <v>0</v>
      </c>
      <c r="G162" s="735">
        <v>2000</v>
      </c>
      <c r="H162" s="1253">
        <v>1548</v>
      </c>
      <c r="I162" s="1251">
        <f t="shared" ref="I162:I163" si="65">H162/G162</f>
        <v>0.77400000000000002</v>
      </c>
      <c r="J162" s="1254">
        <v>0</v>
      </c>
      <c r="K162" s="1255">
        <v>0</v>
      </c>
    </row>
    <row r="163" spans="1:11" ht="67.5" x14ac:dyDescent="0.2">
      <c r="A163" s="3"/>
      <c r="B163" s="3"/>
      <c r="C163" s="4" t="s">
        <v>12</v>
      </c>
      <c r="D163" s="5" t="s">
        <v>13</v>
      </c>
      <c r="E163" s="12">
        <v>3600</v>
      </c>
      <c r="F163" s="12">
        <f t="shared" si="64"/>
        <v>0</v>
      </c>
      <c r="G163" s="735">
        <v>3600</v>
      </c>
      <c r="H163" s="1253">
        <v>343.17</v>
      </c>
      <c r="I163" s="1251">
        <f t="shared" si="65"/>
        <v>9.5325000000000007E-2</v>
      </c>
      <c r="J163" s="1254">
        <v>0</v>
      </c>
      <c r="K163" s="1255">
        <v>0</v>
      </c>
    </row>
    <row r="164" spans="1:11" ht="22.5" x14ac:dyDescent="0.2">
      <c r="A164" s="3"/>
      <c r="B164" s="3"/>
      <c r="C164" s="4" t="s">
        <v>45</v>
      </c>
      <c r="D164" s="5" t="s">
        <v>46</v>
      </c>
      <c r="E164" s="12">
        <v>0</v>
      </c>
      <c r="F164" s="12">
        <v>0</v>
      </c>
      <c r="G164" s="735">
        <v>0</v>
      </c>
      <c r="H164" s="1282">
        <v>160</v>
      </c>
      <c r="I164" s="1283">
        <v>0</v>
      </c>
      <c r="J164" s="1284">
        <v>124</v>
      </c>
      <c r="K164" s="1285">
        <v>0</v>
      </c>
    </row>
    <row r="165" spans="1:11" ht="33.75" x14ac:dyDescent="0.2">
      <c r="A165" s="2"/>
      <c r="B165" s="749" t="s">
        <v>177</v>
      </c>
      <c r="C165" s="750"/>
      <c r="D165" s="751" t="s">
        <v>178</v>
      </c>
      <c r="E165" s="752">
        <f>SUM(E166:E168)</f>
        <v>215000</v>
      </c>
      <c r="F165" s="752">
        <f>SUM(F166:F168)</f>
        <v>0</v>
      </c>
      <c r="G165" s="753">
        <f>SUM(G166:G168)</f>
        <v>215000</v>
      </c>
      <c r="H165" s="755">
        <f>SUM(H166:H168)</f>
        <v>265533.45999999996</v>
      </c>
      <c r="I165" s="766">
        <f>H165/G165</f>
        <v>1.2350393488372091</v>
      </c>
      <c r="J165" s="763">
        <f>SUM(J166:J168)</f>
        <v>61145.81</v>
      </c>
      <c r="K165" s="760">
        <f>SUM(K166:K168)</f>
        <v>28778.81</v>
      </c>
    </row>
    <row r="166" spans="1:11" ht="33.75" x14ac:dyDescent="0.2">
      <c r="A166" s="2"/>
      <c r="B166" s="744"/>
      <c r="C166" s="1317" t="s">
        <v>798</v>
      </c>
      <c r="D166" s="746" t="s">
        <v>799</v>
      </c>
      <c r="E166" s="747">
        <v>0</v>
      </c>
      <c r="F166" s="747">
        <v>0</v>
      </c>
      <c r="G166" s="748">
        <v>0</v>
      </c>
      <c r="H166" s="1312">
        <v>1187.5999999999999</v>
      </c>
      <c r="I166" s="1313">
        <v>0</v>
      </c>
      <c r="J166" s="1314">
        <v>0</v>
      </c>
      <c r="K166" s="1315">
        <v>0</v>
      </c>
    </row>
    <row r="167" spans="1:11" x14ac:dyDescent="0.2">
      <c r="A167" s="3"/>
      <c r="B167" s="3"/>
      <c r="C167" s="4" t="s">
        <v>19</v>
      </c>
      <c r="D167" s="5" t="s">
        <v>20</v>
      </c>
      <c r="E167" s="12">
        <v>215000</v>
      </c>
      <c r="F167" s="12">
        <f>G167-E167</f>
        <v>0</v>
      </c>
      <c r="G167" s="735">
        <v>215000</v>
      </c>
      <c r="H167" s="1253">
        <v>264345.86</v>
      </c>
      <c r="I167" s="1251">
        <f>H167/G167</f>
        <v>1.2295156279069768</v>
      </c>
      <c r="J167" s="1254">
        <v>28778.81</v>
      </c>
      <c r="K167" s="1255">
        <v>28778.81</v>
      </c>
    </row>
    <row r="168" spans="1:11" ht="22.5" x14ac:dyDescent="0.2">
      <c r="A168" s="3"/>
      <c r="B168" s="3"/>
      <c r="C168" s="4" t="s">
        <v>45</v>
      </c>
      <c r="D168" s="5" t="s">
        <v>46</v>
      </c>
      <c r="E168" s="12">
        <v>0</v>
      </c>
      <c r="F168" s="12">
        <v>0</v>
      </c>
      <c r="G168" s="735">
        <v>0</v>
      </c>
      <c r="H168" s="1282">
        <v>0</v>
      </c>
      <c r="I168" s="1251">
        <v>0</v>
      </c>
      <c r="J168" s="1284">
        <v>32367</v>
      </c>
      <c r="K168" s="1285">
        <v>0</v>
      </c>
    </row>
    <row r="169" spans="1:11" ht="15" x14ac:dyDescent="0.2">
      <c r="A169" s="2"/>
      <c r="B169" s="749" t="s">
        <v>179</v>
      </c>
      <c r="C169" s="750"/>
      <c r="D169" s="751" t="s">
        <v>11</v>
      </c>
      <c r="E169" s="752">
        <f>E171</f>
        <v>1000000</v>
      </c>
      <c r="F169" s="752">
        <f>F171</f>
        <v>0</v>
      </c>
      <c r="G169" s="753">
        <f>G171</f>
        <v>1000000</v>
      </c>
      <c r="H169" s="755">
        <f>H171</f>
        <v>0</v>
      </c>
      <c r="I169" s="766">
        <f>H169/G169</f>
        <v>0</v>
      </c>
      <c r="J169" s="763">
        <f>SUM(J170:J171)</f>
        <v>900</v>
      </c>
      <c r="K169" s="760">
        <f>SUM(K170:K171)</f>
        <v>900</v>
      </c>
    </row>
    <row r="170" spans="1:11" ht="15" x14ac:dyDescent="0.2">
      <c r="A170" s="2"/>
      <c r="B170" s="744"/>
      <c r="C170" s="4" t="s">
        <v>130</v>
      </c>
      <c r="D170" s="5" t="s">
        <v>131</v>
      </c>
      <c r="E170" s="747">
        <v>0</v>
      </c>
      <c r="F170" s="747">
        <v>0</v>
      </c>
      <c r="G170" s="748">
        <v>0</v>
      </c>
      <c r="H170" s="1312">
        <v>0</v>
      </c>
      <c r="I170" s="1313">
        <v>0</v>
      </c>
      <c r="J170" s="1314">
        <v>900</v>
      </c>
      <c r="K170" s="1315">
        <v>900</v>
      </c>
    </row>
    <row r="171" spans="1:11" ht="56.25" x14ac:dyDescent="0.2">
      <c r="A171" s="3"/>
      <c r="B171" s="3"/>
      <c r="C171" s="4" t="s">
        <v>30</v>
      </c>
      <c r="D171" s="5" t="s">
        <v>31</v>
      </c>
      <c r="E171" s="12">
        <v>1000000</v>
      </c>
      <c r="F171" s="12">
        <f>G171-E171</f>
        <v>0</v>
      </c>
      <c r="G171" s="735">
        <v>1000000</v>
      </c>
      <c r="H171" s="1253">
        <v>0</v>
      </c>
      <c r="I171" s="1251">
        <f t="shared" ref="I171:I176" si="66">H171/G171</f>
        <v>0</v>
      </c>
      <c r="J171" s="1254">
        <v>0</v>
      </c>
      <c r="K171" s="1255">
        <v>0</v>
      </c>
    </row>
    <row r="172" spans="1:11" ht="22.5" x14ac:dyDescent="0.2">
      <c r="A172" s="740" t="s">
        <v>180</v>
      </c>
      <c r="B172" s="740"/>
      <c r="C172" s="740"/>
      <c r="D172" s="741" t="s">
        <v>181</v>
      </c>
      <c r="E172" s="742">
        <f>E173+E175</f>
        <v>634286</v>
      </c>
      <c r="F172" s="742">
        <f t="shared" ref="F172:K172" si="67">F173+F175</f>
        <v>15265</v>
      </c>
      <c r="G172" s="743">
        <f t="shared" si="67"/>
        <v>649551</v>
      </c>
      <c r="H172" s="756">
        <f t="shared" si="67"/>
        <v>2952.81</v>
      </c>
      <c r="I172" s="767">
        <f t="shared" si="66"/>
        <v>4.5459248003620958E-3</v>
      </c>
      <c r="J172" s="764">
        <f t="shared" si="67"/>
        <v>346.49</v>
      </c>
      <c r="K172" s="761">
        <f t="shared" si="67"/>
        <v>346.49</v>
      </c>
    </row>
    <row r="173" spans="1:11" ht="15" x14ac:dyDescent="0.2">
      <c r="A173" s="2"/>
      <c r="B173" s="749" t="s">
        <v>182</v>
      </c>
      <c r="C173" s="750"/>
      <c r="D173" s="751" t="s">
        <v>183</v>
      </c>
      <c r="E173" s="752">
        <f>E174</f>
        <v>0</v>
      </c>
      <c r="F173" s="752">
        <f t="shared" ref="F173:K173" si="68">F174</f>
        <v>15265</v>
      </c>
      <c r="G173" s="753">
        <f t="shared" si="68"/>
        <v>15265</v>
      </c>
      <c r="H173" s="755">
        <f t="shared" si="68"/>
        <v>0</v>
      </c>
      <c r="I173" s="766">
        <f t="shared" si="66"/>
        <v>0</v>
      </c>
      <c r="J173" s="763">
        <f t="shared" si="68"/>
        <v>0</v>
      </c>
      <c r="K173" s="760">
        <f t="shared" si="68"/>
        <v>0</v>
      </c>
    </row>
    <row r="174" spans="1:11" ht="56.25" x14ac:dyDescent="0.2">
      <c r="A174" s="3"/>
      <c r="B174" s="3"/>
      <c r="C174" s="4" t="s">
        <v>51</v>
      </c>
      <c r="D174" s="5" t="s">
        <v>52</v>
      </c>
      <c r="E174" s="12">
        <v>0</v>
      </c>
      <c r="F174" s="12">
        <f>G174-E174</f>
        <v>15265</v>
      </c>
      <c r="G174" s="735">
        <v>15265</v>
      </c>
      <c r="H174" s="1253">
        <v>0</v>
      </c>
      <c r="I174" s="1251">
        <f t="shared" si="66"/>
        <v>0</v>
      </c>
      <c r="J174" s="1254">
        <v>0</v>
      </c>
      <c r="K174" s="1255">
        <v>0</v>
      </c>
    </row>
    <row r="175" spans="1:11" ht="15" x14ac:dyDescent="0.2">
      <c r="A175" s="2"/>
      <c r="B175" s="749" t="s">
        <v>184</v>
      </c>
      <c r="C175" s="750"/>
      <c r="D175" s="751" t="s">
        <v>185</v>
      </c>
      <c r="E175" s="752">
        <f>E176+E178+E177</f>
        <v>634286</v>
      </c>
      <c r="F175" s="752">
        <f t="shared" ref="F175:H175" si="69">F176+F178+F177</f>
        <v>0</v>
      </c>
      <c r="G175" s="755">
        <f t="shared" si="69"/>
        <v>634286</v>
      </c>
      <c r="H175" s="1321">
        <f t="shared" si="69"/>
        <v>2952.81</v>
      </c>
      <c r="I175" s="766">
        <f t="shared" si="66"/>
        <v>4.6553289840860429E-3</v>
      </c>
      <c r="J175" s="763">
        <f>SUM(J176:J178)</f>
        <v>346.49</v>
      </c>
      <c r="K175" s="760">
        <f>SUM(K176:K178)</f>
        <v>346.49</v>
      </c>
    </row>
    <row r="176" spans="1:11" x14ac:dyDescent="0.2">
      <c r="A176" s="3"/>
      <c r="B176" s="3"/>
      <c r="C176" s="4" t="s">
        <v>130</v>
      </c>
      <c r="D176" s="5" t="s">
        <v>131</v>
      </c>
      <c r="E176" s="12">
        <v>5000</v>
      </c>
      <c r="F176" s="12">
        <f>G176-E176</f>
        <v>0</v>
      </c>
      <c r="G176" s="735">
        <v>5000</v>
      </c>
      <c r="H176" s="1253">
        <v>2949.31</v>
      </c>
      <c r="I176" s="1251">
        <f t="shared" si="66"/>
        <v>0.589862</v>
      </c>
      <c r="J176" s="1254">
        <v>339.42</v>
      </c>
      <c r="K176" s="1255">
        <v>339.42</v>
      </c>
    </row>
    <row r="177" spans="1:11" x14ac:dyDescent="0.2">
      <c r="A177" s="3"/>
      <c r="B177" s="3"/>
      <c r="C177" s="1281" t="s">
        <v>47</v>
      </c>
      <c r="D177" s="5" t="s">
        <v>48</v>
      </c>
      <c r="E177" s="12">
        <v>0</v>
      </c>
      <c r="F177" s="12">
        <v>0</v>
      </c>
      <c r="G177" s="735">
        <v>0</v>
      </c>
      <c r="H177" s="1253">
        <v>3.5</v>
      </c>
      <c r="I177" s="1251">
        <v>0</v>
      </c>
      <c r="J177" s="1254">
        <v>7.07</v>
      </c>
      <c r="K177" s="1255">
        <v>7.07</v>
      </c>
    </row>
    <row r="178" spans="1:11" ht="56.25" x14ac:dyDescent="0.2">
      <c r="A178" s="3"/>
      <c r="B178" s="3"/>
      <c r="C178" s="4" t="s">
        <v>30</v>
      </c>
      <c r="D178" s="5" t="s">
        <v>31</v>
      </c>
      <c r="E178" s="12">
        <v>629286</v>
      </c>
      <c r="F178" s="12">
        <f>G178-E178</f>
        <v>0</v>
      </c>
      <c r="G178" s="735">
        <v>629286</v>
      </c>
      <c r="H178" s="1253">
        <v>0</v>
      </c>
      <c r="I178" s="1251">
        <f>H178/G178</f>
        <v>0</v>
      </c>
      <c r="J178" s="1254">
        <v>0</v>
      </c>
      <c r="K178" s="1255">
        <v>0</v>
      </c>
    </row>
    <row r="179" spans="1:11" x14ac:dyDescent="0.2">
      <c r="A179" s="1330" t="s">
        <v>387</v>
      </c>
      <c r="B179" s="1330"/>
      <c r="C179" s="1331"/>
      <c r="D179" s="1332" t="s">
        <v>388</v>
      </c>
      <c r="E179" s="1333">
        <f>E180</f>
        <v>0</v>
      </c>
      <c r="F179" s="1333">
        <f>F180</f>
        <v>0</v>
      </c>
      <c r="G179" s="1334">
        <f>G180</f>
        <v>0</v>
      </c>
      <c r="H179" s="1335">
        <f>H180</f>
        <v>524.26</v>
      </c>
      <c r="I179" s="1336">
        <v>0</v>
      </c>
      <c r="J179" s="1337">
        <f>J180</f>
        <v>0</v>
      </c>
      <c r="K179" s="1338">
        <f>K180</f>
        <v>0</v>
      </c>
    </row>
    <row r="180" spans="1:11" x14ac:dyDescent="0.2">
      <c r="A180" s="3"/>
      <c r="B180" s="1325" t="s">
        <v>391</v>
      </c>
      <c r="C180" s="1325"/>
      <c r="D180" s="1326" t="s">
        <v>11</v>
      </c>
      <c r="E180" s="1327">
        <f>SUM(E181:E182)</f>
        <v>0</v>
      </c>
      <c r="F180" s="1327">
        <f>SUM(F181:F182)</f>
        <v>0</v>
      </c>
      <c r="G180" s="1328">
        <f>G181+G182</f>
        <v>0</v>
      </c>
      <c r="H180" s="1329">
        <f>H181+H182</f>
        <v>524.26</v>
      </c>
      <c r="I180" s="1303">
        <v>0</v>
      </c>
      <c r="J180" s="1304">
        <f>J181+J182</f>
        <v>0</v>
      </c>
      <c r="K180" s="1305">
        <f>K181+K182</f>
        <v>0</v>
      </c>
    </row>
    <row r="181" spans="1:11" x14ac:dyDescent="0.2">
      <c r="A181" s="3"/>
      <c r="B181" s="3"/>
      <c r="C181" s="4" t="s">
        <v>19</v>
      </c>
      <c r="D181" s="5" t="s">
        <v>20</v>
      </c>
      <c r="E181" s="1323">
        <v>0</v>
      </c>
      <c r="F181" s="1323">
        <v>0</v>
      </c>
      <c r="G181" s="1324">
        <v>0</v>
      </c>
      <c r="H181" s="1253">
        <v>285.18</v>
      </c>
      <c r="I181" s="1251">
        <v>0</v>
      </c>
      <c r="J181" s="1254">
        <v>0</v>
      </c>
      <c r="K181" s="1255">
        <v>0</v>
      </c>
    </row>
    <row r="182" spans="1:11" ht="78.75" x14ac:dyDescent="0.2">
      <c r="A182" s="3"/>
      <c r="B182" s="3"/>
      <c r="C182" s="4" t="s">
        <v>148</v>
      </c>
      <c r="D182" s="5" t="s">
        <v>149</v>
      </c>
      <c r="E182" s="1322">
        <v>0</v>
      </c>
      <c r="F182" s="1322">
        <v>0</v>
      </c>
      <c r="G182" s="1289">
        <v>0</v>
      </c>
      <c r="H182" s="1282">
        <v>239.08</v>
      </c>
      <c r="I182" s="1283">
        <v>0</v>
      </c>
      <c r="J182" s="1284">
        <v>0</v>
      </c>
      <c r="K182" s="1285">
        <v>0</v>
      </c>
    </row>
    <row r="183" spans="1:11" ht="23.25" customHeight="1" x14ac:dyDescent="0.2">
      <c r="A183" s="1416" t="s">
        <v>186</v>
      </c>
      <c r="B183" s="1416"/>
      <c r="C183" s="1416"/>
      <c r="D183" s="1416"/>
      <c r="E183" s="799">
        <f>E172+E157+E154+E122+E100+E88+E55+E47+E38+E25+E21+E18+E15+E6+E52+E179</f>
        <v>48941287</v>
      </c>
      <c r="F183" s="799">
        <f t="shared" ref="F183:H183" si="70">F172+F157+F154+F122+F100+F88+F55+F47+F38+F25+F21+F18+F15+F6+F52+F179</f>
        <v>1742969.3099999998</v>
      </c>
      <c r="G183" s="1339">
        <f t="shared" si="70"/>
        <v>50684256.309999995</v>
      </c>
      <c r="H183" s="1340">
        <f t="shared" si="70"/>
        <v>27163225.260000005</v>
      </c>
      <c r="I183" s="800">
        <f>H183/G183</f>
        <v>0.5359302323360855</v>
      </c>
      <c r="J183" s="801">
        <f>J172+J157+J154+J122+J100+J88+J55+J47+J38+J25+J21+J18+J15+J6+J52+J179</f>
        <v>10172507.170000002</v>
      </c>
      <c r="K183" s="802">
        <f>K172+K157+K154+K122+K100+K88+K55+K47+K38+K25+K21+K18+K15+K6+K52+K179</f>
        <v>4617736.7699999996</v>
      </c>
    </row>
    <row r="184" spans="1:11" x14ac:dyDescent="0.2">
      <c r="H184" s="798"/>
      <c r="I184" s="798"/>
      <c r="J184" s="798"/>
      <c r="K184" s="798"/>
    </row>
  </sheetData>
  <mergeCells count="14">
    <mergeCell ref="A1:K1"/>
    <mergeCell ref="A183:D183"/>
    <mergeCell ref="A2:K2"/>
    <mergeCell ref="J3:K3"/>
    <mergeCell ref="J4:J5"/>
    <mergeCell ref="A3:A5"/>
    <mergeCell ref="B3:B5"/>
    <mergeCell ref="C3:C5"/>
    <mergeCell ref="D3:D5"/>
    <mergeCell ref="E3:E5"/>
    <mergeCell ref="F3:F5"/>
    <mergeCell ref="G3:G5"/>
    <mergeCell ref="H3:H5"/>
    <mergeCell ref="I3:I5"/>
  </mergeCells>
  <pageMargins left="0.74803149606299213" right="0" top="0.59055118110236227" bottom="0.39370078740157483" header="0.11811023622047245" footer="0.11811023622047245"/>
  <pageSetup paperSize="9" orientation="landscape" r:id="rId1"/>
  <headerFooter>
    <oddFooter>Strona &amp;P z &amp;N</oddFooter>
  </headerFooter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1"/>
  <sheetViews>
    <sheetView topLeftCell="A22" workbookViewId="0">
      <selection activeCell="L29" sqref="L29"/>
    </sheetView>
  </sheetViews>
  <sheetFormatPr defaultRowHeight="12.75" x14ac:dyDescent="0.2"/>
  <cols>
    <col min="1" max="1" width="4.140625" style="471" customWidth="1"/>
    <col min="2" max="2" width="7.5703125" style="471" customWidth="1"/>
    <col min="3" max="3" width="2" style="471" customWidth="1"/>
    <col min="4" max="4" width="6" style="471" customWidth="1"/>
    <col min="5" max="5" width="34.28515625" style="471" customWidth="1"/>
    <col min="6" max="6" width="12" style="471" customWidth="1"/>
    <col min="7" max="7" width="12.7109375" style="471" customWidth="1"/>
    <col min="8" max="8" width="11.42578125" style="471" customWidth="1"/>
    <col min="9" max="16384" width="9.140625" style="471"/>
  </cols>
  <sheetData>
    <row r="2" spans="1:8" x14ac:dyDescent="0.2">
      <c r="A2" s="468"/>
      <c r="B2" s="468"/>
      <c r="C2" s="468"/>
      <c r="D2" s="468"/>
      <c r="E2" s="469"/>
      <c r="F2" s="1031" t="s">
        <v>755</v>
      </c>
      <c r="G2" s="470"/>
    </row>
    <row r="3" spans="1:8" x14ac:dyDescent="0.2">
      <c r="A3" s="468"/>
      <c r="B3" s="468"/>
      <c r="C3" s="468"/>
      <c r="D3" s="468"/>
      <c r="E3" s="469"/>
      <c r="F3" s="1559"/>
      <c r="G3" s="1559"/>
      <c r="H3" s="1559"/>
    </row>
    <row r="4" spans="1:8" ht="15" customHeight="1" x14ac:dyDescent="0.2">
      <c r="A4" s="468"/>
      <c r="B4" s="468"/>
      <c r="C4" s="468"/>
      <c r="D4" s="468"/>
      <c r="E4" s="472"/>
      <c r="F4" s="472"/>
      <c r="G4" s="472"/>
    </row>
    <row r="5" spans="1:8" ht="15" x14ac:dyDescent="0.2">
      <c r="A5" s="1558" t="s">
        <v>764</v>
      </c>
      <c r="B5" s="1558"/>
      <c r="C5" s="1558"/>
      <c r="D5" s="1558"/>
      <c r="E5" s="1558"/>
      <c r="F5" s="1558"/>
      <c r="G5" s="1558"/>
      <c r="H5" s="1558"/>
    </row>
    <row r="6" spans="1:8" ht="15" x14ac:dyDescent="0.2">
      <c r="A6" s="1558" t="s">
        <v>554</v>
      </c>
      <c r="B6" s="1558"/>
      <c r="C6" s="1558"/>
      <c r="D6" s="1558"/>
      <c r="E6" s="1558"/>
      <c r="F6" s="1558"/>
      <c r="G6" s="1558"/>
      <c r="H6" s="1558"/>
    </row>
    <row r="7" spans="1:8" ht="15" x14ac:dyDescent="0.2">
      <c r="A7" s="1558" t="s">
        <v>555</v>
      </c>
      <c r="B7" s="1558"/>
      <c r="C7" s="1558"/>
      <c r="D7" s="1558"/>
      <c r="E7" s="1558"/>
      <c r="F7" s="1558"/>
      <c r="G7" s="1558"/>
      <c r="H7" s="1558"/>
    </row>
    <row r="8" spans="1:8" ht="15" x14ac:dyDescent="0.2">
      <c r="A8" s="1558" t="s">
        <v>556</v>
      </c>
      <c r="B8" s="1558"/>
      <c r="C8" s="1558"/>
      <c r="D8" s="1558"/>
      <c r="E8" s="1558"/>
      <c r="F8" s="1558"/>
      <c r="G8" s="1558"/>
      <c r="H8" s="1558"/>
    </row>
    <row r="9" spans="1:8" ht="15" x14ac:dyDescent="0.2">
      <c r="A9" s="1558" t="s">
        <v>557</v>
      </c>
      <c r="B9" s="1558"/>
      <c r="C9" s="1558"/>
      <c r="D9" s="1558"/>
      <c r="E9" s="1558"/>
      <c r="F9" s="1558"/>
      <c r="G9" s="1558"/>
      <c r="H9" s="1558"/>
    </row>
    <row r="10" spans="1:8" x14ac:dyDescent="0.2">
      <c r="A10" s="473"/>
      <c r="B10" s="474"/>
      <c r="C10" s="474"/>
      <c r="D10" s="474"/>
      <c r="E10" s="474"/>
      <c r="F10" s="468"/>
      <c r="G10" s="468"/>
    </row>
    <row r="11" spans="1:8" x14ac:dyDescent="0.2">
      <c r="A11" s="475"/>
      <c r="B11" s="476"/>
      <c r="C11" s="476"/>
      <c r="D11" s="476"/>
      <c r="E11" s="476" t="s">
        <v>558</v>
      </c>
      <c r="F11" s="476"/>
      <c r="G11" s="468"/>
    </row>
    <row r="12" spans="1:8" ht="13.5" thickBot="1" x14ac:dyDescent="0.25">
      <c r="A12" s="468"/>
      <c r="B12" s="468"/>
      <c r="C12" s="468"/>
      <c r="D12" s="468"/>
      <c r="E12" s="468"/>
      <c r="F12" s="468"/>
      <c r="G12" s="468"/>
    </row>
    <row r="13" spans="1:8" ht="36" x14ac:dyDescent="0.2">
      <c r="A13" s="477" t="s">
        <v>0</v>
      </c>
      <c r="B13" s="478" t="s">
        <v>1</v>
      </c>
      <c r="C13" s="479" t="s">
        <v>2</v>
      </c>
      <c r="D13" s="480"/>
      <c r="E13" s="481" t="s">
        <v>3</v>
      </c>
      <c r="F13" s="482" t="s">
        <v>745</v>
      </c>
      <c r="G13" s="482" t="s">
        <v>746</v>
      </c>
      <c r="H13" s="1215" t="s">
        <v>715</v>
      </c>
    </row>
    <row r="14" spans="1:8" s="489" customFormat="1" ht="48" x14ac:dyDescent="0.25">
      <c r="A14" s="483">
        <v>756</v>
      </c>
      <c r="B14" s="484"/>
      <c r="C14" s="485"/>
      <c r="D14" s="486"/>
      <c r="E14" s="487" t="s">
        <v>559</v>
      </c>
      <c r="F14" s="488">
        <f>SUM(F15)</f>
        <v>290000</v>
      </c>
      <c r="G14" s="1207">
        <f>G15</f>
        <v>197389.08</v>
      </c>
      <c r="H14" s="1032">
        <f>G14/F14</f>
        <v>0.68065199999999992</v>
      </c>
    </row>
    <row r="15" spans="1:8" s="489" customFormat="1" ht="36" x14ac:dyDescent="0.25">
      <c r="A15" s="490"/>
      <c r="B15" s="491">
        <v>75618</v>
      </c>
      <c r="C15" s="492"/>
      <c r="D15" s="493"/>
      <c r="E15" s="494" t="s">
        <v>94</v>
      </c>
      <c r="F15" s="495">
        <f>SUM(F16)</f>
        <v>290000</v>
      </c>
      <c r="G15" s="1208">
        <f>G16</f>
        <v>197389.08</v>
      </c>
      <c r="H15" s="1033">
        <f>G15/F15</f>
        <v>0.68065199999999992</v>
      </c>
    </row>
    <row r="16" spans="1:8" s="489" customFormat="1" ht="24.75" thickBot="1" x14ac:dyDescent="0.3">
      <c r="A16" s="496"/>
      <c r="B16" s="497"/>
      <c r="C16" s="498"/>
      <c r="D16" s="1202">
        <v>480</v>
      </c>
      <c r="E16" s="1203" t="s">
        <v>560</v>
      </c>
      <c r="F16" s="500">
        <v>290000</v>
      </c>
      <c r="G16" s="534">
        <v>197389.08</v>
      </c>
      <c r="H16" s="1204">
        <f>G16/F16</f>
        <v>0.68065199999999992</v>
      </c>
    </row>
    <row r="17" spans="1:8" s="506" customFormat="1" ht="13.5" thickBot="1" x14ac:dyDescent="0.3">
      <c r="A17" s="1035"/>
      <c r="B17" s="1036"/>
      <c r="C17" s="1037"/>
      <c r="D17" s="1038"/>
      <c r="E17" s="505" t="s">
        <v>541</v>
      </c>
      <c r="F17" s="1039">
        <f>SUM(F14)</f>
        <v>290000</v>
      </c>
      <c r="G17" s="1209">
        <f>G14</f>
        <v>197389.08</v>
      </c>
      <c r="H17" s="1040">
        <f>G17/F17</f>
        <v>0.68065199999999992</v>
      </c>
    </row>
    <row r="18" spans="1:8" x14ac:dyDescent="0.2">
      <c r="A18" s="507"/>
      <c r="B18" s="508"/>
      <c r="C18" s="468"/>
      <c r="D18" s="468"/>
      <c r="E18" s="468"/>
      <c r="F18" s="468"/>
      <c r="G18" s="468"/>
      <c r="H18" s="509"/>
    </row>
    <row r="19" spans="1:8" x14ac:dyDescent="0.2">
      <c r="A19" s="468"/>
      <c r="B19" s="468"/>
      <c r="C19" s="468"/>
      <c r="D19" s="468"/>
      <c r="E19" s="476" t="s">
        <v>561</v>
      </c>
      <c r="F19" s="468"/>
      <c r="G19" s="468"/>
      <c r="H19" s="509"/>
    </row>
    <row r="20" spans="1:8" ht="13.5" thickBot="1" x14ac:dyDescent="0.25">
      <c r="A20" s="468"/>
      <c r="B20" s="468"/>
      <c r="C20" s="468"/>
      <c r="D20" s="468"/>
      <c r="E20" s="468"/>
      <c r="F20" s="468"/>
      <c r="G20" s="468"/>
      <c r="H20" s="509"/>
    </row>
    <row r="21" spans="1:8" ht="39.75" customHeight="1" x14ac:dyDescent="0.2">
      <c r="A21" s="477" t="s">
        <v>0</v>
      </c>
      <c r="B21" s="478" t="s">
        <v>1</v>
      </c>
      <c r="C21" s="479" t="s">
        <v>2</v>
      </c>
      <c r="D21" s="480"/>
      <c r="E21" s="481" t="s">
        <v>3</v>
      </c>
      <c r="F21" s="482" t="s">
        <v>745</v>
      </c>
      <c r="G21" s="482" t="s">
        <v>746</v>
      </c>
      <c r="H21" s="1215" t="s">
        <v>715</v>
      </c>
    </row>
    <row r="22" spans="1:8" s="489" customFormat="1" ht="24" x14ac:dyDescent="0.25">
      <c r="A22" s="510">
        <v>754</v>
      </c>
      <c r="B22" s="511"/>
      <c r="C22" s="512"/>
      <c r="D22" s="513"/>
      <c r="E22" s="514" t="s">
        <v>295</v>
      </c>
      <c r="F22" s="515">
        <f t="shared" ref="F22:G23" si="0">F23</f>
        <v>15000</v>
      </c>
      <c r="G22" s="515">
        <f t="shared" si="0"/>
        <v>15000</v>
      </c>
      <c r="H22" s="1212">
        <f t="shared" ref="H22:H30" si="1">G22/F22</f>
        <v>1</v>
      </c>
    </row>
    <row r="23" spans="1:8" s="489" customFormat="1" ht="12" x14ac:dyDescent="0.25">
      <c r="A23" s="496"/>
      <c r="B23" s="516">
        <v>75404</v>
      </c>
      <c r="C23" s="517"/>
      <c r="D23" s="518"/>
      <c r="E23" s="519" t="s">
        <v>297</v>
      </c>
      <c r="F23" s="520">
        <f t="shared" si="0"/>
        <v>15000</v>
      </c>
      <c r="G23" s="520">
        <f t="shared" si="0"/>
        <v>15000</v>
      </c>
      <c r="H23" s="1213">
        <f t="shared" si="1"/>
        <v>1</v>
      </c>
    </row>
    <row r="24" spans="1:8" s="489" customFormat="1" ht="11.25" customHeight="1" x14ac:dyDescent="0.25">
      <c r="A24" s="496"/>
      <c r="B24" s="521"/>
      <c r="C24" s="522"/>
      <c r="D24" s="523">
        <v>3000</v>
      </c>
      <c r="E24" s="524" t="s">
        <v>562</v>
      </c>
      <c r="F24" s="525">
        <v>15000</v>
      </c>
      <c r="G24" s="526">
        <v>15000</v>
      </c>
      <c r="H24" s="1204">
        <f t="shared" si="1"/>
        <v>1</v>
      </c>
    </row>
    <row r="25" spans="1:8" s="489" customFormat="1" ht="17.25" customHeight="1" x14ac:dyDescent="0.25">
      <c r="A25" s="510">
        <v>851</v>
      </c>
      <c r="B25" s="511"/>
      <c r="C25" s="512"/>
      <c r="D25" s="513"/>
      <c r="E25" s="527" t="s">
        <v>339</v>
      </c>
      <c r="F25" s="528">
        <f>F26+F29</f>
        <v>279672</v>
      </c>
      <c r="G25" s="528">
        <f>G26+G29</f>
        <v>89657.489999999991</v>
      </c>
      <c r="H25" s="1212">
        <f t="shared" si="1"/>
        <v>0.32058085900626443</v>
      </c>
    </row>
    <row r="26" spans="1:8" s="489" customFormat="1" ht="12" x14ac:dyDescent="0.25">
      <c r="A26" s="496"/>
      <c r="B26" s="516">
        <v>85153</v>
      </c>
      <c r="C26" s="517"/>
      <c r="D26" s="518"/>
      <c r="E26" s="519" t="s">
        <v>341</v>
      </c>
      <c r="F26" s="520">
        <f>SUM(F27:F28)</f>
        <v>5000</v>
      </c>
      <c r="G26" s="520">
        <f>SUM(G27:G28)</f>
        <v>1180</v>
      </c>
      <c r="H26" s="1213">
        <f t="shared" si="1"/>
        <v>0.23599999999999999</v>
      </c>
    </row>
    <row r="27" spans="1:8" s="489" customFormat="1" ht="12" x14ac:dyDescent="0.25">
      <c r="A27" s="496"/>
      <c r="B27" s="521"/>
      <c r="C27" s="498"/>
      <c r="D27" s="529">
        <v>4170</v>
      </c>
      <c r="E27" s="530" t="s">
        <v>213</v>
      </c>
      <c r="F27" s="531">
        <v>3800</v>
      </c>
      <c r="G27" s="526">
        <v>1180</v>
      </c>
      <c r="H27" s="1034">
        <f t="shared" si="1"/>
        <v>0.31052631578947371</v>
      </c>
    </row>
    <row r="28" spans="1:8" s="489" customFormat="1" ht="12" x14ac:dyDescent="0.25">
      <c r="A28" s="496"/>
      <c r="B28" s="521"/>
      <c r="C28" s="498"/>
      <c r="D28" s="529">
        <v>4210</v>
      </c>
      <c r="E28" s="530" t="s">
        <v>203</v>
      </c>
      <c r="F28" s="531">
        <v>1200</v>
      </c>
      <c r="G28" s="526">
        <v>0</v>
      </c>
      <c r="H28" s="1034">
        <f t="shared" si="1"/>
        <v>0</v>
      </c>
    </row>
    <row r="29" spans="1:8" s="489" customFormat="1" ht="12" x14ac:dyDescent="0.25">
      <c r="A29" s="496"/>
      <c r="B29" s="516">
        <v>85154</v>
      </c>
      <c r="C29" s="517"/>
      <c r="D29" s="518"/>
      <c r="E29" s="519" t="s">
        <v>343</v>
      </c>
      <c r="F29" s="520">
        <f>SUM(F30:F40)</f>
        <v>274672</v>
      </c>
      <c r="G29" s="520">
        <f>SUM(G30:G40)</f>
        <v>88477.489999999991</v>
      </c>
      <c r="H29" s="1213">
        <f t="shared" si="1"/>
        <v>0.32212052921302498</v>
      </c>
    </row>
    <row r="30" spans="1:8" s="489" customFormat="1" ht="72" x14ac:dyDescent="0.25">
      <c r="A30" s="496"/>
      <c r="B30" s="521"/>
      <c r="C30" s="522"/>
      <c r="D30" s="523">
        <v>2360</v>
      </c>
      <c r="E30" s="286" t="s">
        <v>538</v>
      </c>
      <c r="F30" s="525">
        <v>37700</v>
      </c>
      <c r="G30" s="526">
        <v>37700</v>
      </c>
      <c r="H30" s="1204">
        <f t="shared" si="1"/>
        <v>1</v>
      </c>
    </row>
    <row r="31" spans="1:8" s="489" customFormat="1" ht="12" x14ac:dyDescent="0.25">
      <c r="A31" s="496"/>
      <c r="B31" s="521"/>
      <c r="C31" s="498"/>
      <c r="D31" s="529">
        <v>4110</v>
      </c>
      <c r="E31" s="530" t="s">
        <v>199</v>
      </c>
      <c r="F31" s="531">
        <v>2700</v>
      </c>
      <c r="G31" s="526">
        <v>1244.5899999999999</v>
      </c>
      <c r="H31" s="1204">
        <f t="shared" ref="H31:H40" si="2">G31/F31</f>
        <v>0.46095925925925924</v>
      </c>
    </row>
    <row r="32" spans="1:8" s="489" customFormat="1" ht="12" x14ac:dyDescent="0.25">
      <c r="A32" s="496"/>
      <c r="B32" s="521"/>
      <c r="C32" s="498"/>
      <c r="D32" s="529">
        <v>4120</v>
      </c>
      <c r="E32" s="530" t="s">
        <v>201</v>
      </c>
      <c r="F32" s="531">
        <v>130</v>
      </c>
      <c r="G32" s="526">
        <v>52.7</v>
      </c>
      <c r="H32" s="1204">
        <f t="shared" si="2"/>
        <v>0.4053846153846154</v>
      </c>
    </row>
    <row r="33" spans="1:8" s="489" customFormat="1" ht="12" x14ac:dyDescent="0.25">
      <c r="A33" s="496"/>
      <c r="B33" s="521"/>
      <c r="C33" s="498"/>
      <c r="D33" s="529">
        <v>4170</v>
      </c>
      <c r="E33" s="530" t="s">
        <v>213</v>
      </c>
      <c r="F33" s="531">
        <v>97180</v>
      </c>
      <c r="G33" s="526">
        <v>33894.04</v>
      </c>
      <c r="H33" s="1204">
        <f t="shared" si="2"/>
        <v>0.34877587981066066</v>
      </c>
    </row>
    <row r="34" spans="1:8" s="489" customFormat="1" ht="12" x14ac:dyDescent="0.25">
      <c r="A34" s="496"/>
      <c r="B34" s="521"/>
      <c r="C34" s="498"/>
      <c r="D34" s="529">
        <v>4210</v>
      </c>
      <c r="E34" s="530" t="s">
        <v>203</v>
      </c>
      <c r="F34" s="531">
        <v>29672</v>
      </c>
      <c r="G34" s="526">
        <v>1864.16</v>
      </c>
      <c r="H34" s="1204">
        <f t="shared" si="2"/>
        <v>6.2825559449986523E-2</v>
      </c>
    </row>
    <row r="35" spans="1:8" s="489" customFormat="1" ht="12" x14ac:dyDescent="0.25">
      <c r="A35" s="496"/>
      <c r="B35" s="521"/>
      <c r="C35" s="498"/>
      <c r="D35" s="529">
        <v>4260</v>
      </c>
      <c r="E35" s="530" t="s">
        <v>216</v>
      </c>
      <c r="F35" s="531">
        <v>8940</v>
      </c>
      <c r="G35" s="526">
        <v>5267.73</v>
      </c>
      <c r="H35" s="1204">
        <f t="shared" si="2"/>
        <v>0.58923154362416108</v>
      </c>
    </row>
    <row r="36" spans="1:8" s="489" customFormat="1" ht="12" x14ac:dyDescent="0.25">
      <c r="A36" s="496"/>
      <c r="B36" s="521"/>
      <c r="C36" s="498"/>
      <c r="D36" s="529">
        <v>4270</v>
      </c>
      <c r="E36" s="530" t="s">
        <v>226</v>
      </c>
      <c r="F36" s="531">
        <v>50000</v>
      </c>
      <c r="G36" s="526">
        <v>0</v>
      </c>
      <c r="H36" s="1204">
        <f t="shared" si="2"/>
        <v>0</v>
      </c>
    </row>
    <row r="37" spans="1:8" s="489" customFormat="1" ht="12" x14ac:dyDescent="0.25">
      <c r="A37" s="496"/>
      <c r="B37" s="521"/>
      <c r="C37" s="498"/>
      <c r="D37" s="529">
        <v>4300</v>
      </c>
      <c r="E37" s="530" t="s">
        <v>205</v>
      </c>
      <c r="F37" s="531">
        <v>45000</v>
      </c>
      <c r="G37" s="532">
        <v>7789.46</v>
      </c>
      <c r="H37" s="1204">
        <f t="shared" si="2"/>
        <v>0.17309911111111112</v>
      </c>
    </row>
    <row r="38" spans="1:8" s="489" customFormat="1" ht="12" x14ac:dyDescent="0.25">
      <c r="A38" s="496"/>
      <c r="B38" s="521"/>
      <c r="C38" s="498"/>
      <c r="D38" s="529">
        <v>4350</v>
      </c>
      <c r="E38" s="530" t="s">
        <v>563</v>
      </c>
      <c r="F38" s="531">
        <v>1200</v>
      </c>
      <c r="G38" s="526">
        <v>356.89</v>
      </c>
      <c r="H38" s="1204">
        <f t="shared" si="2"/>
        <v>0.29740833333333333</v>
      </c>
    </row>
    <row r="39" spans="1:8" s="489" customFormat="1" ht="36" x14ac:dyDescent="0.25">
      <c r="A39" s="496"/>
      <c r="B39" s="521"/>
      <c r="C39" s="498"/>
      <c r="D39" s="529">
        <v>4370</v>
      </c>
      <c r="E39" s="499" t="s">
        <v>402</v>
      </c>
      <c r="F39" s="531">
        <v>1150</v>
      </c>
      <c r="G39" s="533">
        <v>277</v>
      </c>
      <c r="H39" s="1204">
        <f t="shared" si="2"/>
        <v>0.24086956521739131</v>
      </c>
    </row>
    <row r="40" spans="1:8" s="489" customFormat="1" thickBot="1" x14ac:dyDescent="0.3">
      <c r="A40" s="496"/>
      <c r="B40" s="521"/>
      <c r="C40" s="498"/>
      <c r="D40" s="529">
        <v>4410</v>
      </c>
      <c r="E40" s="530" t="s">
        <v>207</v>
      </c>
      <c r="F40" s="531">
        <v>1000</v>
      </c>
      <c r="G40" s="534">
        <v>30.92</v>
      </c>
      <c r="H40" s="1204">
        <f t="shared" si="2"/>
        <v>3.0920000000000003E-2</v>
      </c>
    </row>
    <row r="41" spans="1:8" s="506" customFormat="1" ht="24" customHeight="1" thickBot="1" x14ac:dyDescent="0.3">
      <c r="A41" s="501"/>
      <c r="B41" s="502"/>
      <c r="C41" s="503"/>
      <c r="D41" s="504"/>
      <c r="E41" s="535" t="s">
        <v>541</v>
      </c>
      <c r="F41" s="536">
        <f>F25+F22</f>
        <v>294672</v>
      </c>
      <c r="G41" s="537">
        <f>G25+G22</f>
        <v>104657.48999999999</v>
      </c>
      <c r="H41" s="1214">
        <f>G41/F41</f>
        <v>0.35516604903078675</v>
      </c>
    </row>
  </sheetData>
  <sheetProtection selectLockedCells="1" selectUnlockedCells="1"/>
  <mergeCells count="6">
    <mergeCell ref="A9:H9"/>
    <mergeCell ref="F3:H3"/>
    <mergeCell ref="A5:H5"/>
    <mergeCell ref="A6:H6"/>
    <mergeCell ref="A7:H7"/>
    <mergeCell ref="A8:H8"/>
  </mergeCells>
  <pageMargins left="0.78740157480314965" right="0" top="0.59055118110236227" bottom="0.59055118110236227" header="0.51181102362204722" footer="0.51181102362204722"/>
  <pageSetup paperSize="9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P156"/>
  <sheetViews>
    <sheetView topLeftCell="A136" workbookViewId="0">
      <selection activeCell="E144" sqref="E144"/>
    </sheetView>
  </sheetViews>
  <sheetFormatPr defaultColWidth="11.42578125" defaultRowHeight="12.75" x14ac:dyDescent="0.2"/>
  <cols>
    <col min="1" max="1" width="4.7109375" style="538" customWidth="1"/>
    <col min="2" max="2" width="7.85546875" style="538" customWidth="1"/>
    <col min="3" max="3" width="7.42578125" style="538" customWidth="1"/>
    <col min="4" max="4" width="10.85546875" style="538" customWidth="1"/>
    <col min="5" max="5" width="71" style="538" customWidth="1"/>
    <col min="6" max="6" width="13.140625" style="595" customWidth="1"/>
    <col min="7" max="7" width="11.85546875" style="539" customWidth="1"/>
    <col min="8" max="8" width="8.5703125" style="539" customWidth="1"/>
    <col min="9" max="224" width="11.5703125" style="539" customWidth="1"/>
    <col min="225" max="229" width="11.42578125" style="540"/>
    <col min="230" max="230" width="5.7109375" style="540" customWidth="1"/>
    <col min="231" max="231" width="7" style="540" customWidth="1"/>
    <col min="232" max="232" width="7.42578125" style="540" customWidth="1"/>
    <col min="233" max="233" width="13" style="540" customWidth="1"/>
    <col min="234" max="234" width="48.5703125" style="540" customWidth="1"/>
    <col min="235" max="235" width="13.5703125" style="540" customWidth="1"/>
    <col min="236" max="480" width="11.5703125" style="540" customWidth="1"/>
    <col min="481" max="485" width="11.42578125" style="540"/>
    <col min="486" max="486" width="5.7109375" style="540" customWidth="1"/>
    <col min="487" max="487" width="7" style="540" customWidth="1"/>
    <col min="488" max="488" width="7.42578125" style="540" customWidth="1"/>
    <col min="489" max="489" width="13" style="540" customWidth="1"/>
    <col min="490" max="490" width="48.5703125" style="540" customWidth="1"/>
    <col min="491" max="491" width="13.5703125" style="540" customWidth="1"/>
    <col min="492" max="736" width="11.5703125" style="540" customWidth="1"/>
    <col min="737" max="741" width="11.42578125" style="540"/>
    <col min="742" max="742" width="5.7109375" style="540" customWidth="1"/>
    <col min="743" max="743" width="7" style="540" customWidth="1"/>
    <col min="744" max="744" width="7.42578125" style="540" customWidth="1"/>
    <col min="745" max="745" width="13" style="540" customWidth="1"/>
    <col min="746" max="746" width="48.5703125" style="540" customWidth="1"/>
    <col min="747" max="747" width="13.5703125" style="540" customWidth="1"/>
    <col min="748" max="992" width="11.5703125" style="540" customWidth="1"/>
    <col min="993" max="997" width="11.42578125" style="540"/>
    <col min="998" max="998" width="5.7109375" style="540" customWidth="1"/>
    <col min="999" max="999" width="7" style="540" customWidth="1"/>
    <col min="1000" max="1000" width="7.42578125" style="540" customWidth="1"/>
    <col min="1001" max="1001" width="13" style="540" customWidth="1"/>
    <col min="1002" max="1002" width="48.5703125" style="540" customWidth="1"/>
    <col min="1003" max="1003" width="13.5703125" style="540" customWidth="1"/>
    <col min="1004" max="1248" width="11.5703125" style="540" customWidth="1"/>
    <col min="1249" max="1253" width="11.42578125" style="540"/>
    <col min="1254" max="1254" width="5.7109375" style="540" customWidth="1"/>
    <col min="1255" max="1255" width="7" style="540" customWidth="1"/>
    <col min="1256" max="1256" width="7.42578125" style="540" customWidth="1"/>
    <col min="1257" max="1257" width="13" style="540" customWidth="1"/>
    <col min="1258" max="1258" width="48.5703125" style="540" customWidth="1"/>
    <col min="1259" max="1259" width="13.5703125" style="540" customWidth="1"/>
    <col min="1260" max="1504" width="11.5703125" style="540" customWidth="1"/>
    <col min="1505" max="1509" width="11.42578125" style="540"/>
    <col min="1510" max="1510" width="5.7109375" style="540" customWidth="1"/>
    <col min="1511" max="1511" width="7" style="540" customWidth="1"/>
    <col min="1512" max="1512" width="7.42578125" style="540" customWidth="1"/>
    <col min="1513" max="1513" width="13" style="540" customWidth="1"/>
    <col min="1514" max="1514" width="48.5703125" style="540" customWidth="1"/>
    <col min="1515" max="1515" width="13.5703125" style="540" customWidth="1"/>
    <col min="1516" max="1760" width="11.5703125" style="540" customWidth="1"/>
    <col min="1761" max="1765" width="11.42578125" style="540"/>
    <col min="1766" max="1766" width="5.7109375" style="540" customWidth="1"/>
    <col min="1767" max="1767" width="7" style="540" customWidth="1"/>
    <col min="1768" max="1768" width="7.42578125" style="540" customWidth="1"/>
    <col min="1769" max="1769" width="13" style="540" customWidth="1"/>
    <col min="1770" max="1770" width="48.5703125" style="540" customWidth="1"/>
    <col min="1771" max="1771" width="13.5703125" style="540" customWidth="1"/>
    <col min="1772" max="2016" width="11.5703125" style="540" customWidth="1"/>
    <col min="2017" max="2021" width="11.42578125" style="540"/>
    <col min="2022" max="2022" width="5.7109375" style="540" customWidth="1"/>
    <col min="2023" max="2023" width="7" style="540" customWidth="1"/>
    <col min="2024" max="2024" width="7.42578125" style="540" customWidth="1"/>
    <col min="2025" max="2025" width="13" style="540" customWidth="1"/>
    <col min="2026" max="2026" width="48.5703125" style="540" customWidth="1"/>
    <col min="2027" max="2027" width="13.5703125" style="540" customWidth="1"/>
    <col min="2028" max="2272" width="11.5703125" style="540" customWidth="1"/>
    <col min="2273" max="2277" width="11.42578125" style="540"/>
    <col min="2278" max="2278" width="5.7109375" style="540" customWidth="1"/>
    <col min="2279" max="2279" width="7" style="540" customWidth="1"/>
    <col min="2280" max="2280" width="7.42578125" style="540" customWidth="1"/>
    <col min="2281" max="2281" width="13" style="540" customWidth="1"/>
    <col min="2282" max="2282" width="48.5703125" style="540" customWidth="1"/>
    <col min="2283" max="2283" width="13.5703125" style="540" customWidth="1"/>
    <col min="2284" max="2528" width="11.5703125" style="540" customWidth="1"/>
    <col min="2529" max="2533" width="11.42578125" style="540"/>
    <col min="2534" max="2534" width="5.7109375" style="540" customWidth="1"/>
    <col min="2535" max="2535" width="7" style="540" customWidth="1"/>
    <col min="2536" max="2536" width="7.42578125" style="540" customWidth="1"/>
    <col min="2537" max="2537" width="13" style="540" customWidth="1"/>
    <col min="2538" max="2538" width="48.5703125" style="540" customWidth="1"/>
    <col min="2539" max="2539" width="13.5703125" style="540" customWidth="1"/>
    <col min="2540" max="2784" width="11.5703125" style="540" customWidth="1"/>
    <col min="2785" max="2789" width="11.42578125" style="540"/>
    <col min="2790" max="2790" width="5.7109375" style="540" customWidth="1"/>
    <col min="2791" max="2791" width="7" style="540" customWidth="1"/>
    <col min="2792" max="2792" width="7.42578125" style="540" customWidth="1"/>
    <col min="2793" max="2793" width="13" style="540" customWidth="1"/>
    <col min="2794" max="2794" width="48.5703125" style="540" customWidth="1"/>
    <col min="2795" max="2795" width="13.5703125" style="540" customWidth="1"/>
    <col min="2796" max="3040" width="11.5703125" style="540" customWidth="1"/>
    <col min="3041" max="3045" width="11.42578125" style="540"/>
    <col min="3046" max="3046" width="5.7109375" style="540" customWidth="1"/>
    <col min="3047" max="3047" width="7" style="540" customWidth="1"/>
    <col min="3048" max="3048" width="7.42578125" style="540" customWidth="1"/>
    <col min="3049" max="3049" width="13" style="540" customWidth="1"/>
    <col min="3050" max="3050" width="48.5703125" style="540" customWidth="1"/>
    <col min="3051" max="3051" width="13.5703125" style="540" customWidth="1"/>
    <col min="3052" max="3296" width="11.5703125" style="540" customWidth="1"/>
    <col min="3297" max="3301" width="11.42578125" style="540"/>
    <col min="3302" max="3302" width="5.7109375" style="540" customWidth="1"/>
    <col min="3303" max="3303" width="7" style="540" customWidth="1"/>
    <col min="3304" max="3304" width="7.42578125" style="540" customWidth="1"/>
    <col min="3305" max="3305" width="13" style="540" customWidth="1"/>
    <col min="3306" max="3306" width="48.5703125" style="540" customWidth="1"/>
    <col min="3307" max="3307" width="13.5703125" style="540" customWidth="1"/>
    <col min="3308" max="3552" width="11.5703125" style="540" customWidth="1"/>
    <col min="3553" max="3557" width="11.42578125" style="540"/>
    <col min="3558" max="3558" width="5.7109375" style="540" customWidth="1"/>
    <col min="3559" max="3559" width="7" style="540" customWidth="1"/>
    <col min="3560" max="3560" width="7.42578125" style="540" customWidth="1"/>
    <col min="3561" max="3561" width="13" style="540" customWidth="1"/>
    <col min="3562" max="3562" width="48.5703125" style="540" customWidth="1"/>
    <col min="3563" max="3563" width="13.5703125" style="540" customWidth="1"/>
    <col min="3564" max="3808" width="11.5703125" style="540" customWidth="1"/>
    <col min="3809" max="3813" width="11.42578125" style="540"/>
    <col min="3814" max="3814" width="5.7109375" style="540" customWidth="1"/>
    <col min="3815" max="3815" width="7" style="540" customWidth="1"/>
    <col min="3816" max="3816" width="7.42578125" style="540" customWidth="1"/>
    <col min="3817" max="3817" width="13" style="540" customWidth="1"/>
    <col min="3818" max="3818" width="48.5703125" style="540" customWidth="1"/>
    <col min="3819" max="3819" width="13.5703125" style="540" customWidth="1"/>
    <col min="3820" max="4064" width="11.5703125" style="540" customWidth="1"/>
    <col min="4065" max="4069" width="11.42578125" style="540"/>
    <col min="4070" max="4070" width="5.7109375" style="540" customWidth="1"/>
    <col min="4071" max="4071" width="7" style="540" customWidth="1"/>
    <col min="4072" max="4072" width="7.42578125" style="540" customWidth="1"/>
    <col min="4073" max="4073" width="13" style="540" customWidth="1"/>
    <col min="4074" max="4074" width="48.5703125" style="540" customWidth="1"/>
    <col min="4075" max="4075" width="13.5703125" style="540" customWidth="1"/>
    <col min="4076" max="4320" width="11.5703125" style="540" customWidth="1"/>
    <col min="4321" max="4325" width="11.42578125" style="540"/>
    <col min="4326" max="4326" width="5.7109375" style="540" customWidth="1"/>
    <col min="4327" max="4327" width="7" style="540" customWidth="1"/>
    <col min="4328" max="4328" width="7.42578125" style="540" customWidth="1"/>
    <col min="4329" max="4329" width="13" style="540" customWidth="1"/>
    <col min="4330" max="4330" width="48.5703125" style="540" customWidth="1"/>
    <col min="4331" max="4331" width="13.5703125" style="540" customWidth="1"/>
    <col min="4332" max="4576" width="11.5703125" style="540" customWidth="1"/>
    <col min="4577" max="4581" width="11.42578125" style="540"/>
    <col min="4582" max="4582" width="5.7109375" style="540" customWidth="1"/>
    <col min="4583" max="4583" width="7" style="540" customWidth="1"/>
    <col min="4584" max="4584" width="7.42578125" style="540" customWidth="1"/>
    <col min="4585" max="4585" width="13" style="540" customWidth="1"/>
    <col min="4586" max="4586" width="48.5703125" style="540" customWidth="1"/>
    <col min="4587" max="4587" width="13.5703125" style="540" customWidth="1"/>
    <col min="4588" max="4832" width="11.5703125" style="540" customWidth="1"/>
    <col min="4833" max="4837" width="11.42578125" style="540"/>
    <col min="4838" max="4838" width="5.7109375" style="540" customWidth="1"/>
    <col min="4839" max="4839" width="7" style="540" customWidth="1"/>
    <col min="4840" max="4840" width="7.42578125" style="540" customWidth="1"/>
    <col min="4841" max="4841" width="13" style="540" customWidth="1"/>
    <col min="4842" max="4842" width="48.5703125" style="540" customWidth="1"/>
    <col min="4843" max="4843" width="13.5703125" style="540" customWidth="1"/>
    <col min="4844" max="5088" width="11.5703125" style="540" customWidth="1"/>
    <col min="5089" max="5093" width="11.42578125" style="540"/>
    <col min="5094" max="5094" width="5.7109375" style="540" customWidth="1"/>
    <col min="5095" max="5095" width="7" style="540" customWidth="1"/>
    <col min="5096" max="5096" width="7.42578125" style="540" customWidth="1"/>
    <col min="5097" max="5097" width="13" style="540" customWidth="1"/>
    <col min="5098" max="5098" width="48.5703125" style="540" customWidth="1"/>
    <col min="5099" max="5099" width="13.5703125" style="540" customWidth="1"/>
    <col min="5100" max="5344" width="11.5703125" style="540" customWidth="1"/>
    <col min="5345" max="5349" width="11.42578125" style="540"/>
    <col min="5350" max="5350" width="5.7109375" style="540" customWidth="1"/>
    <col min="5351" max="5351" width="7" style="540" customWidth="1"/>
    <col min="5352" max="5352" width="7.42578125" style="540" customWidth="1"/>
    <col min="5353" max="5353" width="13" style="540" customWidth="1"/>
    <col min="5354" max="5354" width="48.5703125" style="540" customWidth="1"/>
    <col min="5355" max="5355" width="13.5703125" style="540" customWidth="1"/>
    <col min="5356" max="5600" width="11.5703125" style="540" customWidth="1"/>
    <col min="5601" max="5605" width="11.42578125" style="540"/>
    <col min="5606" max="5606" width="5.7109375" style="540" customWidth="1"/>
    <col min="5607" max="5607" width="7" style="540" customWidth="1"/>
    <col min="5608" max="5608" width="7.42578125" style="540" customWidth="1"/>
    <col min="5609" max="5609" width="13" style="540" customWidth="1"/>
    <col min="5610" max="5610" width="48.5703125" style="540" customWidth="1"/>
    <col min="5611" max="5611" width="13.5703125" style="540" customWidth="1"/>
    <col min="5612" max="5856" width="11.5703125" style="540" customWidth="1"/>
    <col min="5857" max="5861" width="11.42578125" style="540"/>
    <col min="5862" max="5862" width="5.7109375" style="540" customWidth="1"/>
    <col min="5863" max="5863" width="7" style="540" customWidth="1"/>
    <col min="5864" max="5864" width="7.42578125" style="540" customWidth="1"/>
    <col min="5865" max="5865" width="13" style="540" customWidth="1"/>
    <col min="5866" max="5866" width="48.5703125" style="540" customWidth="1"/>
    <col min="5867" max="5867" width="13.5703125" style="540" customWidth="1"/>
    <col min="5868" max="6112" width="11.5703125" style="540" customWidth="1"/>
    <col min="6113" max="6117" width="11.42578125" style="540"/>
    <col min="6118" max="6118" width="5.7109375" style="540" customWidth="1"/>
    <col min="6119" max="6119" width="7" style="540" customWidth="1"/>
    <col min="6120" max="6120" width="7.42578125" style="540" customWidth="1"/>
    <col min="6121" max="6121" width="13" style="540" customWidth="1"/>
    <col min="6122" max="6122" width="48.5703125" style="540" customWidth="1"/>
    <col min="6123" max="6123" width="13.5703125" style="540" customWidth="1"/>
    <col min="6124" max="6368" width="11.5703125" style="540" customWidth="1"/>
    <col min="6369" max="6373" width="11.42578125" style="540"/>
    <col min="6374" max="6374" width="5.7109375" style="540" customWidth="1"/>
    <col min="6375" max="6375" width="7" style="540" customWidth="1"/>
    <col min="6376" max="6376" width="7.42578125" style="540" customWidth="1"/>
    <col min="6377" max="6377" width="13" style="540" customWidth="1"/>
    <col min="6378" max="6378" width="48.5703125" style="540" customWidth="1"/>
    <col min="6379" max="6379" width="13.5703125" style="540" customWidth="1"/>
    <col min="6380" max="6624" width="11.5703125" style="540" customWidth="1"/>
    <col min="6625" max="6629" width="11.42578125" style="540"/>
    <col min="6630" max="6630" width="5.7109375" style="540" customWidth="1"/>
    <col min="6631" max="6631" width="7" style="540" customWidth="1"/>
    <col min="6632" max="6632" width="7.42578125" style="540" customWidth="1"/>
    <col min="6633" max="6633" width="13" style="540" customWidth="1"/>
    <col min="6634" max="6634" width="48.5703125" style="540" customWidth="1"/>
    <col min="6635" max="6635" width="13.5703125" style="540" customWidth="1"/>
    <col min="6636" max="6880" width="11.5703125" style="540" customWidth="1"/>
    <col min="6881" max="6885" width="11.42578125" style="540"/>
    <col min="6886" max="6886" width="5.7109375" style="540" customWidth="1"/>
    <col min="6887" max="6887" width="7" style="540" customWidth="1"/>
    <col min="6888" max="6888" width="7.42578125" style="540" customWidth="1"/>
    <col min="6889" max="6889" width="13" style="540" customWidth="1"/>
    <col min="6890" max="6890" width="48.5703125" style="540" customWidth="1"/>
    <col min="6891" max="6891" width="13.5703125" style="540" customWidth="1"/>
    <col min="6892" max="7136" width="11.5703125" style="540" customWidth="1"/>
    <col min="7137" max="7141" width="11.42578125" style="540"/>
    <col min="7142" max="7142" width="5.7109375" style="540" customWidth="1"/>
    <col min="7143" max="7143" width="7" style="540" customWidth="1"/>
    <col min="7144" max="7144" width="7.42578125" style="540" customWidth="1"/>
    <col min="7145" max="7145" width="13" style="540" customWidth="1"/>
    <col min="7146" max="7146" width="48.5703125" style="540" customWidth="1"/>
    <col min="7147" max="7147" width="13.5703125" style="540" customWidth="1"/>
    <col min="7148" max="7392" width="11.5703125" style="540" customWidth="1"/>
    <col min="7393" max="7397" width="11.42578125" style="540"/>
    <col min="7398" max="7398" width="5.7109375" style="540" customWidth="1"/>
    <col min="7399" max="7399" width="7" style="540" customWidth="1"/>
    <col min="7400" max="7400" width="7.42578125" style="540" customWidth="1"/>
    <col min="7401" max="7401" width="13" style="540" customWidth="1"/>
    <col min="7402" max="7402" width="48.5703125" style="540" customWidth="1"/>
    <col min="7403" max="7403" width="13.5703125" style="540" customWidth="1"/>
    <col min="7404" max="7648" width="11.5703125" style="540" customWidth="1"/>
    <col min="7649" max="7653" width="11.42578125" style="540"/>
    <col min="7654" max="7654" width="5.7109375" style="540" customWidth="1"/>
    <col min="7655" max="7655" width="7" style="540" customWidth="1"/>
    <col min="7656" max="7656" width="7.42578125" style="540" customWidth="1"/>
    <col min="7657" max="7657" width="13" style="540" customWidth="1"/>
    <col min="7658" max="7658" width="48.5703125" style="540" customWidth="1"/>
    <col min="7659" max="7659" width="13.5703125" style="540" customWidth="1"/>
    <col min="7660" max="7904" width="11.5703125" style="540" customWidth="1"/>
    <col min="7905" max="7909" width="11.42578125" style="540"/>
    <col min="7910" max="7910" width="5.7109375" style="540" customWidth="1"/>
    <col min="7911" max="7911" width="7" style="540" customWidth="1"/>
    <col min="7912" max="7912" width="7.42578125" style="540" customWidth="1"/>
    <col min="7913" max="7913" width="13" style="540" customWidth="1"/>
    <col min="7914" max="7914" width="48.5703125" style="540" customWidth="1"/>
    <col min="7915" max="7915" width="13.5703125" style="540" customWidth="1"/>
    <col min="7916" max="8160" width="11.5703125" style="540" customWidth="1"/>
    <col min="8161" max="8165" width="11.42578125" style="540"/>
    <col min="8166" max="8166" width="5.7109375" style="540" customWidth="1"/>
    <col min="8167" max="8167" width="7" style="540" customWidth="1"/>
    <col min="8168" max="8168" width="7.42578125" style="540" customWidth="1"/>
    <col min="8169" max="8169" width="13" style="540" customWidth="1"/>
    <col min="8170" max="8170" width="48.5703125" style="540" customWidth="1"/>
    <col min="8171" max="8171" width="13.5703125" style="540" customWidth="1"/>
    <col min="8172" max="8416" width="11.5703125" style="540" customWidth="1"/>
    <col min="8417" max="8421" width="11.42578125" style="540"/>
    <col min="8422" max="8422" width="5.7109375" style="540" customWidth="1"/>
    <col min="8423" max="8423" width="7" style="540" customWidth="1"/>
    <col min="8424" max="8424" width="7.42578125" style="540" customWidth="1"/>
    <col min="8425" max="8425" width="13" style="540" customWidth="1"/>
    <col min="8426" max="8426" width="48.5703125" style="540" customWidth="1"/>
    <col min="8427" max="8427" width="13.5703125" style="540" customWidth="1"/>
    <col min="8428" max="8672" width="11.5703125" style="540" customWidth="1"/>
    <col min="8673" max="8677" width="11.42578125" style="540"/>
    <col min="8678" max="8678" width="5.7109375" style="540" customWidth="1"/>
    <col min="8679" max="8679" width="7" style="540" customWidth="1"/>
    <col min="8680" max="8680" width="7.42578125" style="540" customWidth="1"/>
    <col min="8681" max="8681" width="13" style="540" customWidth="1"/>
    <col min="8682" max="8682" width="48.5703125" style="540" customWidth="1"/>
    <col min="8683" max="8683" width="13.5703125" style="540" customWidth="1"/>
    <col min="8684" max="8928" width="11.5703125" style="540" customWidth="1"/>
    <col min="8929" max="8933" width="11.42578125" style="540"/>
    <col min="8934" max="8934" width="5.7109375" style="540" customWidth="1"/>
    <col min="8935" max="8935" width="7" style="540" customWidth="1"/>
    <col min="8936" max="8936" width="7.42578125" style="540" customWidth="1"/>
    <col min="8937" max="8937" width="13" style="540" customWidth="1"/>
    <col min="8938" max="8938" width="48.5703125" style="540" customWidth="1"/>
    <col min="8939" max="8939" width="13.5703125" style="540" customWidth="1"/>
    <col min="8940" max="9184" width="11.5703125" style="540" customWidth="1"/>
    <col min="9185" max="9189" width="11.42578125" style="540"/>
    <col min="9190" max="9190" width="5.7109375" style="540" customWidth="1"/>
    <col min="9191" max="9191" width="7" style="540" customWidth="1"/>
    <col min="9192" max="9192" width="7.42578125" style="540" customWidth="1"/>
    <col min="9193" max="9193" width="13" style="540" customWidth="1"/>
    <col min="9194" max="9194" width="48.5703125" style="540" customWidth="1"/>
    <col min="9195" max="9195" width="13.5703125" style="540" customWidth="1"/>
    <col min="9196" max="9440" width="11.5703125" style="540" customWidth="1"/>
    <col min="9441" max="9445" width="11.42578125" style="540"/>
    <col min="9446" max="9446" width="5.7109375" style="540" customWidth="1"/>
    <col min="9447" max="9447" width="7" style="540" customWidth="1"/>
    <col min="9448" max="9448" width="7.42578125" style="540" customWidth="1"/>
    <col min="9449" max="9449" width="13" style="540" customWidth="1"/>
    <col min="9450" max="9450" width="48.5703125" style="540" customWidth="1"/>
    <col min="9451" max="9451" width="13.5703125" style="540" customWidth="1"/>
    <col min="9452" max="9696" width="11.5703125" style="540" customWidth="1"/>
    <col min="9697" max="9701" width="11.42578125" style="540"/>
    <col min="9702" max="9702" width="5.7109375" style="540" customWidth="1"/>
    <col min="9703" max="9703" width="7" style="540" customWidth="1"/>
    <col min="9704" max="9704" width="7.42578125" style="540" customWidth="1"/>
    <col min="9705" max="9705" width="13" style="540" customWidth="1"/>
    <col min="9706" max="9706" width="48.5703125" style="540" customWidth="1"/>
    <col min="9707" max="9707" width="13.5703125" style="540" customWidth="1"/>
    <col min="9708" max="9952" width="11.5703125" style="540" customWidth="1"/>
    <col min="9953" max="9957" width="11.42578125" style="540"/>
    <col min="9958" max="9958" width="5.7109375" style="540" customWidth="1"/>
    <col min="9959" max="9959" width="7" style="540" customWidth="1"/>
    <col min="9960" max="9960" width="7.42578125" style="540" customWidth="1"/>
    <col min="9961" max="9961" width="13" style="540" customWidth="1"/>
    <col min="9962" max="9962" width="48.5703125" style="540" customWidth="1"/>
    <col min="9963" max="9963" width="13.5703125" style="540" customWidth="1"/>
    <col min="9964" max="10208" width="11.5703125" style="540" customWidth="1"/>
    <col min="10209" max="10213" width="11.42578125" style="540"/>
    <col min="10214" max="10214" width="5.7109375" style="540" customWidth="1"/>
    <col min="10215" max="10215" width="7" style="540" customWidth="1"/>
    <col min="10216" max="10216" width="7.42578125" style="540" customWidth="1"/>
    <col min="10217" max="10217" width="13" style="540" customWidth="1"/>
    <col min="10218" max="10218" width="48.5703125" style="540" customWidth="1"/>
    <col min="10219" max="10219" width="13.5703125" style="540" customWidth="1"/>
    <col min="10220" max="10464" width="11.5703125" style="540" customWidth="1"/>
    <col min="10465" max="10469" width="11.42578125" style="540"/>
    <col min="10470" max="10470" width="5.7109375" style="540" customWidth="1"/>
    <col min="10471" max="10471" width="7" style="540" customWidth="1"/>
    <col min="10472" max="10472" width="7.42578125" style="540" customWidth="1"/>
    <col min="10473" max="10473" width="13" style="540" customWidth="1"/>
    <col min="10474" max="10474" width="48.5703125" style="540" customWidth="1"/>
    <col min="10475" max="10475" width="13.5703125" style="540" customWidth="1"/>
    <col min="10476" max="10720" width="11.5703125" style="540" customWidth="1"/>
    <col min="10721" max="10725" width="11.42578125" style="540"/>
    <col min="10726" max="10726" width="5.7109375" style="540" customWidth="1"/>
    <col min="10727" max="10727" width="7" style="540" customWidth="1"/>
    <col min="10728" max="10728" width="7.42578125" style="540" customWidth="1"/>
    <col min="10729" max="10729" width="13" style="540" customWidth="1"/>
    <col min="10730" max="10730" width="48.5703125" style="540" customWidth="1"/>
    <col min="10731" max="10731" width="13.5703125" style="540" customWidth="1"/>
    <col min="10732" max="10976" width="11.5703125" style="540" customWidth="1"/>
    <col min="10977" max="10981" width="11.42578125" style="540"/>
    <col min="10982" max="10982" width="5.7109375" style="540" customWidth="1"/>
    <col min="10983" max="10983" width="7" style="540" customWidth="1"/>
    <col min="10984" max="10984" width="7.42578125" style="540" customWidth="1"/>
    <col min="10985" max="10985" width="13" style="540" customWidth="1"/>
    <col min="10986" max="10986" width="48.5703125" style="540" customWidth="1"/>
    <col min="10987" max="10987" width="13.5703125" style="540" customWidth="1"/>
    <col min="10988" max="11232" width="11.5703125" style="540" customWidth="1"/>
    <col min="11233" max="11237" width="11.42578125" style="540"/>
    <col min="11238" max="11238" width="5.7109375" style="540" customWidth="1"/>
    <col min="11239" max="11239" width="7" style="540" customWidth="1"/>
    <col min="11240" max="11240" width="7.42578125" style="540" customWidth="1"/>
    <col min="11241" max="11241" width="13" style="540" customWidth="1"/>
    <col min="11242" max="11242" width="48.5703125" style="540" customWidth="1"/>
    <col min="11243" max="11243" width="13.5703125" style="540" customWidth="1"/>
    <col min="11244" max="11488" width="11.5703125" style="540" customWidth="1"/>
    <col min="11489" max="11493" width="11.42578125" style="540"/>
    <col min="11494" max="11494" width="5.7109375" style="540" customWidth="1"/>
    <col min="11495" max="11495" width="7" style="540" customWidth="1"/>
    <col min="11496" max="11496" width="7.42578125" style="540" customWidth="1"/>
    <col min="11497" max="11497" width="13" style="540" customWidth="1"/>
    <col min="11498" max="11498" width="48.5703125" style="540" customWidth="1"/>
    <col min="11499" max="11499" width="13.5703125" style="540" customWidth="1"/>
    <col min="11500" max="11744" width="11.5703125" style="540" customWidth="1"/>
    <col min="11745" max="11749" width="11.42578125" style="540"/>
    <col min="11750" max="11750" width="5.7109375" style="540" customWidth="1"/>
    <col min="11751" max="11751" width="7" style="540" customWidth="1"/>
    <col min="11752" max="11752" width="7.42578125" style="540" customWidth="1"/>
    <col min="11753" max="11753" width="13" style="540" customWidth="1"/>
    <col min="11754" max="11754" width="48.5703125" style="540" customWidth="1"/>
    <col min="11755" max="11755" width="13.5703125" style="540" customWidth="1"/>
    <col min="11756" max="12000" width="11.5703125" style="540" customWidth="1"/>
    <col min="12001" max="12005" width="11.42578125" style="540"/>
    <col min="12006" max="12006" width="5.7109375" style="540" customWidth="1"/>
    <col min="12007" max="12007" width="7" style="540" customWidth="1"/>
    <col min="12008" max="12008" width="7.42578125" style="540" customWidth="1"/>
    <col min="12009" max="12009" width="13" style="540" customWidth="1"/>
    <col min="12010" max="12010" width="48.5703125" style="540" customWidth="1"/>
    <col min="12011" max="12011" width="13.5703125" style="540" customWidth="1"/>
    <col min="12012" max="12256" width="11.5703125" style="540" customWidth="1"/>
    <col min="12257" max="12261" width="11.42578125" style="540"/>
    <col min="12262" max="12262" width="5.7109375" style="540" customWidth="1"/>
    <col min="12263" max="12263" width="7" style="540" customWidth="1"/>
    <col min="12264" max="12264" width="7.42578125" style="540" customWidth="1"/>
    <col min="12265" max="12265" width="13" style="540" customWidth="1"/>
    <col min="12266" max="12266" width="48.5703125" style="540" customWidth="1"/>
    <col min="12267" max="12267" width="13.5703125" style="540" customWidth="1"/>
    <col min="12268" max="12512" width="11.5703125" style="540" customWidth="1"/>
    <col min="12513" max="12517" width="11.42578125" style="540"/>
    <col min="12518" max="12518" width="5.7109375" style="540" customWidth="1"/>
    <col min="12519" max="12519" width="7" style="540" customWidth="1"/>
    <col min="12520" max="12520" width="7.42578125" style="540" customWidth="1"/>
    <col min="12521" max="12521" width="13" style="540" customWidth="1"/>
    <col min="12522" max="12522" width="48.5703125" style="540" customWidth="1"/>
    <col min="12523" max="12523" width="13.5703125" style="540" customWidth="1"/>
    <col min="12524" max="12768" width="11.5703125" style="540" customWidth="1"/>
    <col min="12769" max="12773" width="11.42578125" style="540"/>
    <col min="12774" max="12774" width="5.7109375" style="540" customWidth="1"/>
    <col min="12775" max="12775" width="7" style="540" customWidth="1"/>
    <col min="12776" max="12776" width="7.42578125" style="540" customWidth="1"/>
    <col min="12777" max="12777" width="13" style="540" customWidth="1"/>
    <col min="12778" max="12778" width="48.5703125" style="540" customWidth="1"/>
    <col min="12779" max="12779" width="13.5703125" style="540" customWidth="1"/>
    <col min="12780" max="13024" width="11.5703125" style="540" customWidth="1"/>
    <col min="13025" max="13029" width="11.42578125" style="540"/>
    <col min="13030" max="13030" width="5.7109375" style="540" customWidth="1"/>
    <col min="13031" max="13031" width="7" style="540" customWidth="1"/>
    <col min="13032" max="13032" width="7.42578125" style="540" customWidth="1"/>
    <col min="13033" max="13033" width="13" style="540" customWidth="1"/>
    <col min="13034" max="13034" width="48.5703125" style="540" customWidth="1"/>
    <col min="13035" max="13035" width="13.5703125" style="540" customWidth="1"/>
    <col min="13036" max="13280" width="11.5703125" style="540" customWidth="1"/>
    <col min="13281" max="13285" width="11.42578125" style="540"/>
    <col min="13286" max="13286" width="5.7109375" style="540" customWidth="1"/>
    <col min="13287" max="13287" width="7" style="540" customWidth="1"/>
    <col min="13288" max="13288" width="7.42578125" style="540" customWidth="1"/>
    <col min="13289" max="13289" width="13" style="540" customWidth="1"/>
    <col min="13290" max="13290" width="48.5703125" style="540" customWidth="1"/>
    <col min="13291" max="13291" width="13.5703125" style="540" customWidth="1"/>
    <col min="13292" max="13536" width="11.5703125" style="540" customWidth="1"/>
    <col min="13537" max="13541" width="11.42578125" style="540"/>
    <col min="13542" max="13542" width="5.7109375" style="540" customWidth="1"/>
    <col min="13543" max="13543" width="7" style="540" customWidth="1"/>
    <col min="13544" max="13544" width="7.42578125" style="540" customWidth="1"/>
    <col min="13545" max="13545" width="13" style="540" customWidth="1"/>
    <col min="13546" max="13546" width="48.5703125" style="540" customWidth="1"/>
    <col min="13547" max="13547" width="13.5703125" style="540" customWidth="1"/>
    <col min="13548" max="13792" width="11.5703125" style="540" customWidth="1"/>
    <col min="13793" max="13797" width="11.42578125" style="540"/>
    <col min="13798" max="13798" width="5.7109375" style="540" customWidth="1"/>
    <col min="13799" max="13799" width="7" style="540" customWidth="1"/>
    <col min="13800" max="13800" width="7.42578125" style="540" customWidth="1"/>
    <col min="13801" max="13801" width="13" style="540" customWidth="1"/>
    <col min="13802" max="13802" width="48.5703125" style="540" customWidth="1"/>
    <col min="13803" max="13803" width="13.5703125" style="540" customWidth="1"/>
    <col min="13804" max="14048" width="11.5703125" style="540" customWidth="1"/>
    <col min="14049" max="14053" width="11.42578125" style="540"/>
    <col min="14054" max="14054" width="5.7109375" style="540" customWidth="1"/>
    <col min="14055" max="14055" width="7" style="540" customWidth="1"/>
    <col min="14056" max="14056" width="7.42578125" style="540" customWidth="1"/>
    <col min="14057" max="14057" width="13" style="540" customWidth="1"/>
    <col min="14058" max="14058" width="48.5703125" style="540" customWidth="1"/>
    <col min="14059" max="14059" width="13.5703125" style="540" customWidth="1"/>
    <col min="14060" max="14304" width="11.5703125" style="540" customWidth="1"/>
    <col min="14305" max="14309" width="11.42578125" style="540"/>
    <col min="14310" max="14310" width="5.7109375" style="540" customWidth="1"/>
    <col min="14311" max="14311" width="7" style="540" customWidth="1"/>
    <col min="14312" max="14312" width="7.42578125" style="540" customWidth="1"/>
    <col min="14313" max="14313" width="13" style="540" customWidth="1"/>
    <col min="14314" max="14314" width="48.5703125" style="540" customWidth="1"/>
    <col min="14315" max="14315" width="13.5703125" style="540" customWidth="1"/>
    <col min="14316" max="14560" width="11.5703125" style="540" customWidth="1"/>
    <col min="14561" max="14565" width="11.42578125" style="540"/>
    <col min="14566" max="14566" width="5.7109375" style="540" customWidth="1"/>
    <col min="14567" max="14567" width="7" style="540" customWidth="1"/>
    <col min="14568" max="14568" width="7.42578125" style="540" customWidth="1"/>
    <col min="14569" max="14569" width="13" style="540" customWidth="1"/>
    <col min="14570" max="14570" width="48.5703125" style="540" customWidth="1"/>
    <col min="14571" max="14571" width="13.5703125" style="540" customWidth="1"/>
    <col min="14572" max="14816" width="11.5703125" style="540" customWidth="1"/>
    <col min="14817" max="14821" width="11.42578125" style="540"/>
    <col min="14822" max="14822" width="5.7109375" style="540" customWidth="1"/>
    <col min="14823" max="14823" width="7" style="540" customWidth="1"/>
    <col min="14824" max="14824" width="7.42578125" style="540" customWidth="1"/>
    <col min="14825" max="14825" width="13" style="540" customWidth="1"/>
    <col min="14826" max="14826" width="48.5703125" style="540" customWidth="1"/>
    <col min="14827" max="14827" width="13.5703125" style="540" customWidth="1"/>
    <col min="14828" max="15072" width="11.5703125" style="540" customWidth="1"/>
    <col min="15073" max="15077" width="11.42578125" style="540"/>
    <col min="15078" max="15078" width="5.7109375" style="540" customWidth="1"/>
    <col min="15079" max="15079" width="7" style="540" customWidth="1"/>
    <col min="15080" max="15080" width="7.42578125" style="540" customWidth="1"/>
    <col min="15081" max="15081" width="13" style="540" customWidth="1"/>
    <col min="15082" max="15082" width="48.5703125" style="540" customWidth="1"/>
    <col min="15083" max="15083" width="13.5703125" style="540" customWidth="1"/>
    <col min="15084" max="15328" width="11.5703125" style="540" customWidth="1"/>
    <col min="15329" max="15333" width="11.42578125" style="540"/>
    <col min="15334" max="15334" width="5.7109375" style="540" customWidth="1"/>
    <col min="15335" max="15335" width="7" style="540" customWidth="1"/>
    <col min="15336" max="15336" width="7.42578125" style="540" customWidth="1"/>
    <col min="15337" max="15337" width="13" style="540" customWidth="1"/>
    <col min="15338" max="15338" width="48.5703125" style="540" customWidth="1"/>
    <col min="15339" max="15339" width="13.5703125" style="540" customWidth="1"/>
    <col min="15340" max="15584" width="11.5703125" style="540" customWidth="1"/>
    <col min="15585" max="15589" width="11.42578125" style="540"/>
    <col min="15590" max="15590" width="5.7109375" style="540" customWidth="1"/>
    <col min="15591" max="15591" width="7" style="540" customWidth="1"/>
    <col min="15592" max="15592" width="7.42578125" style="540" customWidth="1"/>
    <col min="15593" max="15593" width="13" style="540" customWidth="1"/>
    <col min="15594" max="15594" width="48.5703125" style="540" customWidth="1"/>
    <col min="15595" max="15595" width="13.5703125" style="540" customWidth="1"/>
    <col min="15596" max="15840" width="11.5703125" style="540" customWidth="1"/>
    <col min="15841" max="15845" width="11.42578125" style="540"/>
    <col min="15846" max="15846" width="5.7109375" style="540" customWidth="1"/>
    <col min="15847" max="15847" width="7" style="540" customWidth="1"/>
    <col min="15848" max="15848" width="7.42578125" style="540" customWidth="1"/>
    <col min="15849" max="15849" width="13" style="540" customWidth="1"/>
    <col min="15850" max="15850" width="48.5703125" style="540" customWidth="1"/>
    <col min="15851" max="15851" width="13.5703125" style="540" customWidth="1"/>
    <col min="15852" max="16096" width="11.5703125" style="540" customWidth="1"/>
    <col min="16097" max="16101" width="11.42578125" style="540"/>
    <col min="16102" max="16102" width="5.7109375" style="540" customWidth="1"/>
    <col min="16103" max="16103" width="7" style="540" customWidth="1"/>
    <col min="16104" max="16104" width="7.42578125" style="540" customWidth="1"/>
    <col min="16105" max="16105" width="13" style="540" customWidth="1"/>
    <col min="16106" max="16106" width="48.5703125" style="540" customWidth="1"/>
    <col min="16107" max="16107" width="13.5703125" style="540" customWidth="1"/>
    <col min="16108" max="16352" width="11.5703125" style="540" customWidth="1"/>
    <col min="16353" max="16384" width="11.42578125" style="540"/>
  </cols>
  <sheetData>
    <row r="1" spans="1:224" ht="15" customHeight="1" x14ac:dyDescent="0.2">
      <c r="E1" s="1560" t="s">
        <v>767</v>
      </c>
      <c r="F1" s="1560"/>
      <c r="G1" s="1560"/>
      <c r="H1" s="1560"/>
      <c r="I1" s="1059"/>
    </row>
    <row r="2" spans="1:224" ht="15" customHeight="1" x14ac:dyDescent="0.2">
      <c r="E2" s="1569"/>
      <c r="F2" s="1569"/>
      <c r="G2" s="541"/>
      <c r="H2" s="541"/>
      <c r="I2" s="541"/>
    </row>
    <row r="3" spans="1:224" ht="15" customHeight="1" x14ac:dyDescent="0.2">
      <c r="E3" s="1559"/>
      <c r="F3" s="1559"/>
      <c r="G3" s="541"/>
      <c r="H3" s="541"/>
      <c r="I3" s="541"/>
    </row>
    <row r="4" spans="1:224" ht="12.75" customHeight="1" x14ac:dyDescent="0.2">
      <c r="E4" s="1570"/>
      <c r="F4" s="1570"/>
    </row>
    <row r="5" spans="1:224" s="543" customFormat="1" ht="15.75" x14ac:dyDescent="0.2">
      <c r="A5" s="1571" t="s">
        <v>768</v>
      </c>
      <c r="B5" s="1571"/>
      <c r="C5" s="1571"/>
      <c r="D5" s="1571"/>
      <c r="E5" s="1571"/>
      <c r="F5" s="1571"/>
      <c r="G5" s="542"/>
      <c r="H5" s="542"/>
      <c r="I5" s="542"/>
      <c r="J5" s="542"/>
      <c r="K5" s="542"/>
      <c r="L5" s="542"/>
      <c r="M5" s="542"/>
      <c r="N5" s="542"/>
      <c r="O5" s="542"/>
      <c r="P5" s="542"/>
      <c r="Q5" s="542"/>
      <c r="R5" s="542"/>
      <c r="S5" s="542"/>
      <c r="T5" s="542"/>
      <c r="U5" s="542"/>
      <c r="V5" s="542"/>
      <c r="W5" s="542"/>
      <c r="X5" s="542"/>
      <c r="Y5" s="542"/>
      <c r="Z5" s="542"/>
      <c r="AA5" s="542"/>
      <c r="AB5" s="542"/>
      <c r="AC5" s="542"/>
      <c r="AD5" s="542"/>
      <c r="AE5" s="542"/>
      <c r="AF5" s="542"/>
      <c r="AG5" s="542"/>
      <c r="AH5" s="542"/>
      <c r="AI5" s="542"/>
      <c r="AJ5" s="542"/>
      <c r="AK5" s="542"/>
      <c r="AL5" s="542"/>
      <c r="AM5" s="542"/>
      <c r="AN5" s="542"/>
      <c r="AO5" s="542"/>
      <c r="AP5" s="542"/>
      <c r="AQ5" s="542"/>
      <c r="AR5" s="542"/>
      <c r="AS5" s="542"/>
      <c r="AT5" s="542"/>
      <c r="AU5" s="542"/>
      <c r="AV5" s="542"/>
      <c r="AW5" s="542"/>
      <c r="AX5" s="542"/>
      <c r="AY5" s="542"/>
      <c r="AZ5" s="542"/>
      <c r="BA5" s="542"/>
      <c r="BB5" s="542"/>
      <c r="BC5" s="542"/>
      <c r="BD5" s="542"/>
      <c r="BE5" s="542"/>
      <c r="BF5" s="542"/>
      <c r="BG5" s="542"/>
      <c r="BH5" s="542"/>
      <c r="BI5" s="542"/>
      <c r="BJ5" s="542"/>
      <c r="BK5" s="542"/>
      <c r="BL5" s="542"/>
      <c r="BM5" s="542"/>
      <c r="BN5" s="542"/>
      <c r="BO5" s="542"/>
      <c r="BP5" s="542"/>
      <c r="BQ5" s="542"/>
      <c r="BR5" s="542"/>
      <c r="BS5" s="542"/>
      <c r="BT5" s="542"/>
      <c r="BU5" s="542"/>
      <c r="BV5" s="542"/>
      <c r="BW5" s="542"/>
      <c r="BX5" s="542"/>
      <c r="BY5" s="542"/>
      <c r="BZ5" s="542"/>
      <c r="CA5" s="542"/>
      <c r="CB5" s="542"/>
      <c r="CC5" s="542"/>
      <c r="CD5" s="542"/>
      <c r="CE5" s="542"/>
      <c r="CF5" s="542"/>
      <c r="CG5" s="542"/>
      <c r="CH5" s="542"/>
      <c r="CI5" s="542"/>
      <c r="CJ5" s="542"/>
      <c r="CK5" s="542"/>
      <c r="CL5" s="542"/>
      <c r="CM5" s="542"/>
      <c r="CN5" s="542"/>
      <c r="CO5" s="542"/>
      <c r="CP5" s="542"/>
      <c r="CQ5" s="542"/>
      <c r="CR5" s="542"/>
      <c r="CS5" s="542"/>
      <c r="CT5" s="542"/>
      <c r="CU5" s="542"/>
      <c r="CV5" s="542"/>
      <c r="CW5" s="542"/>
      <c r="CX5" s="542"/>
      <c r="CY5" s="542"/>
      <c r="CZ5" s="542"/>
      <c r="DA5" s="542"/>
      <c r="DB5" s="542"/>
      <c r="DC5" s="542"/>
      <c r="DD5" s="542"/>
      <c r="DE5" s="542"/>
      <c r="DF5" s="542"/>
      <c r="DG5" s="542"/>
      <c r="DH5" s="542"/>
      <c r="DI5" s="542"/>
      <c r="DJ5" s="542"/>
      <c r="DK5" s="542"/>
      <c r="DL5" s="542"/>
      <c r="DM5" s="542"/>
      <c r="DN5" s="542"/>
      <c r="DO5" s="542"/>
      <c r="DP5" s="542"/>
      <c r="DQ5" s="542"/>
      <c r="DR5" s="542"/>
      <c r="DS5" s="542"/>
      <c r="DT5" s="542"/>
      <c r="DU5" s="542"/>
      <c r="DV5" s="542"/>
      <c r="DW5" s="542"/>
      <c r="DX5" s="542"/>
      <c r="DY5" s="542"/>
      <c r="DZ5" s="542"/>
      <c r="EA5" s="542"/>
      <c r="EB5" s="542"/>
      <c r="EC5" s="542"/>
      <c r="ED5" s="542"/>
      <c r="EE5" s="542"/>
      <c r="EF5" s="542"/>
      <c r="EG5" s="542"/>
      <c r="EH5" s="542"/>
      <c r="EI5" s="542"/>
      <c r="EJ5" s="542"/>
      <c r="EK5" s="542"/>
      <c r="EL5" s="542"/>
      <c r="EM5" s="542"/>
      <c r="EN5" s="542"/>
      <c r="EO5" s="542"/>
      <c r="EP5" s="542"/>
      <c r="EQ5" s="542"/>
      <c r="ER5" s="542"/>
      <c r="ES5" s="542"/>
      <c r="ET5" s="542"/>
      <c r="EU5" s="542"/>
      <c r="EV5" s="542"/>
      <c r="EW5" s="542"/>
      <c r="EX5" s="542"/>
      <c r="EY5" s="542"/>
      <c r="EZ5" s="542"/>
      <c r="FA5" s="542"/>
      <c r="FB5" s="542"/>
      <c r="FC5" s="542"/>
      <c r="FD5" s="542"/>
      <c r="FE5" s="542"/>
      <c r="FF5" s="542"/>
      <c r="FG5" s="542"/>
      <c r="FH5" s="542"/>
      <c r="FI5" s="542"/>
      <c r="FJ5" s="542"/>
      <c r="FK5" s="542"/>
      <c r="FL5" s="542"/>
      <c r="FM5" s="542"/>
      <c r="FN5" s="542"/>
      <c r="FO5" s="542"/>
      <c r="FP5" s="542"/>
      <c r="FQ5" s="542"/>
      <c r="FR5" s="542"/>
      <c r="FS5" s="542"/>
      <c r="FT5" s="542"/>
      <c r="FU5" s="542"/>
      <c r="FV5" s="542"/>
      <c r="FW5" s="542"/>
      <c r="FX5" s="542"/>
      <c r="FY5" s="542"/>
      <c r="FZ5" s="542"/>
      <c r="GA5" s="542"/>
      <c r="GB5" s="542"/>
      <c r="GC5" s="542"/>
      <c r="GD5" s="542"/>
      <c r="GE5" s="542"/>
      <c r="GF5" s="542"/>
      <c r="GG5" s="542"/>
      <c r="GH5" s="542"/>
      <c r="GI5" s="542"/>
      <c r="GJ5" s="542"/>
      <c r="GK5" s="542"/>
      <c r="GL5" s="542"/>
      <c r="GM5" s="542"/>
      <c r="GN5" s="542"/>
      <c r="GO5" s="542"/>
      <c r="GP5" s="542"/>
      <c r="GQ5" s="542"/>
      <c r="GR5" s="542"/>
      <c r="GS5" s="542"/>
      <c r="GT5" s="542"/>
      <c r="GU5" s="542"/>
      <c r="GV5" s="542"/>
      <c r="GW5" s="542"/>
      <c r="GX5" s="542"/>
      <c r="GY5" s="542"/>
      <c r="GZ5" s="542"/>
      <c r="HA5" s="542"/>
      <c r="HB5" s="542"/>
      <c r="HC5" s="542"/>
      <c r="HD5" s="542"/>
      <c r="HE5" s="542"/>
      <c r="HF5" s="542"/>
      <c r="HG5" s="542"/>
      <c r="HH5" s="542"/>
      <c r="HI5" s="542"/>
      <c r="HJ5" s="542"/>
      <c r="HK5" s="542"/>
      <c r="HL5" s="542"/>
      <c r="HM5" s="542"/>
      <c r="HN5" s="542"/>
      <c r="HO5" s="542"/>
      <c r="HP5" s="542"/>
    </row>
    <row r="6" spans="1:224" s="543" customFormat="1" ht="9" customHeight="1" x14ac:dyDescent="0.2">
      <c r="A6" s="544"/>
      <c r="B6" s="544"/>
      <c r="C6" s="544"/>
      <c r="D6" s="544"/>
      <c r="E6" s="544"/>
      <c r="F6" s="544"/>
      <c r="G6" s="542"/>
      <c r="H6" s="542"/>
      <c r="I6" s="542"/>
      <c r="J6" s="542"/>
      <c r="K6" s="542"/>
      <c r="L6" s="542"/>
      <c r="M6" s="542"/>
      <c r="N6" s="542"/>
      <c r="O6" s="542"/>
      <c r="P6" s="542"/>
      <c r="Q6" s="542"/>
      <c r="R6" s="542"/>
      <c r="S6" s="542"/>
      <c r="T6" s="542"/>
      <c r="U6" s="542"/>
      <c r="V6" s="542"/>
      <c r="W6" s="542"/>
      <c r="X6" s="542"/>
      <c r="Y6" s="542"/>
      <c r="Z6" s="542"/>
      <c r="AA6" s="542"/>
      <c r="AB6" s="542"/>
      <c r="AC6" s="542"/>
      <c r="AD6" s="542"/>
      <c r="AE6" s="542"/>
      <c r="AF6" s="542"/>
      <c r="AG6" s="542"/>
      <c r="AH6" s="542"/>
      <c r="AI6" s="542"/>
      <c r="AJ6" s="542"/>
      <c r="AK6" s="542"/>
      <c r="AL6" s="542"/>
      <c r="AM6" s="542"/>
      <c r="AN6" s="542"/>
      <c r="AO6" s="542"/>
      <c r="AP6" s="542"/>
      <c r="AQ6" s="542"/>
      <c r="AR6" s="542"/>
      <c r="AS6" s="542"/>
      <c r="AT6" s="542"/>
      <c r="AU6" s="542"/>
      <c r="AV6" s="542"/>
      <c r="AW6" s="542"/>
      <c r="AX6" s="542"/>
      <c r="AY6" s="542"/>
      <c r="AZ6" s="542"/>
      <c r="BA6" s="542"/>
      <c r="BB6" s="542"/>
      <c r="BC6" s="542"/>
      <c r="BD6" s="542"/>
      <c r="BE6" s="542"/>
      <c r="BF6" s="542"/>
      <c r="BG6" s="542"/>
      <c r="BH6" s="542"/>
      <c r="BI6" s="542"/>
      <c r="BJ6" s="542"/>
      <c r="BK6" s="542"/>
      <c r="BL6" s="542"/>
      <c r="BM6" s="542"/>
      <c r="BN6" s="542"/>
      <c r="BO6" s="542"/>
      <c r="BP6" s="542"/>
      <c r="BQ6" s="542"/>
      <c r="BR6" s="542"/>
      <c r="BS6" s="542"/>
      <c r="BT6" s="542"/>
      <c r="BU6" s="542"/>
      <c r="BV6" s="542"/>
      <c r="BW6" s="542"/>
      <c r="BX6" s="542"/>
      <c r="BY6" s="542"/>
      <c r="BZ6" s="542"/>
      <c r="CA6" s="542"/>
      <c r="CB6" s="542"/>
      <c r="CC6" s="542"/>
      <c r="CD6" s="542"/>
      <c r="CE6" s="542"/>
      <c r="CF6" s="542"/>
      <c r="CG6" s="542"/>
      <c r="CH6" s="542"/>
      <c r="CI6" s="542"/>
      <c r="CJ6" s="542"/>
      <c r="CK6" s="542"/>
      <c r="CL6" s="542"/>
      <c r="CM6" s="542"/>
      <c r="CN6" s="542"/>
      <c r="CO6" s="542"/>
      <c r="CP6" s="542"/>
      <c r="CQ6" s="542"/>
      <c r="CR6" s="542"/>
      <c r="CS6" s="542"/>
      <c r="CT6" s="542"/>
      <c r="CU6" s="542"/>
      <c r="CV6" s="542"/>
      <c r="CW6" s="542"/>
      <c r="CX6" s="542"/>
      <c r="CY6" s="542"/>
      <c r="CZ6" s="542"/>
      <c r="DA6" s="542"/>
      <c r="DB6" s="542"/>
      <c r="DC6" s="542"/>
      <c r="DD6" s="542"/>
      <c r="DE6" s="542"/>
      <c r="DF6" s="542"/>
      <c r="DG6" s="542"/>
      <c r="DH6" s="542"/>
      <c r="DI6" s="542"/>
      <c r="DJ6" s="542"/>
      <c r="DK6" s="542"/>
      <c r="DL6" s="542"/>
      <c r="DM6" s="542"/>
      <c r="DN6" s="542"/>
      <c r="DO6" s="542"/>
      <c r="DP6" s="542"/>
      <c r="DQ6" s="542"/>
      <c r="DR6" s="542"/>
      <c r="DS6" s="542"/>
      <c r="DT6" s="542"/>
      <c r="DU6" s="542"/>
      <c r="DV6" s="542"/>
      <c r="DW6" s="542"/>
      <c r="DX6" s="542"/>
      <c r="DY6" s="542"/>
      <c r="DZ6" s="542"/>
      <c r="EA6" s="542"/>
      <c r="EB6" s="542"/>
      <c r="EC6" s="542"/>
      <c r="ED6" s="542"/>
      <c r="EE6" s="542"/>
      <c r="EF6" s="542"/>
      <c r="EG6" s="542"/>
      <c r="EH6" s="542"/>
      <c r="EI6" s="542"/>
      <c r="EJ6" s="542"/>
      <c r="EK6" s="542"/>
      <c r="EL6" s="542"/>
      <c r="EM6" s="542"/>
      <c r="EN6" s="542"/>
      <c r="EO6" s="542"/>
      <c r="EP6" s="542"/>
      <c r="EQ6" s="542"/>
      <c r="ER6" s="542"/>
      <c r="ES6" s="542"/>
      <c r="ET6" s="542"/>
      <c r="EU6" s="542"/>
      <c r="EV6" s="542"/>
      <c r="EW6" s="542"/>
      <c r="EX6" s="542"/>
      <c r="EY6" s="542"/>
      <c r="EZ6" s="542"/>
      <c r="FA6" s="542"/>
      <c r="FB6" s="542"/>
      <c r="FC6" s="542"/>
      <c r="FD6" s="542"/>
      <c r="FE6" s="542"/>
      <c r="FF6" s="542"/>
      <c r="FG6" s="542"/>
      <c r="FH6" s="542"/>
      <c r="FI6" s="542"/>
      <c r="FJ6" s="542"/>
      <c r="FK6" s="542"/>
      <c r="FL6" s="542"/>
      <c r="FM6" s="542"/>
      <c r="FN6" s="542"/>
      <c r="FO6" s="542"/>
      <c r="FP6" s="542"/>
      <c r="FQ6" s="542"/>
      <c r="FR6" s="542"/>
      <c r="FS6" s="542"/>
      <c r="FT6" s="542"/>
      <c r="FU6" s="542"/>
      <c r="FV6" s="542"/>
      <c r="FW6" s="542"/>
      <c r="FX6" s="542"/>
      <c r="FY6" s="542"/>
      <c r="FZ6" s="542"/>
      <c r="GA6" s="542"/>
      <c r="GB6" s="542"/>
      <c r="GC6" s="542"/>
      <c r="GD6" s="542"/>
      <c r="GE6" s="542"/>
      <c r="GF6" s="542"/>
      <c r="GG6" s="542"/>
      <c r="GH6" s="542"/>
      <c r="GI6" s="542"/>
      <c r="GJ6" s="542"/>
      <c r="GK6" s="542"/>
      <c r="GL6" s="542"/>
      <c r="GM6" s="542"/>
      <c r="GN6" s="542"/>
      <c r="GO6" s="542"/>
      <c r="GP6" s="542"/>
      <c r="GQ6" s="542"/>
      <c r="GR6" s="542"/>
      <c r="GS6" s="542"/>
      <c r="GT6" s="542"/>
      <c r="GU6" s="542"/>
      <c r="GV6" s="542"/>
      <c r="GW6" s="542"/>
      <c r="GX6" s="542"/>
      <c r="GY6" s="542"/>
      <c r="GZ6" s="542"/>
      <c r="HA6" s="542"/>
      <c r="HB6" s="542"/>
      <c r="HC6" s="542"/>
      <c r="HD6" s="542"/>
      <c r="HE6" s="542"/>
      <c r="HF6" s="542"/>
      <c r="HG6" s="542"/>
      <c r="HH6" s="542"/>
      <c r="HI6" s="542"/>
      <c r="HJ6" s="542"/>
      <c r="HK6" s="542"/>
      <c r="HL6" s="542"/>
      <c r="HM6" s="542"/>
      <c r="HN6" s="542"/>
      <c r="HO6" s="542"/>
      <c r="HP6" s="542"/>
    </row>
    <row r="7" spans="1:224" ht="39.75" customHeight="1" x14ac:dyDescent="0.2">
      <c r="A7" s="545" t="s">
        <v>0</v>
      </c>
      <c r="B7" s="545" t="s">
        <v>1</v>
      </c>
      <c r="C7" s="545" t="s">
        <v>2</v>
      </c>
      <c r="D7" s="545" t="s">
        <v>564</v>
      </c>
      <c r="E7" s="546" t="s">
        <v>3</v>
      </c>
      <c r="F7" s="547" t="s">
        <v>765</v>
      </c>
      <c r="G7" s="1041" t="s">
        <v>766</v>
      </c>
      <c r="H7" s="1041" t="s">
        <v>715</v>
      </c>
    </row>
    <row r="8" spans="1:224" ht="17.100000000000001" customHeight="1" x14ac:dyDescent="0.2">
      <c r="A8" s="548" t="s">
        <v>21</v>
      </c>
      <c r="B8" s="548"/>
      <c r="C8" s="548"/>
      <c r="D8" s="548"/>
      <c r="E8" s="549" t="s">
        <v>565</v>
      </c>
      <c r="F8" s="550">
        <f>F9</f>
        <v>40502</v>
      </c>
      <c r="G8" s="550">
        <f t="shared" ref="G8" si="0">G9</f>
        <v>13198.11</v>
      </c>
      <c r="H8" s="1042">
        <f>G8/F8</f>
        <v>0.32586316725099995</v>
      </c>
    </row>
    <row r="9" spans="1:224" ht="17.100000000000001" customHeight="1" x14ac:dyDescent="0.2">
      <c r="A9" s="551"/>
      <c r="B9" s="552" t="s">
        <v>23</v>
      </c>
      <c r="C9" s="553"/>
      <c r="D9" s="553"/>
      <c r="E9" s="554" t="s">
        <v>24</v>
      </c>
      <c r="F9" s="555">
        <f>F10+F16</f>
        <v>40502</v>
      </c>
      <c r="G9" s="555">
        <f t="shared" ref="G9" si="1">G10+G16</f>
        <v>13198.11</v>
      </c>
      <c r="H9" s="1043">
        <f>G9/F9</f>
        <v>0.32586316725099995</v>
      </c>
    </row>
    <row r="10" spans="1:224" ht="17.100000000000001" customHeight="1" x14ac:dyDescent="0.2">
      <c r="A10" s="556"/>
      <c r="B10" s="556"/>
      <c r="C10" s="557" t="s">
        <v>202</v>
      </c>
      <c r="D10" s="557"/>
      <c r="E10" s="558" t="s">
        <v>203</v>
      </c>
      <c r="F10" s="559">
        <f>SUM(F11:F15)</f>
        <v>20695</v>
      </c>
      <c r="G10" s="559">
        <f t="shared" ref="G10" si="2">SUM(G11:G15)</f>
        <v>4450.1100000000006</v>
      </c>
      <c r="H10" s="1044">
        <f>G10/F10</f>
        <v>0.21503309978255619</v>
      </c>
    </row>
    <row r="11" spans="1:224" ht="22.5" x14ac:dyDescent="0.2">
      <c r="A11" s="556"/>
      <c r="B11" s="556"/>
      <c r="C11" s="560"/>
      <c r="D11" s="561" t="s">
        <v>566</v>
      </c>
      <c r="E11" s="562" t="s">
        <v>567</v>
      </c>
      <c r="F11" s="563">
        <v>5072</v>
      </c>
      <c r="G11" s="1198">
        <v>0</v>
      </c>
      <c r="H11" s="1045">
        <f>G11/F11</f>
        <v>0</v>
      </c>
    </row>
    <row r="12" spans="1:224" ht="22.5" x14ac:dyDescent="0.2">
      <c r="A12" s="556"/>
      <c r="B12" s="556"/>
      <c r="C12" s="560"/>
      <c r="D12" s="561" t="s">
        <v>568</v>
      </c>
      <c r="E12" s="562" t="s">
        <v>569</v>
      </c>
      <c r="F12" s="563">
        <v>1653</v>
      </c>
      <c r="G12" s="1198">
        <v>450.11</v>
      </c>
      <c r="H12" s="1045">
        <f t="shared" ref="H12:H15" si="3">G12/F12</f>
        <v>0.27229885057471265</v>
      </c>
    </row>
    <row r="13" spans="1:224" x14ac:dyDescent="0.2">
      <c r="A13" s="556"/>
      <c r="B13" s="556"/>
      <c r="C13" s="560"/>
      <c r="D13" s="561" t="s">
        <v>570</v>
      </c>
      <c r="E13" s="562" t="s">
        <v>571</v>
      </c>
      <c r="F13" s="563">
        <v>5000</v>
      </c>
      <c r="G13" s="1198">
        <v>2000</v>
      </c>
      <c r="H13" s="1045">
        <f t="shared" si="3"/>
        <v>0.4</v>
      </c>
    </row>
    <row r="14" spans="1:224" ht="22.5" x14ac:dyDescent="0.2">
      <c r="A14" s="556"/>
      <c r="B14" s="556"/>
      <c r="C14" s="560"/>
      <c r="D14" s="561" t="s">
        <v>572</v>
      </c>
      <c r="E14" s="562" t="s">
        <v>573</v>
      </c>
      <c r="F14" s="563">
        <v>6500</v>
      </c>
      <c r="G14" s="1198">
        <v>0</v>
      </c>
      <c r="H14" s="1045">
        <f t="shared" si="3"/>
        <v>0</v>
      </c>
    </row>
    <row r="15" spans="1:224" ht="17.100000000000001" customHeight="1" x14ac:dyDescent="0.2">
      <c r="A15" s="556"/>
      <c r="B15" s="556"/>
      <c r="C15" s="560"/>
      <c r="D15" s="561" t="s">
        <v>574</v>
      </c>
      <c r="E15" s="562" t="s">
        <v>575</v>
      </c>
      <c r="F15" s="563">
        <v>2470</v>
      </c>
      <c r="G15" s="1198">
        <v>2000</v>
      </c>
      <c r="H15" s="1045">
        <f t="shared" si="3"/>
        <v>0.80971659919028338</v>
      </c>
    </row>
    <row r="16" spans="1:224" ht="17.100000000000001" customHeight="1" x14ac:dyDescent="0.2">
      <c r="A16" s="556"/>
      <c r="B16" s="556"/>
      <c r="C16" s="557" t="s">
        <v>204</v>
      </c>
      <c r="D16" s="557"/>
      <c r="E16" s="558" t="s">
        <v>205</v>
      </c>
      <c r="F16" s="559">
        <f>SUM(F17:F24)</f>
        <v>19807</v>
      </c>
      <c r="G16" s="559">
        <f t="shared" ref="G16" si="4">SUM(G17:G24)</f>
        <v>8748</v>
      </c>
      <c r="H16" s="1044">
        <f>G16/F16</f>
        <v>0.44166203867319637</v>
      </c>
    </row>
    <row r="17" spans="1:8" ht="17.25" customHeight="1" x14ac:dyDescent="0.2">
      <c r="A17" s="556"/>
      <c r="B17" s="556"/>
      <c r="C17" s="560"/>
      <c r="D17" s="561" t="s">
        <v>566</v>
      </c>
      <c r="E17" s="562" t="s">
        <v>576</v>
      </c>
      <c r="F17" s="563">
        <v>1500</v>
      </c>
      <c r="G17" s="1198">
        <v>0</v>
      </c>
      <c r="H17" s="1045">
        <f>G17/F17</f>
        <v>0</v>
      </c>
    </row>
    <row r="18" spans="1:8" ht="17.25" customHeight="1" x14ac:dyDescent="0.2">
      <c r="A18" s="556"/>
      <c r="B18" s="556"/>
      <c r="C18" s="560"/>
      <c r="D18" s="561" t="s">
        <v>568</v>
      </c>
      <c r="E18" s="562" t="s">
        <v>577</v>
      </c>
      <c r="F18" s="563">
        <v>1000</v>
      </c>
      <c r="G18" s="1198">
        <v>1000</v>
      </c>
      <c r="H18" s="1045">
        <f t="shared" ref="H18:H24" si="5">G18/F18</f>
        <v>1</v>
      </c>
    </row>
    <row r="19" spans="1:8" ht="17.25" customHeight="1" x14ac:dyDescent="0.2">
      <c r="A19" s="556"/>
      <c r="B19" s="556"/>
      <c r="C19" s="560"/>
      <c r="D19" s="561" t="s">
        <v>578</v>
      </c>
      <c r="E19" s="562" t="s">
        <v>571</v>
      </c>
      <c r="F19" s="563">
        <v>3100</v>
      </c>
      <c r="G19" s="1198">
        <v>1848</v>
      </c>
      <c r="H19" s="1045">
        <f t="shared" si="5"/>
        <v>0.59612903225806446</v>
      </c>
    </row>
    <row r="20" spans="1:8" ht="17.25" customHeight="1" x14ac:dyDescent="0.2">
      <c r="A20" s="556"/>
      <c r="B20" s="556"/>
      <c r="C20" s="560"/>
      <c r="D20" s="561" t="s">
        <v>570</v>
      </c>
      <c r="E20" s="562" t="s">
        <v>579</v>
      </c>
      <c r="F20" s="563">
        <v>1400</v>
      </c>
      <c r="G20" s="1198">
        <v>1400</v>
      </c>
      <c r="H20" s="1045">
        <f t="shared" si="5"/>
        <v>1</v>
      </c>
    </row>
    <row r="21" spans="1:8" s="539" customFormat="1" ht="17.25" customHeight="1" x14ac:dyDescent="0.2">
      <c r="A21" s="556"/>
      <c r="B21" s="556"/>
      <c r="C21" s="560"/>
      <c r="D21" s="561" t="s">
        <v>580</v>
      </c>
      <c r="E21" s="562" t="s">
        <v>581</v>
      </c>
      <c r="F21" s="563">
        <v>1000</v>
      </c>
      <c r="G21" s="1198">
        <v>0</v>
      </c>
      <c r="H21" s="1045">
        <f t="shared" si="5"/>
        <v>0</v>
      </c>
    </row>
    <row r="22" spans="1:8" s="539" customFormat="1" ht="17.25" customHeight="1" x14ac:dyDescent="0.2">
      <c r="A22" s="556"/>
      <c r="B22" s="556"/>
      <c r="C22" s="560"/>
      <c r="D22" s="561" t="s">
        <v>582</v>
      </c>
      <c r="E22" s="562" t="s">
        <v>583</v>
      </c>
      <c r="F22" s="563">
        <v>7307</v>
      </c>
      <c r="G22" s="1198">
        <v>0</v>
      </c>
      <c r="H22" s="1045">
        <f t="shared" si="5"/>
        <v>0</v>
      </c>
    </row>
    <row r="23" spans="1:8" s="539" customFormat="1" ht="22.5" x14ac:dyDescent="0.2">
      <c r="A23" s="556"/>
      <c r="B23" s="556"/>
      <c r="C23" s="560"/>
      <c r="D23" s="561" t="s">
        <v>572</v>
      </c>
      <c r="E23" s="562" t="s">
        <v>584</v>
      </c>
      <c r="F23" s="563">
        <v>2500</v>
      </c>
      <c r="G23" s="1198">
        <v>2500</v>
      </c>
      <c r="H23" s="1045">
        <f t="shared" si="5"/>
        <v>1</v>
      </c>
    </row>
    <row r="24" spans="1:8" s="539" customFormat="1" ht="17.25" customHeight="1" x14ac:dyDescent="0.2">
      <c r="A24" s="556"/>
      <c r="B24" s="556"/>
      <c r="C24" s="560"/>
      <c r="D24" s="561" t="s">
        <v>585</v>
      </c>
      <c r="E24" s="562" t="s">
        <v>586</v>
      </c>
      <c r="F24" s="563">
        <v>2000</v>
      </c>
      <c r="G24" s="1198">
        <v>2000</v>
      </c>
      <c r="H24" s="1045">
        <f t="shared" si="5"/>
        <v>1</v>
      </c>
    </row>
    <row r="25" spans="1:8" s="539" customFormat="1" ht="17.100000000000001" customHeight="1" x14ac:dyDescent="0.2">
      <c r="A25" s="548" t="s">
        <v>27</v>
      </c>
      <c r="B25" s="548"/>
      <c r="C25" s="548"/>
      <c r="D25" s="548"/>
      <c r="E25" s="549" t="s">
        <v>28</v>
      </c>
      <c r="F25" s="550">
        <f>F26</f>
        <v>5693.9699999999993</v>
      </c>
      <c r="G25" s="550">
        <f t="shared" ref="G25" si="6">G26</f>
        <v>2693.95</v>
      </c>
      <c r="H25" s="1046">
        <f t="shared" ref="H25:H35" si="7">G25/F25</f>
        <v>0.47312332168943638</v>
      </c>
    </row>
    <row r="26" spans="1:8" s="539" customFormat="1" ht="17.100000000000001" customHeight="1" x14ac:dyDescent="0.2">
      <c r="A26" s="551"/>
      <c r="B26" s="552" t="s">
        <v>29</v>
      </c>
      <c r="C26" s="553"/>
      <c r="D26" s="553"/>
      <c r="E26" s="554" t="s">
        <v>11</v>
      </c>
      <c r="F26" s="555">
        <f>F30+F27</f>
        <v>5693.9699999999993</v>
      </c>
      <c r="G26" s="555">
        <f t="shared" ref="G26" si="8">G30+G27</f>
        <v>2693.95</v>
      </c>
      <c r="H26" s="1043">
        <f t="shared" si="7"/>
        <v>0.47312332168943638</v>
      </c>
    </row>
    <row r="27" spans="1:8" s="539" customFormat="1" ht="17.100000000000001" customHeight="1" x14ac:dyDescent="0.2">
      <c r="A27" s="556"/>
      <c r="B27" s="556"/>
      <c r="C27" s="557" t="s">
        <v>202</v>
      </c>
      <c r="D27" s="557"/>
      <c r="E27" s="558" t="s">
        <v>203</v>
      </c>
      <c r="F27" s="559">
        <f>SUM(F28:F29)</f>
        <v>5669.9699999999993</v>
      </c>
      <c r="G27" s="559">
        <f t="shared" ref="G27" si="9">SUM(G28:G29)</f>
        <v>2669.96</v>
      </c>
      <c r="H27" s="1044">
        <f t="shared" si="7"/>
        <v>0.47089490773319792</v>
      </c>
    </row>
    <row r="28" spans="1:8" s="539" customFormat="1" ht="17.100000000000001" customHeight="1" x14ac:dyDescent="0.2">
      <c r="A28" s="556"/>
      <c r="B28" s="556"/>
      <c r="C28" s="560"/>
      <c r="D28" s="561" t="s">
        <v>587</v>
      </c>
      <c r="E28" s="562" t="s">
        <v>588</v>
      </c>
      <c r="F28" s="563">
        <v>2669.97</v>
      </c>
      <c r="G28" s="1198">
        <v>2669.96</v>
      </c>
      <c r="H28" s="1045">
        <f t="shared" si="7"/>
        <v>0.99999625463956532</v>
      </c>
    </row>
    <row r="29" spans="1:8" s="539" customFormat="1" ht="11.25" x14ac:dyDescent="0.2">
      <c r="A29" s="556"/>
      <c r="B29" s="556"/>
      <c r="C29" s="560"/>
      <c r="D29" s="561" t="s">
        <v>578</v>
      </c>
      <c r="E29" s="564" t="s">
        <v>589</v>
      </c>
      <c r="F29" s="563">
        <v>3000</v>
      </c>
      <c r="G29" s="1198">
        <v>0</v>
      </c>
      <c r="H29" s="1045">
        <f t="shared" si="7"/>
        <v>0</v>
      </c>
    </row>
    <row r="30" spans="1:8" s="539" customFormat="1" ht="17.100000000000001" customHeight="1" x14ac:dyDescent="0.2">
      <c r="A30" s="556"/>
      <c r="B30" s="556"/>
      <c r="C30" s="557" t="s">
        <v>204</v>
      </c>
      <c r="D30" s="557"/>
      <c r="E30" s="558" t="s">
        <v>205</v>
      </c>
      <c r="F30" s="559">
        <f>F31</f>
        <v>24</v>
      </c>
      <c r="G30" s="559">
        <f t="shared" ref="G30" si="10">G31</f>
        <v>23.99</v>
      </c>
      <c r="H30" s="1044">
        <f t="shared" si="7"/>
        <v>0.99958333333333327</v>
      </c>
    </row>
    <row r="31" spans="1:8" s="539" customFormat="1" ht="17.100000000000001" customHeight="1" x14ac:dyDescent="0.2">
      <c r="A31" s="556"/>
      <c r="B31" s="556"/>
      <c r="C31" s="557"/>
      <c r="D31" s="561" t="s">
        <v>587</v>
      </c>
      <c r="E31" s="562" t="s">
        <v>588</v>
      </c>
      <c r="F31" s="563">
        <v>24</v>
      </c>
      <c r="G31" s="1198">
        <v>23.99</v>
      </c>
      <c r="H31" s="1045">
        <f t="shared" si="7"/>
        <v>0.99958333333333327</v>
      </c>
    </row>
    <row r="32" spans="1:8" s="539" customFormat="1" ht="17.100000000000001" customHeight="1" x14ac:dyDescent="0.2">
      <c r="A32" s="548" t="s">
        <v>294</v>
      </c>
      <c r="B32" s="548"/>
      <c r="C32" s="548"/>
      <c r="D32" s="548"/>
      <c r="E32" s="549" t="s">
        <v>590</v>
      </c>
      <c r="F32" s="550">
        <f>F33</f>
        <v>17079</v>
      </c>
      <c r="G32" s="550">
        <f t="shared" ref="G32" si="11">G33</f>
        <v>4660.68</v>
      </c>
      <c r="H32" s="1046">
        <f t="shared" si="7"/>
        <v>0.27288951343755491</v>
      </c>
    </row>
    <row r="33" spans="1:8" s="539" customFormat="1" ht="17.100000000000001" customHeight="1" x14ac:dyDescent="0.2">
      <c r="A33" s="551"/>
      <c r="B33" s="552" t="s">
        <v>302</v>
      </c>
      <c r="C33" s="553"/>
      <c r="D33" s="553"/>
      <c r="E33" s="554" t="s">
        <v>303</v>
      </c>
      <c r="F33" s="555">
        <f>F34+F38</f>
        <v>17079</v>
      </c>
      <c r="G33" s="555">
        <f t="shared" ref="G33" si="12">G34+G38</f>
        <v>4660.68</v>
      </c>
      <c r="H33" s="1043">
        <f t="shared" si="7"/>
        <v>0.27288951343755491</v>
      </c>
    </row>
    <row r="34" spans="1:8" s="539" customFormat="1" ht="17.100000000000001" customHeight="1" x14ac:dyDescent="0.2">
      <c r="A34" s="556"/>
      <c r="B34" s="556"/>
      <c r="C34" s="557" t="s">
        <v>202</v>
      </c>
      <c r="D34" s="557"/>
      <c r="E34" s="558" t="s">
        <v>203</v>
      </c>
      <c r="F34" s="559">
        <f>SUM(F35:F37)</f>
        <v>11079</v>
      </c>
      <c r="G34" s="559">
        <f t="shared" ref="G34" si="13">SUM(G35:G37)</f>
        <v>4660.68</v>
      </c>
      <c r="H34" s="1047">
        <f t="shared" si="7"/>
        <v>0.4206769564040076</v>
      </c>
    </row>
    <row r="35" spans="1:8" s="539" customFormat="1" ht="17.100000000000001" customHeight="1" x14ac:dyDescent="0.2">
      <c r="A35" s="556"/>
      <c r="B35" s="556"/>
      <c r="C35" s="565"/>
      <c r="D35" s="561" t="s">
        <v>566</v>
      </c>
      <c r="E35" s="562" t="s">
        <v>591</v>
      </c>
      <c r="F35" s="563">
        <v>2500</v>
      </c>
      <c r="G35" s="1198">
        <v>0</v>
      </c>
      <c r="H35" s="1045">
        <f t="shared" si="7"/>
        <v>0</v>
      </c>
    </row>
    <row r="36" spans="1:8" s="539" customFormat="1" ht="17.100000000000001" customHeight="1" x14ac:dyDescent="0.2">
      <c r="A36" s="556"/>
      <c r="B36" s="556"/>
      <c r="C36" s="560"/>
      <c r="D36" s="561" t="s">
        <v>585</v>
      </c>
      <c r="E36" s="562" t="s">
        <v>592</v>
      </c>
      <c r="F36" s="563">
        <v>6579</v>
      </c>
      <c r="G36" s="1198">
        <v>4552.2700000000004</v>
      </c>
      <c r="H36" s="1045">
        <f t="shared" ref="H36:H37" si="14">G36/F36</f>
        <v>0.69193950448396424</v>
      </c>
    </row>
    <row r="37" spans="1:8" s="539" customFormat="1" ht="17.100000000000001" customHeight="1" x14ac:dyDescent="0.2">
      <c r="A37" s="556"/>
      <c r="B37" s="556"/>
      <c r="C37" s="560"/>
      <c r="D37" s="561" t="s">
        <v>574</v>
      </c>
      <c r="E37" s="562" t="s">
        <v>591</v>
      </c>
      <c r="F37" s="563">
        <v>2000</v>
      </c>
      <c r="G37" s="1198">
        <v>108.41</v>
      </c>
      <c r="H37" s="1045">
        <f t="shared" si="14"/>
        <v>5.4204999999999996E-2</v>
      </c>
    </row>
    <row r="38" spans="1:8" s="539" customFormat="1" ht="17.100000000000001" customHeight="1" x14ac:dyDescent="0.2">
      <c r="A38" s="556"/>
      <c r="B38" s="556"/>
      <c r="C38" s="557" t="s">
        <v>204</v>
      </c>
      <c r="D38" s="557"/>
      <c r="E38" s="558" t="s">
        <v>205</v>
      </c>
      <c r="F38" s="559">
        <f>F39</f>
        <v>6000</v>
      </c>
      <c r="G38" s="559">
        <f t="shared" ref="G38" si="15">G39</f>
        <v>0</v>
      </c>
      <c r="H38" s="1044">
        <f t="shared" ref="H38:H48" si="16">G38/F38</f>
        <v>0</v>
      </c>
    </row>
    <row r="39" spans="1:8" s="539" customFormat="1" ht="17.100000000000001" customHeight="1" x14ac:dyDescent="0.2">
      <c r="A39" s="556"/>
      <c r="B39" s="556"/>
      <c r="C39" s="561"/>
      <c r="D39" s="561" t="s">
        <v>585</v>
      </c>
      <c r="E39" s="562" t="s">
        <v>592</v>
      </c>
      <c r="F39" s="563">
        <v>6000</v>
      </c>
      <c r="G39" s="1198">
        <v>0</v>
      </c>
      <c r="H39" s="1048">
        <f t="shared" si="16"/>
        <v>0</v>
      </c>
    </row>
    <row r="40" spans="1:8" s="539" customFormat="1" ht="17.100000000000001" customHeight="1" x14ac:dyDescent="0.2">
      <c r="A40" s="548" t="s">
        <v>119</v>
      </c>
      <c r="B40" s="548"/>
      <c r="C40" s="548"/>
      <c r="D40" s="548"/>
      <c r="E40" s="549" t="s">
        <v>120</v>
      </c>
      <c r="F40" s="550">
        <f>F41</f>
        <v>550</v>
      </c>
      <c r="G40" s="550">
        <f t="shared" ref="G40:G41" si="17">G41</f>
        <v>400</v>
      </c>
      <c r="H40" s="1046">
        <f t="shared" si="16"/>
        <v>0.72727272727272729</v>
      </c>
    </row>
    <row r="41" spans="1:8" s="539" customFormat="1" ht="17.100000000000001" customHeight="1" x14ac:dyDescent="0.2">
      <c r="A41" s="551"/>
      <c r="B41" s="552" t="s">
        <v>337</v>
      </c>
      <c r="C41" s="553"/>
      <c r="D41" s="553"/>
      <c r="E41" s="554" t="s">
        <v>11</v>
      </c>
      <c r="F41" s="555">
        <f>F42</f>
        <v>550</v>
      </c>
      <c r="G41" s="555">
        <f t="shared" si="17"/>
        <v>400</v>
      </c>
      <c r="H41" s="1043">
        <f t="shared" si="16"/>
        <v>0.72727272727272729</v>
      </c>
    </row>
    <row r="42" spans="1:8" s="539" customFormat="1" ht="17.100000000000001" customHeight="1" x14ac:dyDescent="0.2">
      <c r="A42" s="556"/>
      <c r="B42" s="556"/>
      <c r="C42" s="557" t="s">
        <v>202</v>
      </c>
      <c r="D42" s="557"/>
      <c r="E42" s="558" t="s">
        <v>203</v>
      </c>
      <c r="F42" s="559">
        <f>SUM(F43:F44)</f>
        <v>550</v>
      </c>
      <c r="G42" s="559">
        <f t="shared" ref="G42" si="18">SUM(G43:G44)</f>
        <v>400</v>
      </c>
      <c r="H42" s="1044">
        <f t="shared" si="16"/>
        <v>0.72727272727272729</v>
      </c>
    </row>
    <row r="43" spans="1:8" s="539" customFormat="1" ht="11.25" x14ac:dyDescent="0.2">
      <c r="A43" s="556"/>
      <c r="B43" s="556"/>
      <c r="C43" s="560"/>
      <c r="D43" s="561" t="s">
        <v>593</v>
      </c>
      <c r="E43" s="562" t="s">
        <v>594</v>
      </c>
      <c r="F43" s="563">
        <v>150</v>
      </c>
      <c r="G43" s="1198">
        <v>0</v>
      </c>
      <c r="H43" s="1045">
        <f t="shared" si="16"/>
        <v>0</v>
      </c>
    </row>
    <row r="44" spans="1:8" s="539" customFormat="1" ht="17.100000000000001" customHeight="1" x14ac:dyDescent="0.2">
      <c r="A44" s="556"/>
      <c r="B44" s="556"/>
      <c r="C44" s="560"/>
      <c r="D44" s="561" t="s">
        <v>572</v>
      </c>
      <c r="E44" s="562" t="s">
        <v>595</v>
      </c>
      <c r="F44" s="563">
        <v>400</v>
      </c>
      <c r="G44" s="1198">
        <v>400</v>
      </c>
      <c r="H44" s="1045">
        <f t="shared" si="16"/>
        <v>1</v>
      </c>
    </row>
    <row r="45" spans="1:8" s="539" customFormat="1" ht="17.100000000000001" customHeight="1" x14ac:dyDescent="0.2">
      <c r="A45" s="548" t="s">
        <v>169</v>
      </c>
      <c r="B45" s="548"/>
      <c r="C45" s="548"/>
      <c r="D45" s="548"/>
      <c r="E45" s="549" t="s">
        <v>170</v>
      </c>
      <c r="F45" s="550">
        <f>F46</f>
        <v>11043</v>
      </c>
      <c r="G45" s="550">
        <f t="shared" ref="G45" si="19">G46</f>
        <v>4560.8099999999995</v>
      </c>
      <c r="H45" s="1046">
        <f t="shared" si="16"/>
        <v>0.41300461831024171</v>
      </c>
    </row>
    <row r="46" spans="1:8" s="539" customFormat="1" ht="17.100000000000001" customHeight="1" x14ac:dyDescent="0.2">
      <c r="A46" s="551"/>
      <c r="B46" s="552" t="s">
        <v>368</v>
      </c>
      <c r="C46" s="553"/>
      <c r="D46" s="553"/>
      <c r="E46" s="554" t="s">
        <v>369</v>
      </c>
      <c r="F46" s="555">
        <f>F47+F53</f>
        <v>11043</v>
      </c>
      <c r="G46" s="555">
        <f t="shared" ref="G46" si="20">G47+G53</f>
        <v>4560.8099999999995</v>
      </c>
      <c r="H46" s="1043">
        <f t="shared" si="16"/>
        <v>0.41300461831024171</v>
      </c>
    </row>
    <row r="47" spans="1:8" s="539" customFormat="1" ht="17.100000000000001" customHeight="1" x14ac:dyDescent="0.2">
      <c r="A47" s="556"/>
      <c r="B47" s="556"/>
      <c r="C47" s="557" t="s">
        <v>202</v>
      </c>
      <c r="D47" s="557"/>
      <c r="E47" s="558" t="s">
        <v>203</v>
      </c>
      <c r="F47" s="559">
        <f>SUM(F48:F52)</f>
        <v>8543</v>
      </c>
      <c r="G47" s="559">
        <f t="shared" ref="G47" si="21">SUM(G48:G52)</f>
        <v>4560.8099999999995</v>
      </c>
      <c r="H47" s="1044">
        <f t="shared" si="16"/>
        <v>0.53386515275664281</v>
      </c>
    </row>
    <row r="48" spans="1:8" s="539" customFormat="1" ht="17.100000000000001" customHeight="1" x14ac:dyDescent="0.2">
      <c r="A48" s="556"/>
      <c r="B48" s="556"/>
      <c r="C48" s="565"/>
      <c r="D48" s="561" t="s">
        <v>596</v>
      </c>
      <c r="E48" s="562" t="s">
        <v>597</v>
      </c>
      <c r="F48" s="563">
        <v>2600</v>
      </c>
      <c r="G48" s="1198">
        <v>0</v>
      </c>
      <c r="H48" s="1045">
        <f t="shared" si="16"/>
        <v>0</v>
      </c>
    </row>
    <row r="49" spans="1:8" s="539" customFormat="1" ht="17.100000000000001" customHeight="1" x14ac:dyDescent="0.2">
      <c r="A49" s="556"/>
      <c r="B49" s="556"/>
      <c r="C49" s="565"/>
      <c r="D49" s="561" t="s">
        <v>568</v>
      </c>
      <c r="E49" s="562" t="s">
        <v>598</v>
      </c>
      <c r="F49" s="563">
        <v>1700</v>
      </c>
      <c r="G49" s="1198">
        <v>1700</v>
      </c>
      <c r="H49" s="1045">
        <f t="shared" ref="H49:H52" si="22">G49/F49</f>
        <v>1</v>
      </c>
    </row>
    <row r="50" spans="1:8" s="539" customFormat="1" ht="17.100000000000001" customHeight="1" x14ac:dyDescent="0.2">
      <c r="A50" s="556"/>
      <c r="B50" s="556"/>
      <c r="C50" s="560"/>
      <c r="D50" s="561" t="s">
        <v>572</v>
      </c>
      <c r="E50" s="562" t="s">
        <v>599</v>
      </c>
      <c r="F50" s="563">
        <v>1500</v>
      </c>
      <c r="G50" s="1198">
        <v>1350</v>
      </c>
      <c r="H50" s="1045">
        <f t="shared" si="22"/>
        <v>0.9</v>
      </c>
    </row>
    <row r="51" spans="1:8" s="539" customFormat="1" ht="17.100000000000001" customHeight="1" x14ac:dyDescent="0.2">
      <c r="A51" s="556"/>
      <c r="B51" s="556"/>
      <c r="C51" s="560"/>
      <c r="D51" s="561" t="s">
        <v>600</v>
      </c>
      <c r="E51" s="562" t="s">
        <v>601</v>
      </c>
      <c r="F51" s="563">
        <v>500</v>
      </c>
      <c r="G51" s="1198">
        <v>367.95</v>
      </c>
      <c r="H51" s="1045">
        <f t="shared" si="22"/>
        <v>0.7359</v>
      </c>
    </row>
    <row r="52" spans="1:8" s="539" customFormat="1" ht="17.100000000000001" customHeight="1" x14ac:dyDescent="0.2">
      <c r="A52" s="556"/>
      <c r="B52" s="556"/>
      <c r="C52" s="560"/>
      <c r="D52" s="561" t="s">
        <v>602</v>
      </c>
      <c r="E52" s="562" t="s">
        <v>603</v>
      </c>
      <c r="F52" s="563">
        <v>2243</v>
      </c>
      <c r="G52" s="1198">
        <v>1142.8599999999999</v>
      </c>
      <c r="H52" s="1045">
        <f t="shared" si="22"/>
        <v>0.50952296032099864</v>
      </c>
    </row>
    <row r="53" spans="1:8" s="539" customFormat="1" ht="17.100000000000001" customHeight="1" x14ac:dyDescent="0.2">
      <c r="A53" s="556"/>
      <c r="B53" s="556"/>
      <c r="C53" s="557" t="s">
        <v>204</v>
      </c>
      <c r="D53" s="557"/>
      <c r="E53" s="558" t="s">
        <v>205</v>
      </c>
      <c r="F53" s="559">
        <f>F55+F54</f>
        <v>2500</v>
      </c>
      <c r="G53" s="559">
        <f t="shared" ref="G53" si="23">G55+G54</f>
        <v>0</v>
      </c>
      <c r="H53" s="1044">
        <f t="shared" ref="H53:H68" si="24">G53/F53</f>
        <v>0</v>
      </c>
    </row>
    <row r="54" spans="1:8" s="539" customFormat="1" ht="17.100000000000001" customHeight="1" x14ac:dyDescent="0.2">
      <c r="A54" s="556"/>
      <c r="B54" s="556"/>
      <c r="C54" s="557"/>
      <c r="D54" s="561" t="s">
        <v>596</v>
      </c>
      <c r="E54" s="562" t="s">
        <v>597</v>
      </c>
      <c r="F54" s="563">
        <v>500</v>
      </c>
      <c r="G54" s="1199">
        <v>0</v>
      </c>
      <c r="H54" s="1045">
        <f t="shared" si="24"/>
        <v>0</v>
      </c>
    </row>
    <row r="55" spans="1:8" s="539" customFormat="1" ht="17.100000000000001" customHeight="1" x14ac:dyDescent="0.2">
      <c r="A55" s="556"/>
      <c r="B55" s="556"/>
      <c r="C55" s="561"/>
      <c r="D55" s="561" t="s">
        <v>600</v>
      </c>
      <c r="E55" s="562" t="s">
        <v>601</v>
      </c>
      <c r="F55" s="563">
        <v>2000</v>
      </c>
      <c r="G55" s="1199">
        <v>0</v>
      </c>
      <c r="H55" s="1045">
        <f t="shared" si="24"/>
        <v>0</v>
      </c>
    </row>
    <row r="56" spans="1:8" s="539" customFormat="1" ht="17.100000000000001" customHeight="1" x14ac:dyDescent="0.2">
      <c r="A56" s="548" t="s">
        <v>180</v>
      </c>
      <c r="B56" s="548"/>
      <c r="C56" s="548"/>
      <c r="D56" s="548"/>
      <c r="E56" s="549" t="s">
        <v>181</v>
      </c>
      <c r="F56" s="550">
        <f>F57+F94+F91</f>
        <v>132615.03</v>
      </c>
      <c r="G56" s="550">
        <f t="shared" ref="G56" si="25">G57+G94+G91</f>
        <v>42084.270000000004</v>
      </c>
      <c r="H56" s="1042">
        <f t="shared" si="24"/>
        <v>0.31734163163858581</v>
      </c>
    </row>
    <row r="57" spans="1:8" s="539" customFormat="1" ht="17.100000000000001" customHeight="1" x14ac:dyDescent="0.2">
      <c r="A57" s="551"/>
      <c r="B57" s="552" t="s">
        <v>184</v>
      </c>
      <c r="C57" s="553"/>
      <c r="D57" s="553"/>
      <c r="E57" s="554" t="s">
        <v>185</v>
      </c>
      <c r="F57" s="555">
        <f>F67+F79+F81+F87+F89+F64+F61+F58</f>
        <v>65398</v>
      </c>
      <c r="G57" s="555">
        <f t="shared" ref="G57" si="26">G67+G79+G81+G87+G89+G64+G61+G58</f>
        <v>22738.04</v>
      </c>
      <c r="H57" s="1043">
        <f t="shared" si="24"/>
        <v>0.34768708523196429</v>
      </c>
    </row>
    <row r="58" spans="1:8" s="539" customFormat="1" ht="17.100000000000001" customHeight="1" x14ac:dyDescent="0.2">
      <c r="A58" s="556"/>
      <c r="B58" s="556"/>
      <c r="C58" s="557" t="s">
        <v>198</v>
      </c>
      <c r="D58" s="557"/>
      <c r="E58" s="558" t="s">
        <v>199</v>
      </c>
      <c r="F58" s="559">
        <f>SUM(F59:F60)</f>
        <v>570</v>
      </c>
      <c r="G58" s="559">
        <f t="shared" ref="G58" si="27">SUM(G59:G60)</f>
        <v>0</v>
      </c>
      <c r="H58" s="1044">
        <f t="shared" si="24"/>
        <v>0</v>
      </c>
    </row>
    <row r="59" spans="1:8" s="539" customFormat="1" ht="17.100000000000001" customHeight="1" x14ac:dyDescent="0.2">
      <c r="A59" s="556"/>
      <c r="B59" s="556"/>
      <c r="C59" s="565"/>
      <c r="D59" s="561" t="s">
        <v>604</v>
      </c>
      <c r="E59" s="562" t="s">
        <v>605</v>
      </c>
      <c r="F59" s="563">
        <v>280</v>
      </c>
      <c r="G59" s="1198">
        <v>0</v>
      </c>
      <c r="H59" s="1045">
        <f t="shared" si="24"/>
        <v>0</v>
      </c>
    </row>
    <row r="60" spans="1:8" s="539" customFormat="1" ht="17.100000000000001" customHeight="1" x14ac:dyDescent="0.2">
      <c r="A60" s="556"/>
      <c r="B60" s="556"/>
      <c r="C60" s="560"/>
      <c r="D60" s="561" t="s">
        <v>600</v>
      </c>
      <c r="E60" s="562" t="s">
        <v>606</v>
      </c>
      <c r="F60" s="563">
        <v>290</v>
      </c>
      <c r="G60" s="1198">
        <v>0</v>
      </c>
      <c r="H60" s="1045">
        <f t="shared" si="24"/>
        <v>0</v>
      </c>
    </row>
    <row r="61" spans="1:8" s="539" customFormat="1" ht="17.100000000000001" customHeight="1" x14ac:dyDescent="0.2">
      <c r="A61" s="556"/>
      <c r="B61" s="556"/>
      <c r="C61" s="557" t="s">
        <v>200</v>
      </c>
      <c r="D61" s="557"/>
      <c r="E61" s="558" t="s">
        <v>201</v>
      </c>
      <c r="F61" s="559">
        <f>SUM(F62:F63)</f>
        <v>81</v>
      </c>
      <c r="G61" s="559">
        <f t="shared" ref="G61" si="28">SUM(G62:G63)</f>
        <v>0</v>
      </c>
      <c r="H61" s="1044">
        <f t="shared" si="24"/>
        <v>0</v>
      </c>
    </row>
    <row r="62" spans="1:8" s="539" customFormat="1" ht="17.100000000000001" customHeight="1" x14ac:dyDescent="0.2">
      <c r="A62" s="556"/>
      <c r="B62" s="556"/>
      <c r="C62" s="565"/>
      <c r="D62" s="561" t="s">
        <v>604</v>
      </c>
      <c r="E62" s="562" t="s">
        <v>605</v>
      </c>
      <c r="F62" s="563">
        <v>40</v>
      </c>
      <c r="G62" s="1198">
        <v>0</v>
      </c>
      <c r="H62" s="1045">
        <f t="shared" si="24"/>
        <v>0</v>
      </c>
    </row>
    <row r="63" spans="1:8" s="539" customFormat="1" ht="17.100000000000001" customHeight="1" x14ac:dyDescent="0.2">
      <c r="A63" s="556"/>
      <c r="B63" s="556"/>
      <c r="C63" s="560"/>
      <c r="D63" s="561" t="s">
        <v>600</v>
      </c>
      <c r="E63" s="562" t="s">
        <v>606</v>
      </c>
      <c r="F63" s="563">
        <v>41</v>
      </c>
      <c r="G63" s="1198">
        <v>0</v>
      </c>
      <c r="H63" s="1045">
        <f t="shared" si="24"/>
        <v>0</v>
      </c>
    </row>
    <row r="64" spans="1:8" s="539" customFormat="1" ht="17.100000000000001" customHeight="1" x14ac:dyDescent="0.2">
      <c r="A64" s="556"/>
      <c r="B64" s="556"/>
      <c r="C64" s="557" t="s">
        <v>212</v>
      </c>
      <c r="D64" s="557"/>
      <c r="E64" s="566" t="s">
        <v>213</v>
      </c>
      <c r="F64" s="559">
        <f>SUM(F65:F66)</f>
        <v>3289</v>
      </c>
      <c r="G64" s="559">
        <f>SUM(G65:G66)</f>
        <v>606.1</v>
      </c>
      <c r="H64" s="1044">
        <f t="shared" si="24"/>
        <v>0.1842809364548495</v>
      </c>
    </row>
    <row r="65" spans="1:8" s="539" customFormat="1" ht="17.100000000000001" customHeight="1" x14ac:dyDescent="0.2">
      <c r="A65" s="556"/>
      <c r="B65" s="556"/>
      <c r="C65" s="565"/>
      <c r="D65" s="561" t="s">
        <v>604</v>
      </c>
      <c r="E65" s="562" t="s">
        <v>605</v>
      </c>
      <c r="F65" s="563">
        <v>1620</v>
      </c>
      <c r="G65" s="1198">
        <v>606.1</v>
      </c>
      <c r="H65" s="1045">
        <f t="shared" si="24"/>
        <v>0.3741358024691358</v>
      </c>
    </row>
    <row r="66" spans="1:8" s="539" customFormat="1" ht="17.100000000000001" customHeight="1" x14ac:dyDescent="0.2">
      <c r="A66" s="556"/>
      <c r="B66" s="556"/>
      <c r="C66" s="560"/>
      <c r="D66" s="561" t="s">
        <v>600</v>
      </c>
      <c r="E66" s="562" t="s">
        <v>606</v>
      </c>
      <c r="F66" s="563">
        <v>1669</v>
      </c>
      <c r="G66" s="1198">
        <v>0</v>
      </c>
      <c r="H66" s="1045">
        <f t="shared" si="24"/>
        <v>0</v>
      </c>
    </row>
    <row r="67" spans="1:8" s="539" customFormat="1" ht="17.100000000000001" customHeight="1" x14ac:dyDescent="0.2">
      <c r="A67" s="556"/>
      <c r="B67" s="556"/>
      <c r="C67" s="557" t="s">
        <v>202</v>
      </c>
      <c r="D67" s="557"/>
      <c r="E67" s="558" t="s">
        <v>203</v>
      </c>
      <c r="F67" s="559">
        <f>SUM(F68:F78)</f>
        <v>47803</v>
      </c>
      <c r="G67" s="559">
        <f t="shared" ref="G67" si="29">SUM(G68:G78)</f>
        <v>16667.580000000002</v>
      </c>
      <c r="H67" s="1044">
        <f t="shared" si="24"/>
        <v>0.34867225906323873</v>
      </c>
    </row>
    <row r="68" spans="1:8" s="539" customFormat="1" ht="17.100000000000001" customHeight="1" x14ac:dyDescent="0.2">
      <c r="A68" s="556"/>
      <c r="B68" s="556"/>
      <c r="C68" s="565"/>
      <c r="D68" s="561" t="s">
        <v>568</v>
      </c>
      <c r="E68" s="562" t="s">
        <v>607</v>
      </c>
      <c r="F68" s="563">
        <v>350</v>
      </c>
      <c r="G68" s="1198">
        <v>0</v>
      </c>
      <c r="H68" s="1045">
        <f t="shared" si="24"/>
        <v>0</v>
      </c>
    </row>
    <row r="69" spans="1:8" s="539" customFormat="1" ht="17.100000000000001" customHeight="1" x14ac:dyDescent="0.2">
      <c r="A69" s="556"/>
      <c r="B69" s="556"/>
      <c r="C69" s="560"/>
      <c r="D69" s="561" t="s">
        <v>578</v>
      </c>
      <c r="E69" s="562" t="s">
        <v>608</v>
      </c>
      <c r="F69" s="563">
        <v>4000</v>
      </c>
      <c r="G69" s="1198">
        <v>0</v>
      </c>
      <c r="H69" s="1045">
        <f t="shared" ref="H69:H78" si="30">G69/F69</f>
        <v>0</v>
      </c>
    </row>
    <row r="70" spans="1:8" s="539" customFormat="1" ht="45" x14ac:dyDescent="0.2">
      <c r="A70" s="556"/>
      <c r="B70" s="556"/>
      <c r="C70" s="560"/>
      <c r="D70" s="561" t="s">
        <v>593</v>
      </c>
      <c r="E70" s="562" t="s">
        <v>609</v>
      </c>
      <c r="F70" s="563">
        <v>8939</v>
      </c>
      <c r="G70" s="1198">
        <v>1759.22</v>
      </c>
      <c r="H70" s="1045">
        <f t="shared" si="30"/>
        <v>0.19680277435954804</v>
      </c>
    </row>
    <row r="71" spans="1:8" s="539" customFormat="1" ht="22.5" x14ac:dyDescent="0.2">
      <c r="A71" s="556"/>
      <c r="B71" s="556"/>
      <c r="C71" s="560"/>
      <c r="D71" s="561" t="s">
        <v>587</v>
      </c>
      <c r="E71" s="562" t="s">
        <v>610</v>
      </c>
      <c r="F71" s="563">
        <v>3000</v>
      </c>
      <c r="G71" s="1198">
        <v>2980</v>
      </c>
      <c r="H71" s="1045">
        <f t="shared" si="30"/>
        <v>0.99333333333333329</v>
      </c>
    </row>
    <row r="72" spans="1:8" s="539" customFormat="1" ht="17.100000000000001" customHeight="1" x14ac:dyDescent="0.2">
      <c r="A72" s="556"/>
      <c r="B72" s="556"/>
      <c r="C72" s="560"/>
      <c r="D72" s="561" t="s">
        <v>570</v>
      </c>
      <c r="E72" s="562" t="s">
        <v>611</v>
      </c>
      <c r="F72" s="563">
        <v>2000</v>
      </c>
      <c r="G72" s="1198">
        <v>0</v>
      </c>
      <c r="H72" s="1045">
        <f t="shared" si="30"/>
        <v>0</v>
      </c>
    </row>
    <row r="73" spans="1:8" s="539" customFormat="1" ht="17.100000000000001" customHeight="1" x14ac:dyDescent="0.2">
      <c r="A73" s="556"/>
      <c r="B73" s="556"/>
      <c r="C73" s="560"/>
      <c r="D73" s="561" t="s">
        <v>612</v>
      </c>
      <c r="E73" s="562" t="s">
        <v>613</v>
      </c>
      <c r="F73" s="563">
        <v>6000</v>
      </c>
      <c r="G73" s="1198">
        <v>0</v>
      </c>
      <c r="H73" s="1045">
        <f t="shared" si="30"/>
        <v>0</v>
      </c>
    </row>
    <row r="74" spans="1:8" s="539" customFormat="1" ht="17.100000000000001" customHeight="1" x14ac:dyDescent="0.2">
      <c r="A74" s="556"/>
      <c r="B74" s="556"/>
      <c r="C74" s="560"/>
      <c r="D74" s="561" t="s">
        <v>580</v>
      </c>
      <c r="E74" s="562" t="s">
        <v>613</v>
      </c>
      <c r="F74" s="563">
        <v>1500</v>
      </c>
      <c r="G74" s="1198">
        <v>149.08000000000001</v>
      </c>
      <c r="H74" s="1045">
        <f t="shared" si="30"/>
        <v>9.9386666666666679E-2</v>
      </c>
    </row>
    <row r="75" spans="1:8" s="539" customFormat="1" ht="22.5" x14ac:dyDescent="0.2">
      <c r="A75" s="556"/>
      <c r="B75" s="556"/>
      <c r="C75" s="560"/>
      <c r="D75" s="561" t="s">
        <v>614</v>
      </c>
      <c r="E75" s="562" t="s">
        <v>615</v>
      </c>
      <c r="F75" s="563">
        <v>5514</v>
      </c>
      <c r="G75" s="1198">
        <v>4459.51</v>
      </c>
      <c r="H75" s="1045">
        <f t="shared" si="30"/>
        <v>0.80876133478418577</v>
      </c>
    </row>
    <row r="76" spans="1:8" s="539" customFormat="1" ht="11.25" x14ac:dyDescent="0.2">
      <c r="A76" s="556"/>
      <c r="B76" s="556"/>
      <c r="C76" s="560"/>
      <c r="D76" s="561" t="s">
        <v>616</v>
      </c>
      <c r="E76" s="562" t="s">
        <v>613</v>
      </c>
      <c r="F76" s="563">
        <v>7000</v>
      </c>
      <c r="G76" s="1198">
        <v>6010.57</v>
      </c>
      <c r="H76" s="1045">
        <f t="shared" si="30"/>
        <v>0.85865285714285711</v>
      </c>
    </row>
    <row r="77" spans="1:8" s="539" customFormat="1" ht="17.100000000000001" customHeight="1" x14ac:dyDescent="0.2">
      <c r="A77" s="556"/>
      <c r="B77" s="556"/>
      <c r="C77" s="560"/>
      <c r="D77" s="561" t="s">
        <v>574</v>
      </c>
      <c r="E77" s="562" t="s">
        <v>617</v>
      </c>
      <c r="F77" s="563">
        <v>2000</v>
      </c>
      <c r="G77" s="1198">
        <v>1309.2</v>
      </c>
      <c r="H77" s="1045">
        <f t="shared" si="30"/>
        <v>0.65460000000000007</v>
      </c>
    </row>
    <row r="78" spans="1:8" s="539" customFormat="1" ht="22.5" x14ac:dyDescent="0.2">
      <c r="A78" s="556"/>
      <c r="B78" s="556"/>
      <c r="C78" s="560"/>
      <c r="D78" s="561" t="s">
        <v>600</v>
      </c>
      <c r="E78" s="562" t="s">
        <v>618</v>
      </c>
      <c r="F78" s="563">
        <v>7500</v>
      </c>
      <c r="G78" s="1198">
        <v>0</v>
      </c>
      <c r="H78" s="1045">
        <f t="shared" si="30"/>
        <v>0</v>
      </c>
    </row>
    <row r="79" spans="1:8" s="539" customFormat="1" ht="17.100000000000001" customHeight="1" x14ac:dyDescent="0.2">
      <c r="A79" s="556"/>
      <c r="B79" s="556"/>
      <c r="C79" s="557" t="s">
        <v>215</v>
      </c>
      <c r="D79" s="557"/>
      <c r="E79" s="558" t="s">
        <v>216</v>
      </c>
      <c r="F79" s="559">
        <f>F80</f>
        <v>4000</v>
      </c>
      <c r="G79" s="559">
        <f t="shared" ref="G79" si="31">G80</f>
        <v>3149.97</v>
      </c>
      <c r="H79" s="1044">
        <f>G79/F79</f>
        <v>0.78749249999999993</v>
      </c>
    </row>
    <row r="80" spans="1:8" s="539" customFormat="1" ht="17.100000000000001" customHeight="1" x14ac:dyDescent="0.2">
      <c r="A80" s="556"/>
      <c r="B80" s="556"/>
      <c r="C80" s="561"/>
      <c r="D80" s="561" t="s">
        <v>578</v>
      </c>
      <c r="E80" s="562" t="s">
        <v>619</v>
      </c>
      <c r="F80" s="563">
        <v>4000</v>
      </c>
      <c r="G80" s="1198">
        <v>3149.97</v>
      </c>
      <c r="H80" s="1045">
        <f>G80/F80</f>
        <v>0.78749249999999993</v>
      </c>
    </row>
    <row r="81" spans="1:8" s="539" customFormat="1" ht="17.100000000000001" customHeight="1" x14ac:dyDescent="0.2">
      <c r="A81" s="556"/>
      <c r="B81" s="556"/>
      <c r="C81" s="557" t="s">
        <v>204</v>
      </c>
      <c r="D81" s="557"/>
      <c r="E81" s="558" t="s">
        <v>205</v>
      </c>
      <c r="F81" s="559">
        <f>SUM(F82:F86)</f>
        <v>7330</v>
      </c>
      <c r="G81" s="559">
        <f t="shared" ref="G81" si="32">SUM(G82:G86)</f>
        <v>665.56999999999994</v>
      </c>
      <c r="H81" s="1044">
        <f>G81/F81</f>
        <v>9.0800818553888121E-2</v>
      </c>
    </row>
    <row r="82" spans="1:8" s="539" customFormat="1" ht="17.100000000000001" customHeight="1" x14ac:dyDescent="0.2">
      <c r="A82" s="556"/>
      <c r="B82" s="556"/>
      <c r="C82" s="560"/>
      <c r="D82" s="561" t="s">
        <v>596</v>
      </c>
      <c r="E82" s="562" t="s">
        <v>620</v>
      </c>
      <c r="F82" s="563">
        <v>4510</v>
      </c>
      <c r="G82" s="1198">
        <v>0</v>
      </c>
      <c r="H82" s="1045">
        <f>G82/F82</f>
        <v>0</v>
      </c>
    </row>
    <row r="83" spans="1:8" s="539" customFormat="1" ht="17.100000000000001" customHeight="1" x14ac:dyDescent="0.2">
      <c r="A83" s="556"/>
      <c r="B83" s="556"/>
      <c r="C83" s="560"/>
      <c r="D83" s="561" t="s">
        <v>621</v>
      </c>
      <c r="E83" s="562" t="s">
        <v>622</v>
      </c>
      <c r="F83" s="563">
        <v>1000</v>
      </c>
      <c r="G83" s="1198">
        <v>430</v>
      </c>
      <c r="H83" s="1045">
        <f t="shared" ref="H83:H86" si="33">G83/F83</f>
        <v>0.43</v>
      </c>
    </row>
    <row r="84" spans="1:8" s="539" customFormat="1" ht="17.100000000000001" customHeight="1" x14ac:dyDescent="0.2">
      <c r="A84" s="556"/>
      <c r="B84" s="556"/>
      <c r="C84" s="560"/>
      <c r="D84" s="561" t="s">
        <v>570</v>
      </c>
      <c r="E84" s="562" t="s">
        <v>611</v>
      </c>
      <c r="F84" s="563">
        <v>300</v>
      </c>
      <c r="G84" s="1198">
        <v>0</v>
      </c>
      <c r="H84" s="1045">
        <f t="shared" si="33"/>
        <v>0</v>
      </c>
    </row>
    <row r="85" spans="1:8" s="539" customFormat="1" ht="17.100000000000001" customHeight="1" x14ac:dyDescent="0.2">
      <c r="A85" s="556"/>
      <c r="B85" s="556"/>
      <c r="C85" s="560"/>
      <c r="D85" s="561" t="s">
        <v>614</v>
      </c>
      <c r="E85" s="562" t="s">
        <v>623</v>
      </c>
      <c r="F85" s="563">
        <v>520</v>
      </c>
      <c r="G85" s="1198">
        <v>235.57</v>
      </c>
      <c r="H85" s="1045">
        <f t="shared" si="33"/>
        <v>0.45301923076923073</v>
      </c>
    </row>
    <row r="86" spans="1:8" s="539" customFormat="1" ht="17.100000000000001" customHeight="1" x14ac:dyDescent="0.2">
      <c r="A86" s="556"/>
      <c r="B86" s="556"/>
      <c r="C86" s="560"/>
      <c r="D86" s="561" t="s">
        <v>616</v>
      </c>
      <c r="E86" s="562" t="s">
        <v>624</v>
      </c>
      <c r="F86" s="563">
        <v>1000</v>
      </c>
      <c r="G86" s="1198">
        <v>0</v>
      </c>
      <c r="H86" s="1045">
        <f t="shared" si="33"/>
        <v>0</v>
      </c>
    </row>
    <row r="87" spans="1:8" s="539" customFormat="1" ht="17.100000000000001" customHeight="1" x14ac:dyDescent="0.2">
      <c r="A87" s="556"/>
      <c r="B87" s="556"/>
      <c r="C87" s="557" t="s">
        <v>277</v>
      </c>
      <c r="D87" s="557"/>
      <c r="E87" s="558" t="s">
        <v>278</v>
      </c>
      <c r="F87" s="559">
        <f>F88</f>
        <v>1325</v>
      </c>
      <c r="G87" s="559">
        <f t="shared" ref="G87" si="34">G88</f>
        <v>656.82</v>
      </c>
      <c r="H87" s="1044">
        <f>G87/F87</f>
        <v>0.49571320754716985</v>
      </c>
    </row>
    <row r="88" spans="1:8" s="539" customFormat="1" ht="17.100000000000001" customHeight="1" x14ac:dyDescent="0.2">
      <c r="A88" s="556"/>
      <c r="B88" s="556"/>
      <c r="C88" s="561"/>
      <c r="D88" s="561" t="s">
        <v>614</v>
      </c>
      <c r="E88" s="562" t="s">
        <v>623</v>
      </c>
      <c r="F88" s="563">
        <v>1325</v>
      </c>
      <c r="G88" s="1198">
        <v>656.82</v>
      </c>
      <c r="H88" s="1045">
        <f t="shared" ref="H88:H99" si="35">G88/F88</f>
        <v>0.49571320754716985</v>
      </c>
    </row>
    <row r="89" spans="1:8" s="539" customFormat="1" ht="17.100000000000001" customHeight="1" x14ac:dyDescent="0.2">
      <c r="A89" s="556"/>
      <c r="B89" s="556"/>
      <c r="C89" s="557" t="s">
        <v>208</v>
      </c>
      <c r="D89" s="557"/>
      <c r="E89" s="558" t="s">
        <v>209</v>
      </c>
      <c r="F89" s="559">
        <f>F90</f>
        <v>1000</v>
      </c>
      <c r="G89" s="559">
        <f t="shared" ref="G89" si="36">G90</f>
        <v>992</v>
      </c>
      <c r="H89" s="1049">
        <f t="shared" si="35"/>
        <v>0.99199999999999999</v>
      </c>
    </row>
    <row r="90" spans="1:8" s="539" customFormat="1" ht="17.100000000000001" customHeight="1" x14ac:dyDescent="0.2">
      <c r="A90" s="556"/>
      <c r="B90" s="556"/>
      <c r="C90" s="561"/>
      <c r="D90" s="561" t="s">
        <v>578</v>
      </c>
      <c r="E90" s="562" t="s">
        <v>625</v>
      </c>
      <c r="F90" s="563">
        <v>1000</v>
      </c>
      <c r="G90" s="1198">
        <v>992</v>
      </c>
      <c r="H90" s="1045">
        <f t="shared" si="35"/>
        <v>0.99199999999999999</v>
      </c>
    </row>
    <row r="91" spans="1:8" s="539" customFormat="1" ht="17.100000000000001" customHeight="1" x14ac:dyDescent="0.2">
      <c r="A91" s="551"/>
      <c r="B91" s="552" t="s">
        <v>378</v>
      </c>
      <c r="C91" s="553"/>
      <c r="D91" s="553"/>
      <c r="E91" s="554" t="s">
        <v>626</v>
      </c>
      <c r="F91" s="555">
        <f>F92</f>
        <v>179</v>
      </c>
      <c r="G91" s="555">
        <f t="shared" ref="G91:G92" si="37">G92</f>
        <v>0</v>
      </c>
      <c r="H91" s="1043">
        <f t="shared" si="35"/>
        <v>0</v>
      </c>
    </row>
    <row r="92" spans="1:8" s="539" customFormat="1" ht="17.100000000000001" customHeight="1" x14ac:dyDescent="0.2">
      <c r="A92" s="556"/>
      <c r="B92" s="556"/>
      <c r="C92" s="557" t="s">
        <v>202</v>
      </c>
      <c r="D92" s="557"/>
      <c r="E92" s="558" t="s">
        <v>203</v>
      </c>
      <c r="F92" s="559">
        <f>F93</f>
        <v>179</v>
      </c>
      <c r="G92" s="559">
        <f t="shared" si="37"/>
        <v>0</v>
      </c>
      <c r="H92" s="1044">
        <f t="shared" si="35"/>
        <v>0</v>
      </c>
    </row>
    <row r="93" spans="1:8" s="539" customFormat="1" ht="17.100000000000001" customHeight="1" x14ac:dyDescent="0.2">
      <c r="A93" s="556"/>
      <c r="B93" s="556"/>
      <c r="C93" s="560"/>
      <c r="D93" s="561" t="s">
        <v>572</v>
      </c>
      <c r="E93" s="562" t="s">
        <v>627</v>
      </c>
      <c r="F93" s="563">
        <v>179</v>
      </c>
      <c r="G93" s="1198">
        <v>0</v>
      </c>
      <c r="H93" s="1045">
        <f t="shared" si="35"/>
        <v>0</v>
      </c>
    </row>
    <row r="94" spans="1:8" s="539" customFormat="1" ht="17.100000000000001" customHeight="1" x14ac:dyDescent="0.2">
      <c r="A94" s="551"/>
      <c r="B94" s="552" t="s">
        <v>386</v>
      </c>
      <c r="C94" s="553"/>
      <c r="D94" s="553"/>
      <c r="E94" s="554" t="s">
        <v>11</v>
      </c>
      <c r="F94" s="555">
        <f>F98+F114+F95+F124</f>
        <v>67038.03</v>
      </c>
      <c r="G94" s="555">
        <f t="shared" ref="G94" si="38">G98+G114+G95+G124</f>
        <v>19346.23</v>
      </c>
      <c r="H94" s="1050">
        <f t="shared" si="35"/>
        <v>0.28858589669177331</v>
      </c>
    </row>
    <row r="95" spans="1:8" s="539" customFormat="1" ht="17.100000000000001" customHeight="1" x14ac:dyDescent="0.2">
      <c r="A95" s="556"/>
      <c r="B95" s="556"/>
      <c r="C95" s="557" t="s">
        <v>212</v>
      </c>
      <c r="D95" s="557"/>
      <c r="E95" s="558" t="s">
        <v>213</v>
      </c>
      <c r="F95" s="559">
        <f>SUM(F96:F97)</f>
        <v>1900</v>
      </c>
      <c r="G95" s="559">
        <f t="shared" ref="G95" si="39">SUM(G96:G97)</f>
        <v>0</v>
      </c>
      <c r="H95" s="1044">
        <f t="shared" si="35"/>
        <v>0</v>
      </c>
    </row>
    <row r="96" spans="1:8" s="539" customFormat="1" ht="17.100000000000001" customHeight="1" x14ac:dyDescent="0.2">
      <c r="A96" s="556"/>
      <c r="B96" s="556"/>
      <c r="C96" s="560"/>
      <c r="D96" s="561" t="s">
        <v>593</v>
      </c>
      <c r="E96" s="562" t="s">
        <v>628</v>
      </c>
      <c r="F96" s="563">
        <v>800</v>
      </c>
      <c r="G96" s="1198">
        <v>0</v>
      </c>
      <c r="H96" s="1045">
        <f t="shared" si="35"/>
        <v>0</v>
      </c>
    </row>
    <row r="97" spans="1:8" s="539" customFormat="1" ht="17.100000000000001" customHeight="1" x14ac:dyDescent="0.2">
      <c r="A97" s="556"/>
      <c r="B97" s="556"/>
      <c r="C97" s="560"/>
      <c r="D97" s="561" t="s">
        <v>572</v>
      </c>
      <c r="E97" s="562" t="s">
        <v>629</v>
      </c>
      <c r="F97" s="563">
        <v>1100</v>
      </c>
      <c r="G97" s="1198">
        <v>0</v>
      </c>
      <c r="H97" s="1045">
        <f t="shared" si="35"/>
        <v>0</v>
      </c>
    </row>
    <row r="98" spans="1:8" s="539" customFormat="1" ht="17.100000000000001" customHeight="1" x14ac:dyDescent="0.2">
      <c r="A98" s="556"/>
      <c r="B98" s="556"/>
      <c r="C98" s="557" t="s">
        <v>202</v>
      </c>
      <c r="D98" s="557"/>
      <c r="E98" s="558" t="s">
        <v>203</v>
      </c>
      <c r="F98" s="559">
        <f>SUM(F99:F113)</f>
        <v>42352.03</v>
      </c>
      <c r="G98" s="559">
        <f t="shared" ref="G98" si="40">SUM(G99:G113)</f>
        <v>14755.43</v>
      </c>
      <c r="H98" s="1044">
        <f t="shared" si="35"/>
        <v>0.34839959265234749</v>
      </c>
    </row>
    <row r="99" spans="1:8" s="539" customFormat="1" ht="17.100000000000001" customHeight="1" x14ac:dyDescent="0.2">
      <c r="A99" s="556"/>
      <c r="B99" s="556"/>
      <c r="C99" s="560"/>
      <c r="D99" s="561" t="s">
        <v>596</v>
      </c>
      <c r="E99" s="562" t="s">
        <v>628</v>
      </c>
      <c r="F99" s="563">
        <v>1000</v>
      </c>
      <c r="G99" s="1198">
        <v>0</v>
      </c>
      <c r="H99" s="1045">
        <f t="shared" si="35"/>
        <v>0</v>
      </c>
    </row>
    <row r="100" spans="1:8" s="539" customFormat="1" ht="17.100000000000001" customHeight="1" x14ac:dyDescent="0.2">
      <c r="A100" s="556"/>
      <c r="B100" s="556"/>
      <c r="C100" s="560"/>
      <c r="D100" s="561" t="s">
        <v>566</v>
      </c>
      <c r="E100" s="562" t="s">
        <v>628</v>
      </c>
      <c r="F100" s="563">
        <v>800</v>
      </c>
      <c r="G100" s="1198">
        <v>0</v>
      </c>
      <c r="H100" s="1045">
        <f t="shared" ref="H100:H113" si="41">G100/F100</f>
        <v>0</v>
      </c>
    </row>
    <row r="101" spans="1:8" s="539" customFormat="1" ht="17.100000000000001" customHeight="1" x14ac:dyDescent="0.2">
      <c r="A101" s="556"/>
      <c r="B101" s="556"/>
      <c r="C101" s="560"/>
      <c r="D101" s="561" t="s">
        <v>568</v>
      </c>
      <c r="E101" s="562" t="s">
        <v>630</v>
      </c>
      <c r="F101" s="563">
        <v>2500</v>
      </c>
      <c r="G101" s="1198">
        <v>866.81</v>
      </c>
      <c r="H101" s="1045">
        <f t="shared" si="41"/>
        <v>0.34672399999999998</v>
      </c>
    </row>
    <row r="102" spans="1:8" s="539" customFormat="1" ht="17.100000000000001" customHeight="1" x14ac:dyDescent="0.2">
      <c r="A102" s="556"/>
      <c r="B102" s="556"/>
      <c r="C102" s="560"/>
      <c r="D102" s="561" t="s">
        <v>578</v>
      </c>
      <c r="E102" s="562" t="s">
        <v>628</v>
      </c>
      <c r="F102" s="563">
        <v>2000</v>
      </c>
      <c r="G102" s="1198">
        <v>0</v>
      </c>
      <c r="H102" s="1045">
        <f t="shared" si="41"/>
        <v>0</v>
      </c>
    </row>
    <row r="103" spans="1:8" s="539" customFormat="1" ht="17.100000000000001" customHeight="1" x14ac:dyDescent="0.2">
      <c r="A103" s="556"/>
      <c r="B103" s="556"/>
      <c r="C103" s="560"/>
      <c r="D103" s="561" t="s">
        <v>593</v>
      </c>
      <c r="E103" s="562" t="s">
        <v>631</v>
      </c>
      <c r="F103" s="563">
        <v>2000</v>
      </c>
      <c r="G103" s="1198">
        <v>0</v>
      </c>
      <c r="H103" s="1045">
        <f t="shared" si="41"/>
        <v>0</v>
      </c>
    </row>
    <row r="104" spans="1:8" s="539" customFormat="1" ht="17.100000000000001" customHeight="1" x14ac:dyDescent="0.2">
      <c r="A104" s="556"/>
      <c r="B104" s="556"/>
      <c r="C104" s="560"/>
      <c r="D104" s="561" t="s">
        <v>587</v>
      </c>
      <c r="E104" s="562" t="s">
        <v>629</v>
      </c>
      <c r="F104" s="563">
        <v>1760.03</v>
      </c>
      <c r="G104" s="1198">
        <v>504.84</v>
      </c>
      <c r="H104" s="1045">
        <f t="shared" si="41"/>
        <v>0.28683601984057089</v>
      </c>
    </row>
    <row r="105" spans="1:8" s="539" customFormat="1" ht="17.100000000000001" customHeight="1" x14ac:dyDescent="0.2">
      <c r="A105" s="556"/>
      <c r="B105" s="556"/>
      <c r="C105" s="560"/>
      <c r="D105" s="561" t="s">
        <v>570</v>
      </c>
      <c r="E105" s="562" t="s">
        <v>629</v>
      </c>
      <c r="F105" s="563">
        <v>1748</v>
      </c>
      <c r="G105" s="1198">
        <v>1712.75</v>
      </c>
      <c r="H105" s="1045">
        <f t="shared" si="41"/>
        <v>0.97983409610983985</v>
      </c>
    </row>
    <row r="106" spans="1:8" s="539" customFormat="1" ht="22.5" x14ac:dyDescent="0.2">
      <c r="A106" s="556"/>
      <c r="B106" s="556"/>
      <c r="C106" s="560"/>
      <c r="D106" s="561" t="s">
        <v>580</v>
      </c>
      <c r="E106" s="562" t="s">
        <v>632</v>
      </c>
      <c r="F106" s="563">
        <f>1972+2500</f>
        <v>4472</v>
      </c>
      <c r="G106" s="1198">
        <v>3170.83</v>
      </c>
      <c r="H106" s="1045">
        <f t="shared" si="41"/>
        <v>0.70904069767441857</v>
      </c>
    </row>
    <row r="107" spans="1:8" s="539" customFormat="1" ht="17.100000000000001" customHeight="1" x14ac:dyDescent="0.2">
      <c r="A107" s="556"/>
      <c r="B107" s="556"/>
      <c r="C107" s="560"/>
      <c r="D107" s="561" t="s">
        <v>582</v>
      </c>
      <c r="E107" s="562" t="s">
        <v>633</v>
      </c>
      <c r="F107" s="563">
        <v>2000</v>
      </c>
      <c r="G107" s="1198">
        <v>853.41</v>
      </c>
      <c r="H107" s="1045">
        <f t="shared" si="41"/>
        <v>0.426705</v>
      </c>
    </row>
    <row r="108" spans="1:8" s="539" customFormat="1" ht="17.100000000000001" customHeight="1" x14ac:dyDescent="0.2">
      <c r="A108" s="556"/>
      <c r="B108" s="556"/>
      <c r="C108" s="560"/>
      <c r="D108" s="561" t="s">
        <v>572</v>
      </c>
      <c r="E108" s="562" t="s">
        <v>634</v>
      </c>
      <c r="F108" s="563">
        <v>2700</v>
      </c>
      <c r="G108" s="1198">
        <v>357.35</v>
      </c>
      <c r="H108" s="1045">
        <f t="shared" si="41"/>
        <v>0.13235185185185186</v>
      </c>
    </row>
    <row r="109" spans="1:8" s="539" customFormat="1" ht="17.100000000000001" customHeight="1" x14ac:dyDescent="0.2">
      <c r="A109" s="556"/>
      <c r="B109" s="556"/>
      <c r="C109" s="560"/>
      <c r="D109" s="561" t="s">
        <v>585</v>
      </c>
      <c r="E109" s="562" t="s">
        <v>628</v>
      </c>
      <c r="F109" s="563">
        <v>5000</v>
      </c>
      <c r="G109" s="1198">
        <v>1428.32</v>
      </c>
      <c r="H109" s="1045">
        <f t="shared" si="41"/>
        <v>0.28566399999999997</v>
      </c>
    </row>
    <row r="110" spans="1:8" s="539" customFormat="1" ht="17.100000000000001" customHeight="1" x14ac:dyDescent="0.2">
      <c r="A110" s="556"/>
      <c r="B110" s="556"/>
      <c r="C110" s="560"/>
      <c r="D110" s="561" t="s">
        <v>616</v>
      </c>
      <c r="E110" s="562" t="s">
        <v>635</v>
      </c>
      <c r="F110" s="563">
        <v>1500</v>
      </c>
      <c r="G110" s="1198">
        <v>1201.56</v>
      </c>
      <c r="H110" s="1045">
        <f t="shared" si="41"/>
        <v>0.80103999999999997</v>
      </c>
    </row>
    <row r="111" spans="1:8" s="539" customFormat="1" ht="17.100000000000001" customHeight="1" x14ac:dyDescent="0.2">
      <c r="A111" s="556"/>
      <c r="B111" s="556"/>
      <c r="C111" s="560"/>
      <c r="D111" s="561" t="s">
        <v>574</v>
      </c>
      <c r="E111" s="562" t="s">
        <v>629</v>
      </c>
      <c r="F111" s="563">
        <v>2515</v>
      </c>
      <c r="G111" s="1198">
        <v>383.94</v>
      </c>
      <c r="H111" s="1045">
        <f t="shared" si="41"/>
        <v>0.15266003976143142</v>
      </c>
    </row>
    <row r="112" spans="1:8" s="539" customFormat="1" ht="17.100000000000001" customHeight="1" x14ac:dyDescent="0.2">
      <c r="A112" s="556"/>
      <c r="B112" s="556"/>
      <c r="C112" s="560"/>
      <c r="D112" s="561" t="s">
        <v>600</v>
      </c>
      <c r="E112" s="562" t="s">
        <v>629</v>
      </c>
      <c r="F112" s="563">
        <v>3457</v>
      </c>
      <c r="G112" s="1198">
        <v>2177.42</v>
      </c>
      <c r="H112" s="1045">
        <f t="shared" si="41"/>
        <v>0.62985825860572753</v>
      </c>
    </row>
    <row r="113" spans="1:8" s="539" customFormat="1" ht="22.5" x14ac:dyDescent="0.2">
      <c r="A113" s="556"/>
      <c r="B113" s="556"/>
      <c r="C113" s="560"/>
      <c r="D113" s="561" t="s">
        <v>602</v>
      </c>
      <c r="E113" s="562" t="s">
        <v>636</v>
      </c>
      <c r="F113" s="563">
        <f>1400+7500</f>
        <v>8900</v>
      </c>
      <c r="G113" s="1198">
        <v>2098.1999999999998</v>
      </c>
      <c r="H113" s="1045">
        <f t="shared" si="41"/>
        <v>0.23575280898876402</v>
      </c>
    </row>
    <row r="114" spans="1:8" s="539" customFormat="1" ht="17.100000000000001" customHeight="1" x14ac:dyDescent="0.2">
      <c r="A114" s="556"/>
      <c r="B114" s="556"/>
      <c r="C114" s="557" t="s">
        <v>204</v>
      </c>
      <c r="D114" s="557"/>
      <c r="E114" s="558" t="s">
        <v>205</v>
      </c>
      <c r="F114" s="559">
        <f>SUM(F115:F123)</f>
        <v>15286</v>
      </c>
      <c r="G114" s="559">
        <f t="shared" ref="G114" si="42">SUM(G115:G123)</f>
        <v>4590.8</v>
      </c>
      <c r="H114" s="1044">
        <f>G114/F114</f>
        <v>0.30032709668978153</v>
      </c>
    </row>
    <row r="115" spans="1:8" s="539" customFormat="1" ht="17.100000000000001" customHeight="1" x14ac:dyDescent="0.2">
      <c r="A115" s="556"/>
      <c r="B115" s="556"/>
      <c r="C115" s="560"/>
      <c r="D115" s="561" t="s">
        <v>596</v>
      </c>
      <c r="E115" s="562" t="s">
        <v>637</v>
      </c>
      <c r="F115" s="563">
        <v>2000</v>
      </c>
      <c r="G115" s="1198">
        <v>0</v>
      </c>
      <c r="H115" s="1045">
        <f>G115/F115</f>
        <v>0</v>
      </c>
    </row>
    <row r="116" spans="1:8" s="539" customFormat="1" ht="22.5" x14ac:dyDescent="0.2">
      <c r="A116" s="556"/>
      <c r="B116" s="556"/>
      <c r="C116" s="560"/>
      <c r="D116" s="561" t="s">
        <v>566</v>
      </c>
      <c r="E116" s="562" t="s">
        <v>638</v>
      </c>
      <c r="F116" s="563">
        <v>3200</v>
      </c>
      <c r="G116" s="1198">
        <v>1680</v>
      </c>
      <c r="H116" s="1045">
        <f t="shared" ref="H116:H123" si="43">G116/F116</f>
        <v>0.52500000000000002</v>
      </c>
    </row>
    <row r="117" spans="1:8" s="539" customFormat="1" ht="17.100000000000001" customHeight="1" x14ac:dyDescent="0.2">
      <c r="A117" s="556"/>
      <c r="B117" s="556"/>
      <c r="C117" s="560"/>
      <c r="D117" s="561" t="s">
        <v>568</v>
      </c>
      <c r="E117" s="562" t="s">
        <v>630</v>
      </c>
      <c r="F117" s="563">
        <v>1000</v>
      </c>
      <c r="G117" s="1198">
        <v>0</v>
      </c>
      <c r="H117" s="1045">
        <f t="shared" si="43"/>
        <v>0</v>
      </c>
    </row>
    <row r="118" spans="1:8" s="539" customFormat="1" ht="17.100000000000001" customHeight="1" x14ac:dyDescent="0.2">
      <c r="A118" s="556"/>
      <c r="B118" s="556"/>
      <c r="C118" s="560"/>
      <c r="D118" s="561" t="s">
        <v>578</v>
      </c>
      <c r="E118" s="562" t="s">
        <v>628</v>
      </c>
      <c r="F118" s="563">
        <v>600</v>
      </c>
      <c r="G118" s="1198">
        <v>0</v>
      </c>
      <c r="H118" s="1045">
        <f t="shared" si="43"/>
        <v>0</v>
      </c>
    </row>
    <row r="119" spans="1:8" s="539" customFormat="1" ht="17.100000000000001" customHeight="1" x14ac:dyDescent="0.2">
      <c r="A119" s="556"/>
      <c r="B119" s="556"/>
      <c r="C119" s="560"/>
      <c r="D119" s="561" t="s">
        <v>570</v>
      </c>
      <c r="E119" s="562" t="s">
        <v>629</v>
      </c>
      <c r="F119" s="563">
        <v>3000</v>
      </c>
      <c r="G119" s="1198">
        <v>2070.8000000000002</v>
      </c>
      <c r="H119" s="1045">
        <f t="shared" si="43"/>
        <v>0.6902666666666667</v>
      </c>
    </row>
    <row r="120" spans="1:8" s="539" customFormat="1" ht="17.100000000000001" customHeight="1" x14ac:dyDescent="0.2">
      <c r="A120" s="556"/>
      <c r="B120" s="556"/>
      <c r="C120" s="560"/>
      <c r="D120" s="561" t="s">
        <v>612</v>
      </c>
      <c r="E120" s="562" t="s">
        <v>639</v>
      </c>
      <c r="F120" s="563">
        <v>445</v>
      </c>
      <c r="G120" s="1198">
        <v>0</v>
      </c>
      <c r="H120" s="1045">
        <f t="shared" si="43"/>
        <v>0</v>
      </c>
    </row>
    <row r="121" spans="1:8" s="539" customFormat="1" ht="17.100000000000001" customHeight="1" x14ac:dyDescent="0.2">
      <c r="A121" s="556"/>
      <c r="B121" s="556"/>
      <c r="C121" s="560"/>
      <c r="D121" s="561" t="s">
        <v>616</v>
      </c>
      <c r="E121" s="562" t="s">
        <v>635</v>
      </c>
      <c r="F121" s="563">
        <v>1441</v>
      </c>
      <c r="G121" s="1198">
        <v>0</v>
      </c>
      <c r="H121" s="1045">
        <f t="shared" si="43"/>
        <v>0</v>
      </c>
    </row>
    <row r="122" spans="1:8" s="539" customFormat="1" ht="17.100000000000001" customHeight="1" x14ac:dyDescent="0.2">
      <c r="A122" s="556"/>
      <c r="B122" s="556"/>
      <c r="C122" s="560"/>
      <c r="D122" s="561" t="s">
        <v>600</v>
      </c>
      <c r="E122" s="562" t="s">
        <v>629</v>
      </c>
      <c r="F122" s="563">
        <v>1000</v>
      </c>
      <c r="G122" s="1198">
        <v>840</v>
      </c>
      <c r="H122" s="1045">
        <f t="shared" si="43"/>
        <v>0.84</v>
      </c>
    </row>
    <row r="123" spans="1:8" s="539" customFormat="1" ht="22.5" x14ac:dyDescent="0.2">
      <c r="A123" s="556"/>
      <c r="B123" s="556"/>
      <c r="C123" s="560"/>
      <c r="D123" s="561" t="s">
        <v>602</v>
      </c>
      <c r="E123" s="562" t="s">
        <v>640</v>
      </c>
      <c r="F123" s="563">
        <v>2600</v>
      </c>
      <c r="G123" s="1198">
        <v>0</v>
      </c>
      <c r="H123" s="1045">
        <f t="shared" si="43"/>
        <v>0</v>
      </c>
    </row>
    <row r="124" spans="1:8" s="539" customFormat="1" ht="17.100000000000001" customHeight="1" x14ac:dyDescent="0.2">
      <c r="A124" s="556"/>
      <c r="B124" s="556"/>
      <c r="C124" s="557" t="s">
        <v>229</v>
      </c>
      <c r="D124" s="567"/>
      <c r="E124" s="568" t="s">
        <v>230</v>
      </c>
      <c r="F124" s="569">
        <f>F125+F126</f>
        <v>7500</v>
      </c>
      <c r="G124" s="569">
        <f>G125+G126</f>
        <v>0</v>
      </c>
      <c r="H124" s="1051">
        <f>G124/F124</f>
        <v>0</v>
      </c>
    </row>
    <row r="125" spans="1:8" s="539" customFormat="1" ht="17.100000000000001" customHeight="1" x14ac:dyDescent="0.2">
      <c r="A125" s="556"/>
      <c r="B125" s="556"/>
      <c r="C125" s="565"/>
      <c r="D125" s="570" t="s">
        <v>572</v>
      </c>
      <c r="E125" s="562" t="s">
        <v>641</v>
      </c>
      <c r="F125" s="571">
        <v>0</v>
      </c>
      <c r="G125" s="1200">
        <v>0</v>
      </c>
      <c r="H125" s="1052">
        <v>0</v>
      </c>
    </row>
    <row r="126" spans="1:8" s="539" customFormat="1" ht="31.5" customHeight="1" x14ac:dyDescent="0.2">
      <c r="A126" s="556"/>
      <c r="B126" s="556"/>
      <c r="C126" s="560"/>
      <c r="D126" s="572" t="s">
        <v>572</v>
      </c>
      <c r="E126" s="1060" t="s">
        <v>642</v>
      </c>
      <c r="F126" s="573">
        <v>7500</v>
      </c>
      <c r="G126" s="1201">
        <v>0</v>
      </c>
      <c r="H126" s="1053">
        <f>G126/F126</f>
        <v>0</v>
      </c>
    </row>
    <row r="127" spans="1:8" s="539" customFormat="1" ht="17.100000000000001" customHeight="1" x14ac:dyDescent="0.2">
      <c r="A127" s="548" t="s">
        <v>387</v>
      </c>
      <c r="B127" s="574"/>
      <c r="C127" s="574"/>
      <c r="D127" s="574"/>
      <c r="E127" s="549" t="s">
        <v>388</v>
      </c>
      <c r="F127" s="575">
        <f>F128</f>
        <v>33968</v>
      </c>
      <c r="G127" s="575">
        <f t="shared" ref="G127" si="44">G128</f>
        <v>13125.86</v>
      </c>
      <c r="H127" s="1054">
        <f>G127/F127</f>
        <v>0.38641839378238346</v>
      </c>
    </row>
    <row r="128" spans="1:8" s="539" customFormat="1" ht="17.100000000000001" customHeight="1" x14ac:dyDescent="0.2">
      <c r="A128" s="551"/>
      <c r="B128" s="552" t="s">
        <v>391</v>
      </c>
      <c r="C128" s="553"/>
      <c r="D128" s="553"/>
      <c r="E128" s="554" t="s">
        <v>11</v>
      </c>
      <c r="F128" s="555">
        <f>F144+F129+F148</f>
        <v>33968</v>
      </c>
      <c r="G128" s="555">
        <f t="shared" ref="G128" si="45">G144+G129+G148</f>
        <v>13125.86</v>
      </c>
      <c r="H128" s="1043">
        <f>G128/F128</f>
        <v>0.38641839378238346</v>
      </c>
    </row>
    <row r="129" spans="1:8" s="539" customFormat="1" ht="17.100000000000001" customHeight="1" x14ac:dyDescent="0.2">
      <c r="A129" s="556"/>
      <c r="B129" s="556"/>
      <c r="C129" s="557" t="s">
        <v>202</v>
      </c>
      <c r="D129" s="557"/>
      <c r="E129" s="558" t="s">
        <v>203</v>
      </c>
      <c r="F129" s="559">
        <f>SUM(F130:F143)</f>
        <v>24568</v>
      </c>
      <c r="G129" s="559">
        <f t="shared" ref="G129" si="46">SUM(G130:G143)</f>
        <v>10867.740000000002</v>
      </c>
      <c r="H129" s="1044">
        <f>G129/F129</f>
        <v>0.44235346792575714</v>
      </c>
    </row>
    <row r="130" spans="1:8" s="539" customFormat="1" ht="17.100000000000001" customHeight="1" x14ac:dyDescent="0.2">
      <c r="A130" s="556"/>
      <c r="B130" s="556"/>
      <c r="C130" s="560"/>
      <c r="D130" s="561" t="s">
        <v>596</v>
      </c>
      <c r="E130" s="562" t="s">
        <v>643</v>
      </c>
      <c r="F130" s="563">
        <v>500</v>
      </c>
      <c r="G130" s="1198">
        <v>0</v>
      </c>
      <c r="H130" s="1045">
        <f>G130/F130</f>
        <v>0</v>
      </c>
    </row>
    <row r="131" spans="1:8" s="539" customFormat="1" ht="17.100000000000001" customHeight="1" x14ac:dyDescent="0.2">
      <c r="A131" s="556"/>
      <c r="B131" s="556"/>
      <c r="C131" s="560"/>
      <c r="D131" s="561" t="s">
        <v>566</v>
      </c>
      <c r="E131" s="562" t="s">
        <v>644</v>
      </c>
      <c r="F131" s="563">
        <v>800</v>
      </c>
      <c r="G131" s="1198">
        <v>600.53</v>
      </c>
      <c r="H131" s="1045">
        <f t="shared" ref="H131:H143" si="47">G131/F131</f>
        <v>0.75066250000000001</v>
      </c>
    </row>
    <row r="132" spans="1:8" s="539" customFormat="1" ht="17.100000000000001" customHeight="1" x14ac:dyDescent="0.2">
      <c r="A132" s="556"/>
      <c r="B132" s="556"/>
      <c r="C132" s="560"/>
      <c r="D132" s="561" t="s">
        <v>568</v>
      </c>
      <c r="E132" s="562" t="s">
        <v>645</v>
      </c>
      <c r="F132" s="563">
        <v>3000</v>
      </c>
      <c r="G132" s="1198">
        <v>375.03</v>
      </c>
      <c r="H132" s="1045">
        <f t="shared" si="47"/>
        <v>0.12500999999999998</v>
      </c>
    </row>
    <row r="133" spans="1:8" s="539" customFormat="1" ht="17.100000000000001" customHeight="1" x14ac:dyDescent="0.2">
      <c r="A133" s="556"/>
      <c r="B133" s="556"/>
      <c r="C133" s="560"/>
      <c r="D133" s="561" t="s">
        <v>578</v>
      </c>
      <c r="E133" s="562" t="s">
        <v>646</v>
      </c>
      <c r="F133" s="563">
        <v>2868</v>
      </c>
      <c r="G133" s="1198">
        <v>2138.25</v>
      </c>
      <c r="H133" s="1045">
        <f t="shared" si="47"/>
        <v>0.74555439330543938</v>
      </c>
    </row>
    <row r="134" spans="1:8" s="539" customFormat="1" ht="11.25" x14ac:dyDescent="0.2">
      <c r="A134" s="556"/>
      <c r="B134" s="556"/>
      <c r="C134" s="560"/>
      <c r="D134" s="561" t="s">
        <v>593</v>
      </c>
      <c r="E134" s="562" t="s">
        <v>647</v>
      </c>
      <c r="F134" s="563">
        <v>600</v>
      </c>
      <c r="G134" s="1198">
        <v>326.06</v>
      </c>
      <c r="H134" s="1045">
        <f t="shared" si="47"/>
        <v>0.54343333333333332</v>
      </c>
    </row>
    <row r="135" spans="1:8" s="539" customFormat="1" ht="17.100000000000001" customHeight="1" x14ac:dyDescent="0.2">
      <c r="A135" s="556"/>
      <c r="B135" s="556"/>
      <c r="C135" s="560"/>
      <c r="D135" s="561" t="s">
        <v>587</v>
      </c>
      <c r="E135" s="562" t="s">
        <v>645</v>
      </c>
      <c r="F135" s="563">
        <v>1700</v>
      </c>
      <c r="G135" s="1198">
        <v>847.55</v>
      </c>
      <c r="H135" s="1045">
        <f t="shared" si="47"/>
        <v>0.49855882352941172</v>
      </c>
    </row>
    <row r="136" spans="1:8" s="539" customFormat="1" ht="11.25" x14ac:dyDescent="0.2">
      <c r="A136" s="556"/>
      <c r="B136" s="556"/>
      <c r="C136" s="560"/>
      <c r="D136" s="561" t="s">
        <v>570</v>
      </c>
      <c r="E136" s="562" t="s">
        <v>648</v>
      </c>
      <c r="F136" s="563">
        <v>1900</v>
      </c>
      <c r="G136" s="1198">
        <v>1392.08</v>
      </c>
      <c r="H136" s="1045">
        <f t="shared" si="47"/>
        <v>0.73267368421052625</v>
      </c>
    </row>
    <row r="137" spans="1:8" s="539" customFormat="1" ht="17.100000000000001" customHeight="1" x14ac:dyDescent="0.2">
      <c r="A137" s="556"/>
      <c r="B137" s="556"/>
      <c r="C137" s="560"/>
      <c r="D137" s="561" t="s">
        <v>614</v>
      </c>
      <c r="E137" s="576" t="s">
        <v>649</v>
      </c>
      <c r="F137" s="563">
        <v>300</v>
      </c>
      <c r="G137" s="1198">
        <v>0</v>
      </c>
      <c r="H137" s="1045">
        <f t="shared" si="47"/>
        <v>0</v>
      </c>
    </row>
    <row r="138" spans="1:8" s="539" customFormat="1" ht="17.100000000000001" customHeight="1" x14ac:dyDescent="0.2">
      <c r="A138" s="556"/>
      <c r="B138" s="556"/>
      <c r="C138" s="560"/>
      <c r="D138" s="561" t="s">
        <v>582</v>
      </c>
      <c r="E138" s="562" t="s">
        <v>650</v>
      </c>
      <c r="F138" s="563">
        <v>1000</v>
      </c>
      <c r="G138" s="1198">
        <v>409</v>
      </c>
      <c r="H138" s="1045">
        <f t="shared" si="47"/>
        <v>0.40899999999999997</v>
      </c>
    </row>
    <row r="139" spans="1:8" s="539" customFormat="1" ht="17.100000000000001" customHeight="1" x14ac:dyDescent="0.2">
      <c r="A139" s="556"/>
      <c r="B139" s="556"/>
      <c r="C139" s="560"/>
      <c r="D139" s="561" t="s">
        <v>572</v>
      </c>
      <c r="E139" s="562" t="s">
        <v>651</v>
      </c>
      <c r="F139" s="563">
        <v>2700</v>
      </c>
      <c r="G139" s="1198">
        <v>431.13</v>
      </c>
      <c r="H139" s="1045">
        <f t="shared" si="47"/>
        <v>0.15967777777777778</v>
      </c>
    </row>
    <row r="140" spans="1:8" s="539" customFormat="1" ht="17.100000000000001" customHeight="1" x14ac:dyDescent="0.2">
      <c r="A140" s="556"/>
      <c r="B140" s="556"/>
      <c r="C140" s="560"/>
      <c r="D140" s="561" t="s">
        <v>585</v>
      </c>
      <c r="E140" s="562" t="s">
        <v>652</v>
      </c>
      <c r="F140" s="563">
        <v>5500</v>
      </c>
      <c r="G140" s="1198">
        <v>2183.75</v>
      </c>
      <c r="H140" s="1045">
        <f t="shared" si="47"/>
        <v>0.39704545454545453</v>
      </c>
    </row>
    <row r="141" spans="1:8" s="539" customFormat="1" ht="17.100000000000001" customHeight="1" x14ac:dyDescent="0.2">
      <c r="A141" s="556"/>
      <c r="B141" s="556"/>
      <c r="C141" s="560"/>
      <c r="D141" s="561" t="s">
        <v>616</v>
      </c>
      <c r="E141" s="562" t="s">
        <v>653</v>
      </c>
      <c r="F141" s="563">
        <v>200</v>
      </c>
      <c r="G141" s="1198">
        <v>136.5</v>
      </c>
      <c r="H141" s="1045">
        <f t="shared" si="47"/>
        <v>0.6825</v>
      </c>
    </row>
    <row r="142" spans="1:8" s="539" customFormat="1" ht="11.25" x14ac:dyDescent="0.2">
      <c r="A142" s="556"/>
      <c r="B142" s="556"/>
      <c r="C142" s="560"/>
      <c r="D142" s="561" t="s">
        <v>574</v>
      </c>
      <c r="E142" s="562" t="s">
        <v>654</v>
      </c>
      <c r="F142" s="563">
        <v>2000</v>
      </c>
      <c r="G142" s="1198">
        <v>827.86</v>
      </c>
      <c r="H142" s="1045">
        <f t="shared" si="47"/>
        <v>0.41393000000000002</v>
      </c>
    </row>
    <row r="143" spans="1:8" s="539" customFormat="1" ht="17.100000000000001" customHeight="1" x14ac:dyDescent="0.2">
      <c r="A143" s="556"/>
      <c r="B143" s="556"/>
      <c r="C143" s="560"/>
      <c r="D143" s="561" t="s">
        <v>600</v>
      </c>
      <c r="E143" s="577" t="s">
        <v>809</v>
      </c>
      <c r="F143" s="563">
        <v>1500</v>
      </c>
      <c r="G143" s="1198">
        <v>1200</v>
      </c>
      <c r="H143" s="1045">
        <f t="shared" si="47"/>
        <v>0.8</v>
      </c>
    </row>
    <row r="144" spans="1:8" s="539" customFormat="1" ht="17.100000000000001" customHeight="1" x14ac:dyDescent="0.2">
      <c r="A144" s="556"/>
      <c r="B144" s="556"/>
      <c r="C144" s="557" t="s">
        <v>204</v>
      </c>
      <c r="D144" s="557"/>
      <c r="E144" s="558" t="s">
        <v>205</v>
      </c>
      <c r="F144" s="559">
        <f>SUM(F145:F147)</f>
        <v>3400</v>
      </c>
      <c r="G144" s="559">
        <f t="shared" ref="G144" si="48">SUM(G145:G147)</f>
        <v>2258.12</v>
      </c>
      <c r="H144" s="1044">
        <f>G144/F144</f>
        <v>0.6641529411764705</v>
      </c>
    </row>
    <row r="145" spans="1:8" s="539" customFormat="1" ht="17.100000000000001" customHeight="1" x14ac:dyDescent="0.2">
      <c r="A145" s="556"/>
      <c r="B145" s="556"/>
      <c r="C145" s="560"/>
      <c r="D145" s="561" t="s">
        <v>566</v>
      </c>
      <c r="E145" s="562" t="s">
        <v>655</v>
      </c>
      <c r="F145" s="563">
        <v>900</v>
      </c>
      <c r="G145" s="1198">
        <v>894.32</v>
      </c>
      <c r="H145" s="1045">
        <f>G145/F145</f>
        <v>0.99368888888888895</v>
      </c>
    </row>
    <row r="146" spans="1:8" s="539" customFormat="1" ht="17.100000000000001" customHeight="1" x14ac:dyDescent="0.2">
      <c r="A146" s="556"/>
      <c r="B146" s="556"/>
      <c r="C146" s="560"/>
      <c r="D146" s="561" t="s">
        <v>568</v>
      </c>
      <c r="E146" s="562" t="s">
        <v>645</v>
      </c>
      <c r="F146" s="563">
        <v>500</v>
      </c>
      <c r="G146" s="1198">
        <v>500</v>
      </c>
      <c r="H146" s="1045">
        <f t="shared" ref="H146:H147" si="49">G146/F146</f>
        <v>1</v>
      </c>
    </row>
    <row r="147" spans="1:8" s="539" customFormat="1" ht="17.100000000000001" customHeight="1" x14ac:dyDescent="0.2">
      <c r="A147" s="556"/>
      <c r="B147" s="556"/>
      <c r="C147" s="560"/>
      <c r="D147" s="561" t="s">
        <v>616</v>
      </c>
      <c r="E147" s="562" t="s">
        <v>653</v>
      </c>
      <c r="F147" s="563">
        <v>2000</v>
      </c>
      <c r="G147" s="1198">
        <v>863.8</v>
      </c>
      <c r="H147" s="1045">
        <f t="shared" si="49"/>
        <v>0.43189999999999995</v>
      </c>
    </row>
    <row r="148" spans="1:8" s="539" customFormat="1" ht="17.100000000000001" customHeight="1" x14ac:dyDescent="0.2">
      <c r="A148" s="556"/>
      <c r="B148" s="556"/>
      <c r="C148" s="557" t="s">
        <v>229</v>
      </c>
      <c r="D148" s="557"/>
      <c r="E148" s="558" t="s">
        <v>230</v>
      </c>
      <c r="F148" s="559">
        <f>F149</f>
        <v>6000</v>
      </c>
      <c r="G148" s="559">
        <f t="shared" ref="G148" si="50">G149</f>
        <v>0</v>
      </c>
      <c r="H148" s="1044">
        <f>G148/F148</f>
        <v>0</v>
      </c>
    </row>
    <row r="149" spans="1:8" s="539" customFormat="1" ht="17.100000000000001" customHeight="1" x14ac:dyDescent="0.2">
      <c r="A149" s="578"/>
      <c r="B149" s="578"/>
      <c r="C149" s="579"/>
      <c r="D149" s="580" t="s">
        <v>614</v>
      </c>
      <c r="E149" s="581" t="s">
        <v>656</v>
      </c>
      <c r="F149" s="582">
        <v>6000</v>
      </c>
      <c r="G149" s="1198">
        <v>0</v>
      </c>
      <c r="H149" s="1048">
        <f>G149/F149</f>
        <v>0</v>
      </c>
    </row>
    <row r="150" spans="1:8" s="539" customFormat="1" ht="23.25" customHeight="1" x14ac:dyDescent="0.2">
      <c r="A150" s="1561"/>
      <c r="B150" s="1562"/>
      <c r="C150" s="1562"/>
      <c r="D150" s="1562"/>
      <c r="E150" s="583" t="s">
        <v>186</v>
      </c>
      <c r="F150" s="584">
        <f>F127+F56+F45+F40+F32+F25+F8</f>
        <v>241451</v>
      </c>
      <c r="G150" s="585">
        <f t="shared" ref="G150" si="51">G127+G56+G45+G40+G32+G25+G8</f>
        <v>80723.680000000008</v>
      </c>
      <c r="H150" s="1055">
        <f>G150/F150</f>
        <v>0.33432737905413523</v>
      </c>
    </row>
    <row r="151" spans="1:8" s="539" customFormat="1" ht="9" customHeight="1" x14ac:dyDescent="0.2">
      <c r="A151" s="1563"/>
      <c r="B151" s="1564"/>
      <c r="C151" s="1564"/>
      <c r="D151" s="1564"/>
      <c r="E151" s="586" t="s">
        <v>420</v>
      </c>
      <c r="F151" s="587"/>
      <c r="G151" s="588"/>
      <c r="H151" s="1056"/>
    </row>
    <row r="152" spans="1:8" s="539" customFormat="1" x14ac:dyDescent="0.2">
      <c r="A152" s="1565"/>
      <c r="B152" s="1566"/>
      <c r="C152" s="1566"/>
      <c r="D152" s="1566"/>
      <c r="E152" s="589" t="s">
        <v>657</v>
      </c>
      <c r="F152" s="590">
        <f>F150-F153</f>
        <v>227951</v>
      </c>
      <c r="G152" s="591">
        <f t="shared" ref="G152" si="52">G150-G153</f>
        <v>80723.680000000008</v>
      </c>
      <c r="H152" s="1057">
        <f>G152/F152</f>
        <v>0.3541273343832666</v>
      </c>
    </row>
    <row r="153" spans="1:8" s="539" customFormat="1" x14ac:dyDescent="0.2">
      <c r="A153" s="1567"/>
      <c r="B153" s="1568"/>
      <c r="C153" s="1568"/>
      <c r="D153" s="1568"/>
      <c r="E153" s="592" t="s">
        <v>658</v>
      </c>
      <c r="F153" s="593">
        <f>F148+F124</f>
        <v>13500</v>
      </c>
      <c r="G153" s="594">
        <f t="shared" ref="G153" si="53">G148+G124</f>
        <v>0</v>
      </c>
      <c r="H153" s="1058">
        <f>G153/F153</f>
        <v>0</v>
      </c>
    </row>
    <row r="154" spans="1:8" s="539" customFormat="1" x14ac:dyDescent="0.2">
      <c r="A154" s="540"/>
      <c r="B154" s="540"/>
      <c r="C154" s="540"/>
      <c r="D154" s="540"/>
      <c r="E154" s="540"/>
      <c r="F154" s="540"/>
    </row>
    <row r="155" spans="1:8" s="539" customFormat="1" x14ac:dyDescent="0.2">
      <c r="A155" s="540"/>
      <c r="B155" s="540"/>
      <c r="C155" s="540"/>
      <c r="D155" s="540"/>
      <c r="E155" s="540"/>
      <c r="F155" s="540"/>
    </row>
    <row r="156" spans="1:8" s="539" customFormat="1" x14ac:dyDescent="0.2">
      <c r="A156" s="540"/>
      <c r="B156" s="540"/>
      <c r="C156" s="540"/>
      <c r="D156" s="540"/>
      <c r="E156" s="540"/>
      <c r="F156" s="540"/>
    </row>
  </sheetData>
  <sheetProtection selectLockedCells="1" selectUnlockedCells="1"/>
  <mergeCells count="9">
    <mergeCell ref="E1:H1"/>
    <mergeCell ref="A150:D150"/>
    <mergeCell ref="A151:D151"/>
    <mergeCell ref="A152:D152"/>
    <mergeCell ref="A153:D153"/>
    <mergeCell ref="E2:F2"/>
    <mergeCell ref="E3:F3"/>
    <mergeCell ref="E4:F4"/>
    <mergeCell ref="A5:F5"/>
  </mergeCells>
  <pageMargins left="0.70866141732283472" right="0" top="0.55118110236220474" bottom="0.39370078740157483" header="0.31496062992125984" footer="0.19685039370078741"/>
  <pageSetup paperSize="9" firstPageNumber="0" orientation="landscape" r:id="rId1"/>
  <headerFooter alignWithMargins="0">
    <oddFooter>Strona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5"/>
  <sheetViews>
    <sheetView topLeftCell="A55" zoomScaleNormal="100" workbookViewId="0">
      <selection activeCell="N76" sqref="N76"/>
    </sheetView>
  </sheetViews>
  <sheetFormatPr defaultRowHeight="12.75" x14ac:dyDescent="0.2"/>
  <cols>
    <col min="1" max="1" width="4.28515625" style="596" customWidth="1"/>
    <col min="2" max="2" width="44.85546875" style="596" customWidth="1"/>
    <col min="3" max="3" width="8.5703125" style="596" customWidth="1"/>
    <col min="4" max="4" width="13" style="596" customWidth="1"/>
    <col min="5" max="5" width="11.5703125" style="596" customWidth="1"/>
    <col min="6" max="256" width="9.140625" style="596"/>
    <col min="257" max="257" width="6" style="596" customWidth="1"/>
    <col min="258" max="258" width="51.85546875" style="596" customWidth="1"/>
    <col min="259" max="259" width="13.7109375" style="596" customWidth="1"/>
    <col min="260" max="260" width="20.42578125" style="596" customWidth="1"/>
    <col min="261" max="512" width="9.140625" style="596"/>
    <col min="513" max="513" width="6" style="596" customWidth="1"/>
    <col min="514" max="514" width="51.85546875" style="596" customWidth="1"/>
    <col min="515" max="515" width="13.7109375" style="596" customWidth="1"/>
    <col min="516" max="516" width="20.42578125" style="596" customWidth="1"/>
    <col min="517" max="768" width="9.140625" style="596"/>
    <col min="769" max="769" width="6" style="596" customWidth="1"/>
    <col min="770" max="770" width="51.85546875" style="596" customWidth="1"/>
    <col min="771" max="771" width="13.7109375" style="596" customWidth="1"/>
    <col min="772" max="772" width="20.42578125" style="596" customWidth="1"/>
    <col min="773" max="1024" width="9.140625" style="596"/>
    <col min="1025" max="1025" width="6" style="596" customWidth="1"/>
    <col min="1026" max="1026" width="51.85546875" style="596" customWidth="1"/>
    <col min="1027" max="1027" width="13.7109375" style="596" customWidth="1"/>
    <col min="1028" max="1028" width="20.42578125" style="596" customWidth="1"/>
    <col min="1029" max="1280" width="9.140625" style="596"/>
    <col min="1281" max="1281" width="6" style="596" customWidth="1"/>
    <col min="1282" max="1282" width="51.85546875" style="596" customWidth="1"/>
    <col min="1283" max="1283" width="13.7109375" style="596" customWidth="1"/>
    <col min="1284" max="1284" width="20.42578125" style="596" customWidth="1"/>
    <col min="1285" max="1536" width="9.140625" style="596"/>
    <col min="1537" max="1537" width="6" style="596" customWidth="1"/>
    <col min="1538" max="1538" width="51.85546875" style="596" customWidth="1"/>
    <col min="1539" max="1539" width="13.7109375" style="596" customWidth="1"/>
    <col min="1540" max="1540" width="20.42578125" style="596" customWidth="1"/>
    <col min="1541" max="1792" width="9.140625" style="596"/>
    <col min="1793" max="1793" width="6" style="596" customWidth="1"/>
    <col min="1794" max="1794" width="51.85546875" style="596" customWidth="1"/>
    <col min="1795" max="1795" width="13.7109375" style="596" customWidth="1"/>
    <col min="1796" max="1796" width="20.42578125" style="596" customWidth="1"/>
    <col min="1797" max="2048" width="9.140625" style="596"/>
    <col min="2049" max="2049" width="6" style="596" customWidth="1"/>
    <col min="2050" max="2050" width="51.85546875" style="596" customWidth="1"/>
    <col min="2051" max="2051" width="13.7109375" style="596" customWidth="1"/>
    <col min="2052" max="2052" width="20.42578125" style="596" customWidth="1"/>
    <col min="2053" max="2304" width="9.140625" style="596"/>
    <col min="2305" max="2305" width="6" style="596" customWidth="1"/>
    <col min="2306" max="2306" width="51.85546875" style="596" customWidth="1"/>
    <col min="2307" max="2307" width="13.7109375" style="596" customWidth="1"/>
    <col min="2308" max="2308" width="20.42578125" style="596" customWidth="1"/>
    <col min="2309" max="2560" width="9.140625" style="596"/>
    <col min="2561" max="2561" width="6" style="596" customWidth="1"/>
    <col min="2562" max="2562" width="51.85546875" style="596" customWidth="1"/>
    <col min="2563" max="2563" width="13.7109375" style="596" customWidth="1"/>
    <col min="2564" max="2564" width="20.42578125" style="596" customWidth="1"/>
    <col min="2565" max="2816" width="9.140625" style="596"/>
    <col min="2817" max="2817" width="6" style="596" customWidth="1"/>
    <col min="2818" max="2818" width="51.85546875" style="596" customWidth="1"/>
    <col min="2819" max="2819" width="13.7109375" style="596" customWidth="1"/>
    <col min="2820" max="2820" width="20.42578125" style="596" customWidth="1"/>
    <col min="2821" max="3072" width="9.140625" style="596"/>
    <col min="3073" max="3073" width="6" style="596" customWidth="1"/>
    <col min="3074" max="3074" width="51.85546875" style="596" customWidth="1"/>
    <col min="3075" max="3075" width="13.7109375" style="596" customWidth="1"/>
    <col min="3076" max="3076" width="20.42578125" style="596" customWidth="1"/>
    <col min="3077" max="3328" width="9.140625" style="596"/>
    <col min="3329" max="3329" width="6" style="596" customWidth="1"/>
    <col min="3330" max="3330" width="51.85546875" style="596" customWidth="1"/>
    <col min="3331" max="3331" width="13.7109375" style="596" customWidth="1"/>
    <col min="3332" max="3332" width="20.42578125" style="596" customWidth="1"/>
    <col min="3333" max="3584" width="9.140625" style="596"/>
    <col min="3585" max="3585" width="6" style="596" customWidth="1"/>
    <col min="3586" max="3586" width="51.85546875" style="596" customWidth="1"/>
    <col min="3587" max="3587" width="13.7109375" style="596" customWidth="1"/>
    <col min="3588" max="3588" width="20.42578125" style="596" customWidth="1"/>
    <col min="3589" max="3840" width="9.140625" style="596"/>
    <col min="3841" max="3841" width="6" style="596" customWidth="1"/>
    <col min="3842" max="3842" width="51.85546875" style="596" customWidth="1"/>
    <col min="3843" max="3843" width="13.7109375" style="596" customWidth="1"/>
    <col min="3844" max="3844" width="20.42578125" style="596" customWidth="1"/>
    <col min="3845" max="4096" width="9.140625" style="596"/>
    <col min="4097" max="4097" width="6" style="596" customWidth="1"/>
    <col min="4098" max="4098" width="51.85546875" style="596" customWidth="1"/>
    <col min="4099" max="4099" width="13.7109375" style="596" customWidth="1"/>
    <col min="4100" max="4100" width="20.42578125" style="596" customWidth="1"/>
    <col min="4101" max="4352" width="9.140625" style="596"/>
    <col min="4353" max="4353" width="6" style="596" customWidth="1"/>
    <col min="4354" max="4354" width="51.85546875" style="596" customWidth="1"/>
    <col min="4355" max="4355" width="13.7109375" style="596" customWidth="1"/>
    <col min="4356" max="4356" width="20.42578125" style="596" customWidth="1"/>
    <col min="4357" max="4608" width="9.140625" style="596"/>
    <col min="4609" max="4609" width="6" style="596" customWidth="1"/>
    <col min="4610" max="4610" width="51.85546875" style="596" customWidth="1"/>
    <col min="4611" max="4611" width="13.7109375" style="596" customWidth="1"/>
    <col min="4612" max="4612" width="20.42578125" style="596" customWidth="1"/>
    <col min="4613" max="4864" width="9.140625" style="596"/>
    <col min="4865" max="4865" width="6" style="596" customWidth="1"/>
    <col min="4866" max="4866" width="51.85546875" style="596" customWidth="1"/>
    <col min="4867" max="4867" width="13.7109375" style="596" customWidth="1"/>
    <col min="4868" max="4868" width="20.42578125" style="596" customWidth="1"/>
    <col min="4869" max="5120" width="9.140625" style="596"/>
    <col min="5121" max="5121" width="6" style="596" customWidth="1"/>
    <col min="5122" max="5122" width="51.85546875" style="596" customWidth="1"/>
    <col min="5123" max="5123" width="13.7109375" style="596" customWidth="1"/>
    <col min="5124" max="5124" width="20.42578125" style="596" customWidth="1"/>
    <col min="5125" max="5376" width="9.140625" style="596"/>
    <col min="5377" max="5377" width="6" style="596" customWidth="1"/>
    <col min="5378" max="5378" width="51.85546875" style="596" customWidth="1"/>
    <col min="5379" max="5379" width="13.7109375" style="596" customWidth="1"/>
    <col min="5380" max="5380" width="20.42578125" style="596" customWidth="1"/>
    <col min="5381" max="5632" width="9.140625" style="596"/>
    <col min="5633" max="5633" width="6" style="596" customWidth="1"/>
    <col min="5634" max="5634" width="51.85546875" style="596" customWidth="1"/>
    <col min="5635" max="5635" width="13.7109375" style="596" customWidth="1"/>
    <col min="5636" max="5636" width="20.42578125" style="596" customWidth="1"/>
    <col min="5637" max="5888" width="9.140625" style="596"/>
    <col min="5889" max="5889" width="6" style="596" customWidth="1"/>
    <col min="5890" max="5890" width="51.85546875" style="596" customWidth="1"/>
    <col min="5891" max="5891" width="13.7109375" style="596" customWidth="1"/>
    <col min="5892" max="5892" width="20.42578125" style="596" customWidth="1"/>
    <col min="5893" max="6144" width="9.140625" style="596"/>
    <col min="6145" max="6145" width="6" style="596" customWidth="1"/>
    <col min="6146" max="6146" width="51.85546875" style="596" customWidth="1"/>
    <col min="6147" max="6147" width="13.7109375" style="596" customWidth="1"/>
    <col min="6148" max="6148" width="20.42578125" style="596" customWidth="1"/>
    <col min="6149" max="6400" width="9.140625" style="596"/>
    <col min="6401" max="6401" width="6" style="596" customWidth="1"/>
    <col min="6402" max="6402" width="51.85546875" style="596" customWidth="1"/>
    <col min="6403" max="6403" width="13.7109375" style="596" customWidth="1"/>
    <col min="6404" max="6404" width="20.42578125" style="596" customWidth="1"/>
    <col min="6405" max="6656" width="9.140625" style="596"/>
    <col min="6657" max="6657" width="6" style="596" customWidth="1"/>
    <col min="6658" max="6658" width="51.85546875" style="596" customWidth="1"/>
    <col min="6659" max="6659" width="13.7109375" style="596" customWidth="1"/>
    <col min="6660" max="6660" width="20.42578125" style="596" customWidth="1"/>
    <col min="6661" max="6912" width="9.140625" style="596"/>
    <col min="6913" max="6913" width="6" style="596" customWidth="1"/>
    <col min="6914" max="6914" width="51.85546875" style="596" customWidth="1"/>
    <col min="6915" max="6915" width="13.7109375" style="596" customWidth="1"/>
    <col min="6916" max="6916" width="20.42578125" style="596" customWidth="1"/>
    <col min="6917" max="7168" width="9.140625" style="596"/>
    <col min="7169" max="7169" width="6" style="596" customWidth="1"/>
    <col min="7170" max="7170" width="51.85546875" style="596" customWidth="1"/>
    <col min="7171" max="7171" width="13.7109375" style="596" customWidth="1"/>
    <col min="7172" max="7172" width="20.42578125" style="596" customWidth="1"/>
    <col min="7173" max="7424" width="9.140625" style="596"/>
    <col min="7425" max="7425" width="6" style="596" customWidth="1"/>
    <col min="7426" max="7426" width="51.85546875" style="596" customWidth="1"/>
    <col min="7427" max="7427" width="13.7109375" style="596" customWidth="1"/>
    <col min="7428" max="7428" width="20.42578125" style="596" customWidth="1"/>
    <col min="7429" max="7680" width="9.140625" style="596"/>
    <col min="7681" max="7681" width="6" style="596" customWidth="1"/>
    <col min="7682" max="7682" width="51.85546875" style="596" customWidth="1"/>
    <col min="7683" max="7683" width="13.7109375" style="596" customWidth="1"/>
    <col min="7684" max="7684" width="20.42578125" style="596" customWidth="1"/>
    <col min="7685" max="7936" width="9.140625" style="596"/>
    <col min="7937" max="7937" width="6" style="596" customWidth="1"/>
    <col min="7938" max="7938" width="51.85546875" style="596" customWidth="1"/>
    <col min="7939" max="7939" width="13.7109375" style="596" customWidth="1"/>
    <col min="7940" max="7940" width="20.42578125" style="596" customWidth="1"/>
    <col min="7941" max="8192" width="9.140625" style="596"/>
    <col min="8193" max="8193" width="6" style="596" customWidth="1"/>
    <col min="8194" max="8194" width="51.85546875" style="596" customWidth="1"/>
    <col min="8195" max="8195" width="13.7109375" style="596" customWidth="1"/>
    <col min="8196" max="8196" width="20.42578125" style="596" customWidth="1"/>
    <col min="8197" max="8448" width="9.140625" style="596"/>
    <col min="8449" max="8449" width="6" style="596" customWidth="1"/>
    <col min="8450" max="8450" width="51.85546875" style="596" customWidth="1"/>
    <col min="8451" max="8451" width="13.7109375" style="596" customWidth="1"/>
    <col min="8452" max="8452" width="20.42578125" style="596" customWidth="1"/>
    <col min="8453" max="8704" width="9.140625" style="596"/>
    <col min="8705" max="8705" width="6" style="596" customWidth="1"/>
    <col min="8706" max="8706" width="51.85546875" style="596" customWidth="1"/>
    <col min="8707" max="8707" width="13.7109375" style="596" customWidth="1"/>
    <col min="8708" max="8708" width="20.42578125" style="596" customWidth="1"/>
    <col min="8709" max="8960" width="9.140625" style="596"/>
    <col min="8961" max="8961" width="6" style="596" customWidth="1"/>
    <col min="8962" max="8962" width="51.85546875" style="596" customWidth="1"/>
    <col min="8963" max="8963" width="13.7109375" style="596" customWidth="1"/>
    <col min="8964" max="8964" width="20.42578125" style="596" customWidth="1"/>
    <col min="8965" max="9216" width="9.140625" style="596"/>
    <col min="9217" max="9217" width="6" style="596" customWidth="1"/>
    <col min="9218" max="9218" width="51.85546875" style="596" customWidth="1"/>
    <col min="9219" max="9219" width="13.7109375" style="596" customWidth="1"/>
    <col min="9220" max="9220" width="20.42578125" style="596" customWidth="1"/>
    <col min="9221" max="9472" width="9.140625" style="596"/>
    <col min="9473" max="9473" width="6" style="596" customWidth="1"/>
    <col min="9474" max="9474" width="51.85546875" style="596" customWidth="1"/>
    <col min="9475" max="9475" width="13.7109375" style="596" customWidth="1"/>
    <col min="9476" max="9476" width="20.42578125" style="596" customWidth="1"/>
    <col min="9477" max="9728" width="9.140625" style="596"/>
    <col min="9729" max="9729" width="6" style="596" customWidth="1"/>
    <col min="9730" max="9730" width="51.85546875" style="596" customWidth="1"/>
    <col min="9731" max="9731" width="13.7109375" style="596" customWidth="1"/>
    <col min="9732" max="9732" width="20.42578125" style="596" customWidth="1"/>
    <col min="9733" max="9984" width="9.140625" style="596"/>
    <col min="9985" max="9985" width="6" style="596" customWidth="1"/>
    <col min="9986" max="9986" width="51.85546875" style="596" customWidth="1"/>
    <col min="9987" max="9987" width="13.7109375" style="596" customWidth="1"/>
    <col min="9988" max="9988" width="20.42578125" style="596" customWidth="1"/>
    <col min="9989" max="10240" width="9.140625" style="596"/>
    <col min="10241" max="10241" width="6" style="596" customWidth="1"/>
    <col min="10242" max="10242" width="51.85546875" style="596" customWidth="1"/>
    <col min="10243" max="10243" width="13.7109375" style="596" customWidth="1"/>
    <col min="10244" max="10244" width="20.42578125" style="596" customWidth="1"/>
    <col min="10245" max="10496" width="9.140625" style="596"/>
    <col min="10497" max="10497" width="6" style="596" customWidth="1"/>
    <col min="10498" max="10498" width="51.85546875" style="596" customWidth="1"/>
    <col min="10499" max="10499" width="13.7109375" style="596" customWidth="1"/>
    <col min="10500" max="10500" width="20.42578125" style="596" customWidth="1"/>
    <col min="10501" max="10752" width="9.140625" style="596"/>
    <col min="10753" max="10753" width="6" style="596" customWidth="1"/>
    <col min="10754" max="10754" width="51.85546875" style="596" customWidth="1"/>
    <col min="10755" max="10755" width="13.7109375" style="596" customWidth="1"/>
    <col min="10756" max="10756" width="20.42578125" style="596" customWidth="1"/>
    <col min="10757" max="11008" width="9.140625" style="596"/>
    <col min="11009" max="11009" width="6" style="596" customWidth="1"/>
    <col min="11010" max="11010" width="51.85546875" style="596" customWidth="1"/>
    <col min="11011" max="11011" width="13.7109375" style="596" customWidth="1"/>
    <col min="11012" max="11012" width="20.42578125" style="596" customWidth="1"/>
    <col min="11013" max="11264" width="9.140625" style="596"/>
    <col min="11265" max="11265" width="6" style="596" customWidth="1"/>
    <col min="11266" max="11266" width="51.85546875" style="596" customWidth="1"/>
    <col min="11267" max="11267" width="13.7109375" style="596" customWidth="1"/>
    <col min="11268" max="11268" width="20.42578125" style="596" customWidth="1"/>
    <col min="11269" max="11520" width="9.140625" style="596"/>
    <col min="11521" max="11521" width="6" style="596" customWidth="1"/>
    <col min="11522" max="11522" width="51.85546875" style="596" customWidth="1"/>
    <col min="11523" max="11523" width="13.7109375" style="596" customWidth="1"/>
    <col min="11524" max="11524" width="20.42578125" style="596" customWidth="1"/>
    <col min="11525" max="11776" width="9.140625" style="596"/>
    <col min="11777" max="11777" width="6" style="596" customWidth="1"/>
    <col min="11778" max="11778" width="51.85546875" style="596" customWidth="1"/>
    <col min="11779" max="11779" width="13.7109375" style="596" customWidth="1"/>
    <col min="11780" max="11780" width="20.42578125" style="596" customWidth="1"/>
    <col min="11781" max="12032" width="9.140625" style="596"/>
    <col min="12033" max="12033" width="6" style="596" customWidth="1"/>
    <col min="12034" max="12034" width="51.85546875" style="596" customWidth="1"/>
    <col min="12035" max="12035" width="13.7109375" style="596" customWidth="1"/>
    <col min="12036" max="12036" width="20.42578125" style="596" customWidth="1"/>
    <col min="12037" max="12288" width="9.140625" style="596"/>
    <col min="12289" max="12289" width="6" style="596" customWidth="1"/>
    <col min="12290" max="12290" width="51.85546875" style="596" customWidth="1"/>
    <col min="12291" max="12291" width="13.7109375" style="596" customWidth="1"/>
    <col min="12292" max="12292" width="20.42578125" style="596" customWidth="1"/>
    <col min="12293" max="12544" width="9.140625" style="596"/>
    <col min="12545" max="12545" width="6" style="596" customWidth="1"/>
    <col min="12546" max="12546" width="51.85546875" style="596" customWidth="1"/>
    <col min="12547" max="12547" width="13.7109375" style="596" customWidth="1"/>
    <col min="12548" max="12548" width="20.42578125" style="596" customWidth="1"/>
    <col min="12549" max="12800" width="9.140625" style="596"/>
    <col min="12801" max="12801" width="6" style="596" customWidth="1"/>
    <col min="12802" max="12802" width="51.85546875" style="596" customWidth="1"/>
    <col min="12803" max="12803" width="13.7109375" style="596" customWidth="1"/>
    <col min="12804" max="12804" width="20.42578125" style="596" customWidth="1"/>
    <col min="12805" max="13056" width="9.140625" style="596"/>
    <col min="13057" max="13057" width="6" style="596" customWidth="1"/>
    <col min="13058" max="13058" width="51.85546875" style="596" customWidth="1"/>
    <col min="13059" max="13059" width="13.7109375" style="596" customWidth="1"/>
    <col min="13060" max="13060" width="20.42578125" style="596" customWidth="1"/>
    <col min="13061" max="13312" width="9.140625" style="596"/>
    <col min="13313" max="13313" width="6" style="596" customWidth="1"/>
    <col min="13314" max="13314" width="51.85546875" style="596" customWidth="1"/>
    <col min="13315" max="13315" width="13.7109375" style="596" customWidth="1"/>
    <col min="13316" max="13316" width="20.42578125" style="596" customWidth="1"/>
    <col min="13317" max="13568" width="9.140625" style="596"/>
    <col min="13569" max="13569" width="6" style="596" customWidth="1"/>
    <col min="13570" max="13570" width="51.85546875" style="596" customWidth="1"/>
    <col min="13571" max="13571" width="13.7109375" style="596" customWidth="1"/>
    <col min="13572" max="13572" width="20.42578125" style="596" customWidth="1"/>
    <col min="13573" max="13824" width="9.140625" style="596"/>
    <col min="13825" max="13825" width="6" style="596" customWidth="1"/>
    <col min="13826" max="13826" width="51.85546875" style="596" customWidth="1"/>
    <col min="13827" max="13827" width="13.7109375" style="596" customWidth="1"/>
    <col min="13828" max="13828" width="20.42578125" style="596" customWidth="1"/>
    <col min="13829" max="14080" width="9.140625" style="596"/>
    <col min="14081" max="14081" width="6" style="596" customWidth="1"/>
    <col min="14082" max="14082" width="51.85546875" style="596" customWidth="1"/>
    <col min="14083" max="14083" width="13.7109375" style="596" customWidth="1"/>
    <col min="14084" max="14084" width="20.42578125" style="596" customWidth="1"/>
    <col min="14085" max="14336" width="9.140625" style="596"/>
    <col min="14337" max="14337" width="6" style="596" customWidth="1"/>
    <col min="14338" max="14338" width="51.85546875" style="596" customWidth="1"/>
    <col min="14339" max="14339" width="13.7109375" style="596" customWidth="1"/>
    <col min="14340" max="14340" width="20.42578125" style="596" customWidth="1"/>
    <col min="14341" max="14592" width="9.140625" style="596"/>
    <col min="14593" max="14593" width="6" style="596" customWidth="1"/>
    <col min="14594" max="14594" width="51.85546875" style="596" customWidth="1"/>
    <col min="14595" max="14595" width="13.7109375" style="596" customWidth="1"/>
    <col min="14596" max="14596" width="20.42578125" style="596" customWidth="1"/>
    <col min="14597" max="14848" width="9.140625" style="596"/>
    <col min="14849" max="14849" width="6" style="596" customWidth="1"/>
    <col min="14850" max="14850" width="51.85546875" style="596" customWidth="1"/>
    <col min="14851" max="14851" width="13.7109375" style="596" customWidth="1"/>
    <col min="14852" max="14852" width="20.42578125" style="596" customWidth="1"/>
    <col min="14853" max="15104" width="9.140625" style="596"/>
    <col min="15105" max="15105" width="6" style="596" customWidth="1"/>
    <col min="15106" max="15106" width="51.85546875" style="596" customWidth="1"/>
    <col min="15107" max="15107" width="13.7109375" style="596" customWidth="1"/>
    <col min="15108" max="15108" width="20.42578125" style="596" customWidth="1"/>
    <col min="15109" max="15360" width="9.140625" style="596"/>
    <col min="15361" max="15361" width="6" style="596" customWidth="1"/>
    <col min="15362" max="15362" width="51.85546875" style="596" customWidth="1"/>
    <col min="15363" max="15363" width="13.7109375" style="596" customWidth="1"/>
    <col min="15364" max="15364" width="20.42578125" style="596" customWidth="1"/>
    <col min="15365" max="15616" width="9.140625" style="596"/>
    <col min="15617" max="15617" width="6" style="596" customWidth="1"/>
    <col min="15618" max="15618" width="51.85546875" style="596" customWidth="1"/>
    <col min="15619" max="15619" width="13.7109375" style="596" customWidth="1"/>
    <col min="15620" max="15620" width="20.42578125" style="596" customWidth="1"/>
    <col min="15621" max="15872" width="9.140625" style="596"/>
    <col min="15873" max="15873" width="6" style="596" customWidth="1"/>
    <col min="15874" max="15874" width="51.85546875" style="596" customWidth="1"/>
    <col min="15875" max="15875" width="13.7109375" style="596" customWidth="1"/>
    <col min="15876" max="15876" width="20.42578125" style="596" customWidth="1"/>
    <col min="15877" max="16128" width="9.140625" style="596"/>
    <col min="16129" max="16129" width="6" style="596" customWidth="1"/>
    <col min="16130" max="16130" width="51.85546875" style="596" customWidth="1"/>
    <col min="16131" max="16131" width="13.7109375" style="596" customWidth="1"/>
    <col min="16132" max="16132" width="20.42578125" style="596" customWidth="1"/>
    <col min="16133" max="16384" width="9.140625" style="596"/>
  </cols>
  <sheetData>
    <row r="1" spans="1:6" x14ac:dyDescent="0.2">
      <c r="C1" s="1574" t="s">
        <v>769</v>
      </c>
      <c r="D1" s="1574"/>
      <c r="E1" s="1574"/>
      <c r="F1" s="1574"/>
    </row>
    <row r="2" spans="1:6" x14ac:dyDescent="0.2">
      <c r="C2" s="597"/>
      <c r="D2" s="597"/>
    </row>
    <row r="3" spans="1:6" ht="15" x14ac:dyDescent="0.25">
      <c r="A3" s="1400" t="s">
        <v>659</v>
      </c>
      <c r="B3" s="1400"/>
      <c r="C3" s="1400"/>
      <c r="D3" s="1400"/>
    </row>
    <row r="4" spans="1:6" s="599" customFormat="1" ht="15" x14ac:dyDescent="0.25">
      <c r="A4" s="598"/>
      <c r="B4" s="598"/>
      <c r="C4" s="598"/>
      <c r="D4" s="598"/>
    </row>
    <row r="5" spans="1:6" s="599" customFormat="1" ht="38.25" x14ac:dyDescent="0.2">
      <c r="A5" s="600" t="s">
        <v>411</v>
      </c>
      <c r="B5" s="601" t="s">
        <v>660</v>
      </c>
      <c r="C5" s="1062" t="s">
        <v>661</v>
      </c>
      <c r="D5" s="602" t="s">
        <v>662</v>
      </c>
      <c r="E5" s="1064" t="s">
        <v>729</v>
      </c>
      <c r="F5" s="1061" t="s">
        <v>715</v>
      </c>
    </row>
    <row r="6" spans="1:6" x14ac:dyDescent="0.2">
      <c r="A6" s="603" t="s">
        <v>413</v>
      </c>
      <c r="B6" s="604" t="s">
        <v>596</v>
      </c>
      <c r="C6" s="603">
        <v>243</v>
      </c>
      <c r="D6" s="605">
        <f>SUM(D7:D10)</f>
        <v>11110</v>
      </c>
      <c r="E6" s="605">
        <f>SUM(E7:E10)</f>
        <v>0</v>
      </c>
      <c r="F6" s="1065">
        <f>E6/D6</f>
        <v>0</v>
      </c>
    </row>
    <row r="7" spans="1:6" x14ac:dyDescent="0.2">
      <c r="A7" s="1072"/>
      <c r="B7" s="1071" t="s">
        <v>663</v>
      </c>
      <c r="C7" s="1076"/>
      <c r="D7" s="609">
        <v>4510</v>
      </c>
      <c r="E7" s="1196">
        <v>0</v>
      </c>
      <c r="F7" s="1068">
        <f>E7/D7</f>
        <v>0</v>
      </c>
    </row>
    <row r="8" spans="1:6" x14ac:dyDescent="0.2">
      <c r="A8" s="1072"/>
      <c r="B8" s="1071" t="s">
        <v>664</v>
      </c>
      <c r="C8" s="1076"/>
      <c r="D8" s="609">
        <f>1000+2000</f>
        <v>3000</v>
      </c>
      <c r="E8" s="1196">
        <f>'Zał. Nr 11 Przedsięwzięcia'!G99+'Zał. Nr 11 Przedsięwzięcia'!G115</f>
        <v>0</v>
      </c>
      <c r="F8" s="1068">
        <f t="shared" ref="F8:F10" si="0">E8/D8</f>
        <v>0</v>
      </c>
    </row>
    <row r="9" spans="1:6" x14ac:dyDescent="0.2">
      <c r="A9" s="1072"/>
      <c r="B9" s="1071" t="s">
        <v>597</v>
      </c>
      <c r="C9" s="1076"/>
      <c r="D9" s="609">
        <f>2600+500</f>
        <v>3100</v>
      </c>
      <c r="E9" s="1196">
        <f>'Zał. Nr 11 Przedsięwzięcia'!G48+'Zał. Nr 11 Przedsięwzięcia'!G54</f>
        <v>0</v>
      </c>
      <c r="F9" s="1068">
        <f t="shared" si="0"/>
        <v>0</v>
      </c>
    </row>
    <row r="10" spans="1:6" x14ac:dyDescent="0.2">
      <c r="A10" s="1073"/>
      <c r="B10" s="1074" t="s">
        <v>643</v>
      </c>
      <c r="C10" s="1077"/>
      <c r="D10" s="611">
        <v>500</v>
      </c>
      <c r="E10" s="1197">
        <f>'Zał. Nr 11 Przedsięwzięcia'!G130</f>
        <v>0</v>
      </c>
      <c r="F10" s="1069">
        <f t="shared" si="0"/>
        <v>0</v>
      </c>
    </row>
    <row r="11" spans="1:6" x14ac:dyDescent="0.2">
      <c r="A11" s="603" t="s">
        <v>415</v>
      </c>
      <c r="B11" s="604" t="s">
        <v>566</v>
      </c>
      <c r="C11" s="603">
        <v>389</v>
      </c>
      <c r="D11" s="605">
        <f>SUM(D12:D18)</f>
        <v>14772</v>
      </c>
      <c r="E11" s="605">
        <f>SUM(E12:E18)</f>
        <v>3174.85</v>
      </c>
      <c r="F11" s="1065">
        <f>E11/D11</f>
        <v>0.21492350392634713</v>
      </c>
    </row>
    <row r="12" spans="1:6" x14ac:dyDescent="0.2">
      <c r="A12" s="1072"/>
      <c r="B12" s="1070" t="s">
        <v>665</v>
      </c>
      <c r="C12" s="1070"/>
      <c r="D12" s="609">
        <v>5572</v>
      </c>
      <c r="E12" s="1196">
        <v>0</v>
      </c>
      <c r="F12" s="1068">
        <f>E12/D12</f>
        <v>0</v>
      </c>
    </row>
    <row r="13" spans="1:6" x14ac:dyDescent="0.2">
      <c r="A13" s="1072"/>
      <c r="B13" s="1070" t="s">
        <v>666</v>
      </c>
      <c r="C13" s="1070"/>
      <c r="D13" s="609">
        <v>1000</v>
      </c>
      <c r="E13" s="1196">
        <v>0</v>
      </c>
      <c r="F13" s="1068">
        <f t="shared" ref="F13:F18" si="1">E13/D13</f>
        <v>0</v>
      </c>
    </row>
    <row r="14" spans="1:6" x14ac:dyDescent="0.2">
      <c r="A14" s="1072"/>
      <c r="B14" s="1071" t="s">
        <v>667</v>
      </c>
      <c r="C14" s="1070"/>
      <c r="D14" s="609">
        <v>2300</v>
      </c>
      <c r="E14" s="1196">
        <v>0</v>
      </c>
      <c r="F14" s="1068">
        <f t="shared" si="1"/>
        <v>0</v>
      </c>
    </row>
    <row r="15" spans="1:6" x14ac:dyDescent="0.2">
      <c r="A15" s="1072"/>
      <c r="B15" s="1070" t="s">
        <v>668</v>
      </c>
      <c r="C15" s="1070"/>
      <c r="D15" s="609">
        <v>1700</v>
      </c>
      <c r="E15" s="1196">
        <v>1680</v>
      </c>
      <c r="F15" s="1068">
        <f t="shared" si="1"/>
        <v>0.9882352941176471</v>
      </c>
    </row>
    <row r="16" spans="1:6" x14ac:dyDescent="0.2">
      <c r="A16" s="1072"/>
      <c r="B16" s="1070" t="s">
        <v>644</v>
      </c>
      <c r="C16" s="1070"/>
      <c r="D16" s="609">
        <v>800</v>
      </c>
      <c r="E16" s="1196">
        <v>600.53</v>
      </c>
      <c r="F16" s="1068">
        <f t="shared" si="1"/>
        <v>0.75066250000000001</v>
      </c>
    </row>
    <row r="17" spans="1:6" x14ac:dyDescent="0.2">
      <c r="A17" s="1072"/>
      <c r="B17" s="1071" t="s">
        <v>591</v>
      </c>
      <c r="C17" s="1070"/>
      <c r="D17" s="609">
        <v>2500</v>
      </c>
      <c r="E17" s="1196">
        <v>0</v>
      </c>
      <c r="F17" s="1068">
        <f t="shared" si="1"/>
        <v>0</v>
      </c>
    </row>
    <row r="18" spans="1:6" x14ac:dyDescent="0.2">
      <c r="A18" s="1073"/>
      <c r="B18" s="1074" t="s">
        <v>669</v>
      </c>
      <c r="C18" s="1075"/>
      <c r="D18" s="611">
        <v>900</v>
      </c>
      <c r="E18" s="1197">
        <v>894.32</v>
      </c>
      <c r="F18" s="1069">
        <f t="shared" si="1"/>
        <v>0.99368888888888895</v>
      </c>
    </row>
    <row r="19" spans="1:6" x14ac:dyDescent="0.2">
      <c r="A19" s="603" t="s">
        <v>416</v>
      </c>
      <c r="B19" s="612" t="s">
        <v>568</v>
      </c>
      <c r="C19" s="603">
        <v>287</v>
      </c>
      <c r="D19" s="613">
        <f>SUM(D20:D25)</f>
        <v>11703</v>
      </c>
      <c r="E19" s="613">
        <f>SUM(E20:E25)</f>
        <v>4891.95</v>
      </c>
      <c r="F19" s="1065">
        <f>E19/D19</f>
        <v>0.41800820302486541</v>
      </c>
    </row>
    <row r="20" spans="1:6" x14ac:dyDescent="0.2">
      <c r="A20" s="606"/>
      <c r="B20" s="1071" t="s">
        <v>630</v>
      </c>
      <c r="C20" s="1070"/>
      <c r="D20" s="609">
        <v>3500</v>
      </c>
      <c r="E20" s="1196">
        <v>866.81</v>
      </c>
      <c r="F20" s="1068">
        <f>E20/D20</f>
        <v>0.24765999999999999</v>
      </c>
    </row>
    <row r="21" spans="1:6" x14ac:dyDescent="0.2">
      <c r="A21" s="606"/>
      <c r="B21" s="1071" t="s">
        <v>670</v>
      </c>
      <c r="C21" s="1070"/>
      <c r="D21" s="609">
        <v>3500</v>
      </c>
      <c r="E21" s="1196">
        <v>875.03</v>
      </c>
      <c r="F21" s="1068">
        <f t="shared" ref="F21:F25" si="2">E21/D21</f>
        <v>0.25000857142857141</v>
      </c>
    </row>
    <row r="22" spans="1:6" x14ac:dyDescent="0.2">
      <c r="A22" s="606"/>
      <c r="B22" s="1071" t="s">
        <v>571</v>
      </c>
      <c r="C22" s="1070"/>
      <c r="D22" s="609">
        <v>1000</v>
      </c>
      <c r="E22" s="1196">
        <v>1000</v>
      </c>
      <c r="F22" s="1068">
        <f t="shared" si="2"/>
        <v>1</v>
      </c>
    </row>
    <row r="23" spans="1:6" x14ac:dyDescent="0.2">
      <c r="A23" s="606"/>
      <c r="B23" s="1071" t="s">
        <v>671</v>
      </c>
      <c r="C23" s="1070"/>
      <c r="D23" s="609">
        <v>1700</v>
      </c>
      <c r="E23" s="1196">
        <v>1700</v>
      </c>
      <c r="F23" s="1068">
        <f t="shared" si="2"/>
        <v>1</v>
      </c>
    </row>
    <row r="24" spans="1:6" x14ac:dyDescent="0.2">
      <c r="A24" s="606"/>
      <c r="B24" s="1071" t="s">
        <v>607</v>
      </c>
      <c r="C24" s="1070"/>
      <c r="D24" s="609">
        <v>350</v>
      </c>
      <c r="E24" s="1196">
        <v>0</v>
      </c>
      <c r="F24" s="1068">
        <f t="shared" si="2"/>
        <v>0</v>
      </c>
    </row>
    <row r="25" spans="1:6" ht="22.5" x14ac:dyDescent="0.2">
      <c r="A25" s="606"/>
      <c r="B25" s="1071" t="s">
        <v>672</v>
      </c>
      <c r="C25" s="1070"/>
      <c r="D25" s="609">
        <v>1653</v>
      </c>
      <c r="E25" s="1197">
        <v>450.11</v>
      </c>
      <c r="F25" s="1069">
        <f t="shared" si="2"/>
        <v>0.27229885057471265</v>
      </c>
    </row>
    <row r="26" spans="1:6" x14ac:dyDescent="0.2">
      <c r="A26" s="603" t="s">
        <v>417</v>
      </c>
      <c r="B26" s="604" t="s">
        <v>578</v>
      </c>
      <c r="C26" s="603">
        <v>660</v>
      </c>
      <c r="D26" s="605">
        <f>SUM(D27:D31)</f>
        <v>21568</v>
      </c>
      <c r="E26" s="605">
        <f>SUM(E27:E31)</f>
        <v>8558.2200000000012</v>
      </c>
      <c r="F26" s="1065">
        <f>E26/D26</f>
        <v>0.3968017433234422</v>
      </c>
    </row>
    <row r="27" spans="1:6" x14ac:dyDescent="0.2">
      <c r="A27" s="606"/>
      <c r="B27" s="1070" t="s">
        <v>571</v>
      </c>
      <c r="C27" s="1070"/>
      <c r="D27" s="609">
        <v>3100</v>
      </c>
      <c r="E27" s="1196">
        <v>1848</v>
      </c>
      <c r="F27" s="1068">
        <f>E27/D27</f>
        <v>0.59612903225806446</v>
      </c>
    </row>
    <row r="28" spans="1:6" x14ac:dyDescent="0.2">
      <c r="A28" s="606"/>
      <c r="B28" s="1070" t="s">
        <v>673</v>
      </c>
      <c r="C28" s="1070"/>
      <c r="D28" s="609">
        <v>10000</v>
      </c>
      <c r="E28" s="1196">
        <v>4571.97</v>
      </c>
      <c r="F28" s="1068">
        <f t="shared" ref="F28:F31" si="3">E28/D28</f>
        <v>0.45719700000000002</v>
      </c>
    </row>
    <row r="29" spans="1:6" ht="33.75" x14ac:dyDescent="0.2">
      <c r="A29" s="606"/>
      <c r="B29" s="1071" t="s">
        <v>674</v>
      </c>
      <c r="C29" s="1070"/>
      <c r="D29" s="609">
        <v>3000</v>
      </c>
      <c r="E29" s="1196">
        <v>0</v>
      </c>
      <c r="F29" s="1068">
        <f t="shared" si="3"/>
        <v>0</v>
      </c>
    </row>
    <row r="30" spans="1:6" x14ac:dyDescent="0.2">
      <c r="A30" s="606"/>
      <c r="B30" s="1070" t="s">
        <v>667</v>
      </c>
      <c r="C30" s="1070"/>
      <c r="D30" s="609">
        <v>2600</v>
      </c>
      <c r="E30" s="1196">
        <v>0</v>
      </c>
      <c r="F30" s="1068">
        <f t="shared" si="3"/>
        <v>0</v>
      </c>
    </row>
    <row r="31" spans="1:6" x14ac:dyDescent="0.2">
      <c r="A31" s="606"/>
      <c r="B31" s="1070" t="s">
        <v>675</v>
      </c>
      <c r="C31" s="1070"/>
      <c r="D31" s="609">
        <v>2868</v>
      </c>
      <c r="E31" s="1197">
        <v>2138.25</v>
      </c>
      <c r="F31" s="1069">
        <f t="shared" si="3"/>
        <v>0.74555439330543938</v>
      </c>
    </row>
    <row r="32" spans="1:6" x14ac:dyDescent="0.2">
      <c r="A32" s="603" t="s">
        <v>418</v>
      </c>
      <c r="B32" s="604" t="s">
        <v>593</v>
      </c>
      <c r="C32" s="603">
        <v>298</v>
      </c>
      <c r="D32" s="605">
        <f>SUM(D33:D38)</f>
        <v>12489</v>
      </c>
      <c r="E32" s="605">
        <f>SUM(E33:E38)</f>
        <v>2085.2800000000002</v>
      </c>
      <c r="F32" s="1065">
        <f>E32/D32</f>
        <v>0.1669693330130515</v>
      </c>
    </row>
    <row r="33" spans="1:6" ht="22.5" x14ac:dyDescent="0.2">
      <c r="A33" s="606"/>
      <c r="B33" s="1071" t="s">
        <v>676</v>
      </c>
      <c r="C33" s="1070"/>
      <c r="D33" s="609">
        <v>150</v>
      </c>
      <c r="E33" s="1196">
        <v>0</v>
      </c>
      <c r="F33" s="1068">
        <f>E33/D33</f>
        <v>0</v>
      </c>
    </row>
    <row r="34" spans="1:6" x14ac:dyDescent="0.2">
      <c r="A34" s="606"/>
      <c r="B34" s="1071" t="s">
        <v>677</v>
      </c>
      <c r="C34" s="1070"/>
      <c r="D34" s="609">
        <v>5000</v>
      </c>
      <c r="E34" s="1196">
        <v>0</v>
      </c>
      <c r="F34" s="1068">
        <f t="shared" ref="F34:F38" si="4">E34/D34</f>
        <v>0</v>
      </c>
    </row>
    <row r="35" spans="1:6" ht="22.5" x14ac:dyDescent="0.2">
      <c r="A35" s="606"/>
      <c r="B35" s="1071" t="s">
        <v>678</v>
      </c>
      <c r="C35" s="1070"/>
      <c r="D35" s="609">
        <v>100</v>
      </c>
      <c r="E35" s="1196">
        <v>0</v>
      </c>
      <c r="F35" s="1068">
        <f t="shared" si="4"/>
        <v>0</v>
      </c>
    </row>
    <row r="36" spans="1:6" ht="22.5" x14ac:dyDescent="0.2">
      <c r="A36" s="606"/>
      <c r="B36" s="1071" t="s">
        <v>679</v>
      </c>
      <c r="C36" s="1070"/>
      <c r="D36" s="609">
        <v>3839</v>
      </c>
      <c r="E36" s="1196">
        <v>1759.22</v>
      </c>
      <c r="F36" s="1068">
        <f t="shared" si="4"/>
        <v>0.45824954415212293</v>
      </c>
    </row>
    <row r="37" spans="1:6" x14ac:dyDescent="0.2">
      <c r="A37" s="606"/>
      <c r="B37" s="1071" t="s">
        <v>680</v>
      </c>
      <c r="C37" s="1070"/>
      <c r="D37" s="609">
        <v>2800</v>
      </c>
      <c r="E37" s="1196">
        <v>0</v>
      </c>
      <c r="F37" s="1068">
        <f t="shared" si="4"/>
        <v>0</v>
      </c>
    </row>
    <row r="38" spans="1:6" x14ac:dyDescent="0.2">
      <c r="A38" s="606"/>
      <c r="B38" s="1071" t="s">
        <v>681</v>
      </c>
      <c r="C38" s="1070"/>
      <c r="D38" s="609">
        <v>600</v>
      </c>
      <c r="E38" s="1197">
        <v>326.06</v>
      </c>
      <c r="F38" s="1069">
        <f t="shared" si="4"/>
        <v>0.54343333333333332</v>
      </c>
    </row>
    <row r="39" spans="1:6" x14ac:dyDescent="0.2">
      <c r="A39" s="603" t="s">
        <v>422</v>
      </c>
      <c r="B39" s="604" t="s">
        <v>587</v>
      </c>
      <c r="C39" s="603">
        <v>165</v>
      </c>
      <c r="D39" s="605">
        <f>SUM(D40:D44)</f>
        <v>9154</v>
      </c>
      <c r="E39" s="605">
        <f>SUM(E40:E44)</f>
        <v>7026.34</v>
      </c>
      <c r="F39" s="1065">
        <f>E39/D39</f>
        <v>0.76757046100065551</v>
      </c>
    </row>
    <row r="40" spans="1:6" x14ac:dyDescent="0.2">
      <c r="A40" s="606"/>
      <c r="B40" s="614" t="s">
        <v>682</v>
      </c>
      <c r="C40" s="614"/>
      <c r="D40" s="609">
        <v>1500</v>
      </c>
      <c r="E40" s="1196">
        <v>1480</v>
      </c>
      <c r="F40" s="1068">
        <f>E40/D40</f>
        <v>0.98666666666666669</v>
      </c>
    </row>
    <row r="41" spans="1:6" x14ac:dyDescent="0.2">
      <c r="A41" s="606"/>
      <c r="B41" s="614" t="s">
        <v>588</v>
      </c>
      <c r="C41" s="614"/>
      <c r="D41" s="609">
        <v>2693.97</v>
      </c>
      <c r="E41" s="1196">
        <v>2693.95</v>
      </c>
      <c r="F41" s="1068">
        <f t="shared" ref="F41:F44" si="5">E41/D41</f>
        <v>0.99999257601235347</v>
      </c>
    </row>
    <row r="42" spans="1:6" x14ac:dyDescent="0.2">
      <c r="A42" s="606"/>
      <c r="B42" s="614" t="s">
        <v>683</v>
      </c>
      <c r="C42" s="614"/>
      <c r="D42" s="609">
        <v>1500</v>
      </c>
      <c r="E42" s="1196">
        <v>1500</v>
      </c>
      <c r="F42" s="1068">
        <f t="shared" si="5"/>
        <v>1</v>
      </c>
    </row>
    <row r="43" spans="1:6" x14ac:dyDescent="0.2">
      <c r="A43" s="606"/>
      <c r="B43" s="614" t="s">
        <v>630</v>
      </c>
      <c r="C43" s="614"/>
      <c r="D43" s="609">
        <v>1760.03</v>
      </c>
      <c r="E43" s="1196">
        <v>504.84</v>
      </c>
      <c r="F43" s="1068">
        <f t="shared" si="5"/>
        <v>0.28683601984057089</v>
      </c>
    </row>
    <row r="44" spans="1:6" x14ac:dyDescent="0.2">
      <c r="A44" s="606"/>
      <c r="B44" s="614" t="s">
        <v>684</v>
      </c>
      <c r="C44" s="614"/>
      <c r="D44" s="609">
        <v>1700</v>
      </c>
      <c r="E44" s="1197">
        <v>847.55</v>
      </c>
      <c r="F44" s="1069">
        <f t="shared" si="5"/>
        <v>0.49855882352941172</v>
      </c>
    </row>
    <row r="45" spans="1:6" x14ac:dyDescent="0.2">
      <c r="A45" s="603" t="s">
        <v>442</v>
      </c>
      <c r="B45" s="604" t="s">
        <v>570</v>
      </c>
      <c r="C45" s="603">
        <v>412</v>
      </c>
      <c r="D45" s="605">
        <f>SUM(D46:D50)</f>
        <v>15348</v>
      </c>
      <c r="E45" s="605">
        <f>SUM(E46:E50)</f>
        <v>8575.630000000001</v>
      </c>
      <c r="F45" s="1065">
        <f>E45/D45</f>
        <v>0.55874576492051087</v>
      </c>
    </row>
    <row r="46" spans="1:6" x14ac:dyDescent="0.2">
      <c r="A46" s="606"/>
      <c r="B46" s="608" t="s">
        <v>571</v>
      </c>
      <c r="C46" s="615"/>
      <c r="D46" s="609">
        <v>5000</v>
      </c>
      <c r="E46" s="1196">
        <v>3400</v>
      </c>
      <c r="F46" s="1068">
        <f>E46/D46</f>
        <v>0.68</v>
      </c>
    </row>
    <row r="47" spans="1:6" x14ac:dyDescent="0.2">
      <c r="A47" s="606"/>
      <c r="B47" s="608" t="s">
        <v>611</v>
      </c>
      <c r="C47" s="615"/>
      <c r="D47" s="609">
        <v>2300</v>
      </c>
      <c r="E47" s="1196">
        <v>0</v>
      </c>
      <c r="F47" s="1068">
        <f t="shared" ref="F47:F50" si="6">E47/D47</f>
        <v>0</v>
      </c>
    </row>
    <row r="48" spans="1:6" x14ac:dyDescent="0.2">
      <c r="A48" s="606"/>
      <c r="B48" s="608" t="s">
        <v>685</v>
      </c>
      <c r="C48" s="615"/>
      <c r="D48" s="609">
        <v>4748</v>
      </c>
      <c r="E48" s="1196">
        <v>3783.55</v>
      </c>
      <c r="F48" s="1068">
        <f t="shared" si="6"/>
        <v>0.79687236731255273</v>
      </c>
    </row>
    <row r="49" spans="1:6" ht="22.5" x14ac:dyDescent="0.2">
      <c r="A49" s="606"/>
      <c r="B49" s="1218" t="s">
        <v>648</v>
      </c>
      <c r="C49" s="615"/>
      <c r="D49" s="609">
        <v>1900</v>
      </c>
      <c r="E49" s="1196">
        <v>1392.08</v>
      </c>
      <c r="F49" s="1068">
        <f t="shared" si="6"/>
        <v>0.73267368421052625</v>
      </c>
    </row>
    <row r="50" spans="1:6" x14ac:dyDescent="0.2">
      <c r="A50" s="606"/>
      <c r="B50" s="608" t="s">
        <v>686</v>
      </c>
      <c r="C50" s="615"/>
      <c r="D50" s="609">
        <v>1400</v>
      </c>
      <c r="E50" s="1197">
        <v>0</v>
      </c>
      <c r="F50" s="1069">
        <f t="shared" si="6"/>
        <v>0</v>
      </c>
    </row>
    <row r="51" spans="1:6" x14ac:dyDescent="0.2">
      <c r="A51" s="603" t="s">
        <v>448</v>
      </c>
      <c r="B51" s="604" t="s">
        <v>612</v>
      </c>
      <c r="C51" s="603">
        <v>57</v>
      </c>
      <c r="D51" s="605">
        <f>SUM(D52:D53)</f>
        <v>6445</v>
      </c>
      <c r="E51" s="605">
        <f>SUM(E52:E53)</f>
        <v>0</v>
      </c>
      <c r="F51" s="1065">
        <f>E51/D51</f>
        <v>0</v>
      </c>
    </row>
    <row r="52" spans="1:6" x14ac:dyDescent="0.2">
      <c r="A52" s="616"/>
      <c r="B52" s="608" t="s">
        <v>639</v>
      </c>
      <c r="C52" s="616"/>
      <c r="D52" s="609">
        <v>445</v>
      </c>
      <c r="E52" s="1196">
        <v>0</v>
      </c>
      <c r="F52" s="1068">
        <f>E52/D52</f>
        <v>0</v>
      </c>
    </row>
    <row r="53" spans="1:6" x14ac:dyDescent="0.2">
      <c r="A53" s="607"/>
      <c r="B53" s="610" t="s">
        <v>613</v>
      </c>
      <c r="C53" s="617"/>
      <c r="D53" s="611">
        <v>6000</v>
      </c>
      <c r="E53" s="1197">
        <v>0</v>
      </c>
      <c r="F53" s="1069">
        <f>E53/D53</f>
        <v>0</v>
      </c>
    </row>
    <row r="54" spans="1:6" x14ac:dyDescent="0.2">
      <c r="A54" s="603" t="s">
        <v>450</v>
      </c>
      <c r="B54" s="604" t="s">
        <v>580</v>
      </c>
      <c r="C54" s="603">
        <v>78</v>
      </c>
      <c r="D54" s="605">
        <f>SUM(D55:D58)</f>
        <v>6972</v>
      </c>
      <c r="E54" s="605">
        <f>SUM(E55:E58)</f>
        <v>3319.91</v>
      </c>
      <c r="F54" s="1065">
        <f>E54/D54</f>
        <v>0.47617756741250716</v>
      </c>
    </row>
    <row r="55" spans="1:6" x14ac:dyDescent="0.2">
      <c r="A55" s="606"/>
      <c r="B55" s="608" t="s">
        <v>613</v>
      </c>
      <c r="C55" s="615"/>
      <c r="D55" s="609">
        <v>1500</v>
      </c>
      <c r="E55" s="1196">
        <v>149.08000000000001</v>
      </c>
      <c r="F55" s="1068">
        <f>E55/D55</f>
        <v>9.9386666666666679E-2</v>
      </c>
    </row>
    <row r="56" spans="1:6" x14ac:dyDescent="0.2">
      <c r="A56" s="606"/>
      <c r="B56" s="608" t="s">
        <v>685</v>
      </c>
      <c r="C56" s="615"/>
      <c r="D56" s="609">
        <v>1972</v>
      </c>
      <c r="E56" s="1196">
        <v>896.04</v>
      </c>
      <c r="F56" s="1068">
        <f t="shared" ref="F56:F58" si="7">E56/D56</f>
        <v>0.4543813387423935</v>
      </c>
    </row>
    <row r="57" spans="1:6" x14ac:dyDescent="0.2">
      <c r="A57" s="606"/>
      <c r="B57" s="608" t="s">
        <v>581</v>
      </c>
      <c r="C57" s="615"/>
      <c r="D57" s="609">
        <v>1000</v>
      </c>
      <c r="E57" s="1196">
        <v>0</v>
      </c>
      <c r="F57" s="1068">
        <f t="shared" si="7"/>
        <v>0</v>
      </c>
    </row>
    <row r="58" spans="1:6" x14ac:dyDescent="0.2">
      <c r="A58" s="607"/>
      <c r="B58" s="610" t="s">
        <v>687</v>
      </c>
      <c r="C58" s="618"/>
      <c r="D58" s="611">
        <v>2500</v>
      </c>
      <c r="E58" s="1197">
        <v>2274.79</v>
      </c>
      <c r="F58" s="1069">
        <f t="shared" si="7"/>
        <v>0.90991599999999995</v>
      </c>
    </row>
    <row r="59" spans="1:6" x14ac:dyDescent="0.2">
      <c r="A59" s="603" t="s">
        <v>452</v>
      </c>
      <c r="B59" s="604" t="s">
        <v>614</v>
      </c>
      <c r="C59" s="603">
        <v>422</v>
      </c>
      <c r="D59" s="605">
        <f>SUM(D60:D63)</f>
        <v>15599</v>
      </c>
      <c r="E59" s="605">
        <f>SUM(E60:E63)</f>
        <v>5958</v>
      </c>
      <c r="F59" s="1065">
        <f>E59/D59</f>
        <v>0.38194756074107317</v>
      </c>
    </row>
    <row r="60" spans="1:6" x14ac:dyDescent="0.2">
      <c r="A60" s="616"/>
      <c r="B60" s="608" t="s">
        <v>688</v>
      </c>
      <c r="C60" s="616"/>
      <c r="D60" s="609">
        <v>3000</v>
      </c>
      <c r="E60" s="1217">
        <v>2999.99</v>
      </c>
      <c r="F60" s="1068">
        <f>E60/D60</f>
        <v>0.99999666666666664</v>
      </c>
    </row>
    <row r="61" spans="1:6" ht="22.5" x14ac:dyDescent="0.2">
      <c r="A61" s="606"/>
      <c r="B61" s="1218" t="s">
        <v>810</v>
      </c>
      <c r="C61" s="615"/>
      <c r="D61" s="609">
        <v>300</v>
      </c>
      <c r="E61" s="1217">
        <v>0</v>
      </c>
      <c r="F61" s="1068">
        <f t="shared" ref="F61:F63" si="8">E61/D61</f>
        <v>0</v>
      </c>
    </row>
    <row r="62" spans="1:6" x14ac:dyDescent="0.2">
      <c r="A62" s="606"/>
      <c r="B62" s="608" t="s">
        <v>689</v>
      </c>
      <c r="C62" s="615"/>
      <c r="D62" s="609">
        <v>6299</v>
      </c>
      <c r="E62" s="1217">
        <v>2958.01</v>
      </c>
      <c r="F62" s="1068">
        <f t="shared" si="8"/>
        <v>0.46959993649785686</v>
      </c>
    </row>
    <row r="63" spans="1:6" x14ac:dyDescent="0.2">
      <c r="A63" s="606"/>
      <c r="B63" s="608" t="s">
        <v>811</v>
      </c>
      <c r="C63" s="615"/>
      <c r="D63" s="611">
        <v>6000</v>
      </c>
      <c r="E63" s="1197">
        <v>0</v>
      </c>
      <c r="F63" s="1069">
        <f t="shared" si="8"/>
        <v>0</v>
      </c>
    </row>
    <row r="64" spans="1:6" x14ac:dyDescent="0.2">
      <c r="A64" s="603" t="s">
        <v>455</v>
      </c>
      <c r="B64" s="604" t="s">
        <v>582</v>
      </c>
      <c r="C64" s="603">
        <v>211</v>
      </c>
      <c r="D64" s="1066">
        <f>SUM(D65:D67)</f>
        <v>10307</v>
      </c>
      <c r="E64" s="1066">
        <f>SUM(E65:E67)</f>
        <v>1262.4099999999999</v>
      </c>
      <c r="F64" s="1065">
        <f>E64/D64</f>
        <v>0.1224808382652566</v>
      </c>
    </row>
    <row r="65" spans="1:6" x14ac:dyDescent="0.2">
      <c r="A65" s="606"/>
      <c r="B65" s="608" t="s">
        <v>690</v>
      </c>
      <c r="C65" s="615"/>
      <c r="D65" s="609">
        <v>7307</v>
      </c>
      <c r="E65" s="1196">
        <v>0</v>
      </c>
      <c r="F65" s="1068">
        <f>E65/D65</f>
        <v>0</v>
      </c>
    </row>
    <row r="66" spans="1:6" x14ac:dyDescent="0.2">
      <c r="A66" s="619"/>
      <c r="B66" s="620" t="s">
        <v>650</v>
      </c>
      <c r="C66" s="621"/>
      <c r="D66" s="609">
        <v>1000</v>
      </c>
      <c r="E66" s="1196">
        <v>409</v>
      </c>
      <c r="F66" s="1068">
        <f t="shared" ref="F66:F67" si="9">E66/D66</f>
        <v>0.40899999999999997</v>
      </c>
    </row>
    <row r="67" spans="1:6" x14ac:dyDescent="0.2">
      <c r="A67" s="606"/>
      <c r="B67" s="608" t="s">
        <v>633</v>
      </c>
      <c r="C67" s="615"/>
      <c r="D67" s="609">
        <v>2000</v>
      </c>
      <c r="E67" s="1197">
        <v>853.41</v>
      </c>
      <c r="F67" s="1069">
        <f t="shared" si="9"/>
        <v>0.426705</v>
      </c>
    </row>
    <row r="68" spans="1:6" x14ac:dyDescent="0.2">
      <c r="A68" s="603" t="s">
        <v>458</v>
      </c>
      <c r="B68" s="604" t="s">
        <v>572</v>
      </c>
      <c r="C68" s="603">
        <v>1168</v>
      </c>
      <c r="D68" s="605">
        <f>SUM(D69:D78)</f>
        <v>25079</v>
      </c>
      <c r="E68" s="605">
        <f>SUM(E69:E78)</f>
        <v>5038.4800000000005</v>
      </c>
      <c r="F68" s="1065">
        <f>E68/D68</f>
        <v>0.20090434227840026</v>
      </c>
    </row>
    <row r="69" spans="1:6" x14ac:dyDescent="0.2">
      <c r="A69" s="1072"/>
      <c r="B69" s="1070" t="s">
        <v>691</v>
      </c>
      <c r="C69" s="1078"/>
      <c r="D69" s="609">
        <v>1000</v>
      </c>
      <c r="E69" s="1196">
        <v>0</v>
      </c>
      <c r="F69" s="1068">
        <f>E69/D69</f>
        <v>0</v>
      </c>
    </row>
    <row r="70" spans="1:6" x14ac:dyDescent="0.2">
      <c r="A70" s="1072"/>
      <c r="B70" s="1070" t="s">
        <v>692</v>
      </c>
      <c r="C70" s="1078"/>
      <c r="D70" s="609">
        <v>5500</v>
      </c>
      <c r="E70" s="1196">
        <v>0</v>
      </c>
      <c r="F70" s="1068">
        <f>E70/D70</f>
        <v>0</v>
      </c>
    </row>
    <row r="71" spans="1:6" x14ac:dyDescent="0.2">
      <c r="A71" s="1079"/>
      <c r="B71" s="1070" t="s">
        <v>576</v>
      </c>
      <c r="C71" s="1078"/>
      <c r="D71" s="609">
        <v>2000</v>
      </c>
      <c r="E71" s="1196">
        <v>2000</v>
      </c>
      <c r="F71" s="1068">
        <f t="shared" ref="F71:F78" si="10">E71/D71</f>
        <v>1</v>
      </c>
    </row>
    <row r="72" spans="1:6" x14ac:dyDescent="0.2">
      <c r="A72" s="1072"/>
      <c r="B72" s="1070" t="s">
        <v>595</v>
      </c>
      <c r="C72" s="1078"/>
      <c r="D72" s="609">
        <v>400</v>
      </c>
      <c r="E72" s="1196">
        <v>400</v>
      </c>
      <c r="F72" s="1068">
        <f t="shared" si="10"/>
        <v>1</v>
      </c>
    </row>
    <row r="73" spans="1:6" x14ac:dyDescent="0.2">
      <c r="A73" s="1072"/>
      <c r="B73" s="1070" t="s">
        <v>599</v>
      </c>
      <c r="C73" s="1078"/>
      <c r="D73" s="609">
        <v>1500</v>
      </c>
      <c r="E73" s="1196">
        <v>1350</v>
      </c>
      <c r="F73" s="1068">
        <f t="shared" si="10"/>
        <v>0.9</v>
      </c>
    </row>
    <row r="74" spans="1:6" x14ac:dyDescent="0.2">
      <c r="A74" s="1072"/>
      <c r="B74" s="1070" t="s">
        <v>693</v>
      </c>
      <c r="C74" s="1078"/>
      <c r="D74" s="609">
        <v>179</v>
      </c>
      <c r="E74" s="1196">
        <v>0</v>
      </c>
      <c r="F74" s="1068">
        <f t="shared" si="10"/>
        <v>0</v>
      </c>
    </row>
    <row r="75" spans="1:6" x14ac:dyDescent="0.2">
      <c r="A75" s="1072"/>
      <c r="B75" s="1070" t="s">
        <v>634</v>
      </c>
      <c r="C75" s="1078"/>
      <c r="D75" s="609">
        <f>1500+2300</f>
        <v>3800</v>
      </c>
      <c r="E75" s="1196">
        <v>357.35</v>
      </c>
      <c r="F75" s="1068">
        <f t="shared" si="10"/>
        <v>9.4039473684210534E-2</v>
      </c>
    </row>
    <row r="76" spans="1:6" x14ac:dyDescent="0.2">
      <c r="A76" s="1072"/>
      <c r="B76" s="1071" t="s">
        <v>651</v>
      </c>
      <c r="C76" s="1078"/>
      <c r="D76" s="609">
        <v>2700</v>
      </c>
      <c r="E76" s="1196">
        <v>431.13</v>
      </c>
      <c r="F76" s="1068">
        <f t="shared" si="10"/>
        <v>0.15967777777777778</v>
      </c>
    </row>
    <row r="77" spans="1:6" ht="22.5" x14ac:dyDescent="0.2">
      <c r="A77" s="1072"/>
      <c r="B77" s="1063" t="s">
        <v>642</v>
      </c>
      <c r="C77" s="1078"/>
      <c r="D77" s="609">
        <v>7500</v>
      </c>
      <c r="E77" s="1196">
        <v>0</v>
      </c>
      <c r="F77" s="1068">
        <f t="shared" si="10"/>
        <v>0</v>
      </c>
    </row>
    <row r="78" spans="1:6" x14ac:dyDescent="0.2">
      <c r="A78" s="1073"/>
      <c r="B78" s="1074" t="s">
        <v>694</v>
      </c>
      <c r="C78" s="1080"/>
      <c r="D78" s="611">
        <v>500</v>
      </c>
      <c r="E78" s="1197">
        <v>500</v>
      </c>
      <c r="F78" s="1069">
        <f t="shared" si="10"/>
        <v>1</v>
      </c>
    </row>
    <row r="79" spans="1:6" x14ac:dyDescent="0.2">
      <c r="A79" s="603" t="s">
        <v>461</v>
      </c>
      <c r="B79" s="604" t="s">
        <v>585</v>
      </c>
      <c r="C79" s="603">
        <v>853</v>
      </c>
      <c r="D79" s="605">
        <f>SUM(D80:D83)</f>
        <v>25079</v>
      </c>
      <c r="E79" s="605">
        <f>SUM(E80:E83)</f>
        <v>10164.34</v>
      </c>
      <c r="F79" s="1065">
        <f>E79/D79</f>
        <v>0.40529287451652779</v>
      </c>
    </row>
    <row r="80" spans="1:6" x14ac:dyDescent="0.2">
      <c r="A80" s="1078"/>
      <c r="B80" s="1067" t="s">
        <v>695</v>
      </c>
      <c r="C80" s="1078"/>
      <c r="D80" s="609">
        <v>2000</v>
      </c>
      <c r="E80" s="1196">
        <v>2000</v>
      </c>
      <c r="F80" s="1068">
        <f>E80/D80</f>
        <v>1</v>
      </c>
    </row>
    <row r="81" spans="1:6" x14ac:dyDescent="0.2">
      <c r="A81" s="1078"/>
      <c r="B81" s="1070" t="s">
        <v>592</v>
      </c>
      <c r="C81" s="1078"/>
      <c r="D81" s="609">
        <v>12579</v>
      </c>
      <c r="E81" s="1196">
        <v>4552.2700000000004</v>
      </c>
      <c r="F81" s="1068">
        <f t="shared" ref="F81:F83" si="11">E81/D81</f>
        <v>0.36189442721996984</v>
      </c>
    </row>
    <row r="82" spans="1:6" x14ac:dyDescent="0.2">
      <c r="A82" s="1078"/>
      <c r="B82" s="1071" t="s">
        <v>680</v>
      </c>
      <c r="C82" s="1078"/>
      <c r="D82" s="609">
        <v>5000</v>
      </c>
      <c r="E82" s="1196">
        <v>1428.32</v>
      </c>
      <c r="F82" s="1068">
        <f t="shared" si="11"/>
        <v>0.28566399999999997</v>
      </c>
    </row>
    <row r="83" spans="1:6" x14ac:dyDescent="0.2">
      <c r="A83" s="1078"/>
      <c r="B83" s="1070" t="s">
        <v>652</v>
      </c>
      <c r="C83" s="1070"/>
      <c r="D83" s="609">
        <v>5500</v>
      </c>
      <c r="E83" s="1197">
        <v>2183.75</v>
      </c>
      <c r="F83" s="1069">
        <f t="shared" si="11"/>
        <v>0.39704545454545453</v>
      </c>
    </row>
    <row r="84" spans="1:6" x14ac:dyDescent="0.2">
      <c r="A84" s="603" t="s">
        <v>463</v>
      </c>
      <c r="B84" s="604" t="s">
        <v>616</v>
      </c>
      <c r="C84" s="603">
        <v>324</v>
      </c>
      <c r="D84" s="605">
        <f>SUM(D85:D87)</f>
        <v>13141</v>
      </c>
      <c r="E84" s="605">
        <f>SUM(E85:E87)</f>
        <v>8212.4299999999985</v>
      </c>
      <c r="F84" s="1065">
        <f>E84/D84</f>
        <v>0.62494711209192588</v>
      </c>
    </row>
    <row r="85" spans="1:6" x14ac:dyDescent="0.2">
      <c r="A85" s="615"/>
      <c r="B85" s="1081" t="s">
        <v>696</v>
      </c>
      <c r="C85" s="1082"/>
      <c r="D85" s="1083">
        <v>8000</v>
      </c>
      <c r="E85" s="1196">
        <v>6010.57</v>
      </c>
      <c r="F85" s="1068">
        <f>E85/D85</f>
        <v>0.75132124999999994</v>
      </c>
    </row>
    <row r="86" spans="1:6" x14ac:dyDescent="0.2">
      <c r="A86" s="615"/>
      <c r="B86" s="1081" t="s">
        <v>697</v>
      </c>
      <c r="C86" s="1082"/>
      <c r="D86" s="1083">
        <v>2941</v>
      </c>
      <c r="E86" s="1196">
        <v>1201.56</v>
      </c>
      <c r="F86" s="1068">
        <f t="shared" ref="F86:F87" si="12">E86/D86</f>
        <v>0.40855491329479765</v>
      </c>
    </row>
    <row r="87" spans="1:6" x14ac:dyDescent="0.2">
      <c r="A87" s="615"/>
      <c r="B87" s="1084" t="s">
        <v>698</v>
      </c>
      <c r="C87" s="1082"/>
      <c r="D87" s="1083">
        <v>2200</v>
      </c>
      <c r="E87" s="1197">
        <v>1000.3</v>
      </c>
      <c r="F87" s="1069">
        <f t="shared" si="12"/>
        <v>0.45468181818181819</v>
      </c>
    </row>
    <row r="88" spans="1:6" x14ac:dyDescent="0.2">
      <c r="A88" s="603" t="s">
        <v>465</v>
      </c>
      <c r="B88" s="604" t="s">
        <v>574</v>
      </c>
      <c r="C88" s="603">
        <v>238</v>
      </c>
      <c r="D88" s="605">
        <f>SUM(D89:D93)</f>
        <v>10985</v>
      </c>
      <c r="E88" s="605">
        <f>SUM(E89:E93)</f>
        <v>4629.41</v>
      </c>
      <c r="F88" s="1065">
        <f>E88/D88</f>
        <v>0.4214301319981793</v>
      </c>
    </row>
    <row r="89" spans="1:6" x14ac:dyDescent="0.2">
      <c r="A89" s="623"/>
      <c r="B89" s="1070" t="s">
        <v>699</v>
      </c>
      <c r="C89" s="1078"/>
      <c r="D89" s="609">
        <v>2470</v>
      </c>
      <c r="E89" s="1196">
        <v>2000</v>
      </c>
      <c r="F89" s="1068">
        <f>E89/D89</f>
        <v>0.80971659919028338</v>
      </c>
    </row>
    <row r="90" spans="1:6" x14ac:dyDescent="0.2">
      <c r="A90" s="623"/>
      <c r="B90" s="1070" t="s">
        <v>591</v>
      </c>
      <c r="C90" s="1078"/>
      <c r="D90" s="609">
        <v>2000</v>
      </c>
      <c r="E90" s="1196">
        <v>108.41</v>
      </c>
      <c r="F90" s="1068">
        <f t="shared" ref="F90:F93" si="13">E90/D90</f>
        <v>5.4204999999999996E-2</v>
      </c>
    </row>
    <row r="91" spans="1:6" x14ac:dyDescent="0.2">
      <c r="A91" s="622"/>
      <c r="B91" s="1070" t="s">
        <v>617</v>
      </c>
      <c r="C91" s="1082"/>
      <c r="D91" s="609">
        <v>2000</v>
      </c>
      <c r="E91" s="1196">
        <v>1309.2</v>
      </c>
      <c r="F91" s="1068">
        <f t="shared" si="13"/>
        <v>0.65460000000000007</v>
      </c>
    </row>
    <row r="92" spans="1:6" x14ac:dyDescent="0.2">
      <c r="A92" s="622"/>
      <c r="B92" s="1070" t="s">
        <v>700</v>
      </c>
      <c r="C92" s="1078"/>
      <c r="D92" s="609">
        <v>2515</v>
      </c>
      <c r="E92" s="1196">
        <v>383.94</v>
      </c>
      <c r="F92" s="1068">
        <f t="shared" si="13"/>
        <v>0.15266003976143142</v>
      </c>
    </row>
    <row r="93" spans="1:6" x14ac:dyDescent="0.2">
      <c r="A93" s="622"/>
      <c r="B93" s="1070" t="s">
        <v>701</v>
      </c>
      <c r="C93" s="1078"/>
      <c r="D93" s="609">
        <v>2000</v>
      </c>
      <c r="E93" s="1197">
        <v>827.86</v>
      </c>
      <c r="F93" s="1069">
        <f t="shared" si="13"/>
        <v>0.41393000000000002</v>
      </c>
    </row>
    <row r="94" spans="1:6" x14ac:dyDescent="0.2">
      <c r="A94" s="603" t="s">
        <v>467</v>
      </c>
      <c r="B94" s="604" t="s">
        <v>600</v>
      </c>
      <c r="C94" s="603">
        <v>516</v>
      </c>
      <c r="D94" s="605">
        <f>SUM(D95:D100)</f>
        <v>17957</v>
      </c>
      <c r="E94" s="605">
        <f>SUM(E95:E100)</f>
        <v>4585.37</v>
      </c>
      <c r="F94" s="1065">
        <f>E94/D94</f>
        <v>0.25535278721389987</v>
      </c>
    </row>
    <row r="95" spans="1:6" x14ac:dyDescent="0.2">
      <c r="A95" s="616"/>
      <c r="B95" s="1070" t="s">
        <v>702</v>
      </c>
      <c r="C95" s="1085"/>
      <c r="D95" s="609">
        <v>3500</v>
      </c>
      <c r="E95" s="1196">
        <v>0</v>
      </c>
      <c r="F95" s="1068">
        <f>E95/D95</f>
        <v>0</v>
      </c>
    </row>
    <row r="96" spans="1:6" x14ac:dyDescent="0.2">
      <c r="A96" s="615"/>
      <c r="B96" s="1070" t="s">
        <v>601</v>
      </c>
      <c r="C96" s="1078"/>
      <c r="D96" s="609">
        <v>2500</v>
      </c>
      <c r="E96" s="1196">
        <v>367.95</v>
      </c>
      <c r="F96" s="1068">
        <f t="shared" ref="F96:F100" si="14">E96/D96</f>
        <v>0.14718000000000001</v>
      </c>
    </row>
    <row r="97" spans="1:6" x14ac:dyDescent="0.2">
      <c r="A97" s="615"/>
      <c r="B97" s="1070" t="s">
        <v>703</v>
      </c>
      <c r="C97" s="1078"/>
      <c r="D97" s="609">
        <v>4000</v>
      </c>
      <c r="E97" s="1196">
        <v>0</v>
      </c>
      <c r="F97" s="1068">
        <f t="shared" si="14"/>
        <v>0</v>
      </c>
    </row>
    <row r="98" spans="1:6" x14ac:dyDescent="0.2">
      <c r="A98" s="615"/>
      <c r="B98" s="1070" t="s">
        <v>685</v>
      </c>
      <c r="C98" s="1078"/>
      <c r="D98" s="609">
        <v>4457</v>
      </c>
      <c r="E98" s="1196">
        <f>2177.42+840</f>
        <v>3017.42</v>
      </c>
      <c r="F98" s="1068">
        <f t="shared" si="14"/>
        <v>0.67700695535113309</v>
      </c>
    </row>
    <row r="99" spans="1:6" x14ac:dyDescent="0.2">
      <c r="A99" s="615"/>
      <c r="B99" s="1087" t="s">
        <v>704</v>
      </c>
      <c r="C99" s="1078"/>
      <c r="D99" s="609">
        <v>2000</v>
      </c>
      <c r="E99" s="1196">
        <v>0</v>
      </c>
      <c r="F99" s="1068">
        <f t="shared" si="14"/>
        <v>0</v>
      </c>
    </row>
    <row r="100" spans="1:6" x14ac:dyDescent="0.2">
      <c r="A100" s="615"/>
      <c r="B100" s="1087" t="s">
        <v>705</v>
      </c>
      <c r="C100" s="1078"/>
      <c r="D100" s="609">
        <v>1500</v>
      </c>
      <c r="E100" s="1197">
        <v>1200</v>
      </c>
      <c r="F100" s="1069">
        <f t="shared" si="14"/>
        <v>0.8</v>
      </c>
    </row>
    <row r="101" spans="1:6" x14ac:dyDescent="0.2">
      <c r="A101" s="603" t="s">
        <v>470</v>
      </c>
      <c r="B101" s="604" t="s">
        <v>602</v>
      </c>
      <c r="C101" s="603">
        <v>348</v>
      </c>
      <c r="D101" s="605">
        <f>SUM(D102:D104)</f>
        <v>13743</v>
      </c>
      <c r="E101" s="605">
        <f>SUM(E102:E104)</f>
        <v>3241.06</v>
      </c>
      <c r="F101" s="1065">
        <f>E101/D101</f>
        <v>0.23583351524412427</v>
      </c>
    </row>
    <row r="102" spans="1:6" x14ac:dyDescent="0.2">
      <c r="A102" s="616"/>
      <c r="B102" s="1070" t="s">
        <v>706</v>
      </c>
      <c r="C102" s="1085"/>
      <c r="D102" s="609">
        <v>2243</v>
      </c>
      <c r="E102" s="1196">
        <v>1142.8599999999999</v>
      </c>
      <c r="F102" s="1068">
        <f>E102/D102</f>
        <v>0.50952296032099864</v>
      </c>
    </row>
    <row r="103" spans="1:6" x14ac:dyDescent="0.2">
      <c r="A103" s="606"/>
      <c r="B103" s="1070" t="s">
        <v>707</v>
      </c>
      <c r="C103" s="1078"/>
      <c r="D103" s="609">
        <v>2000</v>
      </c>
      <c r="E103" s="1196">
        <v>480</v>
      </c>
      <c r="F103" s="1068">
        <f t="shared" ref="F103:F104" si="15">E103/D103</f>
        <v>0.24</v>
      </c>
    </row>
    <row r="104" spans="1:6" ht="13.5" thickBot="1" x14ac:dyDescent="0.25">
      <c r="A104" s="606"/>
      <c r="B104" s="1071" t="s">
        <v>708</v>
      </c>
      <c r="C104" s="1078"/>
      <c r="D104" s="609">
        <v>9500</v>
      </c>
      <c r="E104" s="1196">
        <v>1618.2</v>
      </c>
      <c r="F104" s="1086">
        <f t="shared" si="15"/>
        <v>0.17033684210526318</v>
      </c>
    </row>
    <row r="105" spans="1:6" ht="27" customHeight="1" thickBot="1" x14ac:dyDescent="0.25">
      <c r="A105" s="1572" t="s">
        <v>405</v>
      </c>
      <c r="B105" s="1573"/>
      <c r="C105" s="1088">
        <f>C101+C94+C88+C84+C68+C64+C59+C54+C51+C45+C39+C32+C26+C19+C11+C6+C79</f>
        <v>6669</v>
      </c>
      <c r="D105" s="1089">
        <f>D101+D94+D88+D84+D79+D68+D64+D59+D54+D51+D45+D39+D32+D26+D19+D11+D6</f>
        <v>241451</v>
      </c>
      <c r="E105" s="1089">
        <f>E101+E94+E88+E84+E79+E68+E64+E59+E54+E51+E45+E39+E32+E26+E19+E11+E6</f>
        <v>80723.680000000008</v>
      </c>
      <c r="F105" s="1090">
        <f>E105/D105</f>
        <v>0.33432737905413523</v>
      </c>
    </row>
  </sheetData>
  <mergeCells count="2">
    <mergeCell ref="A105:B105"/>
    <mergeCell ref="C1:F1"/>
  </mergeCells>
  <pageMargins left="0.78740157480314965" right="0.19685039370078741" top="0.78740157480314965" bottom="0.39370078740157483" header="0.51181102362204722" footer="0.11811023622047245"/>
  <pageSetup paperSize="9" orientation="portrait" r:id="rId1"/>
  <headerFooter alignWithMargins="0">
    <oddFooter>Strona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8"/>
  <sheetViews>
    <sheetView showGridLines="0" topLeftCell="A124" workbookViewId="0">
      <selection activeCell="A2" sqref="A2:J2"/>
    </sheetView>
  </sheetViews>
  <sheetFormatPr defaultRowHeight="12.75" x14ac:dyDescent="0.2"/>
  <cols>
    <col min="1" max="1" width="4.5703125" style="6" customWidth="1"/>
    <col min="2" max="2" width="8.28515625" style="6" customWidth="1"/>
    <col min="3" max="3" width="7.7109375" style="6" customWidth="1"/>
    <col min="4" max="4" width="35.5703125" style="6" customWidth="1"/>
    <col min="5" max="5" width="12.7109375" style="6" customWidth="1"/>
    <col min="6" max="6" width="11.7109375" style="6" customWidth="1"/>
    <col min="7" max="7" width="12" style="6" customWidth="1"/>
    <col min="8" max="8" width="15.28515625" style="6" customWidth="1"/>
    <col min="9" max="9" width="9.42578125" style="6" customWidth="1"/>
    <col min="10" max="10" width="14.140625" style="6" customWidth="1"/>
    <col min="11" max="251" width="9.140625" style="6"/>
    <col min="252" max="252" width="2.140625" style="6" customWidth="1"/>
    <col min="253" max="253" width="8.7109375" style="6" customWidth="1"/>
    <col min="254" max="254" width="9.85546875" style="6" customWidth="1"/>
    <col min="255" max="255" width="1" style="6" customWidth="1"/>
    <col min="256" max="256" width="10.85546875" style="6" customWidth="1"/>
    <col min="257" max="257" width="54.5703125" style="6" customWidth="1"/>
    <col min="258" max="259" width="22.85546875" style="6" customWidth="1"/>
    <col min="260" max="260" width="8.7109375" style="6" customWidth="1"/>
    <col min="261" max="261" width="14.140625" style="6" customWidth="1"/>
    <col min="262" max="507" width="9.140625" style="6"/>
    <col min="508" max="508" width="2.140625" style="6" customWidth="1"/>
    <col min="509" max="509" width="8.7109375" style="6" customWidth="1"/>
    <col min="510" max="510" width="9.85546875" style="6" customWidth="1"/>
    <col min="511" max="511" width="1" style="6" customWidth="1"/>
    <col min="512" max="512" width="10.85546875" style="6" customWidth="1"/>
    <col min="513" max="513" width="54.5703125" style="6" customWidth="1"/>
    <col min="514" max="515" width="22.85546875" style="6" customWidth="1"/>
    <col min="516" max="516" width="8.7109375" style="6" customWidth="1"/>
    <col min="517" max="517" width="14.140625" style="6" customWidth="1"/>
    <col min="518" max="763" width="9.140625" style="6"/>
    <col min="764" max="764" width="2.140625" style="6" customWidth="1"/>
    <col min="765" max="765" width="8.7109375" style="6" customWidth="1"/>
    <col min="766" max="766" width="9.85546875" style="6" customWidth="1"/>
    <col min="767" max="767" width="1" style="6" customWidth="1"/>
    <col min="768" max="768" width="10.85546875" style="6" customWidth="1"/>
    <col min="769" max="769" width="54.5703125" style="6" customWidth="1"/>
    <col min="770" max="771" width="22.85546875" style="6" customWidth="1"/>
    <col min="772" max="772" width="8.7109375" style="6" customWidth="1"/>
    <col min="773" max="773" width="14.140625" style="6" customWidth="1"/>
    <col min="774" max="1019" width="9.140625" style="6"/>
    <col min="1020" max="1020" width="2.140625" style="6" customWidth="1"/>
    <col min="1021" max="1021" width="8.7109375" style="6" customWidth="1"/>
    <col min="1022" max="1022" width="9.85546875" style="6" customWidth="1"/>
    <col min="1023" max="1023" width="1" style="6" customWidth="1"/>
    <col min="1024" max="1024" width="10.85546875" style="6" customWidth="1"/>
    <col min="1025" max="1025" width="54.5703125" style="6" customWidth="1"/>
    <col min="1026" max="1027" width="22.85546875" style="6" customWidth="1"/>
    <col min="1028" max="1028" width="8.7109375" style="6" customWidth="1"/>
    <col min="1029" max="1029" width="14.140625" style="6" customWidth="1"/>
    <col min="1030" max="1275" width="9.140625" style="6"/>
    <col min="1276" max="1276" width="2.140625" style="6" customWidth="1"/>
    <col min="1277" max="1277" width="8.7109375" style="6" customWidth="1"/>
    <col min="1278" max="1278" width="9.85546875" style="6" customWidth="1"/>
    <col min="1279" max="1279" width="1" style="6" customWidth="1"/>
    <col min="1280" max="1280" width="10.85546875" style="6" customWidth="1"/>
    <col min="1281" max="1281" width="54.5703125" style="6" customWidth="1"/>
    <col min="1282" max="1283" width="22.85546875" style="6" customWidth="1"/>
    <col min="1284" max="1284" width="8.7109375" style="6" customWidth="1"/>
    <col min="1285" max="1285" width="14.140625" style="6" customWidth="1"/>
    <col min="1286" max="1531" width="9.140625" style="6"/>
    <col min="1532" max="1532" width="2.140625" style="6" customWidth="1"/>
    <col min="1533" max="1533" width="8.7109375" style="6" customWidth="1"/>
    <col min="1534" max="1534" width="9.85546875" style="6" customWidth="1"/>
    <col min="1535" max="1535" width="1" style="6" customWidth="1"/>
    <col min="1536" max="1536" width="10.85546875" style="6" customWidth="1"/>
    <col min="1537" max="1537" width="54.5703125" style="6" customWidth="1"/>
    <col min="1538" max="1539" width="22.85546875" style="6" customWidth="1"/>
    <col min="1540" max="1540" width="8.7109375" style="6" customWidth="1"/>
    <col min="1541" max="1541" width="14.140625" style="6" customWidth="1"/>
    <col min="1542" max="1787" width="9.140625" style="6"/>
    <col min="1788" max="1788" width="2.140625" style="6" customWidth="1"/>
    <col min="1789" max="1789" width="8.7109375" style="6" customWidth="1"/>
    <col min="1790" max="1790" width="9.85546875" style="6" customWidth="1"/>
    <col min="1791" max="1791" width="1" style="6" customWidth="1"/>
    <col min="1792" max="1792" width="10.85546875" style="6" customWidth="1"/>
    <col min="1793" max="1793" width="54.5703125" style="6" customWidth="1"/>
    <col min="1794" max="1795" width="22.85546875" style="6" customWidth="1"/>
    <col min="1796" max="1796" width="8.7109375" style="6" customWidth="1"/>
    <col min="1797" max="1797" width="14.140625" style="6" customWidth="1"/>
    <col min="1798" max="2043" width="9.140625" style="6"/>
    <col min="2044" max="2044" width="2.140625" style="6" customWidth="1"/>
    <col min="2045" max="2045" width="8.7109375" style="6" customWidth="1"/>
    <col min="2046" max="2046" width="9.85546875" style="6" customWidth="1"/>
    <col min="2047" max="2047" width="1" style="6" customWidth="1"/>
    <col min="2048" max="2048" width="10.85546875" style="6" customWidth="1"/>
    <col min="2049" max="2049" width="54.5703125" style="6" customWidth="1"/>
    <col min="2050" max="2051" width="22.85546875" style="6" customWidth="1"/>
    <col min="2052" max="2052" width="8.7109375" style="6" customWidth="1"/>
    <col min="2053" max="2053" width="14.140625" style="6" customWidth="1"/>
    <col min="2054" max="2299" width="9.140625" style="6"/>
    <col min="2300" max="2300" width="2.140625" style="6" customWidth="1"/>
    <col min="2301" max="2301" width="8.7109375" style="6" customWidth="1"/>
    <col min="2302" max="2302" width="9.85546875" style="6" customWidth="1"/>
    <col min="2303" max="2303" width="1" style="6" customWidth="1"/>
    <col min="2304" max="2304" width="10.85546875" style="6" customWidth="1"/>
    <col min="2305" max="2305" width="54.5703125" style="6" customWidth="1"/>
    <col min="2306" max="2307" width="22.85546875" style="6" customWidth="1"/>
    <col min="2308" max="2308" width="8.7109375" style="6" customWidth="1"/>
    <col min="2309" max="2309" width="14.140625" style="6" customWidth="1"/>
    <col min="2310" max="2555" width="9.140625" style="6"/>
    <col min="2556" max="2556" width="2.140625" style="6" customWidth="1"/>
    <col min="2557" max="2557" width="8.7109375" style="6" customWidth="1"/>
    <col min="2558" max="2558" width="9.85546875" style="6" customWidth="1"/>
    <col min="2559" max="2559" width="1" style="6" customWidth="1"/>
    <col min="2560" max="2560" width="10.85546875" style="6" customWidth="1"/>
    <col min="2561" max="2561" width="54.5703125" style="6" customWidth="1"/>
    <col min="2562" max="2563" width="22.85546875" style="6" customWidth="1"/>
    <col min="2564" max="2564" width="8.7109375" style="6" customWidth="1"/>
    <col min="2565" max="2565" width="14.140625" style="6" customWidth="1"/>
    <col min="2566" max="2811" width="9.140625" style="6"/>
    <col min="2812" max="2812" width="2.140625" style="6" customWidth="1"/>
    <col min="2813" max="2813" width="8.7109375" style="6" customWidth="1"/>
    <col min="2814" max="2814" width="9.85546875" style="6" customWidth="1"/>
    <col min="2815" max="2815" width="1" style="6" customWidth="1"/>
    <col min="2816" max="2816" width="10.85546875" style="6" customWidth="1"/>
    <col min="2817" max="2817" width="54.5703125" style="6" customWidth="1"/>
    <col min="2818" max="2819" width="22.85546875" style="6" customWidth="1"/>
    <col min="2820" max="2820" width="8.7109375" style="6" customWidth="1"/>
    <col min="2821" max="2821" width="14.140625" style="6" customWidth="1"/>
    <col min="2822" max="3067" width="9.140625" style="6"/>
    <col min="3068" max="3068" width="2.140625" style="6" customWidth="1"/>
    <col min="3069" max="3069" width="8.7109375" style="6" customWidth="1"/>
    <col min="3070" max="3070" width="9.85546875" style="6" customWidth="1"/>
    <col min="3071" max="3071" width="1" style="6" customWidth="1"/>
    <col min="3072" max="3072" width="10.85546875" style="6" customWidth="1"/>
    <col min="3073" max="3073" width="54.5703125" style="6" customWidth="1"/>
    <col min="3074" max="3075" width="22.85546875" style="6" customWidth="1"/>
    <col min="3076" max="3076" width="8.7109375" style="6" customWidth="1"/>
    <col min="3077" max="3077" width="14.140625" style="6" customWidth="1"/>
    <col min="3078" max="3323" width="9.140625" style="6"/>
    <col min="3324" max="3324" width="2.140625" style="6" customWidth="1"/>
    <col min="3325" max="3325" width="8.7109375" style="6" customWidth="1"/>
    <col min="3326" max="3326" width="9.85546875" style="6" customWidth="1"/>
    <col min="3327" max="3327" width="1" style="6" customWidth="1"/>
    <col min="3328" max="3328" width="10.85546875" style="6" customWidth="1"/>
    <col min="3329" max="3329" width="54.5703125" style="6" customWidth="1"/>
    <col min="3330" max="3331" width="22.85546875" style="6" customWidth="1"/>
    <col min="3332" max="3332" width="8.7109375" style="6" customWidth="1"/>
    <col min="3333" max="3333" width="14.140625" style="6" customWidth="1"/>
    <col min="3334" max="3579" width="9.140625" style="6"/>
    <col min="3580" max="3580" width="2.140625" style="6" customWidth="1"/>
    <col min="3581" max="3581" width="8.7109375" style="6" customWidth="1"/>
    <col min="3582" max="3582" width="9.85546875" style="6" customWidth="1"/>
    <col min="3583" max="3583" width="1" style="6" customWidth="1"/>
    <col min="3584" max="3584" width="10.85546875" style="6" customWidth="1"/>
    <col min="3585" max="3585" width="54.5703125" style="6" customWidth="1"/>
    <col min="3586" max="3587" width="22.85546875" style="6" customWidth="1"/>
    <col min="3588" max="3588" width="8.7109375" style="6" customWidth="1"/>
    <col min="3589" max="3589" width="14.140625" style="6" customWidth="1"/>
    <col min="3590" max="3835" width="9.140625" style="6"/>
    <col min="3836" max="3836" width="2.140625" style="6" customWidth="1"/>
    <col min="3837" max="3837" width="8.7109375" style="6" customWidth="1"/>
    <col min="3838" max="3838" width="9.85546875" style="6" customWidth="1"/>
    <col min="3839" max="3839" width="1" style="6" customWidth="1"/>
    <col min="3840" max="3840" width="10.85546875" style="6" customWidth="1"/>
    <col min="3841" max="3841" width="54.5703125" style="6" customWidth="1"/>
    <col min="3842" max="3843" width="22.85546875" style="6" customWidth="1"/>
    <col min="3844" max="3844" width="8.7109375" style="6" customWidth="1"/>
    <col min="3845" max="3845" width="14.140625" style="6" customWidth="1"/>
    <col min="3846" max="4091" width="9.140625" style="6"/>
    <col min="4092" max="4092" width="2.140625" style="6" customWidth="1"/>
    <col min="4093" max="4093" width="8.7109375" style="6" customWidth="1"/>
    <col min="4094" max="4094" width="9.85546875" style="6" customWidth="1"/>
    <col min="4095" max="4095" width="1" style="6" customWidth="1"/>
    <col min="4096" max="4096" width="10.85546875" style="6" customWidth="1"/>
    <col min="4097" max="4097" width="54.5703125" style="6" customWidth="1"/>
    <col min="4098" max="4099" width="22.85546875" style="6" customWidth="1"/>
    <col min="4100" max="4100" width="8.7109375" style="6" customWidth="1"/>
    <col min="4101" max="4101" width="14.140625" style="6" customWidth="1"/>
    <col min="4102" max="4347" width="9.140625" style="6"/>
    <col min="4348" max="4348" width="2.140625" style="6" customWidth="1"/>
    <col min="4349" max="4349" width="8.7109375" style="6" customWidth="1"/>
    <col min="4350" max="4350" width="9.85546875" style="6" customWidth="1"/>
    <col min="4351" max="4351" width="1" style="6" customWidth="1"/>
    <col min="4352" max="4352" width="10.85546875" style="6" customWidth="1"/>
    <col min="4353" max="4353" width="54.5703125" style="6" customWidth="1"/>
    <col min="4354" max="4355" width="22.85546875" style="6" customWidth="1"/>
    <col min="4356" max="4356" width="8.7109375" style="6" customWidth="1"/>
    <col min="4357" max="4357" width="14.140625" style="6" customWidth="1"/>
    <col min="4358" max="4603" width="9.140625" style="6"/>
    <col min="4604" max="4604" width="2.140625" style="6" customWidth="1"/>
    <col min="4605" max="4605" width="8.7109375" style="6" customWidth="1"/>
    <col min="4606" max="4606" width="9.85546875" style="6" customWidth="1"/>
    <col min="4607" max="4607" width="1" style="6" customWidth="1"/>
    <col min="4608" max="4608" width="10.85546875" style="6" customWidth="1"/>
    <col min="4609" max="4609" width="54.5703125" style="6" customWidth="1"/>
    <col min="4610" max="4611" width="22.85546875" style="6" customWidth="1"/>
    <col min="4612" max="4612" width="8.7109375" style="6" customWidth="1"/>
    <col min="4613" max="4613" width="14.140625" style="6" customWidth="1"/>
    <col min="4614" max="4859" width="9.140625" style="6"/>
    <col min="4860" max="4860" width="2.140625" style="6" customWidth="1"/>
    <col min="4861" max="4861" width="8.7109375" style="6" customWidth="1"/>
    <col min="4862" max="4862" width="9.85546875" style="6" customWidth="1"/>
    <col min="4863" max="4863" width="1" style="6" customWidth="1"/>
    <col min="4864" max="4864" width="10.85546875" style="6" customWidth="1"/>
    <col min="4865" max="4865" width="54.5703125" style="6" customWidth="1"/>
    <col min="4866" max="4867" width="22.85546875" style="6" customWidth="1"/>
    <col min="4868" max="4868" width="8.7109375" style="6" customWidth="1"/>
    <col min="4869" max="4869" width="14.140625" style="6" customWidth="1"/>
    <col min="4870" max="5115" width="9.140625" style="6"/>
    <col min="5116" max="5116" width="2.140625" style="6" customWidth="1"/>
    <col min="5117" max="5117" width="8.7109375" style="6" customWidth="1"/>
    <col min="5118" max="5118" width="9.85546875" style="6" customWidth="1"/>
    <col min="5119" max="5119" width="1" style="6" customWidth="1"/>
    <col min="5120" max="5120" width="10.85546875" style="6" customWidth="1"/>
    <col min="5121" max="5121" width="54.5703125" style="6" customWidth="1"/>
    <col min="5122" max="5123" width="22.85546875" style="6" customWidth="1"/>
    <col min="5124" max="5124" width="8.7109375" style="6" customWidth="1"/>
    <col min="5125" max="5125" width="14.140625" style="6" customWidth="1"/>
    <col min="5126" max="5371" width="9.140625" style="6"/>
    <col min="5372" max="5372" width="2.140625" style="6" customWidth="1"/>
    <col min="5373" max="5373" width="8.7109375" style="6" customWidth="1"/>
    <col min="5374" max="5374" width="9.85546875" style="6" customWidth="1"/>
    <col min="5375" max="5375" width="1" style="6" customWidth="1"/>
    <col min="5376" max="5376" width="10.85546875" style="6" customWidth="1"/>
    <col min="5377" max="5377" width="54.5703125" style="6" customWidth="1"/>
    <col min="5378" max="5379" width="22.85546875" style="6" customWidth="1"/>
    <col min="5380" max="5380" width="8.7109375" style="6" customWidth="1"/>
    <col min="5381" max="5381" width="14.140625" style="6" customWidth="1"/>
    <col min="5382" max="5627" width="9.140625" style="6"/>
    <col min="5628" max="5628" width="2.140625" style="6" customWidth="1"/>
    <col min="5629" max="5629" width="8.7109375" style="6" customWidth="1"/>
    <col min="5630" max="5630" width="9.85546875" style="6" customWidth="1"/>
    <col min="5631" max="5631" width="1" style="6" customWidth="1"/>
    <col min="5632" max="5632" width="10.85546875" style="6" customWidth="1"/>
    <col min="5633" max="5633" width="54.5703125" style="6" customWidth="1"/>
    <col min="5634" max="5635" width="22.85546875" style="6" customWidth="1"/>
    <col min="5636" max="5636" width="8.7109375" style="6" customWidth="1"/>
    <col min="5637" max="5637" width="14.140625" style="6" customWidth="1"/>
    <col min="5638" max="5883" width="9.140625" style="6"/>
    <col min="5884" max="5884" width="2.140625" style="6" customWidth="1"/>
    <col min="5885" max="5885" width="8.7109375" style="6" customWidth="1"/>
    <col min="5886" max="5886" width="9.85546875" style="6" customWidth="1"/>
    <col min="5887" max="5887" width="1" style="6" customWidth="1"/>
    <col min="5888" max="5888" width="10.85546875" style="6" customWidth="1"/>
    <col min="5889" max="5889" width="54.5703125" style="6" customWidth="1"/>
    <col min="5890" max="5891" width="22.85546875" style="6" customWidth="1"/>
    <col min="5892" max="5892" width="8.7109375" style="6" customWidth="1"/>
    <col min="5893" max="5893" width="14.140625" style="6" customWidth="1"/>
    <col min="5894" max="6139" width="9.140625" style="6"/>
    <col min="6140" max="6140" width="2.140625" style="6" customWidth="1"/>
    <col min="6141" max="6141" width="8.7109375" style="6" customWidth="1"/>
    <col min="6142" max="6142" width="9.85546875" style="6" customWidth="1"/>
    <col min="6143" max="6143" width="1" style="6" customWidth="1"/>
    <col min="6144" max="6144" width="10.85546875" style="6" customWidth="1"/>
    <col min="6145" max="6145" width="54.5703125" style="6" customWidth="1"/>
    <col min="6146" max="6147" width="22.85546875" style="6" customWidth="1"/>
    <col min="6148" max="6148" width="8.7109375" style="6" customWidth="1"/>
    <col min="6149" max="6149" width="14.140625" style="6" customWidth="1"/>
    <col min="6150" max="6395" width="9.140625" style="6"/>
    <col min="6396" max="6396" width="2.140625" style="6" customWidth="1"/>
    <col min="6397" max="6397" width="8.7109375" style="6" customWidth="1"/>
    <col min="6398" max="6398" width="9.85546875" style="6" customWidth="1"/>
    <col min="6399" max="6399" width="1" style="6" customWidth="1"/>
    <col min="6400" max="6400" width="10.85546875" style="6" customWidth="1"/>
    <col min="6401" max="6401" width="54.5703125" style="6" customWidth="1"/>
    <col min="6402" max="6403" width="22.85546875" style="6" customWidth="1"/>
    <col min="6404" max="6404" width="8.7109375" style="6" customWidth="1"/>
    <col min="6405" max="6405" width="14.140625" style="6" customWidth="1"/>
    <col min="6406" max="6651" width="9.140625" style="6"/>
    <col min="6652" max="6652" width="2.140625" style="6" customWidth="1"/>
    <col min="6653" max="6653" width="8.7109375" style="6" customWidth="1"/>
    <col min="6654" max="6654" width="9.85546875" style="6" customWidth="1"/>
    <col min="6655" max="6655" width="1" style="6" customWidth="1"/>
    <col min="6656" max="6656" width="10.85546875" style="6" customWidth="1"/>
    <col min="6657" max="6657" width="54.5703125" style="6" customWidth="1"/>
    <col min="6658" max="6659" width="22.85546875" style="6" customWidth="1"/>
    <col min="6660" max="6660" width="8.7109375" style="6" customWidth="1"/>
    <col min="6661" max="6661" width="14.140625" style="6" customWidth="1"/>
    <col min="6662" max="6907" width="9.140625" style="6"/>
    <col min="6908" max="6908" width="2.140625" style="6" customWidth="1"/>
    <col min="6909" max="6909" width="8.7109375" style="6" customWidth="1"/>
    <col min="6910" max="6910" width="9.85546875" style="6" customWidth="1"/>
    <col min="6911" max="6911" width="1" style="6" customWidth="1"/>
    <col min="6912" max="6912" width="10.85546875" style="6" customWidth="1"/>
    <col min="6913" max="6913" width="54.5703125" style="6" customWidth="1"/>
    <col min="6914" max="6915" width="22.85546875" style="6" customWidth="1"/>
    <col min="6916" max="6916" width="8.7109375" style="6" customWidth="1"/>
    <col min="6917" max="6917" width="14.140625" style="6" customWidth="1"/>
    <col min="6918" max="7163" width="9.140625" style="6"/>
    <col min="7164" max="7164" width="2.140625" style="6" customWidth="1"/>
    <col min="7165" max="7165" width="8.7109375" style="6" customWidth="1"/>
    <col min="7166" max="7166" width="9.85546875" style="6" customWidth="1"/>
    <col min="7167" max="7167" width="1" style="6" customWidth="1"/>
    <col min="7168" max="7168" width="10.85546875" style="6" customWidth="1"/>
    <col min="7169" max="7169" width="54.5703125" style="6" customWidth="1"/>
    <col min="7170" max="7171" width="22.85546875" style="6" customWidth="1"/>
    <col min="7172" max="7172" width="8.7109375" style="6" customWidth="1"/>
    <col min="7173" max="7173" width="14.140625" style="6" customWidth="1"/>
    <col min="7174" max="7419" width="9.140625" style="6"/>
    <col min="7420" max="7420" width="2.140625" style="6" customWidth="1"/>
    <col min="7421" max="7421" width="8.7109375" style="6" customWidth="1"/>
    <col min="7422" max="7422" width="9.85546875" style="6" customWidth="1"/>
    <col min="7423" max="7423" width="1" style="6" customWidth="1"/>
    <col min="7424" max="7424" width="10.85546875" style="6" customWidth="1"/>
    <col min="7425" max="7425" width="54.5703125" style="6" customWidth="1"/>
    <col min="7426" max="7427" width="22.85546875" style="6" customWidth="1"/>
    <col min="7428" max="7428" width="8.7109375" style="6" customWidth="1"/>
    <col min="7429" max="7429" width="14.140625" style="6" customWidth="1"/>
    <col min="7430" max="7675" width="9.140625" style="6"/>
    <col min="7676" max="7676" width="2.140625" style="6" customWidth="1"/>
    <col min="7677" max="7677" width="8.7109375" style="6" customWidth="1"/>
    <col min="7678" max="7678" width="9.85546875" style="6" customWidth="1"/>
    <col min="7679" max="7679" width="1" style="6" customWidth="1"/>
    <col min="7680" max="7680" width="10.85546875" style="6" customWidth="1"/>
    <col min="7681" max="7681" width="54.5703125" style="6" customWidth="1"/>
    <col min="7682" max="7683" width="22.85546875" style="6" customWidth="1"/>
    <col min="7684" max="7684" width="8.7109375" style="6" customWidth="1"/>
    <col min="7685" max="7685" width="14.140625" style="6" customWidth="1"/>
    <col min="7686" max="7931" width="9.140625" style="6"/>
    <col min="7932" max="7932" width="2.140625" style="6" customWidth="1"/>
    <col min="7933" max="7933" width="8.7109375" style="6" customWidth="1"/>
    <col min="7934" max="7934" width="9.85546875" style="6" customWidth="1"/>
    <col min="7935" max="7935" width="1" style="6" customWidth="1"/>
    <col min="7936" max="7936" width="10.85546875" style="6" customWidth="1"/>
    <col min="7937" max="7937" width="54.5703125" style="6" customWidth="1"/>
    <col min="7938" max="7939" width="22.85546875" style="6" customWidth="1"/>
    <col min="7940" max="7940" width="8.7109375" style="6" customWidth="1"/>
    <col min="7941" max="7941" width="14.140625" style="6" customWidth="1"/>
    <col min="7942" max="8187" width="9.140625" style="6"/>
    <col min="8188" max="8188" width="2.140625" style="6" customWidth="1"/>
    <col min="8189" max="8189" width="8.7109375" style="6" customWidth="1"/>
    <col min="8190" max="8190" width="9.85546875" style="6" customWidth="1"/>
    <col min="8191" max="8191" width="1" style="6" customWidth="1"/>
    <col min="8192" max="8192" width="10.85546875" style="6" customWidth="1"/>
    <col min="8193" max="8193" width="54.5703125" style="6" customWidth="1"/>
    <col min="8194" max="8195" width="22.85546875" style="6" customWidth="1"/>
    <col min="8196" max="8196" width="8.7109375" style="6" customWidth="1"/>
    <col min="8197" max="8197" width="14.140625" style="6" customWidth="1"/>
    <col min="8198" max="8443" width="9.140625" style="6"/>
    <col min="8444" max="8444" width="2.140625" style="6" customWidth="1"/>
    <col min="8445" max="8445" width="8.7109375" style="6" customWidth="1"/>
    <col min="8446" max="8446" width="9.85546875" style="6" customWidth="1"/>
    <col min="8447" max="8447" width="1" style="6" customWidth="1"/>
    <col min="8448" max="8448" width="10.85546875" style="6" customWidth="1"/>
    <col min="8449" max="8449" width="54.5703125" style="6" customWidth="1"/>
    <col min="8450" max="8451" width="22.85546875" style="6" customWidth="1"/>
    <col min="8452" max="8452" width="8.7109375" style="6" customWidth="1"/>
    <col min="8453" max="8453" width="14.140625" style="6" customWidth="1"/>
    <col min="8454" max="8699" width="9.140625" style="6"/>
    <col min="8700" max="8700" width="2.140625" style="6" customWidth="1"/>
    <col min="8701" max="8701" width="8.7109375" style="6" customWidth="1"/>
    <col min="8702" max="8702" width="9.85546875" style="6" customWidth="1"/>
    <col min="8703" max="8703" width="1" style="6" customWidth="1"/>
    <col min="8704" max="8704" width="10.85546875" style="6" customWidth="1"/>
    <col min="8705" max="8705" width="54.5703125" style="6" customWidth="1"/>
    <col min="8706" max="8707" width="22.85546875" style="6" customWidth="1"/>
    <col min="8708" max="8708" width="8.7109375" style="6" customWidth="1"/>
    <col min="8709" max="8709" width="14.140625" style="6" customWidth="1"/>
    <col min="8710" max="8955" width="9.140625" style="6"/>
    <col min="8956" max="8956" width="2.140625" style="6" customWidth="1"/>
    <col min="8957" max="8957" width="8.7109375" style="6" customWidth="1"/>
    <col min="8958" max="8958" width="9.85546875" style="6" customWidth="1"/>
    <col min="8959" max="8959" width="1" style="6" customWidth="1"/>
    <col min="8960" max="8960" width="10.85546875" style="6" customWidth="1"/>
    <col min="8961" max="8961" width="54.5703125" style="6" customWidth="1"/>
    <col min="8962" max="8963" width="22.85546875" style="6" customWidth="1"/>
    <col min="8964" max="8964" width="8.7109375" style="6" customWidth="1"/>
    <col min="8965" max="8965" width="14.140625" style="6" customWidth="1"/>
    <col min="8966" max="9211" width="9.140625" style="6"/>
    <col min="9212" max="9212" width="2.140625" style="6" customWidth="1"/>
    <col min="9213" max="9213" width="8.7109375" style="6" customWidth="1"/>
    <col min="9214" max="9214" width="9.85546875" style="6" customWidth="1"/>
    <col min="9215" max="9215" width="1" style="6" customWidth="1"/>
    <col min="9216" max="9216" width="10.85546875" style="6" customWidth="1"/>
    <col min="9217" max="9217" width="54.5703125" style="6" customWidth="1"/>
    <col min="9218" max="9219" width="22.85546875" style="6" customWidth="1"/>
    <col min="9220" max="9220" width="8.7109375" style="6" customWidth="1"/>
    <col min="9221" max="9221" width="14.140625" style="6" customWidth="1"/>
    <col min="9222" max="9467" width="9.140625" style="6"/>
    <col min="9468" max="9468" width="2.140625" style="6" customWidth="1"/>
    <col min="9469" max="9469" width="8.7109375" style="6" customWidth="1"/>
    <col min="9470" max="9470" width="9.85546875" style="6" customWidth="1"/>
    <col min="9471" max="9471" width="1" style="6" customWidth="1"/>
    <col min="9472" max="9472" width="10.85546875" style="6" customWidth="1"/>
    <col min="9473" max="9473" width="54.5703125" style="6" customWidth="1"/>
    <col min="9474" max="9475" width="22.85546875" style="6" customWidth="1"/>
    <col min="9476" max="9476" width="8.7109375" style="6" customWidth="1"/>
    <col min="9477" max="9477" width="14.140625" style="6" customWidth="1"/>
    <col min="9478" max="9723" width="9.140625" style="6"/>
    <col min="9724" max="9724" width="2.140625" style="6" customWidth="1"/>
    <col min="9725" max="9725" width="8.7109375" style="6" customWidth="1"/>
    <col min="9726" max="9726" width="9.85546875" style="6" customWidth="1"/>
    <col min="9727" max="9727" width="1" style="6" customWidth="1"/>
    <col min="9728" max="9728" width="10.85546875" style="6" customWidth="1"/>
    <col min="9729" max="9729" width="54.5703125" style="6" customWidth="1"/>
    <col min="9730" max="9731" width="22.85546875" style="6" customWidth="1"/>
    <col min="9732" max="9732" width="8.7109375" style="6" customWidth="1"/>
    <col min="9733" max="9733" width="14.140625" style="6" customWidth="1"/>
    <col min="9734" max="9979" width="9.140625" style="6"/>
    <col min="9980" max="9980" width="2.140625" style="6" customWidth="1"/>
    <col min="9981" max="9981" width="8.7109375" style="6" customWidth="1"/>
    <col min="9982" max="9982" width="9.85546875" style="6" customWidth="1"/>
    <col min="9983" max="9983" width="1" style="6" customWidth="1"/>
    <col min="9984" max="9984" width="10.85546875" style="6" customWidth="1"/>
    <col min="9985" max="9985" width="54.5703125" style="6" customWidth="1"/>
    <col min="9986" max="9987" width="22.85546875" style="6" customWidth="1"/>
    <col min="9988" max="9988" width="8.7109375" style="6" customWidth="1"/>
    <col min="9989" max="9989" width="14.140625" style="6" customWidth="1"/>
    <col min="9990" max="10235" width="9.140625" style="6"/>
    <col min="10236" max="10236" width="2.140625" style="6" customWidth="1"/>
    <col min="10237" max="10237" width="8.7109375" style="6" customWidth="1"/>
    <col min="10238" max="10238" width="9.85546875" style="6" customWidth="1"/>
    <col min="10239" max="10239" width="1" style="6" customWidth="1"/>
    <col min="10240" max="10240" width="10.85546875" style="6" customWidth="1"/>
    <col min="10241" max="10241" width="54.5703125" style="6" customWidth="1"/>
    <col min="10242" max="10243" width="22.85546875" style="6" customWidth="1"/>
    <col min="10244" max="10244" width="8.7109375" style="6" customWidth="1"/>
    <col min="10245" max="10245" width="14.140625" style="6" customWidth="1"/>
    <col min="10246" max="10491" width="9.140625" style="6"/>
    <col min="10492" max="10492" width="2.140625" style="6" customWidth="1"/>
    <col min="10493" max="10493" width="8.7109375" style="6" customWidth="1"/>
    <col min="10494" max="10494" width="9.85546875" style="6" customWidth="1"/>
    <col min="10495" max="10495" width="1" style="6" customWidth="1"/>
    <col min="10496" max="10496" width="10.85546875" style="6" customWidth="1"/>
    <col min="10497" max="10497" width="54.5703125" style="6" customWidth="1"/>
    <col min="10498" max="10499" width="22.85546875" style="6" customWidth="1"/>
    <col min="10500" max="10500" width="8.7109375" style="6" customWidth="1"/>
    <col min="10501" max="10501" width="14.140625" style="6" customWidth="1"/>
    <col min="10502" max="10747" width="9.140625" style="6"/>
    <col min="10748" max="10748" width="2.140625" style="6" customWidth="1"/>
    <col min="10749" max="10749" width="8.7109375" style="6" customWidth="1"/>
    <col min="10750" max="10750" width="9.85546875" style="6" customWidth="1"/>
    <col min="10751" max="10751" width="1" style="6" customWidth="1"/>
    <col min="10752" max="10752" width="10.85546875" style="6" customWidth="1"/>
    <col min="10753" max="10753" width="54.5703125" style="6" customWidth="1"/>
    <col min="10754" max="10755" width="22.85546875" style="6" customWidth="1"/>
    <col min="10756" max="10756" width="8.7109375" style="6" customWidth="1"/>
    <col min="10757" max="10757" width="14.140625" style="6" customWidth="1"/>
    <col min="10758" max="11003" width="9.140625" style="6"/>
    <col min="11004" max="11004" width="2.140625" style="6" customWidth="1"/>
    <col min="11005" max="11005" width="8.7109375" style="6" customWidth="1"/>
    <col min="11006" max="11006" width="9.85546875" style="6" customWidth="1"/>
    <col min="11007" max="11007" width="1" style="6" customWidth="1"/>
    <col min="11008" max="11008" width="10.85546875" style="6" customWidth="1"/>
    <col min="11009" max="11009" width="54.5703125" style="6" customWidth="1"/>
    <col min="11010" max="11011" width="22.85546875" style="6" customWidth="1"/>
    <col min="11012" max="11012" width="8.7109375" style="6" customWidth="1"/>
    <col min="11013" max="11013" width="14.140625" style="6" customWidth="1"/>
    <col min="11014" max="11259" width="9.140625" style="6"/>
    <col min="11260" max="11260" width="2.140625" style="6" customWidth="1"/>
    <col min="11261" max="11261" width="8.7109375" style="6" customWidth="1"/>
    <col min="11262" max="11262" width="9.85546875" style="6" customWidth="1"/>
    <col min="11263" max="11263" width="1" style="6" customWidth="1"/>
    <col min="11264" max="11264" width="10.85546875" style="6" customWidth="1"/>
    <col min="11265" max="11265" width="54.5703125" style="6" customWidth="1"/>
    <col min="11266" max="11267" width="22.85546875" style="6" customWidth="1"/>
    <col min="11268" max="11268" width="8.7109375" style="6" customWidth="1"/>
    <col min="11269" max="11269" width="14.140625" style="6" customWidth="1"/>
    <col min="11270" max="11515" width="9.140625" style="6"/>
    <col min="11516" max="11516" width="2.140625" style="6" customWidth="1"/>
    <col min="11517" max="11517" width="8.7109375" style="6" customWidth="1"/>
    <col min="11518" max="11518" width="9.85546875" style="6" customWidth="1"/>
    <col min="11519" max="11519" width="1" style="6" customWidth="1"/>
    <col min="11520" max="11520" width="10.85546875" style="6" customWidth="1"/>
    <col min="11521" max="11521" width="54.5703125" style="6" customWidth="1"/>
    <col min="11522" max="11523" width="22.85546875" style="6" customWidth="1"/>
    <col min="11524" max="11524" width="8.7109375" style="6" customWidth="1"/>
    <col min="11525" max="11525" width="14.140625" style="6" customWidth="1"/>
    <col min="11526" max="11771" width="9.140625" style="6"/>
    <col min="11772" max="11772" width="2.140625" style="6" customWidth="1"/>
    <col min="11773" max="11773" width="8.7109375" style="6" customWidth="1"/>
    <col min="11774" max="11774" width="9.85546875" style="6" customWidth="1"/>
    <col min="11775" max="11775" width="1" style="6" customWidth="1"/>
    <col min="11776" max="11776" width="10.85546875" style="6" customWidth="1"/>
    <col min="11777" max="11777" width="54.5703125" style="6" customWidth="1"/>
    <col min="11778" max="11779" width="22.85546875" style="6" customWidth="1"/>
    <col min="11780" max="11780" width="8.7109375" style="6" customWidth="1"/>
    <col min="11781" max="11781" width="14.140625" style="6" customWidth="1"/>
    <col min="11782" max="12027" width="9.140625" style="6"/>
    <col min="12028" max="12028" width="2.140625" style="6" customWidth="1"/>
    <col min="12029" max="12029" width="8.7109375" style="6" customWidth="1"/>
    <col min="12030" max="12030" width="9.85546875" style="6" customWidth="1"/>
    <col min="12031" max="12031" width="1" style="6" customWidth="1"/>
    <col min="12032" max="12032" width="10.85546875" style="6" customWidth="1"/>
    <col min="12033" max="12033" width="54.5703125" style="6" customWidth="1"/>
    <col min="12034" max="12035" width="22.85546875" style="6" customWidth="1"/>
    <col min="12036" max="12036" width="8.7109375" style="6" customWidth="1"/>
    <col min="12037" max="12037" width="14.140625" style="6" customWidth="1"/>
    <col min="12038" max="12283" width="9.140625" style="6"/>
    <col min="12284" max="12284" width="2.140625" style="6" customWidth="1"/>
    <col min="12285" max="12285" width="8.7109375" style="6" customWidth="1"/>
    <col min="12286" max="12286" width="9.85546875" style="6" customWidth="1"/>
    <col min="12287" max="12287" width="1" style="6" customWidth="1"/>
    <col min="12288" max="12288" width="10.85546875" style="6" customWidth="1"/>
    <col min="12289" max="12289" width="54.5703125" style="6" customWidth="1"/>
    <col min="12290" max="12291" width="22.85546875" style="6" customWidth="1"/>
    <col min="12292" max="12292" width="8.7109375" style="6" customWidth="1"/>
    <col min="12293" max="12293" width="14.140625" style="6" customWidth="1"/>
    <col min="12294" max="12539" width="9.140625" style="6"/>
    <col min="12540" max="12540" width="2.140625" style="6" customWidth="1"/>
    <col min="12541" max="12541" width="8.7109375" style="6" customWidth="1"/>
    <col min="12542" max="12542" width="9.85546875" style="6" customWidth="1"/>
    <col min="12543" max="12543" width="1" style="6" customWidth="1"/>
    <col min="12544" max="12544" width="10.85546875" style="6" customWidth="1"/>
    <col min="12545" max="12545" width="54.5703125" style="6" customWidth="1"/>
    <col min="12546" max="12547" width="22.85546875" style="6" customWidth="1"/>
    <col min="12548" max="12548" width="8.7109375" style="6" customWidth="1"/>
    <col min="12549" max="12549" width="14.140625" style="6" customWidth="1"/>
    <col min="12550" max="12795" width="9.140625" style="6"/>
    <col min="12796" max="12796" width="2.140625" style="6" customWidth="1"/>
    <col min="12797" max="12797" width="8.7109375" style="6" customWidth="1"/>
    <col min="12798" max="12798" width="9.85546875" style="6" customWidth="1"/>
    <col min="12799" max="12799" width="1" style="6" customWidth="1"/>
    <col min="12800" max="12800" width="10.85546875" style="6" customWidth="1"/>
    <col min="12801" max="12801" width="54.5703125" style="6" customWidth="1"/>
    <col min="12802" max="12803" width="22.85546875" style="6" customWidth="1"/>
    <col min="12804" max="12804" width="8.7109375" style="6" customWidth="1"/>
    <col min="12805" max="12805" width="14.140625" style="6" customWidth="1"/>
    <col min="12806" max="13051" width="9.140625" style="6"/>
    <col min="13052" max="13052" width="2.140625" style="6" customWidth="1"/>
    <col min="13053" max="13053" width="8.7109375" style="6" customWidth="1"/>
    <col min="13054" max="13054" width="9.85546875" style="6" customWidth="1"/>
    <col min="13055" max="13055" width="1" style="6" customWidth="1"/>
    <col min="13056" max="13056" width="10.85546875" style="6" customWidth="1"/>
    <col min="13057" max="13057" width="54.5703125" style="6" customWidth="1"/>
    <col min="13058" max="13059" width="22.85546875" style="6" customWidth="1"/>
    <col min="13060" max="13060" width="8.7109375" style="6" customWidth="1"/>
    <col min="13061" max="13061" width="14.140625" style="6" customWidth="1"/>
    <col min="13062" max="13307" width="9.140625" style="6"/>
    <col min="13308" max="13308" width="2.140625" style="6" customWidth="1"/>
    <col min="13309" max="13309" width="8.7109375" style="6" customWidth="1"/>
    <col min="13310" max="13310" width="9.85546875" style="6" customWidth="1"/>
    <col min="13311" max="13311" width="1" style="6" customWidth="1"/>
    <col min="13312" max="13312" width="10.85546875" style="6" customWidth="1"/>
    <col min="13313" max="13313" width="54.5703125" style="6" customWidth="1"/>
    <col min="13314" max="13315" width="22.85546875" style="6" customWidth="1"/>
    <col min="13316" max="13316" width="8.7109375" style="6" customWidth="1"/>
    <col min="13317" max="13317" width="14.140625" style="6" customWidth="1"/>
    <col min="13318" max="13563" width="9.140625" style="6"/>
    <col min="13564" max="13564" width="2.140625" style="6" customWidth="1"/>
    <col min="13565" max="13565" width="8.7109375" style="6" customWidth="1"/>
    <col min="13566" max="13566" width="9.85546875" style="6" customWidth="1"/>
    <col min="13567" max="13567" width="1" style="6" customWidth="1"/>
    <col min="13568" max="13568" width="10.85546875" style="6" customWidth="1"/>
    <col min="13569" max="13569" width="54.5703125" style="6" customWidth="1"/>
    <col min="13570" max="13571" width="22.85546875" style="6" customWidth="1"/>
    <col min="13572" max="13572" width="8.7109375" style="6" customWidth="1"/>
    <col min="13573" max="13573" width="14.140625" style="6" customWidth="1"/>
    <col min="13574" max="13819" width="9.140625" style="6"/>
    <col min="13820" max="13820" width="2.140625" style="6" customWidth="1"/>
    <col min="13821" max="13821" width="8.7109375" style="6" customWidth="1"/>
    <col min="13822" max="13822" width="9.85546875" style="6" customWidth="1"/>
    <col min="13823" max="13823" width="1" style="6" customWidth="1"/>
    <col min="13824" max="13824" width="10.85546875" style="6" customWidth="1"/>
    <col min="13825" max="13825" width="54.5703125" style="6" customWidth="1"/>
    <col min="13826" max="13827" width="22.85546875" style="6" customWidth="1"/>
    <col min="13828" max="13828" width="8.7109375" style="6" customWidth="1"/>
    <col min="13829" max="13829" width="14.140625" style="6" customWidth="1"/>
    <col min="13830" max="14075" width="9.140625" style="6"/>
    <col min="14076" max="14076" width="2.140625" style="6" customWidth="1"/>
    <col min="14077" max="14077" width="8.7109375" style="6" customWidth="1"/>
    <col min="14078" max="14078" width="9.85546875" style="6" customWidth="1"/>
    <col min="14079" max="14079" width="1" style="6" customWidth="1"/>
    <col min="14080" max="14080" width="10.85546875" style="6" customWidth="1"/>
    <col min="14081" max="14081" width="54.5703125" style="6" customWidth="1"/>
    <col min="14082" max="14083" width="22.85546875" style="6" customWidth="1"/>
    <col min="14084" max="14084" width="8.7109375" style="6" customWidth="1"/>
    <col min="14085" max="14085" width="14.140625" style="6" customWidth="1"/>
    <col min="14086" max="14331" width="9.140625" style="6"/>
    <col min="14332" max="14332" width="2.140625" style="6" customWidth="1"/>
    <col min="14333" max="14333" width="8.7109375" style="6" customWidth="1"/>
    <col min="14334" max="14334" width="9.85546875" style="6" customWidth="1"/>
    <col min="14335" max="14335" width="1" style="6" customWidth="1"/>
    <col min="14336" max="14336" width="10.85546875" style="6" customWidth="1"/>
    <col min="14337" max="14337" width="54.5703125" style="6" customWidth="1"/>
    <col min="14338" max="14339" width="22.85546875" style="6" customWidth="1"/>
    <col min="14340" max="14340" width="8.7109375" style="6" customWidth="1"/>
    <col min="14341" max="14341" width="14.140625" style="6" customWidth="1"/>
    <col min="14342" max="14587" width="9.140625" style="6"/>
    <col min="14588" max="14588" width="2.140625" style="6" customWidth="1"/>
    <col min="14589" max="14589" width="8.7109375" style="6" customWidth="1"/>
    <col min="14590" max="14590" width="9.85546875" style="6" customWidth="1"/>
    <col min="14591" max="14591" width="1" style="6" customWidth="1"/>
    <col min="14592" max="14592" width="10.85546875" style="6" customWidth="1"/>
    <col min="14593" max="14593" width="54.5703125" style="6" customWidth="1"/>
    <col min="14594" max="14595" width="22.85546875" style="6" customWidth="1"/>
    <col min="14596" max="14596" width="8.7109375" style="6" customWidth="1"/>
    <col min="14597" max="14597" width="14.140625" style="6" customWidth="1"/>
    <col min="14598" max="14843" width="9.140625" style="6"/>
    <col min="14844" max="14844" width="2.140625" style="6" customWidth="1"/>
    <col min="14845" max="14845" width="8.7109375" style="6" customWidth="1"/>
    <col min="14846" max="14846" width="9.85546875" style="6" customWidth="1"/>
    <col min="14847" max="14847" width="1" style="6" customWidth="1"/>
    <col min="14848" max="14848" width="10.85546875" style="6" customWidth="1"/>
    <col min="14849" max="14849" width="54.5703125" style="6" customWidth="1"/>
    <col min="14850" max="14851" width="22.85546875" style="6" customWidth="1"/>
    <col min="14852" max="14852" width="8.7109375" style="6" customWidth="1"/>
    <col min="14853" max="14853" width="14.140625" style="6" customWidth="1"/>
    <col min="14854" max="15099" width="9.140625" style="6"/>
    <col min="15100" max="15100" width="2.140625" style="6" customWidth="1"/>
    <col min="15101" max="15101" width="8.7109375" style="6" customWidth="1"/>
    <col min="15102" max="15102" width="9.85546875" style="6" customWidth="1"/>
    <col min="15103" max="15103" width="1" style="6" customWidth="1"/>
    <col min="15104" max="15104" width="10.85546875" style="6" customWidth="1"/>
    <col min="15105" max="15105" width="54.5703125" style="6" customWidth="1"/>
    <col min="15106" max="15107" width="22.85546875" style="6" customWidth="1"/>
    <col min="15108" max="15108" width="8.7109375" style="6" customWidth="1"/>
    <col min="15109" max="15109" width="14.140625" style="6" customWidth="1"/>
    <col min="15110" max="15355" width="9.140625" style="6"/>
    <col min="15356" max="15356" width="2.140625" style="6" customWidth="1"/>
    <col min="15357" max="15357" width="8.7109375" style="6" customWidth="1"/>
    <col min="15358" max="15358" width="9.85546875" style="6" customWidth="1"/>
    <col min="15359" max="15359" width="1" style="6" customWidth="1"/>
    <col min="15360" max="15360" width="10.85546875" style="6" customWidth="1"/>
    <col min="15361" max="15361" width="54.5703125" style="6" customWidth="1"/>
    <col min="15362" max="15363" width="22.85546875" style="6" customWidth="1"/>
    <col min="15364" max="15364" width="8.7109375" style="6" customWidth="1"/>
    <col min="15365" max="15365" width="14.140625" style="6" customWidth="1"/>
    <col min="15366" max="15611" width="9.140625" style="6"/>
    <col min="15612" max="15612" width="2.140625" style="6" customWidth="1"/>
    <col min="15613" max="15613" width="8.7109375" style="6" customWidth="1"/>
    <col min="15614" max="15614" width="9.85546875" style="6" customWidth="1"/>
    <col min="15615" max="15615" width="1" style="6" customWidth="1"/>
    <col min="15616" max="15616" width="10.85546875" style="6" customWidth="1"/>
    <col min="15617" max="15617" width="54.5703125" style="6" customWidth="1"/>
    <col min="15618" max="15619" width="22.85546875" style="6" customWidth="1"/>
    <col min="15620" max="15620" width="8.7109375" style="6" customWidth="1"/>
    <col min="15621" max="15621" width="14.140625" style="6" customWidth="1"/>
    <col min="15622" max="15867" width="9.140625" style="6"/>
    <col min="15868" max="15868" width="2.140625" style="6" customWidth="1"/>
    <col min="15869" max="15869" width="8.7109375" style="6" customWidth="1"/>
    <col min="15870" max="15870" width="9.85546875" style="6" customWidth="1"/>
    <col min="15871" max="15871" width="1" style="6" customWidth="1"/>
    <col min="15872" max="15872" width="10.85546875" style="6" customWidth="1"/>
    <col min="15873" max="15873" width="54.5703125" style="6" customWidth="1"/>
    <col min="15874" max="15875" width="22.85546875" style="6" customWidth="1"/>
    <col min="15876" max="15876" width="8.7109375" style="6" customWidth="1"/>
    <col min="15877" max="15877" width="14.140625" style="6" customWidth="1"/>
    <col min="15878" max="16123" width="9.140625" style="6"/>
    <col min="16124" max="16124" width="2.140625" style="6" customWidth="1"/>
    <col min="16125" max="16125" width="8.7109375" style="6" customWidth="1"/>
    <col min="16126" max="16126" width="9.85546875" style="6" customWidth="1"/>
    <col min="16127" max="16127" width="1" style="6" customWidth="1"/>
    <col min="16128" max="16128" width="10.85546875" style="6" customWidth="1"/>
    <col min="16129" max="16129" width="54.5703125" style="6" customWidth="1"/>
    <col min="16130" max="16131" width="22.85546875" style="6" customWidth="1"/>
    <col min="16132" max="16132" width="8.7109375" style="6" customWidth="1"/>
    <col min="16133" max="16133" width="14.140625" style="6" customWidth="1"/>
    <col min="16134" max="16384" width="9.140625" style="6"/>
  </cols>
  <sheetData>
    <row r="1" spans="1:10" ht="25.5" customHeight="1" x14ac:dyDescent="0.2">
      <c r="A1" s="1434" t="s">
        <v>802</v>
      </c>
      <c r="B1" s="1434"/>
      <c r="C1" s="1434"/>
      <c r="D1" s="1434"/>
      <c r="E1" s="1434"/>
      <c r="F1" s="1434"/>
      <c r="G1" s="1434"/>
      <c r="H1" s="1434"/>
      <c r="I1" s="1434"/>
      <c r="J1" s="1434"/>
    </row>
    <row r="2" spans="1:10" ht="46.5" customHeight="1" x14ac:dyDescent="0.2">
      <c r="A2" s="1435" t="s">
        <v>814</v>
      </c>
      <c r="B2" s="1435"/>
      <c r="C2" s="1435"/>
      <c r="D2" s="1435"/>
      <c r="E2" s="1435"/>
      <c r="F2" s="1435"/>
      <c r="G2" s="1435"/>
      <c r="H2" s="1435"/>
      <c r="I2" s="1435"/>
      <c r="J2" s="1435"/>
    </row>
    <row r="3" spans="1:10" ht="45" x14ac:dyDescent="0.2">
      <c r="A3" s="7" t="s">
        <v>0</v>
      </c>
      <c r="B3" s="7" t="s">
        <v>1</v>
      </c>
      <c r="C3" s="7" t="s">
        <v>2</v>
      </c>
      <c r="D3" s="7" t="s">
        <v>3</v>
      </c>
      <c r="E3" s="7" t="s">
        <v>727</v>
      </c>
      <c r="F3" s="7" t="s">
        <v>719</v>
      </c>
      <c r="G3" s="768" t="s">
        <v>728</v>
      </c>
      <c r="H3" s="788" t="s">
        <v>729</v>
      </c>
      <c r="I3" s="787" t="s">
        <v>715</v>
      </c>
      <c r="J3" s="771" t="s">
        <v>730</v>
      </c>
    </row>
    <row r="4" spans="1:10" ht="21" customHeight="1" x14ac:dyDescent="0.2">
      <c r="A4" s="783" t="s">
        <v>4</v>
      </c>
      <c r="B4" s="783"/>
      <c r="C4" s="783"/>
      <c r="D4" s="784" t="s">
        <v>5</v>
      </c>
      <c r="E4" s="785">
        <f>E5</f>
        <v>0</v>
      </c>
      <c r="F4" s="785">
        <f t="shared" ref="F4:H4" si="0">F5</f>
        <v>3881.32</v>
      </c>
      <c r="G4" s="785">
        <f t="shared" si="0"/>
        <v>3881.32</v>
      </c>
      <c r="H4" s="785">
        <f t="shared" si="0"/>
        <v>3881.32</v>
      </c>
      <c r="I4" s="1227">
        <f>H4/G4</f>
        <v>1</v>
      </c>
      <c r="J4" s="1235">
        <f>J5</f>
        <v>0</v>
      </c>
    </row>
    <row r="5" spans="1:10" ht="15" x14ac:dyDescent="0.2">
      <c r="A5" s="8"/>
      <c r="B5" s="773" t="s">
        <v>10</v>
      </c>
      <c r="C5" s="774"/>
      <c r="D5" s="775" t="s">
        <v>11</v>
      </c>
      <c r="E5" s="776">
        <f>SUM(E6:E8)</f>
        <v>0</v>
      </c>
      <c r="F5" s="776">
        <f>SUM(F6:F8)</f>
        <v>3881.32</v>
      </c>
      <c r="G5" s="777">
        <f>SUM(G6:G8)</f>
        <v>3881.32</v>
      </c>
      <c r="H5" s="790">
        <f>SUM(H6:H8)</f>
        <v>3881.32</v>
      </c>
      <c r="I5" s="1228">
        <f>H5/G5</f>
        <v>1</v>
      </c>
      <c r="J5" s="1236">
        <f>SUM(J6:J8)</f>
        <v>0</v>
      </c>
    </row>
    <row r="6" spans="1:10" x14ac:dyDescent="0.2">
      <c r="A6" s="9"/>
      <c r="B6" s="9"/>
      <c r="C6" s="10" t="s">
        <v>196</v>
      </c>
      <c r="D6" s="11" t="s">
        <v>197</v>
      </c>
      <c r="E6" s="13">
        <v>0</v>
      </c>
      <c r="F6" s="13">
        <f>G6-E6</f>
        <v>3244.17</v>
      </c>
      <c r="G6" s="769">
        <v>3244.17</v>
      </c>
      <c r="H6" s="1230">
        <v>3244.17</v>
      </c>
      <c r="I6" s="1231">
        <f>H6/G6</f>
        <v>1</v>
      </c>
      <c r="J6" s="1232">
        <v>0</v>
      </c>
    </row>
    <row r="7" spans="1:10" x14ac:dyDescent="0.2">
      <c r="A7" s="9"/>
      <c r="B7" s="9"/>
      <c r="C7" s="10" t="s">
        <v>198</v>
      </c>
      <c r="D7" s="11" t="s">
        <v>199</v>
      </c>
      <c r="E7" s="13">
        <v>0</v>
      </c>
      <c r="F7" s="13">
        <f t="shared" ref="F7:F8" si="1">G7-E7</f>
        <v>557.66999999999996</v>
      </c>
      <c r="G7" s="769">
        <v>557.66999999999996</v>
      </c>
      <c r="H7" s="1230">
        <v>557.66999999999996</v>
      </c>
      <c r="I7" s="1231">
        <f t="shared" ref="I7:I8" si="2">H7/G7</f>
        <v>1</v>
      </c>
      <c r="J7" s="1232">
        <v>0</v>
      </c>
    </row>
    <row r="8" spans="1:10" x14ac:dyDescent="0.2">
      <c r="A8" s="9"/>
      <c r="B8" s="9"/>
      <c r="C8" s="10" t="s">
        <v>200</v>
      </c>
      <c r="D8" s="11" t="s">
        <v>201</v>
      </c>
      <c r="E8" s="13">
        <v>0</v>
      </c>
      <c r="F8" s="13">
        <f t="shared" si="1"/>
        <v>79.48</v>
      </c>
      <c r="G8" s="769">
        <v>79.48</v>
      </c>
      <c r="H8" s="1230">
        <v>79.48</v>
      </c>
      <c r="I8" s="1231">
        <f t="shared" si="2"/>
        <v>1</v>
      </c>
      <c r="J8" s="1232">
        <v>0</v>
      </c>
    </row>
    <row r="9" spans="1:10" ht="25.5" customHeight="1" x14ac:dyDescent="0.2">
      <c r="A9" s="783" t="s">
        <v>16</v>
      </c>
      <c r="B9" s="783"/>
      <c r="C9" s="783"/>
      <c r="D9" s="784" t="s">
        <v>17</v>
      </c>
      <c r="E9" s="785">
        <f>E10</f>
        <v>3692</v>
      </c>
      <c r="F9" s="785">
        <f t="shared" ref="F9:J9" si="3">F10</f>
        <v>0</v>
      </c>
      <c r="G9" s="786">
        <f t="shared" si="3"/>
        <v>3692</v>
      </c>
      <c r="H9" s="789">
        <f t="shared" si="3"/>
        <v>1159.76</v>
      </c>
      <c r="I9" s="1227">
        <f>H9/G9</f>
        <v>0.31412784398699889</v>
      </c>
      <c r="J9" s="1235">
        <f t="shared" si="3"/>
        <v>158.65</v>
      </c>
    </row>
    <row r="10" spans="1:10" ht="15" x14ac:dyDescent="0.2">
      <c r="A10" s="8"/>
      <c r="B10" s="773" t="s">
        <v>18</v>
      </c>
      <c r="C10" s="774"/>
      <c r="D10" s="775" t="s">
        <v>11</v>
      </c>
      <c r="E10" s="776">
        <f>SUM(E11:E12)</f>
        <v>3692</v>
      </c>
      <c r="F10" s="776">
        <f>SUM(F11:F12)</f>
        <v>0</v>
      </c>
      <c r="G10" s="777">
        <f>SUM(G11:G12)</f>
        <v>3692</v>
      </c>
      <c r="H10" s="790">
        <f>SUM(H11:H12)</f>
        <v>1159.76</v>
      </c>
      <c r="I10" s="1228">
        <f>H10/G10</f>
        <v>0.31412784398699889</v>
      </c>
      <c r="J10" s="1236">
        <f>SUM(J11:J12)</f>
        <v>158.65</v>
      </c>
    </row>
    <row r="11" spans="1:10" x14ac:dyDescent="0.2">
      <c r="A11" s="9"/>
      <c r="B11" s="9"/>
      <c r="C11" s="10" t="s">
        <v>198</v>
      </c>
      <c r="D11" s="11" t="s">
        <v>199</v>
      </c>
      <c r="E11" s="13">
        <v>542</v>
      </c>
      <c r="F11" s="13">
        <f>G11-E11</f>
        <v>0</v>
      </c>
      <c r="G11" s="769">
        <v>542</v>
      </c>
      <c r="H11" s="1226">
        <v>128.94</v>
      </c>
      <c r="I11" s="1233">
        <f>H11/G11</f>
        <v>0.23789667896678968</v>
      </c>
      <c r="J11" s="1232">
        <v>64.47</v>
      </c>
    </row>
    <row r="12" spans="1:10" x14ac:dyDescent="0.2">
      <c r="A12" s="9"/>
      <c r="B12" s="9"/>
      <c r="C12" s="10" t="s">
        <v>212</v>
      </c>
      <c r="D12" s="11" t="s">
        <v>213</v>
      </c>
      <c r="E12" s="13">
        <v>3150</v>
      </c>
      <c r="F12" s="13">
        <f t="shared" ref="F12" si="4">G12-E12</f>
        <v>0</v>
      </c>
      <c r="G12" s="769">
        <v>3150</v>
      </c>
      <c r="H12" s="1226">
        <v>1030.82</v>
      </c>
      <c r="I12" s="1233">
        <f t="shared" ref="I12" si="5">H12/G12</f>
        <v>0.32724444444444445</v>
      </c>
      <c r="J12" s="1232">
        <v>94.18</v>
      </c>
    </row>
    <row r="13" spans="1:10" ht="23.25" customHeight="1" x14ac:dyDescent="0.2">
      <c r="A13" s="783" t="s">
        <v>252</v>
      </c>
      <c r="B13" s="783"/>
      <c r="C13" s="783"/>
      <c r="D13" s="784" t="s">
        <v>253</v>
      </c>
      <c r="E13" s="785">
        <f>E14</f>
        <v>3150</v>
      </c>
      <c r="F13" s="785">
        <f t="shared" ref="F13:H13" si="6">F14</f>
        <v>0</v>
      </c>
      <c r="G13" s="785" t="str">
        <f t="shared" si="6"/>
        <v>3 150,00</v>
      </c>
      <c r="H13" s="785">
        <f t="shared" si="6"/>
        <v>0</v>
      </c>
      <c r="I13" s="1227">
        <f>H13/G13</f>
        <v>0</v>
      </c>
      <c r="J13" s="1243">
        <f>J14</f>
        <v>0</v>
      </c>
    </row>
    <row r="14" spans="1:10" ht="15" x14ac:dyDescent="0.2">
      <c r="A14" s="8"/>
      <c r="B14" s="1343" t="s">
        <v>254</v>
      </c>
      <c r="C14" s="1344"/>
      <c r="D14" s="1345" t="s">
        <v>255</v>
      </c>
      <c r="E14" s="1346">
        <f>E16</f>
        <v>3150</v>
      </c>
      <c r="F14" s="1346">
        <f t="shared" ref="F14:H14" si="7">F16</f>
        <v>0</v>
      </c>
      <c r="G14" s="1346" t="str">
        <f t="shared" si="7"/>
        <v>3 150,00</v>
      </c>
      <c r="H14" s="1346">
        <f t="shared" si="7"/>
        <v>0</v>
      </c>
      <c r="I14" s="1347">
        <f>H14/G16</f>
        <v>0</v>
      </c>
      <c r="J14" s="1348">
        <f>J16</f>
        <v>0</v>
      </c>
    </row>
    <row r="15" spans="1:10" ht="15" x14ac:dyDescent="0.2">
      <c r="A15" s="1342"/>
      <c r="B15" s="1356"/>
      <c r="C15" s="10" t="s">
        <v>198</v>
      </c>
      <c r="D15" s="11" t="s">
        <v>199</v>
      </c>
      <c r="E15" s="1357">
        <v>542</v>
      </c>
      <c r="F15" s="1357">
        <v>0</v>
      </c>
      <c r="G15" s="1357">
        <v>542</v>
      </c>
      <c r="H15" s="1357">
        <v>0</v>
      </c>
      <c r="I15" s="1358">
        <f>H15/G15</f>
        <v>0</v>
      </c>
      <c r="J15" s="1359">
        <v>0</v>
      </c>
    </row>
    <row r="16" spans="1:10" x14ac:dyDescent="0.2">
      <c r="A16" s="9"/>
      <c r="B16" s="9"/>
      <c r="C16" s="1349" t="s">
        <v>212</v>
      </c>
      <c r="D16" s="1350" t="s">
        <v>213</v>
      </c>
      <c r="E16" s="1351">
        <v>3150</v>
      </c>
      <c r="F16" s="1351">
        <f>G16-E16</f>
        <v>0</v>
      </c>
      <c r="G16" s="1352" t="s">
        <v>214</v>
      </c>
      <c r="H16" s="1353">
        <v>0</v>
      </c>
      <c r="I16" s="1354">
        <f t="shared" ref="I16:I22" si="8">H16/G16</f>
        <v>0</v>
      </c>
      <c r="J16" s="1355">
        <v>0</v>
      </c>
    </row>
    <row r="17" spans="1:10" ht="23.25" customHeight="1" x14ac:dyDescent="0.2">
      <c r="A17" s="783" t="s">
        <v>53</v>
      </c>
      <c r="B17" s="783"/>
      <c r="C17" s="783"/>
      <c r="D17" s="784" t="s">
        <v>54</v>
      </c>
      <c r="E17" s="785">
        <f>E18+E23+E29+E31</f>
        <v>3066142</v>
      </c>
      <c r="F17" s="785">
        <f t="shared" ref="F17:H17" si="9">F18+F23+F29+F31</f>
        <v>-6220.4800000000014</v>
      </c>
      <c r="G17" s="785">
        <f t="shared" si="9"/>
        <v>3059921.52</v>
      </c>
      <c r="H17" s="785">
        <f t="shared" si="9"/>
        <v>1505568.89</v>
      </c>
      <c r="I17" s="1227">
        <f t="shared" si="8"/>
        <v>0.49202859621053285</v>
      </c>
      <c r="J17" s="1235">
        <f>J18+J23+J29+J31</f>
        <v>88461.92</v>
      </c>
    </row>
    <row r="18" spans="1:10" ht="15" x14ac:dyDescent="0.2">
      <c r="A18" s="8"/>
      <c r="B18" s="773" t="s">
        <v>55</v>
      </c>
      <c r="C18" s="774"/>
      <c r="D18" s="775" t="s">
        <v>56</v>
      </c>
      <c r="E18" s="776">
        <f>SUM(E19:E22)</f>
        <v>116730</v>
      </c>
      <c r="F18" s="776">
        <f>SUM(F19:F22)</f>
        <v>-720.48000000000093</v>
      </c>
      <c r="G18" s="777">
        <f>SUM(G19:G22)</f>
        <v>116009.51999999999</v>
      </c>
      <c r="H18" s="790">
        <f>SUM(H19:H22)</f>
        <v>58750.200000000004</v>
      </c>
      <c r="I18" s="1228">
        <f t="shared" si="8"/>
        <v>0.50642567954767859</v>
      </c>
      <c r="J18" s="1236">
        <f>SUM(J19:J22)</f>
        <v>0</v>
      </c>
    </row>
    <row r="19" spans="1:10" x14ac:dyDescent="0.2">
      <c r="A19" s="9"/>
      <c r="B19" s="9"/>
      <c r="C19" s="10" t="s">
        <v>196</v>
      </c>
      <c r="D19" s="11" t="s">
        <v>197</v>
      </c>
      <c r="E19" s="13">
        <v>90025</v>
      </c>
      <c r="F19" s="13">
        <f>G19-E19</f>
        <v>0</v>
      </c>
      <c r="G19" s="769">
        <v>90025</v>
      </c>
      <c r="H19" s="1226">
        <v>43774.36</v>
      </c>
      <c r="I19" s="1233">
        <f t="shared" si="8"/>
        <v>0.4862467092474313</v>
      </c>
      <c r="J19" s="1234">
        <v>0</v>
      </c>
    </row>
    <row r="20" spans="1:10" x14ac:dyDescent="0.2">
      <c r="A20" s="9"/>
      <c r="B20" s="9"/>
      <c r="C20" s="10" t="s">
        <v>259</v>
      </c>
      <c r="D20" s="11" t="s">
        <v>260</v>
      </c>
      <c r="E20" s="13">
        <v>7545</v>
      </c>
      <c r="F20" s="13">
        <f t="shared" ref="F20:F22" si="10">G20-E20</f>
        <v>-604.5</v>
      </c>
      <c r="G20" s="769">
        <v>6940.5</v>
      </c>
      <c r="H20" s="1226">
        <v>6940.5</v>
      </c>
      <c r="I20" s="1233">
        <f t="shared" si="8"/>
        <v>1</v>
      </c>
      <c r="J20" s="1234">
        <v>0</v>
      </c>
    </row>
    <row r="21" spans="1:10" x14ac:dyDescent="0.2">
      <c r="A21" s="9"/>
      <c r="B21" s="9"/>
      <c r="C21" s="10" t="s">
        <v>198</v>
      </c>
      <c r="D21" s="11" t="s">
        <v>199</v>
      </c>
      <c r="E21" s="13">
        <v>16771</v>
      </c>
      <c r="F21" s="13">
        <f t="shared" si="10"/>
        <v>-102.63000000000102</v>
      </c>
      <c r="G21" s="769">
        <v>16668.37</v>
      </c>
      <c r="H21" s="1226">
        <v>7032.97</v>
      </c>
      <c r="I21" s="1233">
        <f t="shared" si="8"/>
        <v>0.42193507823500442</v>
      </c>
      <c r="J21" s="1234">
        <v>0</v>
      </c>
    </row>
    <row r="22" spans="1:10" x14ac:dyDescent="0.2">
      <c r="A22" s="9"/>
      <c r="B22" s="9"/>
      <c r="C22" s="10" t="s">
        <v>200</v>
      </c>
      <c r="D22" s="11" t="s">
        <v>201</v>
      </c>
      <c r="E22" s="13">
        <v>2389</v>
      </c>
      <c r="F22" s="13">
        <f t="shared" si="10"/>
        <v>-13.349999999999909</v>
      </c>
      <c r="G22" s="769">
        <v>2375.65</v>
      </c>
      <c r="H22" s="1226">
        <v>1002.37</v>
      </c>
      <c r="I22" s="1233">
        <f t="shared" si="8"/>
        <v>0.42193504935491338</v>
      </c>
      <c r="J22" s="1234">
        <v>0</v>
      </c>
    </row>
    <row r="23" spans="1:10" ht="15" x14ac:dyDescent="0.2">
      <c r="A23" s="8"/>
      <c r="B23" s="773" t="s">
        <v>57</v>
      </c>
      <c r="C23" s="774"/>
      <c r="D23" s="775" t="s">
        <v>58</v>
      </c>
      <c r="E23" s="776">
        <f>SUM(E24:E28)</f>
        <v>2847412</v>
      </c>
      <c r="F23" s="776">
        <f>SUM(F24:F28)</f>
        <v>-5500</v>
      </c>
      <c r="G23" s="777">
        <f>SUM(G24:G28)</f>
        <v>2841912</v>
      </c>
      <c r="H23" s="790">
        <f>SUM(H24:H28)</f>
        <v>1407249.8499999999</v>
      </c>
      <c r="I23" s="1228">
        <f>H23/G23</f>
        <v>0.49517713778611017</v>
      </c>
      <c r="J23" s="1239">
        <f>SUM(J24:J28)</f>
        <v>88461.92</v>
      </c>
    </row>
    <row r="24" spans="1:10" x14ac:dyDescent="0.2">
      <c r="A24" s="9"/>
      <c r="B24" s="9"/>
      <c r="C24" s="10" t="s">
        <v>196</v>
      </c>
      <c r="D24" s="11" t="s">
        <v>197</v>
      </c>
      <c r="E24" s="13">
        <v>2218778</v>
      </c>
      <c r="F24" s="13">
        <f t="shared" ref="F24:F28" si="11">G24-E24</f>
        <v>-7000</v>
      </c>
      <c r="G24" s="769">
        <v>2211778</v>
      </c>
      <c r="H24" s="1226">
        <v>1039148.57</v>
      </c>
      <c r="I24" s="1233">
        <f t="shared" ref="I24:I28" si="12">H24/G24</f>
        <v>0.4698249869561954</v>
      </c>
      <c r="J24" s="1234">
        <v>56101.27</v>
      </c>
    </row>
    <row r="25" spans="1:10" x14ac:dyDescent="0.2">
      <c r="A25" s="9"/>
      <c r="B25" s="9"/>
      <c r="C25" s="10" t="s">
        <v>259</v>
      </c>
      <c r="D25" s="11" t="s">
        <v>260</v>
      </c>
      <c r="E25" s="13">
        <v>167678</v>
      </c>
      <c r="F25" s="13">
        <f t="shared" si="11"/>
        <v>-4700</v>
      </c>
      <c r="G25" s="769">
        <v>162978</v>
      </c>
      <c r="H25" s="1226">
        <v>162946.98000000001</v>
      </c>
      <c r="I25" s="1233">
        <f t="shared" si="12"/>
        <v>0.99980966756249312</v>
      </c>
      <c r="J25" s="1234">
        <v>0</v>
      </c>
    </row>
    <row r="26" spans="1:10" x14ac:dyDescent="0.2">
      <c r="A26" s="9"/>
      <c r="B26" s="9"/>
      <c r="C26" s="10" t="s">
        <v>198</v>
      </c>
      <c r="D26" s="11" t="s">
        <v>199</v>
      </c>
      <c r="E26" s="13">
        <v>402380</v>
      </c>
      <c r="F26" s="13">
        <f t="shared" si="11"/>
        <v>-800</v>
      </c>
      <c r="G26" s="769">
        <v>401580</v>
      </c>
      <c r="H26" s="1226">
        <v>183929.17</v>
      </c>
      <c r="I26" s="1233">
        <f t="shared" si="12"/>
        <v>0.45801377060610593</v>
      </c>
      <c r="J26" s="1234">
        <v>29050.59</v>
      </c>
    </row>
    <row r="27" spans="1:10" x14ac:dyDescent="0.2">
      <c r="A27" s="9"/>
      <c r="B27" s="9"/>
      <c r="C27" s="10" t="s">
        <v>200</v>
      </c>
      <c r="D27" s="11" t="s">
        <v>201</v>
      </c>
      <c r="E27" s="13">
        <v>49576</v>
      </c>
      <c r="F27" s="13">
        <f t="shared" si="11"/>
        <v>0</v>
      </c>
      <c r="G27" s="769">
        <v>49576</v>
      </c>
      <c r="H27" s="1226">
        <v>18535.13</v>
      </c>
      <c r="I27" s="1233">
        <f t="shared" si="12"/>
        <v>0.37387304340810074</v>
      </c>
      <c r="J27" s="1234">
        <v>3200.06</v>
      </c>
    </row>
    <row r="28" spans="1:10" x14ac:dyDescent="0.2">
      <c r="A28" s="9"/>
      <c r="B28" s="9"/>
      <c r="C28" s="10" t="s">
        <v>212</v>
      </c>
      <c r="D28" s="11" t="s">
        <v>213</v>
      </c>
      <c r="E28" s="13">
        <v>9000</v>
      </c>
      <c r="F28" s="13">
        <f t="shared" si="11"/>
        <v>7000</v>
      </c>
      <c r="G28" s="769">
        <v>16000</v>
      </c>
      <c r="H28" s="1226">
        <v>2690</v>
      </c>
      <c r="I28" s="1233">
        <f t="shared" si="12"/>
        <v>0.168125</v>
      </c>
      <c r="J28" s="1234">
        <v>110</v>
      </c>
    </row>
    <row r="29" spans="1:10" ht="15" x14ac:dyDescent="0.2">
      <c r="A29" s="8"/>
      <c r="B29" s="773" t="s">
        <v>289</v>
      </c>
      <c r="C29" s="774"/>
      <c r="D29" s="775" t="s">
        <v>290</v>
      </c>
      <c r="E29" s="776">
        <f>SUM(E30:E30)</f>
        <v>2000</v>
      </c>
      <c r="F29" s="776">
        <f>SUM(F30:F30)</f>
        <v>0</v>
      </c>
      <c r="G29" s="777">
        <f>SUM(G30:G30)</f>
        <v>2000</v>
      </c>
      <c r="H29" s="790">
        <f>SUM(H30:H30)</f>
        <v>0</v>
      </c>
      <c r="I29" s="1228">
        <f>H29/G29</f>
        <v>0</v>
      </c>
      <c r="J29" s="1236">
        <f>SUM(J30:J30)</f>
        <v>0</v>
      </c>
    </row>
    <row r="30" spans="1:10" x14ac:dyDescent="0.2">
      <c r="A30" s="9"/>
      <c r="B30" s="9"/>
      <c r="C30" s="10" t="s">
        <v>212</v>
      </c>
      <c r="D30" s="11" t="s">
        <v>213</v>
      </c>
      <c r="E30" s="13">
        <v>2000</v>
      </c>
      <c r="F30" s="13">
        <f>G30-E30</f>
        <v>0</v>
      </c>
      <c r="G30" s="769">
        <v>2000</v>
      </c>
      <c r="H30" s="1226">
        <v>0</v>
      </c>
      <c r="I30" s="1233">
        <f>H30/G30</f>
        <v>0</v>
      </c>
      <c r="J30" s="1234">
        <v>0</v>
      </c>
    </row>
    <row r="31" spans="1:10" ht="15" x14ac:dyDescent="0.2">
      <c r="A31" s="8"/>
      <c r="B31" s="773" t="s">
        <v>291</v>
      </c>
      <c r="C31" s="774"/>
      <c r="D31" s="775" t="s">
        <v>11</v>
      </c>
      <c r="E31" s="776">
        <f>SUM(E32:E32)</f>
        <v>100000</v>
      </c>
      <c r="F31" s="776">
        <f>SUM(F32:F32)</f>
        <v>0</v>
      </c>
      <c r="G31" s="777">
        <f>SUM(G32:G32)</f>
        <v>100000</v>
      </c>
      <c r="H31" s="790">
        <f>SUM(H32:H32)</f>
        <v>39568.839999999997</v>
      </c>
      <c r="I31" s="1228">
        <f>H31/G31</f>
        <v>0.39568839999999994</v>
      </c>
      <c r="J31" s="1239">
        <f>SUM(J32:J32)</f>
        <v>0</v>
      </c>
    </row>
    <row r="32" spans="1:10" x14ac:dyDescent="0.2">
      <c r="A32" s="9"/>
      <c r="B32" s="9"/>
      <c r="C32" s="10" t="s">
        <v>292</v>
      </c>
      <c r="D32" s="11" t="s">
        <v>293</v>
      </c>
      <c r="E32" s="13">
        <v>100000</v>
      </c>
      <c r="F32" s="13">
        <f t="shared" ref="F32" si="13">G32-E32</f>
        <v>0</v>
      </c>
      <c r="G32" s="769">
        <v>100000</v>
      </c>
      <c r="H32" s="1226">
        <v>39568.839999999997</v>
      </c>
      <c r="I32" s="1233">
        <f t="shared" ref="I32" si="14">H32/G32</f>
        <v>0.39568839999999994</v>
      </c>
      <c r="J32" s="1234">
        <v>0</v>
      </c>
    </row>
    <row r="33" spans="1:10" ht="33.75" x14ac:dyDescent="0.2">
      <c r="A33" s="783" t="s">
        <v>61</v>
      </c>
      <c r="B33" s="783"/>
      <c r="C33" s="783"/>
      <c r="D33" s="784" t="s">
        <v>62</v>
      </c>
      <c r="E33" s="785">
        <f>E34+E38</f>
        <v>2930</v>
      </c>
      <c r="F33" s="785">
        <f t="shared" ref="F33:J33" si="15">F34+F38</f>
        <v>7857.07</v>
      </c>
      <c r="G33" s="786">
        <f t="shared" si="15"/>
        <v>10787.07</v>
      </c>
      <c r="H33" s="789">
        <f t="shared" si="15"/>
        <v>9321.07</v>
      </c>
      <c r="I33" s="1227">
        <f>H33/G33</f>
        <v>0.8640965526319937</v>
      </c>
      <c r="J33" s="1243">
        <f t="shared" si="15"/>
        <v>0</v>
      </c>
    </row>
    <row r="34" spans="1:10" ht="22.5" x14ac:dyDescent="0.2">
      <c r="A34" s="8"/>
      <c r="B34" s="773" t="s">
        <v>63</v>
      </c>
      <c r="C34" s="774"/>
      <c r="D34" s="775" t="s">
        <v>64</v>
      </c>
      <c r="E34" s="776">
        <f>SUM(E35:E37)</f>
        <v>2930</v>
      </c>
      <c r="F34" s="776">
        <f t="shared" ref="F34:J34" si="16">SUM(F35:F37)</f>
        <v>0</v>
      </c>
      <c r="G34" s="777">
        <f t="shared" si="16"/>
        <v>2930</v>
      </c>
      <c r="H34" s="790">
        <f t="shared" si="16"/>
        <v>1464</v>
      </c>
      <c r="I34" s="1228">
        <f>H34/G34</f>
        <v>0.49965870307167237</v>
      </c>
      <c r="J34" s="1236">
        <f t="shared" si="16"/>
        <v>0</v>
      </c>
    </row>
    <row r="35" spans="1:10" x14ac:dyDescent="0.2">
      <c r="A35" s="9"/>
      <c r="B35" s="9"/>
      <c r="C35" s="10" t="s">
        <v>196</v>
      </c>
      <c r="D35" s="11" t="s">
        <v>197</v>
      </c>
      <c r="E35" s="13">
        <v>2449</v>
      </c>
      <c r="F35" s="13">
        <f>G35-E35</f>
        <v>0</v>
      </c>
      <c r="G35" s="769">
        <v>2449</v>
      </c>
      <c r="H35" s="1226">
        <v>1263.7</v>
      </c>
      <c r="I35" s="1233">
        <f>H35/G35</f>
        <v>0.51600653327888935</v>
      </c>
      <c r="J35" s="1234">
        <v>0</v>
      </c>
    </row>
    <row r="36" spans="1:10" x14ac:dyDescent="0.2">
      <c r="A36" s="9"/>
      <c r="B36" s="9"/>
      <c r="C36" s="10" t="s">
        <v>198</v>
      </c>
      <c r="D36" s="11" t="s">
        <v>199</v>
      </c>
      <c r="E36" s="13">
        <v>421</v>
      </c>
      <c r="F36" s="13">
        <f t="shared" ref="F36:F37" si="17">G36-E36</f>
        <v>0</v>
      </c>
      <c r="G36" s="769">
        <v>421</v>
      </c>
      <c r="H36" s="1226">
        <v>175.3</v>
      </c>
      <c r="I36" s="1233">
        <f t="shared" ref="I36:I37" si="18">H36/G36</f>
        <v>0.41638954869358674</v>
      </c>
      <c r="J36" s="1234">
        <v>0</v>
      </c>
    </row>
    <row r="37" spans="1:10" x14ac:dyDescent="0.2">
      <c r="A37" s="9"/>
      <c r="B37" s="9"/>
      <c r="C37" s="10" t="s">
        <v>200</v>
      </c>
      <c r="D37" s="11" t="s">
        <v>201</v>
      </c>
      <c r="E37" s="13">
        <v>60</v>
      </c>
      <c r="F37" s="13">
        <f t="shared" si="17"/>
        <v>0</v>
      </c>
      <c r="G37" s="769">
        <v>60</v>
      </c>
      <c r="H37" s="1226">
        <v>25</v>
      </c>
      <c r="I37" s="1233">
        <f t="shared" si="18"/>
        <v>0.41666666666666669</v>
      </c>
      <c r="J37" s="1234">
        <v>0</v>
      </c>
    </row>
    <row r="38" spans="1:10" ht="15" x14ac:dyDescent="0.2">
      <c r="A38" s="8"/>
      <c r="B38" s="773" t="s">
        <v>65</v>
      </c>
      <c r="C38" s="774"/>
      <c r="D38" s="775" t="s">
        <v>66</v>
      </c>
      <c r="E38" s="776">
        <f>SUM(E39:E41)</f>
        <v>0</v>
      </c>
      <c r="F38" s="776">
        <f>SUM(F39:F41)</f>
        <v>7857.07</v>
      </c>
      <c r="G38" s="777">
        <f>SUM(G39:G41)</f>
        <v>7857.07</v>
      </c>
      <c r="H38" s="790">
        <f>SUM(H39:H41)</f>
        <v>7857.07</v>
      </c>
      <c r="I38" s="1228">
        <f>H38/G38</f>
        <v>1</v>
      </c>
      <c r="J38" s="1239">
        <f>SUM(J39:J41)</f>
        <v>0</v>
      </c>
    </row>
    <row r="39" spans="1:10" x14ac:dyDescent="0.2">
      <c r="A39" s="9"/>
      <c r="B39" s="9"/>
      <c r="C39" s="10" t="s">
        <v>198</v>
      </c>
      <c r="D39" s="11" t="s">
        <v>199</v>
      </c>
      <c r="E39" s="13">
        <v>0</v>
      </c>
      <c r="F39" s="13">
        <f t="shared" ref="F39:F41" si="19">G39-E39</f>
        <v>905.92</v>
      </c>
      <c r="G39" s="769">
        <v>905.92</v>
      </c>
      <c r="H39" s="1226">
        <v>905.92</v>
      </c>
      <c r="I39" s="1233">
        <f t="shared" ref="I39:I41" si="20">H39/G39</f>
        <v>1</v>
      </c>
      <c r="J39" s="1234">
        <v>0</v>
      </c>
    </row>
    <row r="40" spans="1:10" x14ac:dyDescent="0.2">
      <c r="A40" s="9"/>
      <c r="B40" s="9"/>
      <c r="C40" s="10" t="s">
        <v>200</v>
      </c>
      <c r="D40" s="11" t="s">
        <v>201</v>
      </c>
      <c r="E40" s="13">
        <v>0</v>
      </c>
      <c r="F40" s="13">
        <f t="shared" si="19"/>
        <v>91.15</v>
      </c>
      <c r="G40" s="769">
        <v>91.15</v>
      </c>
      <c r="H40" s="1226">
        <v>91.15</v>
      </c>
      <c r="I40" s="1233">
        <f t="shared" si="20"/>
        <v>1</v>
      </c>
      <c r="J40" s="1234">
        <v>0</v>
      </c>
    </row>
    <row r="41" spans="1:10" x14ac:dyDescent="0.2">
      <c r="A41" s="9"/>
      <c r="B41" s="9"/>
      <c r="C41" s="10" t="s">
        <v>212</v>
      </c>
      <c r="D41" s="11" t="s">
        <v>213</v>
      </c>
      <c r="E41" s="13">
        <v>0</v>
      </c>
      <c r="F41" s="13">
        <f t="shared" si="19"/>
        <v>6860</v>
      </c>
      <c r="G41" s="769">
        <v>6860</v>
      </c>
      <c r="H41" s="1226">
        <v>6860</v>
      </c>
      <c r="I41" s="1233">
        <f t="shared" si="20"/>
        <v>1</v>
      </c>
      <c r="J41" s="1234">
        <v>0</v>
      </c>
    </row>
    <row r="42" spans="1:10" ht="22.5" x14ac:dyDescent="0.2">
      <c r="A42" s="783" t="s">
        <v>294</v>
      </c>
      <c r="B42" s="783"/>
      <c r="C42" s="783"/>
      <c r="D42" s="784" t="s">
        <v>295</v>
      </c>
      <c r="E42" s="785">
        <f>E43</f>
        <v>27073</v>
      </c>
      <c r="F42" s="785">
        <f t="shared" ref="F42:H42" si="21">F43</f>
        <v>3800</v>
      </c>
      <c r="G42" s="785">
        <f t="shared" si="21"/>
        <v>30873</v>
      </c>
      <c r="H42" s="785">
        <f t="shared" si="21"/>
        <v>14780.51</v>
      </c>
      <c r="I42" s="1227">
        <f>H42/G42</f>
        <v>0.478751983934182</v>
      </c>
      <c r="J42" s="1235">
        <f>J43</f>
        <v>982.56999999999994</v>
      </c>
    </row>
    <row r="43" spans="1:10" ht="15" x14ac:dyDescent="0.2">
      <c r="A43" s="8"/>
      <c r="B43" s="773" t="s">
        <v>302</v>
      </c>
      <c r="C43" s="774"/>
      <c r="D43" s="775" t="s">
        <v>303</v>
      </c>
      <c r="E43" s="776">
        <f>SUM(E44:E46)</f>
        <v>27073</v>
      </c>
      <c r="F43" s="776">
        <f>SUM(F44:F46)</f>
        <v>3800</v>
      </c>
      <c r="G43" s="777">
        <f>SUM(G44:G46)</f>
        <v>30873</v>
      </c>
      <c r="H43" s="790">
        <f>SUM(H44:H46)</f>
        <v>14780.51</v>
      </c>
      <c r="I43" s="1228">
        <f>H43/G43</f>
        <v>0.478751983934182</v>
      </c>
      <c r="J43" s="1236">
        <f>SUM(J44:J46)</f>
        <v>982.56999999999994</v>
      </c>
    </row>
    <row r="44" spans="1:10" x14ac:dyDescent="0.2">
      <c r="A44" s="9"/>
      <c r="B44" s="9"/>
      <c r="C44" s="10" t="s">
        <v>198</v>
      </c>
      <c r="D44" s="11" t="s">
        <v>199</v>
      </c>
      <c r="E44" s="13">
        <v>3899</v>
      </c>
      <c r="F44" s="13">
        <f t="shared" ref="F44:F46" si="22">G44-E44</f>
        <v>540</v>
      </c>
      <c r="G44" s="769">
        <v>4439</v>
      </c>
      <c r="H44" s="1226">
        <v>1890.9</v>
      </c>
      <c r="I44" s="1233">
        <f t="shared" ref="I44:I46" si="23">H44/G44</f>
        <v>0.42597431854021178</v>
      </c>
      <c r="J44" s="1234">
        <v>378.18</v>
      </c>
    </row>
    <row r="45" spans="1:10" x14ac:dyDescent="0.2">
      <c r="A45" s="9"/>
      <c r="B45" s="9"/>
      <c r="C45" s="10" t="s">
        <v>200</v>
      </c>
      <c r="D45" s="11" t="s">
        <v>201</v>
      </c>
      <c r="E45" s="13">
        <v>494</v>
      </c>
      <c r="F45" s="13">
        <f t="shared" si="22"/>
        <v>140</v>
      </c>
      <c r="G45" s="769">
        <v>634</v>
      </c>
      <c r="H45" s="1226">
        <v>245</v>
      </c>
      <c r="I45" s="1233">
        <f t="shared" si="23"/>
        <v>0.3864353312302839</v>
      </c>
      <c r="J45" s="1234">
        <v>49</v>
      </c>
    </row>
    <row r="46" spans="1:10" x14ac:dyDescent="0.2">
      <c r="A46" s="9"/>
      <c r="B46" s="9"/>
      <c r="C46" s="10" t="s">
        <v>212</v>
      </c>
      <c r="D46" s="11" t="s">
        <v>213</v>
      </c>
      <c r="E46" s="13">
        <v>22680</v>
      </c>
      <c r="F46" s="13">
        <f t="shared" si="22"/>
        <v>3120</v>
      </c>
      <c r="G46" s="769">
        <v>25800</v>
      </c>
      <c r="H46" s="1226">
        <v>12644.61</v>
      </c>
      <c r="I46" s="1233">
        <f t="shared" si="23"/>
        <v>0.49010116279069771</v>
      </c>
      <c r="J46" s="1234">
        <v>555.39</v>
      </c>
    </row>
    <row r="47" spans="1:10" ht="24.75" customHeight="1" x14ac:dyDescent="0.2">
      <c r="A47" s="783" t="s">
        <v>119</v>
      </c>
      <c r="B47" s="783"/>
      <c r="C47" s="783"/>
      <c r="D47" s="784" t="s">
        <v>120</v>
      </c>
      <c r="E47" s="785">
        <f>E48+E54+E59+E65+E71+E77</f>
        <v>13621205</v>
      </c>
      <c r="F47" s="785">
        <f t="shared" ref="F47:H47" si="24">F48+F54+F59+F65+F71+F77</f>
        <v>397845</v>
      </c>
      <c r="G47" s="785">
        <f t="shared" si="24"/>
        <v>14019050</v>
      </c>
      <c r="H47" s="785">
        <f t="shared" si="24"/>
        <v>7464691.0000000009</v>
      </c>
      <c r="I47" s="1227">
        <f t="shared" ref="I47:I53" si="25">H47/G47</f>
        <v>0.53246767790970151</v>
      </c>
      <c r="J47" s="1235">
        <f>J48+J54+J59+J65+J71+J77</f>
        <v>426880.89</v>
      </c>
    </row>
    <row r="48" spans="1:10" ht="15" x14ac:dyDescent="0.2">
      <c r="A48" s="8"/>
      <c r="B48" s="773" t="s">
        <v>121</v>
      </c>
      <c r="C48" s="774"/>
      <c r="D48" s="775" t="s">
        <v>122</v>
      </c>
      <c r="E48" s="776">
        <f>SUM(E49:E53)</f>
        <v>7396354</v>
      </c>
      <c r="F48" s="776">
        <f>SUM(F49:F53)</f>
        <v>-62476</v>
      </c>
      <c r="G48" s="777">
        <f>SUM(G49:G53)</f>
        <v>7333878</v>
      </c>
      <c r="H48" s="790">
        <f>SUM(H49:H53)</f>
        <v>3941769.2500000005</v>
      </c>
      <c r="I48" s="1228">
        <f t="shared" si="25"/>
        <v>0.5374740689714228</v>
      </c>
      <c r="J48" s="1236">
        <f>SUM(J49:J53)</f>
        <v>225888.09000000003</v>
      </c>
    </row>
    <row r="49" spans="1:10" x14ac:dyDescent="0.2">
      <c r="A49" s="9"/>
      <c r="B49" s="9"/>
      <c r="C49" s="10" t="s">
        <v>196</v>
      </c>
      <c r="D49" s="11" t="s">
        <v>197</v>
      </c>
      <c r="E49" s="13">
        <v>5604017</v>
      </c>
      <c r="F49" s="13">
        <f t="shared" ref="F49:F53" si="26">G49-E49</f>
        <v>-13030</v>
      </c>
      <c r="G49" s="769">
        <v>5590987</v>
      </c>
      <c r="H49" s="1226">
        <v>2819110.74</v>
      </c>
      <c r="I49" s="1233">
        <f t="shared" si="25"/>
        <v>0.50422416292507932</v>
      </c>
      <c r="J49" s="1234">
        <v>137838.20000000001</v>
      </c>
    </row>
    <row r="50" spans="1:10" x14ac:dyDescent="0.2">
      <c r="A50" s="9"/>
      <c r="B50" s="9"/>
      <c r="C50" s="10" t="s">
        <v>259</v>
      </c>
      <c r="D50" s="11" t="s">
        <v>260</v>
      </c>
      <c r="E50" s="13">
        <v>480000</v>
      </c>
      <c r="F50" s="13">
        <f t="shared" si="26"/>
        <v>-19172</v>
      </c>
      <c r="G50" s="769">
        <v>460828</v>
      </c>
      <c r="H50" s="1226">
        <v>460821.78</v>
      </c>
      <c r="I50" s="1233">
        <f t="shared" si="25"/>
        <v>0.99998650255626831</v>
      </c>
      <c r="J50" s="1234">
        <v>0</v>
      </c>
    </row>
    <row r="51" spans="1:10" x14ac:dyDescent="0.2">
      <c r="A51" s="9"/>
      <c r="B51" s="9"/>
      <c r="C51" s="10" t="s">
        <v>198</v>
      </c>
      <c r="D51" s="11" t="s">
        <v>199</v>
      </c>
      <c r="E51" s="13">
        <v>1106796</v>
      </c>
      <c r="F51" s="13">
        <f t="shared" si="26"/>
        <v>-18618</v>
      </c>
      <c r="G51" s="769">
        <v>1088178</v>
      </c>
      <c r="H51" s="1226">
        <v>579934.80000000005</v>
      </c>
      <c r="I51" s="1233">
        <f t="shared" si="25"/>
        <v>0.53294111808913625</v>
      </c>
      <c r="J51" s="1234">
        <v>72472.850000000006</v>
      </c>
    </row>
    <row r="52" spans="1:10" x14ac:dyDescent="0.2">
      <c r="A52" s="9"/>
      <c r="B52" s="9"/>
      <c r="C52" s="10" t="s">
        <v>200</v>
      </c>
      <c r="D52" s="11" t="s">
        <v>201</v>
      </c>
      <c r="E52" s="13">
        <v>157813</v>
      </c>
      <c r="F52" s="13">
        <f t="shared" si="26"/>
        <v>-11656</v>
      </c>
      <c r="G52" s="769">
        <v>146157</v>
      </c>
      <c r="H52" s="1226">
        <v>67938.350000000006</v>
      </c>
      <c r="I52" s="1233">
        <f t="shared" si="25"/>
        <v>0.46483131153485641</v>
      </c>
      <c r="J52" s="1234">
        <v>11326.62</v>
      </c>
    </row>
    <row r="53" spans="1:10" x14ac:dyDescent="0.2">
      <c r="A53" s="9"/>
      <c r="B53" s="9"/>
      <c r="C53" s="10" t="s">
        <v>212</v>
      </c>
      <c r="D53" s="11" t="s">
        <v>213</v>
      </c>
      <c r="E53" s="13">
        <v>47728</v>
      </c>
      <c r="F53" s="13">
        <f t="shared" si="26"/>
        <v>0</v>
      </c>
      <c r="G53" s="769">
        <v>47728</v>
      </c>
      <c r="H53" s="1226">
        <v>13963.58</v>
      </c>
      <c r="I53" s="1233">
        <f t="shared" si="25"/>
        <v>0.29256578947368422</v>
      </c>
      <c r="J53" s="1234">
        <v>4250.42</v>
      </c>
    </row>
    <row r="54" spans="1:10" ht="22.5" x14ac:dyDescent="0.2">
      <c r="A54" s="8"/>
      <c r="B54" s="773" t="s">
        <v>124</v>
      </c>
      <c r="C54" s="774"/>
      <c r="D54" s="775" t="s">
        <v>125</v>
      </c>
      <c r="E54" s="776">
        <f>SUM(E55:E58)</f>
        <v>926382</v>
      </c>
      <c r="F54" s="776">
        <f>SUM(F55:F58)</f>
        <v>-22402</v>
      </c>
      <c r="G54" s="777">
        <f>SUM(G55:G58)</f>
        <v>903980</v>
      </c>
      <c r="H54" s="790">
        <f>SUM(H55:H58)</f>
        <v>466927.93999999994</v>
      </c>
      <c r="I54" s="1228">
        <f>H54/G54</f>
        <v>0.51652463550078531</v>
      </c>
      <c r="J54" s="1244">
        <f>SUM(J55:J58)</f>
        <v>27590.019999999997</v>
      </c>
    </row>
    <row r="55" spans="1:10" x14ac:dyDescent="0.2">
      <c r="A55" s="9"/>
      <c r="B55" s="9"/>
      <c r="C55" s="10" t="s">
        <v>196</v>
      </c>
      <c r="D55" s="11" t="s">
        <v>197</v>
      </c>
      <c r="E55" s="13">
        <v>710218</v>
      </c>
      <c r="F55" s="13">
        <f t="shared" ref="F55:F58" si="27">G55-E55</f>
        <v>-15338</v>
      </c>
      <c r="G55" s="769">
        <v>694880</v>
      </c>
      <c r="H55" s="1226">
        <v>332643.19</v>
      </c>
      <c r="I55" s="1233">
        <f t="shared" ref="I55:I58" si="28">H55/G55</f>
        <v>0.47870594922864379</v>
      </c>
      <c r="J55" s="1234">
        <v>17015.28</v>
      </c>
    </row>
    <row r="56" spans="1:10" x14ac:dyDescent="0.2">
      <c r="A56" s="9"/>
      <c r="B56" s="9"/>
      <c r="C56" s="10" t="s">
        <v>259</v>
      </c>
      <c r="D56" s="11" t="s">
        <v>260</v>
      </c>
      <c r="E56" s="13">
        <v>59300</v>
      </c>
      <c r="F56" s="13">
        <f t="shared" si="27"/>
        <v>-4258</v>
      </c>
      <c r="G56" s="769">
        <v>55042</v>
      </c>
      <c r="H56" s="1226">
        <v>55039.99</v>
      </c>
      <c r="I56" s="1233">
        <f t="shared" si="28"/>
        <v>0.99996348243159761</v>
      </c>
      <c r="J56" s="1234">
        <v>0</v>
      </c>
    </row>
    <row r="57" spans="1:10" x14ac:dyDescent="0.2">
      <c r="A57" s="9"/>
      <c r="B57" s="9"/>
      <c r="C57" s="10" t="s">
        <v>198</v>
      </c>
      <c r="D57" s="11" t="s">
        <v>199</v>
      </c>
      <c r="E57" s="13">
        <v>137260</v>
      </c>
      <c r="F57" s="13">
        <f t="shared" si="27"/>
        <v>-2586</v>
      </c>
      <c r="G57" s="769">
        <v>134674</v>
      </c>
      <c r="H57" s="1226">
        <v>69555.039999999994</v>
      </c>
      <c r="I57" s="1233">
        <f t="shared" si="28"/>
        <v>0.51646969719470714</v>
      </c>
      <c r="J57" s="1234">
        <v>9147.39</v>
      </c>
    </row>
    <row r="58" spans="1:10" x14ac:dyDescent="0.2">
      <c r="A58" s="9"/>
      <c r="B58" s="9"/>
      <c r="C58" s="10" t="s">
        <v>200</v>
      </c>
      <c r="D58" s="11" t="s">
        <v>201</v>
      </c>
      <c r="E58" s="13">
        <v>19604</v>
      </c>
      <c r="F58" s="13">
        <f t="shared" si="27"/>
        <v>-220</v>
      </c>
      <c r="G58" s="769">
        <v>19384</v>
      </c>
      <c r="H58" s="1226">
        <v>9689.7199999999993</v>
      </c>
      <c r="I58" s="1233">
        <f t="shared" si="28"/>
        <v>0.49988237721832435</v>
      </c>
      <c r="J58" s="1234">
        <v>1427.35</v>
      </c>
    </row>
    <row r="59" spans="1:10" ht="15" x14ac:dyDescent="0.2">
      <c r="A59" s="8"/>
      <c r="B59" s="773" t="s">
        <v>128</v>
      </c>
      <c r="C59" s="774"/>
      <c r="D59" s="775" t="s">
        <v>129</v>
      </c>
      <c r="E59" s="776">
        <f>SUM(E60:E64)</f>
        <v>1819054</v>
      </c>
      <c r="F59" s="776">
        <f>SUM(F60:F64)</f>
        <v>536396</v>
      </c>
      <c r="G59" s="777">
        <f>SUM(G60:G64)</f>
        <v>2355450</v>
      </c>
      <c r="H59" s="790">
        <f>SUM(H60:H64)</f>
        <v>1198391.29</v>
      </c>
      <c r="I59" s="1228">
        <f>H59/G59</f>
        <v>0.50877381816638012</v>
      </c>
      <c r="J59" s="1238">
        <f>SUM(J60:J64)</f>
        <v>70742.679999999993</v>
      </c>
    </row>
    <row r="60" spans="1:10" x14ac:dyDescent="0.2">
      <c r="A60" s="9"/>
      <c r="B60" s="9"/>
      <c r="C60" s="10" t="s">
        <v>196</v>
      </c>
      <c r="D60" s="11" t="s">
        <v>197</v>
      </c>
      <c r="E60" s="13">
        <v>1348997</v>
      </c>
      <c r="F60" s="13">
        <f t="shared" ref="F60:F64" si="29">G60-E60</f>
        <v>474500</v>
      </c>
      <c r="G60" s="769">
        <v>1823497</v>
      </c>
      <c r="H60" s="1226">
        <v>867084.94</v>
      </c>
      <c r="I60" s="1233">
        <f t="shared" ref="I60:I64" si="30">H60/G60</f>
        <v>0.47550664465036135</v>
      </c>
      <c r="J60" s="1234">
        <v>41926.92</v>
      </c>
    </row>
    <row r="61" spans="1:10" x14ac:dyDescent="0.2">
      <c r="A61" s="9"/>
      <c r="B61" s="9"/>
      <c r="C61" s="10" t="s">
        <v>259</v>
      </c>
      <c r="D61" s="11" t="s">
        <v>260</v>
      </c>
      <c r="E61" s="13">
        <v>154000</v>
      </c>
      <c r="F61" s="13">
        <f t="shared" si="29"/>
        <v>-15240</v>
      </c>
      <c r="G61" s="769">
        <v>138760</v>
      </c>
      <c r="H61" s="1226">
        <v>138758.29999999999</v>
      </c>
      <c r="I61" s="1233">
        <f t="shared" si="30"/>
        <v>0.99998774863072926</v>
      </c>
      <c r="J61" s="1234">
        <v>0</v>
      </c>
    </row>
    <row r="62" spans="1:10" x14ac:dyDescent="0.2">
      <c r="A62" s="9"/>
      <c r="B62" s="9"/>
      <c r="C62" s="10" t="s">
        <v>198</v>
      </c>
      <c r="D62" s="11" t="s">
        <v>199</v>
      </c>
      <c r="E62" s="13">
        <v>268410</v>
      </c>
      <c r="F62" s="13">
        <f t="shared" si="29"/>
        <v>74176</v>
      </c>
      <c r="G62" s="769">
        <v>342586</v>
      </c>
      <c r="H62" s="1226">
        <v>171445.59</v>
      </c>
      <c r="I62" s="1233">
        <f t="shared" si="30"/>
        <v>0.50044540640890167</v>
      </c>
      <c r="J62" s="1234">
        <v>25510.080000000002</v>
      </c>
    </row>
    <row r="63" spans="1:10" x14ac:dyDescent="0.2">
      <c r="A63" s="9"/>
      <c r="B63" s="9"/>
      <c r="C63" s="10" t="s">
        <v>200</v>
      </c>
      <c r="D63" s="11" t="s">
        <v>201</v>
      </c>
      <c r="E63" s="13">
        <v>42147</v>
      </c>
      <c r="F63" s="13">
        <f t="shared" si="29"/>
        <v>2960</v>
      </c>
      <c r="G63" s="769">
        <v>45107</v>
      </c>
      <c r="H63" s="1226">
        <v>21102.46</v>
      </c>
      <c r="I63" s="1233">
        <f t="shared" si="30"/>
        <v>0.46783115702662553</v>
      </c>
      <c r="J63" s="1234">
        <v>3305.68</v>
      </c>
    </row>
    <row r="64" spans="1:10" x14ac:dyDescent="0.2">
      <c r="A64" s="9"/>
      <c r="B64" s="9"/>
      <c r="C64" s="10" t="s">
        <v>212</v>
      </c>
      <c r="D64" s="11" t="s">
        <v>213</v>
      </c>
      <c r="E64" s="13">
        <v>5500</v>
      </c>
      <c r="F64" s="13">
        <f t="shared" si="29"/>
        <v>0</v>
      </c>
      <c r="G64" s="769">
        <v>5500</v>
      </c>
      <c r="H64" s="1226">
        <v>0</v>
      </c>
      <c r="I64" s="1233">
        <f t="shared" si="30"/>
        <v>0</v>
      </c>
      <c r="J64" s="1234">
        <v>0</v>
      </c>
    </row>
    <row r="65" spans="1:10" ht="15" x14ac:dyDescent="0.2">
      <c r="A65" s="8"/>
      <c r="B65" s="773" t="s">
        <v>134</v>
      </c>
      <c r="C65" s="774"/>
      <c r="D65" s="775" t="s">
        <v>135</v>
      </c>
      <c r="E65" s="776">
        <f>SUM(E66:E70)</f>
        <v>2614116</v>
      </c>
      <c r="F65" s="776">
        <f>SUM(F66:F70)</f>
        <v>-37547</v>
      </c>
      <c r="G65" s="777">
        <f>SUM(G66:G70)</f>
        <v>2576569</v>
      </c>
      <c r="H65" s="790">
        <f>SUM(H66:H70)</f>
        <v>1423802.4200000002</v>
      </c>
      <c r="I65" s="1228">
        <f>H65/G65</f>
        <v>0.55259627046665549</v>
      </c>
      <c r="J65" s="1244">
        <f>SUM(J66:J70)</f>
        <v>75798.62999999999</v>
      </c>
    </row>
    <row r="66" spans="1:10" x14ac:dyDescent="0.2">
      <c r="A66" s="9"/>
      <c r="B66" s="9"/>
      <c r="C66" s="10" t="s">
        <v>196</v>
      </c>
      <c r="D66" s="11" t="s">
        <v>197</v>
      </c>
      <c r="E66" s="13">
        <v>1970062</v>
      </c>
      <c r="F66" s="13">
        <f t="shared" ref="F66:F70" si="31">G66-E66</f>
        <v>-11261</v>
      </c>
      <c r="G66" s="769">
        <v>1958801</v>
      </c>
      <c r="H66" s="1226">
        <v>1005387.04</v>
      </c>
      <c r="I66" s="1233">
        <f t="shared" ref="I66:I70" si="32">H66/G66</f>
        <v>0.51326655438709701</v>
      </c>
      <c r="J66" s="1234">
        <v>50316.959999999999</v>
      </c>
    </row>
    <row r="67" spans="1:10" x14ac:dyDescent="0.2">
      <c r="A67" s="9"/>
      <c r="B67" s="9"/>
      <c r="C67" s="10" t="s">
        <v>259</v>
      </c>
      <c r="D67" s="11" t="s">
        <v>260</v>
      </c>
      <c r="E67" s="13">
        <v>187500</v>
      </c>
      <c r="F67" s="13">
        <f t="shared" si="31"/>
        <v>-12551</v>
      </c>
      <c r="G67" s="769">
        <v>174949</v>
      </c>
      <c r="H67" s="1226">
        <v>174947.77</v>
      </c>
      <c r="I67" s="1233">
        <f t="shared" si="32"/>
        <v>0.99999296937964777</v>
      </c>
      <c r="J67" s="1234">
        <v>0</v>
      </c>
    </row>
    <row r="68" spans="1:10" x14ac:dyDescent="0.2">
      <c r="A68" s="9"/>
      <c r="B68" s="9"/>
      <c r="C68" s="10" t="s">
        <v>198</v>
      </c>
      <c r="D68" s="11" t="s">
        <v>199</v>
      </c>
      <c r="E68" s="13">
        <v>393539</v>
      </c>
      <c r="F68" s="13">
        <f t="shared" si="31"/>
        <v>-8317</v>
      </c>
      <c r="G68" s="769">
        <v>385222</v>
      </c>
      <c r="H68" s="1226">
        <v>214580.04</v>
      </c>
      <c r="I68" s="1233">
        <f t="shared" si="32"/>
        <v>0.55702955698272683</v>
      </c>
      <c r="J68" s="1234">
        <v>20844.43</v>
      </c>
    </row>
    <row r="69" spans="1:10" x14ac:dyDescent="0.2">
      <c r="A69" s="9"/>
      <c r="B69" s="9"/>
      <c r="C69" s="10" t="s">
        <v>200</v>
      </c>
      <c r="D69" s="11" t="s">
        <v>201</v>
      </c>
      <c r="E69" s="13">
        <v>55899</v>
      </c>
      <c r="F69" s="13">
        <f t="shared" si="31"/>
        <v>-5418</v>
      </c>
      <c r="G69" s="769">
        <v>50481</v>
      </c>
      <c r="H69" s="1226">
        <v>26842.61</v>
      </c>
      <c r="I69" s="1233">
        <f t="shared" si="32"/>
        <v>0.53173689110754541</v>
      </c>
      <c r="J69" s="1234">
        <v>3874.2</v>
      </c>
    </row>
    <row r="70" spans="1:10" x14ac:dyDescent="0.2">
      <c r="A70" s="9"/>
      <c r="B70" s="9"/>
      <c r="C70" s="10" t="s">
        <v>212</v>
      </c>
      <c r="D70" s="11" t="s">
        <v>213</v>
      </c>
      <c r="E70" s="13">
        <v>7116</v>
      </c>
      <c r="F70" s="13">
        <f t="shared" si="31"/>
        <v>0</v>
      </c>
      <c r="G70" s="769">
        <v>7116</v>
      </c>
      <c r="H70" s="1226">
        <v>2044.96</v>
      </c>
      <c r="I70" s="1233">
        <f t="shared" si="32"/>
        <v>0.28737492973580664</v>
      </c>
      <c r="J70" s="1234">
        <v>763.04</v>
      </c>
    </row>
    <row r="71" spans="1:10" ht="22.5" x14ac:dyDescent="0.2">
      <c r="A71" s="8"/>
      <c r="B71" s="773" t="s">
        <v>333</v>
      </c>
      <c r="C71" s="774"/>
      <c r="D71" s="775" t="s">
        <v>334</v>
      </c>
      <c r="E71" s="776">
        <f>SUM(E72:E76)</f>
        <v>546380</v>
      </c>
      <c r="F71" s="776">
        <f>SUM(F72:F76)</f>
        <v>-8671</v>
      </c>
      <c r="G71" s="777">
        <f>SUM(G72:G76)</f>
        <v>537709</v>
      </c>
      <c r="H71" s="790">
        <f>SUM(H72:H76)</f>
        <v>269377.12</v>
      </c>
      <c r="I71" s="1228">
        <f>H71/G71</f>
        <v>0.50097193835327281</v>
      </c>
      <c r="J71" s="1236">
        <f>SUM(J72:J76)</f>
        <v>17585.25</v>
      </c>
    </row>
    <row r="72" spans="1:10" x14ac:dyDescent="0.2">
      <c r="A72" s="9"/>
      <c r="B72" s="9"/>
      <c r="C72" s="10" t="s">
        <v>196</v>
      </c>
      <c r="D72" s="11" t="s">
        <v>197</v>
      </c>
      <c r="E72" s="13">
        <v>416031</v>
      </c>
      <c r="F72" s="13">
        <f t="shared" ref="F72:F76" si="33">G72-E72</f>
        <v>0</v>
      </c>
      <c r="G72" s="769">
        <v>416031</v>
      </c>
      <c r="H72" s="1226">
        <v>197852.68</v>
      </c>
      <c r="I72" s="1233">
        <f t="shared" ref="I72:I76" si="34">H72/G72</f>
        <v>0.47557196458917722</v>
      </c>
      <c r="J72" s="1234">
        <v>11302.19</v>
      </c>
    </row>
    <row r="73" spans="1:10" x14ac:dyDescent="0.2">
      <c r="A73" s="9"/>
      <c r="B73" s="9"/>
      <c r="C73" s="10" t="s">
        <v>259</v>
      </c>
      <c r="D73" s="11" t="s">
        <v>260</v>
      </c>
      <c r="E73" s="13">
        <v>32000</v>
      </c>
      <c r="F73" s="13">
        <f t="shared" si="33"/>
        <v>-419</v>
      </c>
      <c r="G73" s="769">
        <v>31581</v>
      </c>
      <c r="H73" s="1226">
        <v>31580.14</v>
      </c>
      <c r="I73" s="1233">
        <f t="shared" si="34"/>
        <v>0.99997276843671823</v>
      </c>
      <c r="J73" s="1234">
        <v>0</v>
      </c>
    </row>
    <row r="74" spans="1:10" x14ac:dyDescent="0.2">
      <c r="A74" s="9"/>
      <c r="B74" s="9"/>
      <c r="C74" s="10" t="s">
        <v>198</v>
      </c>
      <c r="D74" s="11" t="s">
        <v>199</v>
      </c>
      <c r="E74" s="13">
        <v>78152</v>
      </c>
      <c r="F74" s="13">
        <f t="shared" si="33"/>
        <v>-4842</v>
      </c>
      <c r="G74" s="769">
        <v>73310</v>
      </c>
      <c r="H74" s="1226">
        <v>32406.58</v>
      </c>
      <c r="I74" s="1233">
        <f t="shared" si="34"/>
        <v>0.44204856090574274</v>
      </c>
      <c r="J74" s="1234">
        <v>5552.97</v>
      </c>
    </row>
    <row r="75" spans="1:10" x14ac:dyDescent="0.2">
      <c r="A75" s="9"/>
      <c r="B75" s="9"/>
      <c r="C75" s="10" t="s">
        <v>200</v>
      </c>
      <c r="D75" s="11" t="s">
        <v>201</v>
      </c>
      <c r="E75" s="13">
        <v>11197</v>
      </c>
      <c r="F75" s="13">
        <f t="shared" si="33"/>
        <v>-3410</v>
      </c>
      <c r="G75" s="769">
        <v>7787</v>
      </c>
      <c r="H75" s="1226">
        <v>2927.72</v>
      </c>
      <c r="I75" s="1233">
        <f t="shared" si="34"/>
        <v>0.37597534352125334</v>
      </c>
      <c r="J75" s="1234">
        <v>485.09</v>
      </c>
    </row>
    <row r="76" spans="1:10" x14ac:dyDescent="0.2">
      <c r="A76" s="9"/>
      <c r="B76" s="9"/>
      <c r="C76" s="10" t="s">
        <v>212</v>
      </c>
      <c r="D76" s="11" t="s">
        <v>213</v>
      </c>
      <c r="E76" s="13">
        <v>9000</v>
      </c>
      <c r="F76" s="13">
        <f t="shared" si="33"/>
        <v>0</v>
      </c>
      <c r="G76" s="769">
        <v>9000</v>
      </c>
      <c r="H76" s="1226">
        <v>4610</v>
      </c>
      <c r="I76" s="1233">
        <f t="shared" si="34"/>
        <v>0.51222222222222225</v>
      </c>
      <c r="J76" s="1234">
        <v>245</v>
      </c>
    </row>
    <row r="77" spans="1:10" ht="15" x14ac:dyDescent="0.2">
      <c r="A77" s="8"/>
      <c r="B77" s="773" t="s">
        <v>136</v>
      </c>
      <c r="C77" s="774"/>
      <c r="D77" s="775" t="s">
        <v>137</v>
      </c>
      <c r="E77" s="776">
        <f>SUM(E78:E81)</f>
        <v>318919</v>
      </c>
      <c r="F77" s="776">
        <f>SUM(F78:F81)</f>
        <v>-7455</v>
      </c>
      <c r="G77" s="777">
        <f>SUM(G78:G81)</f>
        <v>311464</v>
      </c>
      <c r="H77" s="790">
        <f>SUM(H78:H81)</f>
        <v>164422.98000000001</v>
      </c>
      <c r="I77" s="1228">
        <f>H77/G77</f>
        <v>0.5279036421544705</v>
      </c>
      <c r="J77" s="1236">
        <f>SUM(J78:J81)</f>
        <v>9276.2200000000012</v>
      </c>
    </row>
    <row r="78" spans="1:10" x14ac:dyDescent="0.2">
      <c r="A78" s="9"/>
      <c r="B78" s="9"/>
      <c r="C78" s="10" t="s">
        <v>196</v>
      </c>
      <c r="D78" s="11" t="s">
        <v>197</v>
      </c>
      <c r="E78" s="13">
        <v>245628</v>
      </c>
      <c r="F78" s="13">
        <f>G78-E78</f>
        <v>-737</v>
      </c>
      <c r="G78" s="769">
        <v>244891</v>
      </c>
      <c r="H78" s="1226">
        <v>123127.63</v>
      </c>
      <c r="I78" s="1233">
        <f>H78/G78</f>
        <v>0.502785443319681</v>
      </c>
      <c r="J78" s="1234">
        <v>5738.68</v>
      </c>
    </row>
    <row r="79" spans="1:10" x14ac:dyDescent="0.2">
      <c r="A79" s="9"/>
      <c r="B79" s="9"/>
      <c r="C79" s="10" t="s">
        <v>259</v>
      </c>
      <c r="D79" s="11" t="s">
        <v>260</v>
      </c>
      <c r="E79" s="13">
        <v>21000</v>
      </c>
      <c r="F79" s="13">
        <f t="shared" ref="F79:F81" si="35">G79-E79</f>
        <v>-3457</v>
      </c>
      <c r="G79" s="769">
        <v>17543</v>
      </c>
      <c r="H79" s="1226">
        <v>17542.02</v>
      </c>
      <c r="I79" s="1233">
        <f t="shared" ref="I79:I88" si="36">H79/G79</f>
        <v>0.99994413726272591</v>
      </c>
      <c r="J79" s="1234">
        <v>0</v>
      </c>
    </row>
    <row r="80" spans="1:10" x14ac:dyDescent="0.2">
      <c r="A80" s="9"/>
      <c r="B80" s="9"/>
      <c r="C80" s="10" t="s">
        <v>198</v>
      </c>
      <c r="D80" s="11" t="s">
        <v>199</v>
      </c>
      <c r="E80" s="13">
        <v>45759</v>
      </c>
      <c r="F80" s="13">
        <f t="shared" si="35"/>
        <v>-1486</v>
      </c>
      <c r="G80" s="769">
        <v>44273</v>
      </c>
      <c r="H80" s="1226">
        <v>21443.85</v>
      </c>
      <c r="I80" s="1233">
        <f t="shared" si="36"/>
        <v>0.48435502450703588</v>
      </c>
      <c r="J80" s="1234">
        <v>3194.51</v>
      </c>
    </row>
    <row r="81" spans="1:10" x14ac:dyDescent="0.2">
      <c r="A81" s="9"/>
      <c r="B81" s="9"/>
      <c r="C81" s="10" t="s">
        <v>200</v>
      </c>
      <c r="D81" s="11" t="s">
        <v>201</v>
      </c>
      <c r="E81" s="13">
        <v>6532</v>
      </c>
      <c r="F81" s="13">
        <f t="shared" si="35"/>
        <v>-1775</v>
      </c>
      <c r="G81" s="769">
        <v>4757</v>
      </c>
      <c r="H81" s="1226">
        <v>2309.48</v>
      </c>
      <c r="I81" s="1233">
        <f t="shared" si="36"/>
        <v>0.48549085558124871</v>
      </c>
      <c r="J81" s="1234">
        <v>343.03</v>
      </c>
    </row>
    <row r="82" spans="1:10" ht="17.25" customHeight="1" x14ac:dyDescent="0.2">
      <c r="A82" s="783" t="s">
        <v>338</v>
      </c>
      <c r="B82" s="783"/>
      <c r="C82" s="783"/>
      <c r="D82" s="793" t="s">
        <v>339</v>
      </c>
      <c r="E82" s="785">
        <f>E83+E85</f>
        <v>105250</v>
      </c>
      <c r="F82" s="785">
        <f t="shared" ref="F82:H82" si="37">F83+F85</f>
        <v>-1440</v>
      </c>
      <c r="G82" s="785">
        <f t="shared" si="37"/>
        <v>103810</v>
      </c>
      <c r="H82" s="785">
        <f t="shared" si="37"/>
        <v>36371.33</v>
      </c>
      <c r="I82" s="1227">
        <f t="shared" si="36"/>
        <v>0.35036441575956073</v>
      </c>
      <c r="J82" s="1235">
        <f>J83+J85</f>
        <v>2539.86</v>
      </c>
    </row>
    <row r="83" spans="1:10" ht="15" x14ac:dyDescent="0.2">
      <c r="A83" s="8"/>
      <c r="B83" s="773" t="s">
        <v>340</v>
      </c>
      <c r="C83" s="774"/>
      <c r="D83" s="775" t="s">
        <v>341</v>
      </c>
      <c r="E83" s="776">
        <f>SUM(E84:E84)</f>
        <v>3800</v>
      </c>
      <c r="F83" s="776">
        <f>SUM(F84:F84)</f>
        <v>0</v>
      </c>
      <c r="G83" s="777">
        <f>SUM(G84:G84)</f>
        <v>3800</v>
      </c>
      <c r="H83" s="790">
        <f>SUM(H84:H84)</f>
        <v>1180</v>
      </c>
      <c r="I83" s="1228">
        <f t="shared" si="36"/>
        <v>0.31052631578947371</v>
      </c>
      <c r="J83" s="1236">
        <f>SUM(J84:J84)</f>
        <v>220</v>
      </c>
    </row>
    <row r="84" spans="1:10" x14ac:dyDescent="0.2">
      <c r="A84" s="9"/>
      <c r="B84" s="9"/>
      <c r="C84" s="10" t="s">
        <v>212</v>
      </c>
      <c r="D84" s="11" t="s">
        <v>213</v>
      </c>
      <c r="E84" s="13">
        <v>3800</v>
      </c>
      <c r="F84" s="13">
        <f>G84-E84</f>
        <v>0</v>
      </c>
      <c r="G84" s="769">
        <v>3800</v>
      </c>
      <c r="H84" s="1226">
        <v>1180</v>
      </c>
      <c r="I84" s="1233">
        <f t="shared" si="36"/>
        <v>0.31052631578947371</v>
      </c>
      <c r="J84" s="1234">
        <v>220</v>
      </c>
    </row>
    <row r="85" spans="1:10" ht="15" x14ac:dyDescent="0.2">
      <c r="A85" s="8"/>
      <c r="B85" s="773" t="s">
        <v>342</v>
      </c>
      <c r="C85" s="774"/>
      <c r="D85" s="775" t="s">
        <v>343</v>
      </c>
      <c r="E85" s="776">
        <f>SUM(E86:E88)</f>
        <v>101450</v>
      </c>
      <c r="F85" s="776">
        <f>SUM(F86:F88)</f>
        <v>-1440</v>
      </c>
      <c r="G85" s="777">
        <f>SUM(G86:G88)</f>
        <v>100010</v>
      </c>
      <c r="H85" s="790">
        <f>SUM(H86:H88)</f>
        <v>35191.33</v>
      </c>
      <c r="I85" s="1228">
        <f t="shared" si="36"/>
        <v>0.35187811218878112</v>
      </c>
      <c r="J85" s="1239">
        <f>SUM(J86:J88)</f>
        <v>2319.86</v>
      </c>
    </row>
    <row r="86" spans="1:10" x14ac:dyDescent="0.2">
      <c r="A86" s="9"/>
      <c r="B86" s="9"/>
      <c r="C86" s="1341" t="s">
        <v>198</v>
      </c>
      <c r="D86" s="11" t="s">
        <v>199</v>
      </c>
      <c r="E86" s="13">
        <v>2700</v>
      </c>
      <c r="F86" s="13">
        <f t="shared" ref="F86:F88" si="38">G86-E86</f>
        <v>0</v>
      </c>
      <c r="G86" s="769">
        <v>2700</v>
      </c>
      <c r="H86" s="1226">
        <v>1244.5899999999999</v>
      </c>
      <c r="I86" s="1233">
        <f t="shared" si="36"/>
        <v>0.46095925925925924</v>
      </c>
      <c r="J86" s="1234">
        <v>493.36</v>
      </c>
    </row>
    <row r="87" spans="1:10" x14ac:dyDescent="0.2">
      <c r="A87" s="9"/>
      <c r="B87" s="9"/>
      <c r="C87" s="10" t="s">
        <v>200</v>
      </c>
      <c r="D87" s="11" t="s">
        <v>201</v>
      </c>
      <c r="E87" s="13">
        <v>130</v>
      </c>
      <c r="F87" s="13">
        <f t="shared" si="38"/>
        <v>0</v>
      </c>
      <c r="G87" s="769">
        <v>130</v>
      </c>
      <c r="H87" s="1226">
        <v>52.7</v>
      </c>
      <c r="I87" s="1233">
        <f t="shared" si="36"/>
        <v>0.4053846153846154</v>
      </c>
      <c r="J87" s="1234">
        <v>10.54</v>
      </c>
    </row>
    <row r="88" spans="1:10" x14ac:dyDescent="0.2">
      <c r="A88" s="9"/>
      <c r="B88" s="9"/>
      <c r="C88" s="10" t="s">
        <v>212</v>
      </c>
      <c r="D88" s="11" t="s">
        <v>213</v>
      </c>
      <c r="E88" s="13">
        <v>98620</v>
      </c>
      <c r="F88" s="13">
        <f t="shared" si="38"/>
        <v>-1440</v>
      </c>
      <c r="G88" s="769">
        <v>97180</v>
      </c>
      <c r="H88" s="1226">
        <v>33894.04</v>
      </c>
      <c r="I88" s="1233">
        <f t="shared" si="36"/>
        <v>0.34877587981066066</v>
      </c>
      <c r="J88" s="1234">
        <v>1815.96</v>
      </c>
    </row>
    <row r="89" spans="1:10" ht="21.75" customHeight="1" x14ac:dyDescent="0.2">
      <c r="A89" s="783" t="s">
        <v>138</v>
      </c>
      <c r="B89" s="783"/>
      <c r="C89" s="783"/>
      <c r="D89" s="784" t="s">
        <v>139</v>
      </c>
      <c r="E89" s="785">
        <f>E90+E92+E97+E111+E102+E108</f>
        <v>1283977</v>
      </c>
      <c r="F89" s="785">
        <f t="shared" ref="F89" si="39">F90+F92+F97+F111+F102</f>
        <v>53874.999999999993</v>
      </c>
      <c r="G89" s="785">
        <f>G90+G92+G97+G111+G102+G108</f>
        <v>1337852</v>
      </c>
      <c r="H89" s="785">
        <f>H90+H92+H97+H111+H102+H108</f>
        <v>620962.19000000006</v>
      </c>
      <c r="I89" s="1227">
        <f>H89/G89</f>
        <v>0.46414864274972123</v>
      </c>
      <c r="J89" s="1235">
        <f>J90+J92+J97+J102+J108+J111</f>
        <v>30441.360000000001</v>
      </c>
    </row>
    <row r="90" spans="1:10" ht="22.5" x14ac:dyDescent="0.2">
      <c r="A90" s="8"/>
      <c r="B90" s="773" t="s">
        <v>346</v>
      </c>
      <c r="C90" s="774"/>
      <c r="D90" s="775" t="s">
        <v>347</v>
      </c>
      <c r="E90" s="776">
        <f>SUM(E91:E91)</f>
        <v>1500</v>
      </c>
      <c r="F90" s="776">
        <f>SUM(F91:F91)</f>
        <v>0</v>
      </c>
      <c r="G90" s="777">
        <f>SUM(G91:G91)</f>
        <v>1500</v>
      </c>
      <c r="H90" s="790">
        <f>SUM(H91:H91)</f>
        <v>0</v>
      </c>
      <c r="I90" s="1228">
        <f>H91/G90</f>
        <v>0</v>
      </c>
      <c r="J90" s="1236">
        <f>SUM(J91:J91)</f>
        <v>0</v>
      </c>
    </row>
    <row r="91" spans="1:10" x14ac:dyDescent="0.2">
      <c r="A91" s="9"/>
      <c r="B91" s="9"/>
      <c r="C91" s="10" t="s">
        <v>212</v>
      </c>
      <c r="D91" s="11" t="s">
        <v>213</v>
      </c>
      <c r="E91" s="13">
        <v>1500</v>
      </c>
      <c r="F91" s="13">
        <f>G91-E91</f>
        <v>0</v>
      </c>
      <c r="G91" s="769">
        <v>1500</v>
      </c>
      <c r="H91" s="1226">
        <v>0</v>
      </c>
      <c r="I91" s="1233">
        <f>H91/G91</f>
        <v>0</v>
      </c>
      <c r="J91" s="1234">
        <v>0</v>
      </c>
    </row>
    <row r="92" spans="1:10" ht="15" x14ac:dyDescent="0.2">
      <c r="A92" s="8"/>
      <c r="B92" s="773" t="s">
        <v>140</v>
      </c>
      <c r="C92" s="774"/>
      <c r="D92" s="775" t="s">
        <v>141</v>
      </c>
      <c r="E92" s="776">
        <f>SUM(E93:E96)</f>
        <v>65704</v>
      </c>
      <c r="F92" s="776">
        <f>SUM(F93:F96)</f>
        <v>53972.999999999993</v>
      </c>
      <c r="G92" s="777">
        <f>SUM(G93:G96)</f>
        <v>119677</v>
      </c>
      <c r="H92" s="790">
        <f>SUM(H93:H96)</f>
        <v>31929.120000000003</v>
      </c>
      <c r="I92" s="1228">
        <f>H92/G92</f>
        <v>0.26679412084193288</v>
      </c>
      <c r="J92" s="1239">
        <f>SUM(J93:J96)</f>
        <v>1836.73</v>
      </c>
    </row>
    <row r="93" spans="1:10" x14ac:dyDescent="0.2">
      <c r="A93" s="9"/>
      <c r="B93" s="9"/>
      <c r="C93" s="10" t="s">
        <v>196</v>
      </c>
      <c r="D93" s="11" t="s">
        <v>197</v>
      </c>
      <c r="E93" s="13">
        <v>51912</v>
      </c>
      <c r="F93" s="13">
        <f t="shared" ref="F93:F96" si="40">G93-E93</f>
        <v>45101.53</v>
      </c>
      <c r="G93" s="769">
        <v>97013.53</v>
      </c>
      <c r="H93" s="1226">
        <v>24255.25</v>
      </c>
      <c r="I93" s="1233">
        <f t="shared" ref="I93:I96" si="41">H93/G93</f>
        <v>0.25001924989225732</v>
      </c>
      <c r="J93" s="1247">
        <v>1070.48</v>
      </c>
    </row>
    <row r="94" spans="1:10" x14ac:dyDescent="0.2">
      <c r="A94" s="9"/>
      <c r="B94" s="9"/>
      <c r="C94" s="10" t="s">
        <v>259</v>
      </c>
      <c r="D94" s="11" t="s">
        <v>260</v>
      </c>
      <c r="E94" s="13">
        <v>2992</v>
      </c>
      <c r="F94" s="13">
        <f t="shared" si="40"/>
        <v>0</v>
      </c>
      <c r="G94" s="769">
        <v>2992</v>
      </c>
      <c r="H94" s="1226">
        <v>2992</v>
      </c>
      <c r="I94" s="1233">
        <f t="shared" si="41"/>
        <v>1</v>
      </c>
      <c r="J94" s="1247">
        <v>0</v>
      </c>
    </row>
    <row r="95" spans="1:10" x14ac:dyDescent="0.2">
      <c r="A95" s="9"/>
      <c r="B95" s="9"/>
      <c r="C95" s="10" t="s">
        <v>198</v>
      </c>
      <c r="D95" s="11" t="s">
        <v>199</v>
      </c>
      <c r="E95" s="13">
        <v>9455</v>
      </c>
      <c r="F95" s="13">
        <f t="shared" si="40"/>
        <v>7766.48</v>
      </c>
      <c r="G95" s="769">
        <v>17221.48</v>
      </c>
      <c r="H95" s="1226">
        <v>4098.72</v>
      </c>
      <c r="I95" s="1233">
        <f t="shared" si="41"/>
        <v>0.23800045060006458</v>
      </c>
      <c r="J95" s="1247">
        <v>670.81</v>
      </c>
    </row>
    <row r="96" spans="1:10" x14ac:dyDescent="0.2">
      <c r="A96" s="9"/>
      <c r="B96" s="9"/>
      <c r="C96" s="10" t="s">
        <v>200</v>
      </c>
      <c r="D96" s="11" t="s">
        <v>201</v>
      </c>
      <c r="E96" s="13">
        <v>1345</v>
      </c>
      <c r="F96" s="13">
        <f t="shared" si="40"/>
        <v>1104.9899999999998</v>
      </c>
      <c r="G96" s="769">
        <v>2449.9899999999998</v>
      </c>
      <c r="H96" s="1226">
        <v>583.15</v>
      </c>
      <c r="I96" s="1233">
        <f t="shared" si="41"/>
        <v>0.23802137967910075</v>
      </c>
      <c r="J96" s="1247">
        <v>95.44</v>
      </c>
    </row>
    <row r="97" spans="1:10" ht="45" x14ac:dyDescent="0.2">
      <c r="A97" s="8"/>
      <c r="B97" s="773" t="s">
        <v>142</v>
      </c>
      <c r="C97" s="774"/>
      <c r="D97" s="775" t="s">
        <v>143</v>
      </c>
      <c r="E97" s="776">
        <f>SUM(E98:E101)</f>
        <v>270336</v>
      </c>
      <c r="F97" s="776">
        <f>SUM(F98:F101)</f>
        <v>0</v>
      </c>
      <c r="G97" s="777">
        <f>SUM(G98:G101)</f>
        <v>270336</v>
      </c>
      <c r="H97" s="790">
        <f>SUM(H98:H101)</f>
        <v>166052.18</v>
      </c>
      <c r="I97" s="1228">
        <f>H97/G97</f>
        <v>0.61424368193655299</v>
      </c>
      <c r="J97" s="1244">
        <f>SUM(J98:J101)</f>
        <v>3716.36</v>
      </c>
    </row>
    <row r="98" spans="1:10" x14ac:dyDescent="0.2">
      <c r="A98" s="9"/>
      <c r="B98" s="9"/>
      <c r="C98" s="10" t="s">
        <v>196</v>
      </c>
      <c r="D98" s="11" t="s">
        <v>197</v>
      </c>
      <c r="E98" s="13">
        <v>126668</v>
      </c>
      <c r="F98" s="13">
        <f t="shared" ref="F98:F101" si="42">G98-E98</f>
        <v>0</v>
      </c>
      <c r="G98" s="769">
        <v>126668</v>
      </c>
      <c r="H98" s="1226">
        <v>58082.78</v>
      </c>
      <c r="I98" s="1233">
        <f t="shared" ref="I98:I107" si="43">H98/G98</f>
        <v>0.45854343638488015</v>
      </c>
      <c r="J98" s="1234">
        <v>3518.9</v>
      </c>
    </row>
    <row r="99" spans="1:10" x14ac:dyDescent="0.2">
      <c r="A99" s="9"/>
      <c r="B99" s="9"/>
      <c r="C99" s="10" t="s">
        <v>259</v>
      </c>
      <c r="D99" s="11" t="s">
        <v>260</v>
      </c>
      <c r="E99" s="13">
        <v>7314</v>
      </c>
      <c r="F99" s="13">
        <f t="shared" si="42"/>
        <v>0</v>
      </c>
      <c r="G99" s="769">
        <v>7314</v>
      </c>
      <c r="H99" s="1226">
        <v>7314</v>
      </c>
      <c r="I99" s="1233">
        <f t="shared" si="43"/>
        <v>1</v>
      </c>
      <c r="J99" s="1234">
        <v>0</v>
      </c>
    </row>
    <row r="100" spans="1:10" x14ac:dyDescent="0.2">
      <c r="A100" s="9"/>
      <c r="B100" s="9"/>
      <c r="C100" s="10" t="s">
        <v>198</v>
      </c>
      <c r="D100" s="11" t="s">
        <v>199</v>
      </c>
      <c r="E100" s="13">
        <v>133072</v>
      </c>
      <c r="F100" s="13">
        <f t="shared" si="42"/>
        <v>0</v>
      </c>
      <c r="G100" s="769">
        <v>133072</v>
      </c>
      <c r="H100" s="1226">
        <v>99825.95</v>
      </c>
      <c r="I100" s="1233">
        <f t="shared" si="43"/>
        <v>0.75016494829866531</v>
      </c>
      <c r="J100" s="1234">
        <v>0</v>
      </c>
    </row>
    <row r="101" spans="1:10" x14ac:dyDescent="0.2">
      <c r="A101" s="9"/>
      <c r="B101" s="9"/>
      <c r="C101" s="10" t="s">
        <v>200</v>
      </c>
      <c r="D101" s="11" t="s">
        <v>201</v>
      </c>
      <c r="E101" s="13">
        <v>3282</v>
      </c>
      <c r="F101" s="13">
        <f t="shared" si="42"/>
        <v>0</v>
      </c>
      <c r="G101" s="769">
        <v>3282</v>
      </c>
      <c r="H101" s="1226">
        <v>829.45</v>
      </c>
      <c r="I101" s="1233">
        <f t="shared" si="43"/>
        <v>0.25272699573430835</v>
      </c>
      <c r="J101" s="1234">
        <v>197.46</v>
      </c>
    </row>
    <row r="102" spans="1:10" ht="15" x14ac:dyDescent="0.2">
      <c r="A102" s="8"/>
      <c r="B102" s="773" t="s">
        <v>158</v>
      </c>
      <c r="C102" s="774"/>
      <c r="D102" s="775" t="s">
        <v>159</v>
      </c>
      <c r="E102" s="776">
        <f>SUM(E103:E107)</f>
        <v>901894</v>
      </c>
      <c r="F102" s="776">
        <f>SUM(F103:F107)</f>
        <v>-2750</v>
      </c>
      <c r="G102" s="777">
        <f>SUM(G103:G107)</f>
        <v>899144</v>
      </c>
      <c r="H102" s="790">
        <f>SUM(H103:H107)</f>
        <v>400890.96</v>
      </c>
      <c r="I102" s="1228">
        <f t="shared" si="43"/>
        <v>0.44585846093617931</v>
      </c>
      <c r="J102" s="1236">
        <f>SUM(J103:J107)</f>
        <v>23658.97</v>
      </c>
    </row>
    <row r="103" spans="1:10" x14ac:dyDescent="0.2">
      <c r="A103" s="9"/>
      <c r="B103" s="9"/>
      <c r="C103" s="10" t="s">
        <v>196</v>
      </c>
      <c r="D103" s="11" t="s">
        <v>197</v>
      </c>
      <c r="E103" s="13">
        <v>705656</v>
      </c>
      <c r="F103" s="13">
        <f t="shared" ref="F103:F107" si="44">G103-E103</f>
        <v>0</v>
      </c>
      <c r="G103" s="769">
        <v>705656</v>
      </c>
      <c r="H103" s="1226">
        <v>294952.39</v>
      </c>
      <c r="I103" s="1233">
        <f t="shared" si="43"/>
        <v>0.41798325246295648</v>
      </c>
      <c r="J103" s="1234">
        <v>15076.31</v>
      </c>
    </row>
    <row r="104" spans="1:10" x14ac:dyDescent="0.2">
      <c r="A104" s="9"/>
      <c r="B104" s="9"/>
      <c r="C104" s="10" t="s">
        <v>259</v>
      </c>
      <c r="D104" s="11" t="s">
        <v>260</v>
      </c>
      <c r="E104" s="13">
        <v>45956</v>
      </c>
      <c r="F104" s="13">
        <f t="shared" si="44"/>
        <v>0</v>
      </c>
      <c r="G104" s="769">
        <v>45956</v>
      </c>
      <c r="H104" s="1226">
        <v>44874.89</v>
      </c>
      <c r="I104" s="1233">
        <f t="shared" si="43"/>
        <v>0.97647510662372705</v>
      </c>
      <c r="J104" s="1234">
        <v>0</v>
      </c>
    </row>
    <row r="105" spans="1:10" x14ac:dyDescent="0.2">
      <c r="A105" s="9"/>
      <c r="B105" s="9"/>
      <c r="C105" s="10" t="s">
        <v>198</v>
      </c>
      <c r="D105" s="11" t="s">
        <v>199</v>
      </c>
      <c r="E105" s="13">
        <v>122634</v>
      </c>
      <c r="F105" s="13">
        <f t="shared" si="44"/>
        <v>0</v>
      </c>
      <c r="G105" s="769">
        <v>122634</v>
      </c>
      <c r="H105" s="1226">
        <v>52534.42</v>
      </c>
      <c r="I105" s="1233">
        <f t="shared" si="43"/>
        <v>0.42838380873167309</v>
      </c>
      <c r="J105" s="1234">
        <v>7691.62</v>
      </c>
    </row>
    <row r="106" spans="1:10" x14ac:dyDescent="0.2">
      <c r="A106" s="9"/>
      <c r="B106" s="9"/>
      <c r="C106" s="10" t="s">
        <v>200</v>
      </c>
      <c r="D106" s="11" t="s">
        <v>201</v>
      </c>
      <c r="E106" s="13">
        <v>17448</v>
      </c>
      <c r="F106" s="13">
        <f t="shared" si="44"/>
        <v>0</v>
      </c>
      <c r="G106" s="769">
        <v>17448</v>
      </c>
      <c r="H106" s="1226">
        <v>4714.26</v>
      </c>
      <c r="I106" s="1233">
        <f t="shared" si="43"/>
        <v>0.27018913342503442</v>
      </c>
      <c r="J106" s="1234">
        <v>813.04</v>
      </c>
    </row>
    <row r="107" spans="1:10" x14ac:dyDescent="0.2">
      <c r="A107" s="9"/>
      <c r="B107" s="9"/>
      <c r="C107" s="10" t="s">
        <v>212</v>
      </c>
      <c r="D107" s="11" t="s">
        <v>213</v>
      </c>
      <c r="E107" s="13">
        <v>10200</v>
      </c>
      <c r="F107" s="13">
        <f t="shared" si="44"/>
        <v>-2750</v>
      </c>
      <c r="G107" s="769">
        <v>7450</v>
      </c>
      <c r="H107" s="1226">
        <v>3815</v>
      </c>
      <c r="I107" s="1233">
        <f t="shared" si="43"/>
        <v>0.51208053691275168</v>
      </c>
      <c r="J107" s="1234">
        <v>78</v>
      </c>
    </row>
    <row r="108" spans="1:10" ht="22.5" x14ac:dyDescent="0.2">
      <c r="A108" s="8"/>
      <c r="B108" s="773" t="s">
        <v>160</v>
      </c>
      <c r="C108" s="774"/>
      <c r="D108" s="775" t="s">
        <v>161</v>
      </c>
      <c r="E108" s="776">
        <f>SUM(E109:E110)</f>
        <v>44543</v>
      </c>
      <c r="F108" s="776">
        <f>SUM(F109:F110)</f>
        <v>0</v>
      </c>
      <c r="G108" s="777">
        <f>SUM(G109:G110)</f>
        <v>44543</v>
      </c>
      <c r="H108" s="790">
        <f>SUM(H109:H110)</f>
        <v>22089.93</v>
      </c>
      <c r="I108" s="1228">
        <f>H108/G108</f>
        <v>0.49592371416384168</v>
      </c>
      <c r="J108" s="1240">
        <f>SUM(J109:J110)</f>
        <v>1229.3000000000002</v>
      </c>
    </row>
    <row r="109" spans="1:10" x14ac:dyDescent="0.2">
      <c r="A109" s="9"/>
      <c r="B109" s="9"/>
      <c r="C109" s="10" t="s">
        <v>198</v>
      </c>
      <c r="D109" s="11" t="s">
        <v>199</v>
      </c>
      <c r="E109" s="13">
        <v>6543</v>
      </c>
      <c r="F109" s="13">
        <f t="shared" ref="F109:F110" si="45">G109-E109</f>
        <v>0</v>
      </c>
      <c r="G109" s="769">
        <v>6543</v>
      </c>
      <c r="H109" s="1226">
        <v>2855.27</v>
      </c>
      <c r="I109" s="1233">
        <f t="shared" ref="I109:I110" si="46">H109/G109</f>
        <v>0.43638545009934282</v>
      </c>
      <c r="J109" s="1234">
        <v>596.69000000000005</v>
      </c>
    </row>
    <row r="110" spans="1:10" x14ac:dyDescent="0.2">
      <c r="A110" s="9"/>
      <c r="B110" s="9"/>
      <c r="C110" s="10" t="s">
        <v>212</v>
      </c>
      <c r="D110" s="11" t="s">
        <v>213</v>
      </c>
      <c r="E110" s="13">
        <v>38000</v>
      </c>
      <c r="F110" s="13">
        <f t="shared" si="45"/>
        <v>0</v>
      </c>
      <c r="G110" s="769">
        <v>38000</v>
      </c>
      <c r="H110" s="1226">
        <v>19234.66</v>
      </c>
      <c r="I110" s="1233">
        <f t="shared" si="46"/>
        <v>0.50617526315789474</v>
      </c>
      <c r="J110" s="1234">
        <v>632.61</v>
      </c>
    </row>
    <row r="111" spans="1:10" ht="15" x14ac:dyDescent="0.2">
      <c r="A111" s="8"/>
      <c r="B111" s="773" t="s">
        <v>164</v>
      </c>
      <c r="C111" s="774"/>
      <c r="D111" s="775" t="s">
        <v>11</v>
      </c>
      <c r="E111" s="776">
        <f>SUM(E112:E114)</f>
        <v>0</v>
      </c>
      <c r="F111" s="776">
        <f>SUM(F112:F114)</f>
        <v>2652</v>
      </c>
      <c r="G111" s="777">
        <f>SUM(G112:G114)</f>
        <v>2652</v>
      </c>
      <c r="H111" s="790">
        <f>SUM(H112:H114)</f>
        <v>0</v>
      </c>
      <c r="I111" s="1228">
        <f>H111/G111</f>
        <v>0</v>
      </c>
      <c r="J111" s="1236">
        <f>SUM(J112:J114)</f>
        <v>0</v>
      </c>
    </row>
    <row r="112" spans="1:10" x14ac:dyDescent="0.2">
      <c r="A112" s="9"/>
      <c r="B112" s="9"/>
      <c r="C112" s="10" t="s">
        <v>196</v>
      </c>
      <c r="D112" s="11" t="s">
        <v>197</v>
      </c>
      <c r="E112" s="13">
        <v>0</v>
      </c>
      <c r="F112" s="13">
        <f t="shared" ref="F112:F114" si="47">G112-E112</f>
        <v>2216</v>
      </c>
      <c r="G112" s="769">
        <v>2216</v>
      </c>
      <c r="H112" s="1226">
        <v>0</v>
      </c>
      <c r="I112" s="1233">
        <f t="shared" ref="I112:I120" si="48">H112/G112</f>
        <v>0</v>
      </c>
      <c r="J112" s="1234">
        <v>0</v>
      </c>
    </row>
    <row r="113" spans="1:10" x14ac:dyDescent="0.2">
      <c r="A113" s="9"/>
      <c r="B113" s="9"/>
      <c r="C113" s="10" t="s">
        <v>198</v>
      </c>
      <c r="D113" s="11" t="s">
        <v>199</v>
      </c>
      <c r="E113" s="13">
        <v>0</v>
      </c>
      <c r="F113" s="13">
        <f t="shared" si="47"/>
        <v>382</v>
      </c>
      <c r="G113" s="769">
        <v>382</v>
      </c>
      <c r="H113" s="1226">
        <v>0</v>
      </c>
      <c r="I113" s="1233">
        <f t="shared" si="48"/>
        <v>0</v>
      </c>
      <c r="J113" s="1234">
        <v>0</v>
      </c>
    </row>
    <row r="114" spans="1:10" x14ac:dyDescent="0.2">
      <c r="A114" s="9"/>
      <c r="B114" s="9"/>
      <c r="C114" s="10" t="s">
        <v>200</v>
      </c>
      <c r="D114" s="11" t="s">
        <v>201</v>
      </c>
      <c r="E114" s="13">
        <v>0</v>
      </c>
      <c r="F114" s="13">
        <f t="shared" si="47"/>
        <v>54</v>
      </c>
      <c r="G114" s="769">
        <v>54</v>
      </c>
      <c r="H114" s="1226">
        <v>0</v>
      </c>
      <c r="I114" s="1233">
        <f t="shared" si="48"/>
        <v>0</v>
      </c>
      <c r="J114" s="1234">
        <v>0</v>
      </c>
    </row>
    <row r="115" spans="1:10" ht="23.25" customHeight="1" x14ac:dyDescent="0.2">
      <c r="A115" s="783" t="s">
        <v>165</v>
      </c>
      <c r="B115" s="783"/>
      <c r="C115" s="783"/>
      <c r="D115" s="784" t="s">
        <v>166</v>
      </c>
      <c r="E115" s="785">
        <f>E116</f>
        <v>369253</v>
      </c>
      <c r="F115" s="785">
        <f t="shared" ref="F115:H115" si="49">F116</f>
        <v>-12792</v>
      </c>
      <c r="G115" s="785">
        <f t="shared" si="49"/>
        <v>356461</v>
      </c>
      <c r="H115" s="785">
        <f t="shared" si="49"/>
        <v>190939.93000000002</v>
      </c>
      <c r="I115" s="1227">
        <f t="shared" si="48"/>
        <v>0.53565447552467171</v>
      </c>
      <c r="J115" s="1237">
        <f>J116</f>
        <v>12498.89</v>
      </c>
    </row>
    <row r="116" spans="1:10" ht="15" x14ac:dyDescent="0.2">
      <c r="A116" s="8"/>
      <c r="B116" s="773" t="s">
        <v>363</v>
      </c>
      <c r="C116" s="774"/>
      <c r="D116" s="775" t="s">
        <v>364</v>
      </c>
      <c r="E116" s="776">
        <f>SUM(E117:E120)</f>
        <v>369253</v>
      </c>
      <c r="F116" s="776">
        <f>SUM(F117:F120)</f>
        <v>-12792</v>
      </c>
      <c r="G116" s="777">
        <f>SUM(G117:G120)</f>
        <v>356461</v>
      </c>
      <c r="H116" s="790">
        <f>SUM(H117:H120)</f>
        <v>190939.93000000002</v>
      </c>
      <c r="I116" s="1228">
        <f t="shared" si="48"/>
        <v>0.53565447552467171</v>
      </c>
      <c r="J116" s="1238">
        <f>SUM(J117:J120)</f>
        <v>12498.89</v>
      </c>
    </row>
    <row r="117" spans="1:10" x14ac:dyDescent="0.2">
      <c r="A117" s="9"/>
      <c r="B117" s="9"/>
      <c r="C117" s="10" t="s">
        <v>196</v>
      </c>
      <c r="D117" s="11" t="s">
        <v>197</v>
      </c>
      <c r="E117" s="13">
        <v>278801</v>
      </c>
      <c r="F117" s="13">
        <f t="shared" ref="F117:F120" si="50">G117-E117</f>
        <v>-1225</v>
      </c>
      <c r="G117" s="769">
        <v>277576</v>
      </c>
      <c r="H117" s="1226">
        <v>140498.85</v>
      </c>
      <c r="I117" s="1233">
        <f t="shared" si="48"/>
        <v>0.50616353719341733</v>
      </c>
      <c r="J117" s="1234">
        <v>7476.66</v>
      </c>
    </row>
    <row r="118" spans="1:10" x14ac:dyDescent="0.2">
      <c r="A118" s="9"/>
      <c r="B118" s="9"/>
      <c r="C118" s="10" t="s">
        <v>259</v>
      </c>
      <c r="D118" s="11" t="s">
        <v>260</v>
      </c>
      <c r="E118" s="13">
        <v>29500</v>
      </c>
      <c r="F118" s="13">
        <f t="shared" si="50"/>
        <v>-9674</v>
      </c>
      <c r="G118" s="769">
        <v>19826</v>
      </c>
      <c r="H118" s="1226">
        <v>19822.79</v>
      </c>
      <c r="I118" s="1233">
        <f t="shared" si="48"/>
        <v>0.9998380913951378</v>
      </c>
      <c r="J118" s="1234">
        <v>0</v>
      </c>
    </row>
    <row r="119" spans="1:10" x14ac:dyDescent="0.2">
      <c r="A119" s="9"/>
      <c r="B119" s="9"/>
      <c r="C119" s="10" t="s">
        <v>198</v>
      </c>
      <c r="D119" s="11" t="s">
        <v>199</v>
      </c>
      <c r="E119" s="13">
        <v>53349</v>
      </c>
      <c r="F119" s="13">
        <f t="shared" si="50"/>
        <v>-1656</v>
      </c>
      <c r="G119" s="769">
        <v>51693</v>
      </c>
      <c r="H119" s="1226">
        <v>27069.19</v>
      </c>
      <c r="I119" s="1233">
        <f t="shared" si="48"/>
        <v>0.52365291238659006</v>
      </c>
      <c r="J119" s="1234">
        <v>4439.53</v>
      </c>
    </row>
    <row r="120" spans="1:10" x14ac:dyDescent="0.2">
      <c r="A120" s="9"/>
      <c r="B120" s="9"/>
      <c r="C120" s="10" t="s">
        <v>200</v>
      </c>
      <c r="D120" s="11" t="s">
        <v>201</v>
      </c>
      <c r="E120" s="13">
        <v>7603</v>
      </c>
      <c r="F120" s="13">
        <f t="shared" si="50"/>
        <v>-237</v>
      </c>
      <c r="G120" s="769">
        <v>7366</v>
      </c>
      <c r="H120" s="1226">
        <v>3549.1</v>
      </c>
      <c r="I120" s="1233">
        <f t="shared" si="48"/>
        <v>0.48182188433342382</v>
      </c>
      <c r="J120" s="1234">
        <v>582.70000000000005</v>
      </c>
    </row>
    <row r="121" spans="1:10" ht="20.25" customHeight="1" x14ac:dyDescent="0.2">
      <c r="A121" s="783" t="s">
        <v>180</v>
      </c>
      <c r="B121" s="783"/>
      <c r="C121" s="783"/>
      <c r="D121" s="784" t="s">
        <v>181</v>
      </c>
      <c r="E121" s="785">
        <f>E122+E126</f>
        <v>5840</v>
      </c>
      <c r="F121" s="785">
        <f t="shared" ref="F121:H121" si="51">F122+F126</f>
        <v>0</v>
      </c>
      <c r="G121" s="785">
        <f t="shared" si="51"/>
        <v>5840</v>
      </c>
      <c r="H121" s="785">
        <f t="shared" si="51"/>
        <v>606.1</v>
      </c>
      <c r="I121" s="1227">
        <f t="shared" ref="I121:I127" si="52">H121/G121</f>
        <v>0.10378424657534246</v>
      </c>
      <c r="J121" s="1235">
        <f>J122+J126</f>
        <v>343.14</v>
      </c>
    </row>
    <row r="122" spans="1:10" ht="15" x14ac:dyDescent="0.2">
      <c r="A122" s="8"/>
      <c r="B122" s="773" t="s">
        <v>184</v>
      </c>
      <c r="C122" s="774"/>
      <c r="D122" s="775" t="s">
        <v>185</v>
      </c>
      <c r="E122" s="776">
        <f>SUM(E123:E125)</f>
        <v>3940</v>
      </c>
      <c r="F122" s="776">
        <f>SUM(F123:F125)</f>
        <v>0</v>
      </c>
      <c r="G122" s="777">
        <f>SUM(G123:G125)</f>
        <v>3940</v>
      </c>
      <c r="H122" s="790">
        <f>SUM(H123:H125)</f>
        <v>606.1</v>
      </c>
      <c r="I122" s="1228">
        <f t="shared" si="52"/>
        <v>0.15383248730964469</v>
      </c>
      <c r="J122" s="1236">
        <f>SUM(J123:J125)</f>
        <v>343.14</v>
      </c>
    </row>
    <row r="123" spans="1:10" x14ac:dyDescent="0.2">
      <c r="A123" s="9"/>
      <c r="B123" s="9"/>
      <c r="C123" s="10" t="s">
        <v>198</v>
      </c>
      <c r="D123" s="11" t="s">
        <v>199</v>
      </c>
      <c r="E123" s="13">
        <v>570</v>
      </c>
      <c r="F123" s="13">
        <f t="shared" ref="F123:F125" si="53">G123-E123</f>
        <v>0</v>
      </c>
      <c r="G123" s="769">
        <v>570</v>
      </c>
      <c r="H123" s="1226">
        <v>0</v>
      </c>
      <c r="I123" s="1233">
        <f t="shared" si="52"/>
        <v>0</v>
      </c>
      <c r="J123" s="1234">
        <v>139.24</v>
      </c>
    </row>
    <row r="124" spans="1:10" x14ac:dyDescent="0.2">
      <c r="A124" s="9"/>
      <c r="B124" s="9"/>
      <c r="C124" s="10" t="s">
        <v>200</v>
      </c>
      <c r="D124" s="11" t="s">
        <v>201</v>
      </c>
      <c r="E124" s="13">
        <v>81</v>
      </c>
      <c r="F124" s="13">
        <f t="shared" si="53"/>
        <v>0</v>
      </c>
      <c r="G124" s="769">
        <v>81</v>
      </c>
      <c r="H124" s="1226">
        <v>0</v>
      </c>
      <c r="I124" s="1233">
        <f t="shared" si="52"/>
        <v>0</v>
      </c>
      <c r="J124" s="1234">
        <v>0</v>
      </c>
    </row>
    <row r="125" spans="1:10" x14ac:dyDescent="0.2">
      <c r="A125" s="9"/>
      <c r="B125" s="9"/>
      <c r="C125" s="10" t="s">
        <v>212</v>
      </c>
      <c r="D125" s="11" t="s">
        <v>213</v>
      </c>
      <c r="E125" s="13">
        <v>3289</v>
      </c>
      <c r="F125" s="13">
        <f t="shared" si="53"/>
        <v>0</v>
      </c>
      <c r="G125" s="769">
        <v>3289</v>
      </c>
      <c r="H125" s="1226">
        <v>606.1</v>
      </c>
      <c r="I125" s="1233">
        <f t="shared" si="52"/>
        <v>0.1842809364548495</v>
      </c>
      <c r="J125" s="1234">
        <v>203.9</v>
      </c>
    </row>
    <row r="126" spans="1:10" ht="15" x14ac:dyDescent="0.2">
      <c r="A126" s="8"/>
      <c r="B126" s="773" t="s">
        <v>386</v>
      </c>
      <c r="C126" s="774"/>
      <c r="D126" s="775" t="s">
        <v>11</v>
      </c>
      <c r="E126" s="776">
        <f>SUM(E127:E127)</f>
        <v>1900</v>
      </c>
      <c r="F126" s="776">
        <f>SUM(F127:F127)</f>
        <v>0</v>
      </c>
      <c r="G126" s="777">
        <f>SUM(G127:G127)</f>
        <v>1900</v>
      </c>
      <c r="H126" s="790">
        <f>SUM(H127:H127)</f>
        <v>0</v>
      </c>
      <c r="I126" s="1228">
        <f t="shared" si="52"/>
        <v>0</v>
      </c>
      <c r="J126" s="1239">
        <f>SUM(J127:J127)</f>
        <v>0</v>
      </c>
    </row>
    <row r="127" spans="1:10" x14ac:dyDescent="0.2">
      <c r="A127" s="9"/>
      <c r="B127" s="9"/>
      <c r="C127" s="10" t="s">
        <v>212</v>
      </c>
      <c r="D127" s="11" t="s">
        <v>213</v>
      </c>
      <c r="E127" s="13">
        <v>1900</v>
      </c>
      <c r="F127" s="13">
        <f>G127-E127</f>
        <v>0</v>
      </c>
      <c r="G127" s="769">
        <v>1900</v>
      </c>
      <c r="H127" s="1226">
        <v>0</v>
      </c>
      <c r="I127" s="1233">
        <f t="shared" si="52"/>
        <v>0</v>
      </c>
      <c r="J127" s="1232">
        <v>0</v>
      </c>
    </row>
    <row r="128" spans="1:10" ht="21.75" customHeight="1" x14ac:dyDescent="0.2">
      <c r="A128" s="783" t="s">
        <v>387</v>
      </c>
      <c r="B128" s="783"/>
      <c r="C128" s="783"/>
      <c r="D128" s="784" t="s">
        <v>388</v>
      </c>
      <c r="E128" s="785">
        <f>E129+E133</f>
        <v>85400</v>
      </c>
      <c r="F128" s="785">
        <f>F129+F133</f>
        <v>0</v>
      </c>
      <c r="G128" s="786">
        <f>G129+G133</f>
        <v>85400</v>
      </c>
      <c r="H128" s="789">
        <f>H129+H133</f>
        <v>34968.009999999995</v>
      </c>
      <c r="I128" s="1227">
        <f>H128/G128</f>
        <v>0.40946147540983602</v>
      </c>
      <c r="J128" s="1235">
        <f>J129+J133</f>
        <v>5173.43</v>
      </c>
    </row>
    <row r="129" spans="1:10" ht="15" x14ac:dyDescent="0.2">
      <c r="A129" s="8"/>
      <c r="B129" s="773" t="s">
        <v>389</v>
      </c>
      <c r="C129" s="774"/>
      <c r="D129" s="775" t="s">
        <v>390</v>
      </c>
      <c r="E129" s="776">
        <f>SUM(E130:E132)</f>
        <v>60400</v>
      </c>
      <c r="F129" s="776">
        <f>SUM(F130:F132)</f>
        <v>0</v>
      </c>
      <c r="G129" s="777">
        <f>SUM(G130:G132)</f>
        <v>60400</v>
      </c>
      <c r="H129" s="790">
        <f>SUM(H130:H132)</f>
        <v>28877.17</v>
      </c>
      <c r="I129" s="1228">
        <f>H129/G129</f>
        <v>0.4780988410596026</v>
      </c>
      <c r="J129" s="1236">
        <f>SUM(J130:J132)</f>
        <v>4233.2700000000004</v>
      </c>
    </row>
    <row r="130" spans="1:10" x14ac:dyDescent="0.2">
      <c r="A130" s="9"/>
      <c r="B130" s="9"/>
      <c r="C130" s="10" t="s">
        <v>198</v>
      </c>
      <c r="D130" s="11" t="s">
        <v>199</v>
      </c>
      <c r="E130" s="13">
        <v>9000</v>
      </c>
      <c r="F130" s="13">
        <f>G130-E130</f>
        <v>200</v>
      </c>
      <c r="G130" s="769">
        <v>9200</v>
      </c>
      <c r="H130" s="1226">
        <v>3216.93</v>
      </c>
      <c r="I130" s="1233">
        <f>H130/G130</f>
        <v>0.34966630434782608</v>
      </c>
      <c r="J130" s="1232">
        <v>1553.3</v>
      </c>
    </row>
    <row r="131" spans="1:10" x14ac:dyDescent="0.2">
      <c r="A131" s="9"/>
      <c r="B131" s="9"/>
      <c r="C131" s="10" t="s">
        <v>200</v>
      </c>
      <c r="D131" s="11" t="s">
        <v>201</v>
      </c>
      <c r="E131" s="13">
        <v>1400</v>
      </c>
      <c r="F131" s="13">
        <f t="shared" ref="F131:F132" si="54">G131-E131</f>
        <v>0</v>
      </c>
      <c r="G131" s="769">
        <v>1400</v>
      </c>
      <c r="H131" s="1226">
        <v>368.82</v>
      </c>
      <c r="I131" s="1233">
        <f t="shared" ref="I131:I132" si="55">H131/G131</f>
        <v>0.26344285714285715</v>
      </c>
      <c r="J131" s="1232">
        <v>221.39</v>
      </c>
    </row>
    <row r="132" spans="1:10" x14ac:dyDescent="0.2">
      <c r="A132" s="9"/>
      <c r="B132" s="9"/>
      <c r="C132" s="10" t="s">
        <v>212</v>
      </c>
      <c r="D132" s="11" t="s">
        <v>213</v>
      </c>
      <c r="E132" s="13">
        <v>50000</v>
      </c>
      <c r="F132" s="13">
        <f t="shared" si="54"/>
        <v>-200</v>
      </c>
      <c r="G132" s="769">
        <v>49800</v>
      </c>
      <c r="H132" s="1226">
        <v>25291.42</v>
      </c>
      <c r="I132" s="1233">
        <f t="shared" si="55"/>
        <v>0.50785983935742973</v>
      </c>
      <c r="J132" s="1232">
        <v>2458.58</v>
      </c>
    </row>
    <row r="133" spans="1:10" ht="15" x14ac:dyDescent="0.2">
      <c r="A133" s="8"/>
      <c r="B133" s="773" t="s">
        <v>391</v>
      </c>
      <c r="C133" s="774"/>
      <c r="D133" s="775" t="s">
        <v>11</v>
      </c>
      <c r="E133" s="776">
        <f>SUM(E134:E135)</f>
        <v>25000</v>
      </c>
      <c r="F133" s="776">
        <f>SUM(F134:F135)</f>
        <v>0</v>
      </c>
      <c r="G133" s="777">
        <f>SUM(G134:G135)</f>
        <v>25000</v>
      </c>
      <c r="H133" s="790">
        <f>SUM(H134:H135)</f>
        <v>6090.84</v>
      </c>
      <c r="I133" s="1228">
        <f>H133/G133</f>
        <v>0.24363360000000001</v>
      </c>
      <c r="J133" s="1236">
        <f>SUM(J134:J135)</f>
        <v>940.16</v>
      </c>
    </row>
    <row r="134" spans="1:10" x14ac:dyDescent="0.2">
      <c r="A134" s="9"/>
      <c r="B134" s="9"/>
      <c r="C134" s="10" t="s">
        <v>198</v>
      </c>
      <c r="D134" s="11" t="s">
        <v>199</v>
      </c>
      <c r="E134" s="13">
        <v>0</v>
      </c>
      <c r="F134" s="13">
        <f t="shared" ref="F134:F135" si="56">G134-E134</f>
        <v>200</v>
      </c>
      <c r="G134" s="769">
        <v>200</v>
      </c>
      <c r="H134" s="1226">
        <v>0</v>
      </c>
      <c r="I134" s="1233">
        <f t="shared" ref="I134:I135" si="57">H134/G134</f>
        <v>0</v>
      </c>
      <c r="J134" s="1232">
        <v>0</v>
      </c>
    </row>
    <row r="135" spans="1:10" x14ac:dyDescent="0.2">
      <c r="A135" s="9"/>
      <c r="B135" s="9"/>
      <c r="C135" s="10" t="s">
        <v>212</v>
      </c>
      <c r="D135" s="11" t="s">
        <v>213</v>
      </c>
      <c r="E135" s="13">
        <v>25000</v>
      </c>
      <c r="F135" s="13">
        <f t="shared" si="56"/>
        <v>-200</v>
      </c>
      <c r="G135" s="769">
        <v>24800</v>
      </c>
      <c r="H135" s="1226">
        <v>6090.84</v>
      </c>
      <c r="I135" s="1233">
        <f t="shared" si="57"/>
        <v>0.2455983870967742</v>
      </c>
      <c r="J135" s="1232">
        <v>940.16</v>
      </c>
    </row>
    <row r="136" spans="1:10" ht="24.75" customHeight="1" x14ac:dyDescent="0.2">
      <c r="A136" s="1433"/>
      <c r="B136" s="1433"/>
      <c r="C136" s="1433"/>
      <c r="D136" s="1433"/>
      <c r="E136" s="14">
        <f>E128+E121+E115+E89+E82+E47+E42+E33+E17+E13+E9+E4</f>
        <v>18573912</v>
      </c>
      <c r="F136" s="14">
        <f t="shared" ref="F136:H136" si="58">F128+F121+F115+F89+F82+F47+F42+F33+F17+F13+F9+F4</f>
        <v>446805.91000000003</v>
      </c>
      <c r="G136" s="14">
        <f t="shared" si="58"/>
        <v>19020717.91</v>
      </c>
      <c r="H136" s="14">
        <f t="shared" si="58"/>
        <v>9883250.1100000013</v>
      </c>
      <c r="I136" s="1229">
        <f>H136/G136</f>
        <v>0.51960447322569026</v>
      </c>
      <c r="J136" s="772">
        <f>J128+J121+J115+J89+J82+J47+J42+J33+J17+J13+J9+J4</f>
        <v>567480.71000000008</v>
      </c>
    </row>
    <row r="137" spans="1:10" x14ac:dyDescent="0.2">
      <c r="E137" s="1361"/>
    </row>
    <row r="138" spans="1:10" x14ac:dyDescent="0.2">
      <c r="E138" s="1360"/>
    </row>
  </sheetData>
  <mergeCells count="3">
    <mergeCell ref="A1:J1"/>
    <mergeCell ref="A2:J2"/>
    <mergeCell ref="A136:D136"/>
  </mergeCells>
  <pageMargins left="0.74803149606299213" right="0" top="0.59055118110236227" bottom="0.39370078740157483" header="0.31496062992125984" footer="0.11811023622047245"/>
  <pageSetup paperSize="9" orientation="landscape" r:id="rId1"/>
  <headerFooter>
    <oddFooter>Strona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"/>
  <sheetViews>
    <sheetView tabSelected="1" topLeftCell="A25" workbookViewId="0">
      <selection activeCell="N9" sqref="N9"/>
    </sheetView>
  </sheetViews>
  <sheetFormatPr defaultRowHeight="12.75" x14ac:dyDescent="0.2"/>
  <cols>
    <col min="1" max="1" width="4" style="624" customWidth="1"/>
    <col min="2" max="2" width="6.42578125" style="624" customWidth="1"/>
    <col min="3" max="3" width="6" style="624" customWidth="1"/>
    <col min="4" max="4" width="27.85546875" style="624" customWidth="1"/>
    <col min="5" max="5" width="11.7109375" style="624" customWidth="1"/>
    <col min="6" max="6" width="11" style="624" customWidth="1"/>
    <col min="7" max="7" width="7.7109375" style="624" customWidth="1"/>
    <col min="8" max="8" width="10.5703125" style="624" customWidth="1"/>
    <col min="9" max="9" width="8.85546875" style="624" customWidth="1"/>
    <col min="10" max="10" width="9.7109375" style="624" bestFit="1" customWidth="1"/>
    <col min="11" max="16384" width="9.140625" style="624"/>
  </cols>
  <sheetData>
    <row r="1" spans="1:9" x14ac:dyDescent="0.2">
      <c r="D1" s="1576" t="s">
        <v>800</v>
      </c>
      <c r="E1" s="1576"/>
      <c r="F1" s="1576"/>
      <c r="G1" s="1576"/>
      <c r="H1" s="1576"/>
    </row>
    <row r="3" spans="1:9" ht="30.75" customHeight="1" x14ac:dyDescent="0.2">
      <c r="A3" s="1577" t="s">
        <v>770</v>
      </c>
      <c r="B3" s="1577"/>
      <c r="C3" s="1577"/>
      <c r="D3" s="1577"/>
      <c r="E3" s="1577"/>
      <c r="F3" s="1577"/>
      <c r="G3" s="1577"/>
      <c r="H3" s="1577"/>
    </row>
    <row r="4" spans="1:9" ht="17.25" customHeight="1" x14ac:dyDescent="0.2">
      <c r="A4" s="1557" t="s">
        <v>804</v>
      </c>
      <c r="B4" s="1557"/>
      <c r="C4" s="1557"/>
      <c r="D4" s="1557"/>
      <c r="E4" s="1557"/>
      <c r="F4" s="1557"/>
      <c r="G4" s="1557"/>
      <c r="H4" s="1557"/>
    </row>
    <row r="5" spans="1:9" ht="28.5" customHeight="1" thickBot="1" x14ac:dyDescent="0.25">
      <c r="A5" s="1578" t="s">
        <v>558</v>
      </c>
      <c r="B5" s="1578"/>
      <c r="C5" s="1578"/>
      <c r="D5" s="1578"/>
      <c r="E5" s="693"/>
      <c r="F5" s="693"/>
      <c r="G5" s="1091"/>
    </row>
    <row r="6" spans="1:9" ht="47.25" customHeight="1" thickBot="1" x14ac:dyDescent="0.25">
      <c r="A6" s="1092" t="s">
        <v>0</v>
      </c>
      <c r="B6" s="1093" t="s">
        <v>1</v>
      </c>
      <c r="C6" s="1093" t="s">
        <v>2</v>
      </c>
      <c r="D6" s="630" t="s">
        <v>3</v>
      </c>
      <c r="E6" s="1175" t="s">
        <v>815</v>
      </c>
      <c r="F6" s="631" t="s">
        <v>771</v>
      </c>
      <c r="G6" s="1094" t="s">
        <v>715</v>
      </c>
      <c r="H6" s="1095" t="s">
        <v>772</v>
      </c>
      <c r="I6" s="1096" t="s">
        <v>773</v>
      </c>
    </row>
    <row r="7" spans="1:9" ht="24" x14ac:dyDescent="0.2">
      <c r="A7" s="633">
        <v>900</v>
      </c>
      <c r="B7" s="634"/>
      <c r="C7" s="635"/>
      <c r="D7" s="1097" t="s">
        <v>170</v>
      </c>
      <c r="E7" s="637">
        <f>E8</f>
        <v>1558000</v>
      </c>
      <c r="F7" s="637">
        <f>F8</f>
        <v>814675.79</v>
      </c>
      <c r="G7" s="1098">
        <f>F7/E7</f>
        <v>0.52289845314505778</v>
      </c>
      <c r="H7" s="1099">
        <f t="shared" ref="H7:I7" si="0">H8</f>
        <v>143562.01</v>
      </c>
      <c r="I7" s="1100">
        <f t="shared" si="0"/>
        <v>21450.43</v>
      </c>
    </row>
    <row r="8" spans="1:9" x14ac:dyDescent="0.2">
      <c r="A8" s="639"/>
      <c r="B8" s="640">
        <v>90002</v>
      </c>
      <c r="C8" s="640"/>
      <c r="D8" s="641" t="s">
        <v>176</v>
      </c>
      <c r="E8" s="642">
        <f>E9+E10+E11</f>
        <v>1558000</v>
      </c>
      <c r="F8" s="642">
        <f>F9+F10+F11</f>
        <v>814675.79</v>
      </c>
      <c r="G8" s="1101">
        <f>F8/E8</f>
        <v>0.52289845314505778</v>
      </c>
      <c r="H8" s="1102">
        <f t="shared" ref="H8:I8" si="1">H9+H10</f>
        <v>143562.01</v>
      </c>
      <c r="I8" s="643">
        <f t="shared" si="1"/>
        <v>21450.43</v>
      </c>
    </row>
    <row r="9" spans="1:9" ht="48" x14ac:dyDescent="0.2">
      <c r="A9" s="644"/>
      <c r="B9" s="645"/>
      <c r="C9" s="1103" t="s">
        <v>25</v>
      </c>
      <c r="D9" s="1104" t="s">
        <v>774</v>
      </c>
      <c r="E9" s="1105">
        <v>1556000</v>
      </c>
      <c r="F9" s="1106">
        <v>812967.79</v>
      </c>
      <c r="G9" s="1107">
        <f>F9/E9</f>
        <v>0.52247287275064269</v>
      </c>
      <c r="H9" s="675">
        <v>143562.01</v>
      </c>
      <c r="I9" s="1367">
        <v>21450.43</v>
      </c>
    </row>
    <row r="10" spans="1:9" x14ac:dyDescent="0.2">
      <c r="A10" s="644"/>
      <c r="B10" s="645"/>
      <c r="C10" s="1108" t="s">
        <v>19</v>
      </c>
      <c r="D10" s="1109" t="s">
        <v>20</v>
      </c>
      <c r="E10" s="1106">
        <v>2000</v>
      </c>
      <c r="F10" s="1106">
        <v>1548</v>
      </c>
      <c r="G10" s="1107">
        <v>0</v>
      </c>
      <c r="H10" s="675">
        <v>0</v>
      </c>
      <c r="I10" s="1367">
        <v>0</v>
      </c>
    </row>
    <row r="11" spans="1:9" ht="24.75" thickBot="1" x14ac:dyDescent="0.25">
      <c r="A11" s="644"/>
      <c r="B11" s="645"/>
      <c r="C11" s="1110" t="s">
        <v>45</v>
      </c>
      <c r="D11" s="1111" t="s">
        <v>46</v>
      </c>
      <c r="E11" s="1112">
        <v>0</v>
      </c>
      <c r="F11" s="1113">
        <v>160</v>
      </c>
      <c r="G11" s="1114">
        <v>0</v>
      </c>
      <c r="H11" s="1368">
        <v>0</v>
      </c>
      <c r="I11" s="1367">
        <v>0</v>
      </c>
    </row>
    <row r="12" spans="1:9" ht="21" customHeight="1" thickBot="1" x14ac:dyDescent="0.3">
      <c r="A12" s="648"/>
      <c r="B12" s="649"/>
      <c r="C12" s="650"/>
      <c r="D12" s="651" t="s">
        <v>520</v>
      </c>
      <c r="E12" s="1176">
        <f>E7</f>
        <v>1558000</v>
      </c>
      <c r="F12" s="1176">
        <f>F7</f>
        <v>814675.79</v>
      </c>
      <c r="G12" s="1171">
        <f>F12/E12</f>
        <v>0.52289845314505778</v>
      </c>
      <c r="H12" s="1177">
        <f t="shared" ref="H12:I12" si="2">H7</f>
        <v>143562.01</v>
      </c>
      <c r="I12" s="1172">
        <f t="shared" si="2"/>
        <v>21450.43</v>
      </c>
    </row>
    <row r="13" spans="1:9" ht="27" customHeight="1" thickBot="1" x14ac:dyDescent="0.25">
      <c r="A13" s="1579" t="s">
        <v>709</v>
      </c>
      <c r="B13" s="1579"/>
      <c r="C13" s="1579"/>
      <c r="D13" s="1579"/>
      <c r="E13" s="653"/>
      <c r="F13" s="1580"/>
      <c r="G13" s="1579"/>
      <c r="H13" s="1579"/>
    </row>
    <row r="14" spans="1:9" ht="27" customHeight="1" thickBot="1" x14ac:dyDescent="0.25">
      <c r="A14" s="1414" t="s">
        <v>0</v>
      </c>
      <c r="B14" s="1093" t="s">
        <v>1</v>
      </c>
      <c r="C14" s="1093" t="s">
        <v>2</v>
      </c>
      <c r="D14" s="630" t="s">
        <v>3</v>
      </c>
      <c r="E14" s="631" t="s">
        <v>775</v>
      </c>
      <c r="F14" s="632" t="s">
        <v>771</v>
      </c>
      <c r="G14" s="1115" t="s">
        <v>715</v>
      </c>
      <c r="H14" s="1116" t="s">
        <v>730</v>
      </c>
    </row>
    <row r="15" spans="1:9" ht="25.5" x14ac:dyDescent="0.2">
      <c r="A15" s="633">
        <v>900</v>
      </c>
      <c r="B15" s="656"/>
      <c r="C15" s="635"/>
      <c r="D15" s="657" t="s">
        <v>170</v>
      </c>
      <c r="E15" s="1117">
        <f>E16</f>
        <v>1495155</v>
      </c>
      <c r="F15" s="660">
        <f>F16</f>
        <v>568473.14999999991</v>
      </c>
      <c r="G15" s="1027">
        <f>F15/E15</f>
        <v>0.38021017887777514</v>
      </c>
      <c r="H15" s="660">
        <f>H16</f>
        <v>225020.45</v>
      </c>
    </row>
    <row r="16" spans="1:9" x14ac:dyDescent="0.2">
      <c r="A16" s="1118"/>
      <c r="B16" s="640">
        <v>90002</v>
      </c>
      <c r="C16" s="640"/>
      <c r="D16" s="662" t="s">
        <v>176</v>
      </c>
      <c r="E16" s="1119">
        <f>E17+E18+E23</f>
        <v>1495155</v>
      </c>
      <c r="F16" s="665">
        <f>F17+F18</f>
        <v>568473.14999999991</v>
      </c>
      <c r="G16" s="1028">
        <f>F16/E16</f>
        <v>0.38021017887777514</v>
      </c>
      <c r="H16" s="665">
        <f>H17+H18+H23</f>
        <v>225020.45</v>
      </c>
    </row>
    <row r="17" spans="1:10" x14ac:dyDescent="0.2">
      <c r="A17" s="1120"/>
      <c r="B17" s="670"/>
      <c r="C17" s="666">
        <v>4210</v>
      </c>
      <c r="D17" s="1121" t="s">
        <v>203</v>
      </c>
      <c r="E17" s="1122">
        <v>10000</v>
      </c>
      <c r="F17" s="1123">
        <v>3420.75</v>
      </c>
      <c r="G17" s="1124">
        <f>F17/E17</f>
        <v>0.34207500000000002</v>
      </c>
      <c r="H17" s="1125"/>
    </row>
    <row r="18" spans="1:10" x14ac:dyDescent="0.2">
      <c r="A18" s="1120"/>
      <c r="B18" s="670"/>
      <c r="C18" s="666">
        <v>4300</v>
      </c>
      <c r="D18" s="1104" t="s">
        <v>205</v>
      </c>
      <c r="E18" s="1126">
        <f>SUM(E20:E22)</f>
        <v>1483155</v>
      </c>
      <c r="F18" s="1123">
        <f>F20+F21+F22</f>
        <v>565052.39999999991</v>
      </c>
      <c r="G18" s="1124">
        <f>F18/E18</f>
        <v>0.38098000546133071</v>
      </c>
      <c r="H18" s="1127">
        <f>H20+H21+H22</f>
        <v>225020.45</v>
      </c>
    </row>
    <row r="19" spans="1:10" x14ac:dyDescent="0.2">
      <c r="A19" s="1120"/>
      <c r="B19" s="670"/>
      <c r="C19" s="1128"/>
      <c r="D19" s="1129" t="s">
        <v>420</v>
      </c>
      <c r="E19" s="1130"/>
      <c r="F19" s="1131"/>
      <c r="G19" s="1124"/>
      <c r="H19" s="1132"/>
    </row>
    <row r="20" spans="1:10" ht="24" x14ac:dyDescent="0.2">
      <c r="A20" s="1120"/>
      <c r="B20" s="670"/>
      <c r="C20" s="1133"/>
      <c r="D20" s="1134" t="s">
        <v>776</v>
      </c>
      <c r="E20" s="1135">
        <v>1456000</v>
      </c>
      <c r="F20" s="1136">
        <v>560000</v>
      </c>
      <c r="G20" s="1137">
        <f>F20/E20</f>
        <v>0.38461538461538464</v>
      </c>
      <c r="H20" s="1138">
        <v>224000</v>
      </c>
      <c r="I20" s="1139"/>
    </row>
    <row r="21" spans="1:10" x14ac:dyDescent="0.2">
      <c r="A21" s="1120"/>
      <c r="B21" s="670"/>
      <c r="C21" s="1133"/>
      <c r="D21" s="1134" t="s">
        <v>777</v>
      </c>
      <c r="E21" s="1135">
        <v>21167</v>
      </c>
      <c r="F21" s="1136">
        <v>2926.96</v>
      </c>
      <c r="G21" s="1137">
        <f>F21/E21</f>
        <v>0.13827939717484763</v>
      </c>
      <c r="H21" s="1138">
        <v>1020.45</v>
      </c>
    </row>
    <row r="22" spans="1:10" ht="24" x14ac:dyDescent="0.2">
      <c r="A22" s="1120"/>
      <c r="B22" s="670"/>
      <c r="C22" s="1133"/>
      <c r="D22" s="1134" t="s">
        <v>778</v>
      </c>
      <c r="E22" s="1135">
        <v>5988</v>
      </c>
      <c r="F22" s="1136">
        <v>2125.44</v>
      </c>
      <c r="G22" s="1140">
        <f>F22/E22</f>
        <v>0.35494989979959923</v>
      </c>
      <c r="H22" s="1225">
        <v>0</v>
      </c>
    </row>
    <row r="23" spans="1:10" x14ac:dyDescent="0.2">
      <c r="A23" s="1120"/>
      <c r="B23" s="670"/>
      <c r="C23" s="1179" t="s">
        <v>208</v>
      </c>
      <c r="D23" s="1180"/>
      <c r="E23" s="1163">
        <v>2000</v>
      </c>
      <c r="F23" s="1181"/>
      <c r="G23" s="1178"/>
      <c r="H23" s="1182"/>
    </row>
    <row r="24" spans="1:10" x14ac:dyDescent="0.2">
      <c r="A24" s="1141">
        <v>750</v>
      </c>
      <c r="B24" s="1142"/>
      <c r="C24" s="1142"/>
      <c r="D24" s="1143" t="s">
        <v>54</v>
      </c>
      <c r="E24" s="1144">
        <f>E25</f>
        <v>69736.650000000009</v>
      </c>
      <c r="F24" s="1100">
        <f>F25</f>
        <v>42486.030000000006</v>
      </c>
      <c r="G24" s="1145">
        <f>F24/E24</f>
        <v>0.60923531600671954</v>
      </c>
      <c r="H24" s="1100">
        <f>H25</f>
        <v>1830.98</v>
      </c>
    </row>
    <row r="25" spans="1:10" ht="24" x14ac:dyDescent="0.2">
      <c r="A25" s="1146"/>
      <c r="B25" s="1147">
        <v>75023</v>
      </c>
      <c r="C25" s="1148"/>
      <c r="D25" s="1149" t="s">
        <v>779</v>
      </c>
      <c r="E25" s="1150">
        <f>SUM(E26:E32)</f>
        <v>69736.650000000009</v>
      </c>
      <c r="F25" s="1151">
        <f>SUM(F26:F32)</f>
        <v>42486.030000000006</v>
      </c>
      <c r="G25" s="1152">
        <f>F25/E25</f>
        <v>0.60923531600671954</v>
      </c>
      <c r="H25" s="1151">
        <f>SUM(H26:H32)</f>
        <v>1830.98</v>
      </c>
    </row>
    <row r="26" spans="1:10" ht="24" x14ac:dyDescent="0.2">
      <c r="A26" s="1120"/>
      <c r="B26" s="1153"/>
      <c r="C26" s="1154">
        <v>4010</v>
      </c>
      <c r="D26" s="1104" t="s">
        <v>197</v>
      </c>
      <c r="E26" s="1126">
        <v>51954.78</v>
      </c>
      <c r="F26" s="1155">
        <v>30114.78</v>
      </c>
      <c r="G26" s="1156">
        <f>F26/E26</f>
        <v>0.57963444364503125</v>
      </c>
      <c r="H26" s="1127">
        <v>1057.1600000000001</v>
      </c>
      <c r="I26" s="1184"/>
      <c r="J26" s="1139"/>
    </row>
    <row r="27" spans="1:10" ht="24" x14ac:dyDescent="0.2">
      <c r="A27" s="1120"/>
      <c r="B27" s="1157"/>
      <c r="C27" s="1158" t="s">
        <v>259</v>
      </c>
      <c r="D27" s="1158" t="s">
        <v>260</v>
      </c>
      <c r="E27" s="1159">
        <v>3550.73</v>
      </c>
      <c r="F27" s="1160">
        <v>3550.73</v>
      </c>
      <c r="G27" s="1156">
        <f t="shared" ref="G27:G32" si="3">F27/E27</f>
        <v>1</v>
      </c>
      <c r="H27" s="1161">
        <v>0</v>
      </c>
      <c r="I27" s="1185"/>
      <c r="J27" s="1139"/>
    </row>
    <row r="28" spans="1:10" ht="24" x14ac:dyDescent="0.2">
      <c r="A28" s="1120"/>
      <c r="B28" s="1157"/>
      <c r="C28" s="1154">
        <v>4110</v>
      </c>
      <c r="D28" s="1104" t="s">
        <v>780</v>
      </c>
      <c r="E28" s="1126">
        <v>9541.4</v>
      </c>
      <c r="F28" s="1155">
        <v>5787.11</v>
      </c>
      <c r="G28" s="1156">
        <f t="shared" si="3"/>
        <v>0.60652629593141472</v>
      </c>
      <c r="H28" s="1127">
        <v>677.29</v>
      </c>
      <c r="I28" s="1167"/>
      <c r="J28" s="1139"/>
    </row>
    <row r="29" spans="1:10" x14ac:dyDescent="0.2">
      <c r="A29" s="1120"/>
      <c r="B29" s="1157"/>
      <c r="C29" s="1109">
        <v>4120</v>
      </c>
      <c r="D29" s="1162" t="s">
        <v>201</v>
      </c>
      <c r="E29" s="1163">
        <v>1359.88</v>
      </c>
      <c r="F29" s="1164">
        <v>795.41</v>
      </c>
      <c r="G29" s="1156">
        <f t="shared" si="3"/>
        <v>0.58491190399152859</v>
      </c>
      <c r="H29" s="1127">
        <v>96.53</v>
      </c>
    </row>
    <row r="30" spans="1:10" x14ac:dyDescent="0.2">
      <c r="A30" s="1120"/>
      <c r="B30" s="1157"/>
      <c r="C30" s="1109">
        <v>4410</v>
      </c>
      <c r="D30" s="1162" t="s">
        <v>207</v>
      </c>
      <c r="E30" s="1163">
        <v>142</v>
      </c>
      <c r="F30" s="1164">
        <v>57.1</v>
      </c>
      <c r="G30" s="1156">
        <f t="shared" si="3"/>
        <v>0.40211267605633805</v>
      </c>
      <c r="H30" s="1127">
        <v>0</v>
      </c>
    </row>
    <row r="31" spans="1:10" ht="24" x14ac:dyDescent="0.2">
      <c r="A31" s="1120"/>
      <c r="B31" s="1157"/>
      <c r="C31" s="1109">
        <v>4440</v>
      </c>
      <c r="D31" s="1162" t="s">
        <v>288</v>
      </c>
      <c r="E31" s="1163">
        <v>2187.86</v>
      </c>
      <c r="F31" s="1164">
        <v>1640.9</v>
      </c>
      <c r="G31" s="1156">
        <f t="shared" si="3"/>
        <v>0.75000228533818436</v>
      </c>
      <c r="H31" s="1127">
        <v>0</v>
      </c>
    </row>
    <row r="32" spans="1:10" ht="36.75" thickBot="1" x14ac:dyDescent="0.25">
      <c r="A32" s="1120"/>
      <c r="B32" s="1157"/>
      <c r="C32" s="1165">
        <v>4700</v>
      </c>
      <c r="D32" s="1166" t="s">
        <v>396</v>
      </c>
      <c r="E32" s="1167">
        <v>1000</v>
      </c>
      <c r="F32" s="1168">
        <v>540</v>
      </c>
      <c r="G32" s="1156">
        <f t="shared" si="3"/>
        <v>0.54</v>
      </c>
      <c r="H32" s="1127">
        <v>0</v>
      </c>
      <c r="I32" s="1139"/>
    </row>
    <row r="33" spans="1:8" ht="25.5" customHeight="1" thickBot="1" x14ac:dyDescent="0.25">
      <c r="A33" s="1169"/>
      <c r="B33" s="1170"/>
      <c r="C33" s="1170"/>
      <c r="D33" s="1183" t="s">
        <v>520</v>
      </c>
      <c r="E33" s="1177">
        <f>E24+E15</f>
        <v>1564891.65</v>
      </c>
      <c r="F33" s="1172">
        <f>F24+F15</f>
        <v>610959.17999999993</v>
      </c>
      <c r="G33" s="1171">
        <f>F33/E33</f>
        <v>0.39041628217519081</v>
      </c>
      <c r="H33" s="1172">
        <f>H15+H24</f>
        <v>226851.43000000002</v>
      </c>
    </row>
    <row r="34" spans="1:8" ht="9.75" customHeight="1" x14ac:dyDescent="0.2">
      <c r="A34" s="690"/>
      <c r="B34" s="645"/>
      <c r="C34" s="645"/>
      <c r="D34" s="645"/>
      <c r="E34" s="645"/>
      <c r="F34" s="1173"/>
      <c r="G34" s="1174"/>
      <c r="H34" s="1174"/>
    </row>
    <row r="35" spans="1:8" x14ac:dyDescent="0.2">
      <c r="A35" s="690"/>
      <c r="B35" s="645"/>
      <c r="C35" s="645"/>
      <c r="D35" s="645" t="s">
        <v>817</v>
      </c>
      <c r="E35" s="1369">
        <f>E12-E33</f>
        <v>-6891.6499999999069</v>
      </c>
      <c r="F35" s="1369"/>
      <c r="G35" s="1370"/>
      <c r="H35" s="1371"/>
    </row>
    <row r="36" spans="1:8" ht="43.5" customHeight="1" x14ac:dyDescent="0.2">
      <c r="A36" s="1575" t="s">
        <v>816</v>
      </c>
      <c r="B36" s="1575"/>
      <c r="C36" s="1575"/>
      <c r="D36" s="1575"/>
      <c r="E36" s="1575"/>
      <c r="F36" s="1575"/>
      <c r="G36" s="1575"/>
      <c r="H36" s="1575"/>
    </row>
    <row r="37" spans="1:8" x14ac:dyDescent="0.2">
      <c r="A37" s="645" t="s">
        <v>781</v>
      </c>
      <c r="B37" s="645"/>
      <c r="C37" s="645"/>
      <c r="D37" s="645"/>
      <c r="E37" s="645"/>
      <c r="F37" s="645"/>
    </row>
    <row r="38" spans="1:8" x14ac:dyDescent="0.2">
      <c r="A38" s="690"/>
      <c r="B38" s="645"/>
      <c r="C38" s="645"/>
      <c r="D38" s="645"/>
      <c r="E38" s="645"/>
      <c r="F38" s="645"/>
      <c r="G38" s="645"/>
    </row>
    <row r="39" spans="1:8" x14ac:dyDescent="0.2">
      <c r="A39" s="690"/>
      <c r="B39" s="690"/>
      <c r="C39" s="690"/>
      <c r="D39" s="690"/>
      <c r="E39" s="690"/>
      <c r="F39" s="690"/>
      <c r="G39" s="690"/>
    </row>
    <row r="40" spans="1:8" x14ac:dyDescent="0.2">
      <c r="A40" s="690"/>
      <c r="B40" s="690"/>
      <c r="C40" s="690"/>
      <c r="D40" s="690"/>
      <c r="E40" s="690"/>
      <c r="F40" s="690"/>
      <c r="G40" s="690"/>
    </row>
    <row r="41" spans="1:8" x14ac:dyDescent="0.2">
      <c r="A41" s="690"/>
      <c r="B41" s="690"/>
      <c r="C41" s="690"/>
      <c r="D41" s="690"/>
      <c r="E41" s="690"/>
      <c r="F41" s="690"/>
      <c r="G41" s="690"/>
    </row>
    <row r="42" spans="1:8" x14ac:dyDescent="0.2">
      <c r="A42" s="690"/>
      <c r="B42" s="690"/>
      <c r="C42" s="690"/>
      <c r="D42" s="690"/>
      <c r="E42" s="690"/>
      <c r="F42" s="690"/>
      <c r="G42" s="690"/>
    </row>
    <row r="43" spans="1:8" x14ac:dyDescent="0.2">
      <c r="A43" s="690"/>
      <c r="B43" s="690"/>
      <c r="C43" s="690"/>
      <c r="D43" s="690"/>
      <c r="E43" s="690"/>
      <c r="F43" s="690"/>
      <c r="G43" s="690"/>
    </row>
    <row r="44" spans="1:8" x14ac:dyDescent="0.2">
      <c r="A44" s="690"/>
      <c r="B44" s="690"/>
      <c r="C44" s="690"/>
      <c r="D44" s="690"/>
      <c r="E44" s="690"/>
      <c r="F44" s="690"/>
      <c r="G44" s="690"/>
    </row>
  </sheetData>
  <mergeCells count="7">
    <mergeCell ref="A36:H36"/>
    <mergeCell ref="D1:H1"/>
    <mergeCell ref="A3:H3"/>
    <mergeCell ref="A4:H4"/>
    <mergeCell ref="A5:D5"/>
    <mergeCell ref="A13:D13"/>
    <mergeCell ref="F13:H13"/>
  </mergeCells>
  <pageMargins left="0.78740157480314965" right="0" top="0.59055118110236227" bottom="0.39370078740157483" header="0.11811023622047245" footer="0.11811023622047245"/>
  <pageSetup paperSize="9" scale="9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1"/>
  <sheetViews>
    <sheetView showGridLines="0" topLeftCell="A469" workbookViewId="0">
      <selection activeCell="J387" sqref="J387:J388"/>
    </sheetView>
  </sheetViews>
  <sheetFormatPr defaultRowHeight="12.75" x14ac:dyDescent="0.2"/>
  <cols>
    <col min="1" max="1" width="4.5703125" style="6" customWidth="1"/>
    <col min="2" max="2" width="8.28515625" style="6" customWidth="1"/>
    <col min="3" max="3" width="7.7109375" style="6" customWidth="1"/>
    <col min="4" max="4" width="35.5703125" style="6" customWidth="1"/>
    <col min="5" max="5" width="12.7109375" style="6" customWidth="1"/>
    <col min="6" max="6" width="11.7109375" style="6" customWidth="1"/>
    <col min="7" max="7" width="12" style="6" customWidth="1"/>
    <col min="8" max="8" width="15.28515625" style="6" customWidth="1"/>
    <col min="9" max="9" width="9.42578125" style="6" customWidth="1"/>
    <col min="10" max="10" width="14.140625" style="6" customWidth="1"/>
    <col min="11" max="231" width="9.140625" style="6"/>
    <col min="232" max="232" width="2.140625" style="6" customWidth="1"/>
    <col min="233" max="233" width="8.7109375" style="6" customWidth="1"/>
    <col min="234" max="234" width="9.85546875" style="6" customWidth="1"/>
    <col min="235" max="235" width="1" style="6" customWidth="1"/>
    <col min="236" max="236" width="10.85546875" style="6" customWidth="1"/>
    <col min="237" max="237" width="54.5703125" style="6" customWidth="1"/>
    <col min="238" max="239" width="22.85546875" style="6" customWidth="1"/>
    <col min="240" max="240" width="8.7109375" style="6" customWidth="1"/>
    <col min="241" max="241" width="14.140625" style="6" customWidth="1"/>
    <col min="242" max="487" width="9.140625" style="6"/>
    <col min="488" max="488" width="2.140625" style="6" customWidth="1"/>
    <col min="489" max="489" width="8.7109375" style="6" customWidth="1"/>
    <col min="490" max="490" width="9.85546875" style="6" customWidth="1"/>
    <col min="491" max="491" width="1" style="6" customWidth="1"/>
    <col min="492" max="492" width="10.85546875" style="6" customWidth="1"/>
    <col min="493" max="493" width="54.5703125" style="6" customWidth="1"/>
    <col min="494" max="495" width="22.85546875" style="6" customWidth="1"/>
    <col min="496" max="496" width="8.7109375" style="6" customWidth="1"/>
    <col min="497" max="497" width="14.140625" style="6" customWidth="1"/>
    <col min="498" max="743" width="9.140625" style="6"/>
    <col min="744" max="744" width="2.140625" style="6" customWidth="1"/>
    <col min="745" max="745" width="8.7109375" style="6" customWidth="1"/>
    <col min="746" max="746" width="9.85546875" style="6" customWidth="1"/>
    <col min="747" max="747" width="1" style="6" customWidth="1"/>
    <col min="748" max="748" width="10.85546875" style="6" customWidth="1"/>
    <col min="749" max="749" width="54.5703125" style="6" customWidth="1"/>
    <col min="750" max="751" width="22.85546875" style="6" customWidth="1"/>
    <col min="752" max="752" width="8.7109375" style="6" customWidth="1"/>
    <col min="753" max="753" width="14.140625" style="6" customWidth="1"/>
    <col min="754" max="999" width="9.140625" style="6"/>
    <col min="1000" max="1000" width="2.140625" style="6" customWidth="1"/>
    <col min="1001" max="1001" width="8.7109375" style="6" customWidth="1"/>
    <col min="1002" max="1002" width="9.85546875" style="6" customWidth="1"/>
    <col min="1003" max="1003" width="1" style="6" customWidth="1"/>
    <col min="1004" max="1004" width="10.85546875" style="6" customWidth="1"/>
    <col min="1005" max="1005" width="54.5703125" style="6" customWidth="1"/>
    <col min="1006" max="1007" width="22.85546875" style="6" customWidth="1"/>
    <col min="1008" max="1008" width="8.7109375" style="6" customWidth="1"/>
    <col min="1009" max="1009" width="14.140625" style="6" customWidth="1"/>
    <col min="1010" max="1255" width="9.140625" style="6"/>
    <col min="1256" max="1256" width="2.140625" style="6" customWidth="1"/>
    <col min="1257" max="1257" width="8.7109375" style="6" customWidth="1"/>
    <col min="1258" max="1258" width="9.85546875" style="6" customWidth="1"/>
    <col min="1259" max="1259" width="1" style="6" customWidth="1"/>
    <col min="1260" max="1260" width="10.85546875" style="6" customWidth="1"/>
    <col min="1261" max="1261" width="54.5703125" style="6" customWidth="1"/>
    <col min="1262" max="1263" width="22.85546875" style="6" customWidth="1"/>
    <col min="1264" max="1264" width="8.7109375" style="6" customWidth="1"/>
    <col min="1265" max="1265" width="14.140625" style="6" customWidth="1"/>
    <col min="1266" max="1511" width="9.140625" style="6"/>
    <col min="1512" max="1512" width="2.140625" style="6" customWidth="1"/>
    <col min="1513" max="1513" width="8.7109375" style="6" customWidth="1"/>
    <col min="1514" max="1514" width="9.85546875" style="6" customWidth="1"/>
    <col min="1515" max="1515" width="1" style="6" customWidth="1"/>
    <col min="1516" max="1516" width="10.85546875" style="6" customWidth="1"/>
    <col min="1517" max="1517" width="54.5703125" style="6" customWidth="1"/>
    <col min="1518" max="1519" width="22.85546875" style="6" customWidth="1"/>
    <col min="1520" max="1520" width="8.7109375" style="6" customWidth="1"/>
    <col min="1521" max="1521" width="14.140625" style="6" customWidth="1"/>
    <col min="1522" max="1767" width="9.140625" style="6"/>
    <col min="1768" max="1768" width="2.140625" style="6" customWidth="1"/>
    <col min="1769" max="1769" width="8.7109375" style="6" customWidth="1"/>
    <col min="1770" max="1770" width="9.85546875" style="6" customWidth="1"/>
    <col min="1771" max="1771" width="1" style="6" customWidth="1"/>
    <col min="1772" max="1772" width="10.85546875" style="6" customWidth="1"/>
    <col min="1773" max="1773" width="54.5703125" style="6" customWidth="1"/>
    <col min="1774" max="1775" width="22.85546875" style="6" customWidth="1"/>
    <col min="1776" max="1776" width="8.7109375" style="6" customWidth="1"/>
    <col min="1777" max="1777" width="14.140625" style="6" customWidth="1"/>
    <col min="1778" max="2023" width="9.140625" style="6"/>
    <col min="2024" max="2024" width="2.140625" style="6" customWidth="1"/>
    <col min="2025" max="2025" width="8.7109375" style="6" customWidth="1"/>
    <col min="2026" max="2026" width="9.85546875" style="6" customWidth="1"/>
    <col min="2027" max="2027" width="1" style="6" customWidth="1"/>
    <col min="2028" max="2028" width="10.85546875" style="6" customWidth="1"/>
    <col min="2029" max="2029" width="54.5703125" style="6" customWidth="1"/>
    <col min="2030" max="2031" width="22.85546875" style="6" customWidth="1"/>
    <col min="2032" max="2032" width="8.7109375" style="6" customWidth="1"/>
    <col min="2033" max="2033" width="14.140625" style="6" customWidth="1"/>
    <col min="2034" max="2279" width="9.140625" style="6"/>
    <col min="2280" max="2280" width="2.140625" style="6" customWidth="1"/>
    <col min="2281" max="2281" width="8.7109375" style="6" customWidth="1"/>
    <col min="2282" max="2282" width="9.85546875" style="6" customWidth="1"/>
    <col min="2283" max="2283" width="1" style="6" customWidth="1"/>
    <col min="2284" max="2284" width="10.85546875" style="6" customWidth="1"/>
    <col min="2285" max="2285" width="54.5703125" style="6" customWidth="1"/>
    <col min="2286" max="2287" width="22.85546875" style="6" customWidth="1"/>
    <col min="2288" max="2288" width="8.7109375" style="6" customWidth="1"/>
    <col min="2289" max="2289" width="14.140625" style="6" customWidth="1"/>
    <col min="2290" max="2535" width="9.140625" style="6"/>
    <col min="2536" max="2536" width="2.140625" style="6" customWidth="1"/>
    <col min="2537" max="2537" width="8.7109375" style="6" customWidth="1"/>
    <col min="2538" max="2538" width="9.85546875" style="6" customWidth="1"/>
    <col min="2539" max="2539" width="1" style="6" customWidth="1"/>
    <col min="2540" max="2540" width="10.85546875" style="6" customWidth="1"/>
    <col min="2541" max="2541" width="54.5703125" style="6" customWidth="1"/>
    <col min="2542" max="2543" width="22.85546875" style="6" customWidth="1"/>
    <col min="2544" max="2544" width="8.7109375" style="6" customWidth="1"/>
    <col min="2545" max="2545" width="14.140625" style="6" customWidth="1"/>
    <col min="2546" max="2791" width="9.140625" style="6"/>
    <col min="2792" max="2792" width="2.140625" style="6" customWidth="1"/>
    <col min="2793" max="2793" width="8.7109375" style="6" customWidth="1"/>
    <col min="2794" max="2794" width="9.85546875" style="6" customWidth="1"/>
    <col min="2795" max="2795" width="1" style="6" customWidth="1"/>
    <col min="2796" max="2796" width="10.85546875" style="6" customWidth="1"/>
    <col min="2797" max="2797" width="54.5703125" style="6" customWidth="1"/>
    <col min="2798" max="2799" width="22.85546875" style="6" customWidth="1"/>
    <col min="2800" max="2800" width="8.7109375" style="6" customWidth="1"/>
    <col min="2801" max="2801" width="14.140625" style="6" customWidth="1"/>
    <col min="2802" max="3047" width="9.140625" style="6"/>
    <col min="3048" max="3048" width="2.140625" style="6" customWidth="1"/>
    <col min="3049" max="3049" width="8.7109375" style="6" customWidth="1"/>
    <col min="3050" max="3050" width="9.85546875" style="6" customWidth="1"/>
    <col min="3051" max="3051" width="1" style="6" customWidth="1"/>
    <col min="3052" max="3052" width="10.85546875" style="6" customWidth="1"/>
    <col min="3053" max="3053" width="54.5703125" style="6" customWidth="1"/>
    <col min="3054" max="3055" width="22.85546875" style="6" customWidth="1"/>
    <col min="3056" max="3056" width="8.7109375" style="6" customWidth="1"/>
    <col min="3057" max="3057" width="14.140625" style="6" customWidth="1"/>
    <col min="3058" max="3303" width="9.140625" style="6"/>
    <col min="3304" max="3304" width="2.140625" style="6" customWidth="1"/>
    <col min="3305" max="3305" width="8.7109375" style="6" customWidth="1"/>
    <col min="3306" max="3306" width="9.85546875" style="6" customWidth="1"/>
    <col min="3307" max="3307" width="1" style="6" customWidth="1"/>
    <col min="3308" max="3308" width="10.85546875" style="6" customWidth="1"/>
    <col min="3309" max="3309" width="54.5703125" style="6" customWidth="1"/>
    <col min="3310" max="3311" width="22.85546875" style="6" customWidth="1"/>
    <col min="3312" max="3312" width="8.7109375" style="6" customWidth="1"/>
    <col min="3313" max="3313" width="14.140625" style="6" customWidth="1"/>
    <col min="3314" max="3559" width="9.140625" style="6"/>
    <col min="3560" max="3560" width="2.140625" style="6" customWidth="1"/>
    <col min="3561" max="3561" width="8.7109375" style="6" customWidth="1"/>
    <col min="3562" max="3562" width="9.85546875" style="6" customWidth="1"/>
    <col min="3563" max="3563" width="1" style="6" customWidth="1"/>
    <col min="3564" max="3564" width="10.85546875" style="6" customWidth="1"/>
    <col min="3565" max="3565" width="54.5703125" style="6" customWidth="1"/>
    <col min="3566" max="3567" width="22.85546875" style="6" customWidth="1"/>
    <col min="3568" max="3568" width="8.7109375" style="6" customWidth="1"/>
    <col min="3569" max="3569" width="14.140625" style="6" customWidth="1"/>
    <col min="3570" max="3815" width="9.140625" style="6"/>
    <col min="3816" max="3816" width="2.140625" style="6" customWidth="1"/>
    <col min="3817" max="3817" width="8.7109375" style="6" customWidth="1"/>
    <col min="3818" max="3818" width="9.85546875" style="6" customWidth="1"/>
    <col min="3819" max="3819" width="1" style="6" customWidth="1"/>
    <col min="3820" max="3820" width="10.85546875" style="6" customWidth="1"/>
    <col min="3821" max="3821" width="54.5703125" style="6" customWidth="1"/>
    <col min="3822" max="3823" width="22.85546875" style="6" customWidth="1"/>
    <col min="3824" max="3824" width="8.7109375" style="6" customWidth="1"/>
    <col min="3825" max="3825" width="14.140625" style="6" customWidth="1"/>
    <col min="3826" max="4071" width="9.140625" style="6"/>
    <col min="4072" max="4072" width="2.140625" style="6" customWidth="1"/>
    <col min="4073" max="4073" width="8.7109375" style="6" customWidth="1"/>
    <col min="4074" max="4074" width="9.85546875" style="6" customWidth="1"/>
    <col min="4075" max="4075" width="1" style="6" customWidth="1"/>
    <col min="4076" max="4076" width="10.85546875" style="6" customWidth="1"/>
    <col min="4077" max="4077" width="54.5703125" style="6" customWidth="1"/>
    <col min="4078" max="4079" width="22.85546875" style="6" customWidth="1"/>
    <col min="4080" max="4080" width="8.7109375" style="6" customWidth="1"/>
    <col min="4081" max="4081" width="14.140625" style="6" customWidth="1"/>
    <col min="4082" max="4327" width="9.140625" style="6"/>
    <col min="4328" max="4328" width="2.140625" style="6" customWidth="1"/>
    <col min="4329" max="4329" width="8.7109375" style="6" customWidth="1"/>
    <col min="4330" max="4330" width="9.85546875" style="6" customWidth="1"/>
    <col min="4331" max="4331" width="1" style="6" customWidth="1"/>
    <col min="4332" max="4332" width="10.85546875" style="6" customWidth="1"/>
    <col min="4333" max="4333" width="54.5703125" style="6" customWidth="1"/>
    <col min="4334" max="4335" width="22.85546875" style="6" customWidth="1"/>
    <col min="4336" max="4336" width="8.7109375" style="6" customWidth="1"/>
    <col min="4337" max="4337" width="14.140625" style="6" customWidth="1"/>
    <col min="4338" max="4583" width="9.140625" style="6"/>
    <col min="4584" max="4584" width="2.140625" style="6" customWidth="1"/>
    <col min="4585" max="4585" width="8.7109375" style="6" customWidth="1"/>
    <col min="4586" max="4586" width="9.85546875" style="6" customWidth="1"/>
    <col min="4587" max="4587" width="1" style="6" customWidth="1"/>
    <col min="4588" max="4588" width="10.85546875" style="6" customWidth="1"/>
    <col min="4589" max="4589" width="54.5703125" style="6" customWidth="1"/>
    <col min="4590" max="4591" width="22.85546875" style="6" customWidth="1"/>
    <col min="4592" max="4592" width="8.7109375" style="6" customWidth="1"/>
    <col min="4593" max="4593" width="14.140625" style="6" customWidth="1"/>
    <col min="4594" max="4839" width="9.140625" style="6"/>
    <col min="4840" max="4840" width="2.140625" style="6" customWidth="1"/>
    <col min="4841" max="4841" width="8.7109375" style="6" customWidth="1"/>
    <col min="4842" max="4842" width="9.85546875" style="6" customWidth="1"/>
    <col min="4843" max="4843" width="1" style="6" customWidth="1"/>
    <col min="4844" max="4844" width="10.85546875" style="6" customWidth="1"/>
    <col min="4845" max="4845" width="54.5703125" style="6" customWidth="1"/>
    <col min="4846" max="4847" width="22.85546875" style="6" customWidth="1"/>
    <col min="4848" max="4848" width="8.7109375" style="6" customWidth="1"/>
    <col min="4849" max="4849" width="14.140625" style="6" customWidth="1"/>
    <col min="4850" max="5095" width="9.140625" style="6"/>
    <col min="5096" max="5096" width="2.140625" style="6" customWidth="1"/>
    <col min="5097" max="5097" width="8.7109375" style="6" customWidth="1"/>
    <col min="5098" max="5098" width="9.85546875" style="6" customWidth="1"/>
    <col min="5099" max="5099" width="1" style="6" customWidth="1"/>
    <col min="5100" max="5100" width="10.85546875" style="6" customWidth="1"/>
    <col min="5101" max="5101" width="54.5703125" style="6" customWidth="1"/>
    <col min="5102" max="5103" width="22.85546875" style="6" customWidth="1"/>
    <col min="5104" max="5104" width="8.7109375" style="6" customWidth="1"/>
    <col min="5105" max="5105" width="14.140625" style="6" customWidth="1"/>
    <col min="5106" max="5351" width="9.140625" style="6"/>
    <col min="5352" max="5352" width="2.140625" style="6" customWidth="1"/>
    <col min="5353" max="5353" width="8.7109375" style="6" customWidth="1"/>
    <col min="5354" max="5354" width="9.85546875" style="6" customWidth="1"/>
    <col min="5355" max="5355" width="1" style="6" customWidth="1"/>
    <col min="5356" max="5356" width="10.85546875" style="6" customWidth="1"/>
    <col min="5357" max="5357" width="54.5703125" style="6" customWidth="1"/>
    <col min="5358" max="5359" width="22.85546875" style="6" customWidth="1"/>
    <col min="5360" max="5360" width="8.7109375" style="6" customWidth="1"/>
    <col min="5361" max="5361" width="14.140625" style="6" customWidth="1"/>
    <col min="5362" max="5607" width="9.140625" style="6"/>
    <col min="5608" max="5608" width="2.140625" style="6" customWidth="1"/>
    <col min="5609" max="5609" width="8.7109375" style="6" customWidth="1"/>
    <col min="5610" max="5610" width="9.85546875" style="6" customWidth="1"/>
    <col min="5611" max="5611" width="1" style="6" customWidth="1"/>
    <col min="5612" max="5612" width="10.85546875" style="6" customWidth="1"/>
    <col min="5613" max="5613" width="54.5703125" style="6" customWidth="1"/>
    <col min="5614" max="5615" width="22.85546875" style="6" customWidth="1"/>
    <col min="5616" max="5616" width="8.7109375" style="6" customWidth="1"/>
    <col min="5617" max="5617" width="14.140625" style="6" customWidth="1"/>
    <col min="5618" max="5863" width="9.140625" style="6"/>
    <col min="5864" max="5864" width="2.140625" style="6" customWidth="1"/>
    <col min="5865" max="5865" width="8.7109375" style="6" customWidth="1"/>
    <col min="5866" max="5866" width="9.85546875" style="6" customWidth="1"/>
    <col min="5867" max="5867" width="1" style="6" customWidth="1"/>
    <col min="5868" max="5868" width="10.85546875" style="6" customWidth="1"/>
    <col min="5869" max="5869" width="54.5703125" style="6" customWidth="1"/>
    <col min="5870" max="5871" width="22.85546875" style="6" customWidth="1"/>
    <col min="5872" max="5872" width="8.7109375" style="6" customWidth="1"/>
    <col min="5873" max="5873" width="14.140625" style="6" customWidth="1"/>
    <col min="5874" max="6119" width="9.140625" style="6"/>
    <col min="6120" max="6120" width="2.140625" style="6" customWidth="1"/>
    <col min="6121" max="6121" width="8.7109375" style="6" customWidth="1"/>
    <col min="6122" max="6122" width="9.85546875" style="6" customWidth="1"/>
    <col min="6123" max="6123" width="1" style="6" customWidth="1"/>
    <col min="6124" max="6124" width="10.85546875" style="6" customWidth="1"/>
    <col min="6125" max="6125" width="54.5703125" style="6" customWidth="1"/>
    <col min="6126" max="6127" width="22.85546875" style="6" customWidth="1"/>
    <col min="6128" max="6128" width="8.7109375" style="6" customWidth="1"/>
    <col min="6129" max="6129" width="14.140625" style="6" customWidth="1"/>
    <col min="6130" max="6375" width="9.140625" style="6"/>
    <col min="6376" max="6376" width="2.140625" style="6" customWidth="1"/>
    <col min="6377" max="6377" width="8.7109375" style="6" customWidth="1"/>
    <col min="6378" max="6378" width="9.85546875" style="6" customWidth="1"/>
    <col min="6379" max="6379" width="1" style="6" customWidth="1"/>
    <col min="6380" max="6380" width="10.85546875" style="6" customWidth="1"/>
    <col min="6381" max="6381" width="54.5703125" style="6" customWidth="1"/>
    <col min="6382" max="6383" width="22.85546875" style="6" customWidth="1"/>
    <col min="6384" max="6384" width="8.7109375" style="6" customWidth="1"/>
    <col min="6385" max="6385" width="14.140625" style="6" customWidth="1"/>
    <col min="6386" max="6631" width="9.140625" style="6"/>
    <col min="6632" max="6632" width="2.140625" style="6" customWidth="1"/>
    <col min="6633" max="6633" width="8.7109375" style="6" customWidth="1"/>
    <col min="6634" max="6634" width="9.85546875" style="6" customWidth="1"/>
    <col min="6635" max="6635" width="1" style="6" customWidth="1"/>
    <col min="6636" max="6636" width="10.85546875" style="6" customWidth="1"/>
    <col min="6637" max="6637" width="54.5703125" style="6" customWidth="1"/>
    <col min="6638" max="6639" width="22.85546875" style="6" customWidth="1"/>
    <col min="6640" max="6640" width="8.7109375" style="6" customWidth="1"/>
    <col min="6641" max="6641" width="14.140625" style="6" customWidth="1"/>
    <col min="6642" max="6887" width="9.140625" style="6"/>
    <col min="6888" max="6888" width="2.140625" style="6" customWidth="1"/>
    <col min="6889" max="6889" width="8.7109375" style="6" customWidth="1"/>
    <col min="6890" max="6890" width="9.85546875" style="6" customWidth="1"/>
    <col min="6891" max="6891" width="1" style="6" customWidth="1"/>
    <col min="6892" max="6892" width="10.85546875" style="6" customWidth="1"/>
    <col min="6893" max="6893" width="54.5703125" style="6" customWidth="1"/>
    <col min="6894" max="6895" width="22.85546875" style="6" customWidth="1"/>
    <col min="6896" max="6896" width="8.7109375" style="6" customWidth="1"/>
    <col min="6897" max="6897" width="14.140625" style="6" customWidth="1"/>
    <col min="6898" max="7143" width="9.140625" style="6"/>
    <col min="7144" max="7144" width="2.140625" style="6" customWidth="1"/>
    <col min="7145" max="7145" width="8.7109375" style="6" customWidth="1"/>
    <col min="7146" max="7146" width="9.85546875" style="6" customWidth="1"/>
    <col min="7147" max="7147" width="1" style="6" customWidth="1"/>
    <col min="7148" max="7148" width="10.85546875" style="6" customWidth="1"/>
    <col min="7149" max="7149" width="54.5703125" style="6" customWidth="1"/>
    <col min="7150" max="7151" width="22.85546875" style="6" customWidth="1"/>
    <col min="7152" max="7152" width="8.7109375" style="6" customWidth="1"/>
    <col min="7153" max="7153" width="14.140625" style="6" customWidth="1"/>
    <col min="7154" max="7399" width="9.140625" style="6"/>
    <col min="7400" max="7400" width="2.140625" style="6" customWidth="1"/>
    <col min="7401" max="7401" width="8.7109375" style="6" customWidth="1"/>
    <col min="7402" max="7402" width="9.85546875" style="6" customWidth="1"/>
    <col min="7403" max="7403" width="1" style="6" customWidth="1"/>
    <col min="7404" max="7404" width="10.85546875" style="6" customWidth="1"/>
    <col min="7405" max="7405" width="54.5703125" style="6" customWidth="1"/>
    <col min="7406" max="7407" width="22.85546875" style="6" customWidth="1"/>
    <col min="7408" max="7408" width="8.7109375" style="6" customWidth="1"/>
    <col min="7409" max="7409" width="14.140625" style="6" customWidth="1"/>
    <col min="7410" max="7655" width="9.140625" style="6"/>
    <col min="7656" max="7656" width="2.140625" style="6" customWidth="1"/>
    <col min="7657" max="7657" width="8.7109375" style="6" customWidth="1"/>
    <col min="7658" max="7658" width="9.85546875" style="6" customWidth="1"/>
    <col min="7659" max="7659" width="1" style="6" customWidth="1"/>
    <col min="7660" max="7660" width="10.85546875" style="6" customWidth="1"/>
    <col min="7661" max="7661" width="54.5703125" style="6" customWidth="1"/>
    <col min="7662" max="7663" width="22.85546875" style="6" customWidth="1"/>
    <col min="7664" max="7664" width="8.7109375" style="6" customWidth="1"/>
    <col min="7665" max="7665" width="14.140625" style="6" customWidth="1"/>
    <col min="7666" max="7911" width="9.140625" style="6"/>
    <col min="7912" max="7912" width="2.140625" style="6" customWidth="1"/>
    <col min="7913" max="7913" width="8.7109375" style="6" customWidth="1"/>
    <col min="7914" max="7914" width="9.85546875" style="6" customWidth="1"/>
    <col min="7915" max="7915" width="1" style="6" customWidth="1"/>
    <col min="7916" max="7916" width="10.85546875" style="6" customWidth="1"/>
    <col min="7917" max="7917" width="54.5703125" style="6" customWidth="1"/>
    <col min="7918" max="7919" width="22.85546875" style="6" customWidth="1"/>
    <col min="7920" max="7920" width="8.7109375" style="6" customWidth="1"/>
    <col min="7921" max="7921" width="14.140625" style="6" customWidth="1"/>
    <col min="7922" max="8167" width="9.140625" style="6"/>
    <col min="8168" max="8168" width="2.140625" style="6" customWidth="1"/>
    <col min="8169" max="8169" width="8.7109375" style="6" customWidth="1"/>
    <col min="8170" max="8170" width="9.85546875" style="6" customWidth="1"/>
    <col min="8171" max="8171" width="1" style="6" customWidth="1"/>
    <col min="8172" max="8172" width="10.85546875" style="6" customWidth="1"/>
    <col min="8173" max="8173" width="54.5703125" style="6" customWidth="1"/>
    <col min="8174" max="8175" width="22.85546875" style="6" customWidth="1"/>
    <col min="8176" max="8176" width="8.7109375" style="6" customWidth="1"/>
    <col min="8177" max="8177" width="14.140625" style="6" customWidth="1"/>
    <col min="8178" max="8423" width="9.140625" style="6"/>
    <col min="8424" max="8424" width="2.140625" style="6" customWidth="1"/>
    <col min="8425" max="8425" width="8.7109375" style="6" customWidth="1"/>
    <col min="8426" max="8426" width="9.85546875" style="6" customWidth="1"/>
    <col min="8427" max="8427" width="1" style="6" customWidth="1"/>
    <col min="8428" max="8428" width="10.85546875" style="6" customWidth="1"/>
    <col min="8429" max="8429" width="54.5703125" style="6" customWidth="1"/>
    <col min="8430" max="8431" width="22.85546875" style="6" customWidth="1"/>
    <col min="8432" max="8432" width="8.7109375" style="6" customWidth="1"/>
    <col min="8433" max="8433" width="14.140625" style="6" customWidth="1"/>
    <col min="8434" max="8679" width="9.140625" style="6"/>
    <col min="8680" max="8680" width="2.140625" style="6" customWidth="1"/>
    <col min="8681" max="8681" width="8.7109375" style="6" customWidth="1"/>
    <col min="8682" max="8682" width="9.85546875" style="6" customWidth="1"/>
    <col min="8683" max="8683" width="1" style="6" customWidth="1"/>
    <col min="8684" max="8684" width="10.85546875" style="6" customWidth="1"/>
    <col min="8685" max="8685" width="54.5703125" style="6" customWidth="1"/>
    <col min="8686" max="8687" width="22.85546875" style="6" customWidth="1"/>
    <col min="8688" max="8688" width="8.7109375" style="6" customWidth="1"/>
    <col min="8689" max="8689" width="14.140625" style="6" customWidth="1"/>
    <col min="8690" max="8935" width="9.140625" style="6"/>
    <col min="8936" max="8936" width="2.140625" style="6" customWidth="1"/>
    <col min="8937" max="8937" width="8.7109375" style="6" customWidth="1"/>
    <col min="8938" max="8938" width="9.85546875" style="6" customWidth="1"/>
    <col min="8939" max="8939" width="1" style="6" customWidth="1"/>
    <col min="8940" max="8940" width="10.85546875" style="6" customWidth="1"/>
    <col min="8941" max="8941" width="54.5703125" style="6" customWidth="1"/>
    <col min="8942" max="8943" width="22.85546875" style="6" customWidth="1"/>
    <col min="8944" max="8944" width="8.7109375" style="6" customWidth="1"/>
    <col min="8945" max="8945" width="14.140625" style="6" customWidth="1"/>
    <col min="8946" max="9191" width="9.140625" style="6"/>
    <col min="9192" max="9192" width="2.140625" style="6" customWidth="1"/>
    <col min="9193" max="9193" width="8.7109375" style="6" customWidth="1"/>
    <col min="9194" max="9194" width="9.85546875" style="6" customWidth="1"/>
    <col min="9195" max="9195" width="1" style="6" customWidth="1"/>
    <col min="9196" max="9196" width="10.85546875" style="6" customWidth="1"/>
    <col min="9197" max="9197" width="54.5703125" style="6" customWidth="1"/>
    <col min="9198" max="9199" width="22.85546875" style="6" customWidth="1"/>
    <col min="9200" max="9200" width="8.7109375" style="6" customWidth="1"/>
    <col min="9201" max="9201" width="14.140625" style="6" customWidth="1"/>
    <col min="9202" max="9447" width="9.140625" style="6"/>
    <col min="9448" max="9448" width="2.140625" style="6" customWidth="1"/>
    <col min="9449" max="9449" width="8.7109375" style="6" customWidth="1"/>
    <col min="9450" max="9450" width="9.85546875" style="6" customWidth="1"/>
    <col min="9451" max="9451" width="1" style="6" customWidth="1"/>
    <col min="9452" max="9452" width="10.85546875" style="6" customWidth="1"/>
    <col min="9453" max="9453" width="54.5703125" style="6" customWidth="1"/>
    <col min="9454" max="9455" width="22.85546875" style="6" customWidth="1"/>
    <col min="9456" max="9456" width="8.7109375" style="6" customWidth="1"/>
    <col min="9457" max="9457" width="14.140625" style="6" customWidth="1"/>
    <col min="9458" max="9703" width="9.140625" style="6"/>
    <col min="9704" max="9704" width="2.140625" style="6" customWidth="1"/>
    <col min="9705" max="9705" width="8.7109375" style="6" customWidth="1"/>
    <col min="9706" max="9706" width="9.85546875" style="6" customWidth="1"/>
    <col min="9707" max="9707" width="1" style="6" customWidth="1"/>
    <col min="9708" max="9708" width="10.85546875" style="6" customWidth="1"/>
    <col min="9709" max="9709" width="54.5703125" style="6" customWidth="1"/>
    <col min="9710" max="9711" width="22.85546875" style="6" customWidth="1"/>
    <col min="9712" max="9712" width="8.7109375" style="6" customWidth="1"/>
    <col min="9713" max="9713" width="14.140625" style="6" customWidth="1"/>
    <col min="9714" max="9959" width="9.140625" style="6"/>
    <col min="9960" max="9960" width="2.140625" style="6" customWidth="1"/>
    <col min="9961" max="9961" width="8.7109375" style="6" customWidth="1"/>
    <col min="9962" max="9962" width="9.85546875" style="6" customWidth="1"/>
    <col min="9963" max="9963" width="1" style="6" customWidth="1"/>
    <col min="9964" max="9964" width="10.85546875" style="6" customWidth="1"/>
    <col min="9965" max="9965" width="54.5703125" style="6" customWidth="1"/>
    <col min="9966" max="9967" width="22.85546875" style="6" customWidth="1"/>
    <col min="9968" max="9968" width="8.7109375" style="6" customWidth="1"/>
    <col min="9969" max="9969" width="14.140625" style="6" customWidth="1"/>
    <col min="9970" max="10215" width="9.140625" style="6"/>
    <col min="10216" max="10216" width="2.140625" style="6" customWidth="1"/>
    <col min="10217" max="10217" width="8.7109375" style="6" customWidth="1"/>
    <col min="10218" max="10218" width="9.85546875" style="6" customWidth="1"/>
    <col min="10219" max="10219" width="1" style="6" customWidth="1"/>
    <col min="10220" max="10220" width="10.85546875" style="6" customWidth="1"/>
    <col min="10221" max="10221" width="54.5703125" style="6" customWidth="1"/>
    <col min="10222" max="10223" width="22.85546875" style="6" customWidth="1"/>
    <col min="10224" max="10224" width="8.7109375" style="6" customWidth="1"/>
    <col min="10225" max="10225" width="14.140625" style="6" customWidth="1"/>
    <col min="10226" max="10471" width="9.140625" style="6"/>
    <col min="10472" max="10472" width="2.140625" style="6" customWidth="1"/>
    <col min="10473" max="10473" width="8.7109375" style="6" customWidth="1"/>
    <col min="10474" max="10474" width="9.85546875" style="6" customWidth="1"/>
    <col min="10475" max="10475" width="1" style="6" customWidth="1"/>
    <col min="10476" max="10476" width="10.85546875" style="6" customWidth="1"/>
    <col min="10477" max="10477" width="54.5703125" style="6" customWidth="1"/>
    <col min="10478" max="10479" width="22.85546875" style="6" customWidth="1"/>
    <col min="10480" max="10480" width="8.7109375" style="6" customWidth="1"/>
    <col min="10481" max="10481" width="14.140625" style="6" customWidth="1"/>
    <col min="10482" max="10727" width="9.140625" style="6"/>
    <col min="10728" max="10728" width="2.140625" style="6" customWidth="1"/>
    <col min="10729" max="10729" width="8.7109375" style="6" customWidth="1"/>
    <col min="10730" max="10730" width="9.85546875" style="6" customWidth="1"/>
    <col min="10731" max="10731" width="1" style="6" customWidth="1"/>
    <col min="10732" max="10732" width="10.85546875" style="6" customWidth="1"/>
    <col min="10733" max="10733" width="54.5703125" style="6" customWidth="1"/>
    <col min="10734" max="10735" width="22.85546875" style="6" customWidth="1"/>
    <col min="10736" max="10736" width="8.7109375" style="6" customWidth="1"/>
    <col min="10737" max="10737" width="14.140625" style="6" customWidth="1"/>
    <col min="10738" max="10983" width="9.140625" style="6"/>
    <col min="10984" max="10984" width="2.140625" style="6" customWidth="1"/>
    <col min="10985" max="10985" width="8.7109375" style="6" customWidth="1"/>
    <col min="10986" max="10986" width="9.85546875" style="6" customWidth="1"/>
    <col min="10987" max="10987" width="1" style="6" customWidth="1"/>
    <col min="10988" max="10988" width="10.85546875" style="6" customWidth="1"/>
    <col min="10989" max="10989" width="54.5703125" style="6" customWidth="1"/>
    <col min="10990" max="10991" width="22.85546875" style="6" customWidth="1"/>
    <col min="10992" max="10992" width="8.7109375" style="6" customWidth="1"/>
    <col min="10993" max="10993" width="14.140625" style="6" customWidth="1"/>
    <col min="10994" max="11239" width="9.140625" style="6"/>
    <col min="11240" max="11240" width="2.140625" style="6" customWidth="1"/>
    <col min="11241" max="11241" width="8.7109375" style="6" customWidth="1"/>
    <col min="11242" max="11242" width="9.85546875" style="6" customWidth="1"/>
    <col min="11243" max="11243" width="1" style="6" customWidth="1"/>
    <col min="11244" max="11244" width="10.85546875" style="6" customWidth="1"/>
    <col min="11245" max="11245" width="54.5703125" style="6" customWidth="1"/>
    <col min="11246" max="11247" width="22.85546875" style="6" customWidth="1"/>
    <col min="11248" max="11248" width="8.7109375" style="6" customWidth="1"/>
    <col min="11249" max="11249" width="14.140625" style="6" customWidth="1"/>
    <col min="11250" max="11495" width="9.140625" style="6"/>
    <col min="11496" max="11496" width="2.140625" style="6" customWidth="1"/>
    <col min="11497" max="11497" width="8.7109375" style="6" customWidth="1"/>
    <col min="11498" max="11498" width="9.85546875" style="6" customWidth="1"/>
    <col min="11499" max="11499" width="1" style="6" customWidth="1"/>
    <col min="11500" max="11500" width="10.85546875" style="6" customWidth="1"/>
    <col min="11501" max="11501" width="54.5703125" style="6" customWidth="1"/>
    <col min="11502" max="11503" width="22.85546875" style="6" customWidth="1"/>
    <col min="11504" max="11504" width="8.7109375" style="6" customWidth="1"/>
    <col min="11505" max="11505" width="14.140625" style="6" customWidth="1"/>
    <col min="11506" max="11751" width="9.140625" style="6"/>
    <col min="11752" max="11752" width="2.140625" style="6" customWidth="1"/>
    <col min="11753" max="11753" width="8.7109375" style="6" customWidth="1"/>
    <col min="11754" max="11754" width="9.85546875" style="6" customWidth="1"/>
    <col min="11755" max="11755" width="1" style="6" customWidth="1"/>
    <col min="11756" max="11756" width="10.85546875" style="6" customWidth="1"/>
    <col min="11757" max="11757" width="54.5703125" style="6" customWidth="1"/>
    <col min="11758" max="11759" width="22.85546875" style="6" customWidth="1"/>
    <col min="11760" max="11760" width="8.7109375" style="6" customWidth="1"/>
    <col min="11761" max="11761" width="14.140625" style="6" customWidth="1"/>
    <col min="11762" max="12007" width="9.140625" style="6"/>
    <col min="12008" max="12008" width="2.140625" style="6" customWidth="1"/>
    <col min="12009" max="12009" width="8.7109375" style="6" customWidth="1"/>
    <col min="12010" max="12010" width="9.85546875" style="6" customWidth="1"/>
    <col min="12011" max="12011" width="1" style="6" customWidth="1"/>
    <col min="12012" max="12012" width="10.85546875" style="6" customWidth="1"/>
    <col min="12013" max="12013" width="54.5703125" style="6" customWidth="1"/>
    <col min="12014" max="12015" width="22.85546875" style="6" customWidth="1"/>
    <col min="12016" max="12016" width="8.7109375" style="6" customWidth="1"/>
    <col min="12017" max="12017" width="14.140625" style="6" customWidth="1"/>
    <col min="12018" max="12263" width="9.140625" style="6"/>
    <col min="12264" max="12264" width="2.140625" style="6" customWidth="1"/>
    <col min="12265" max="12265" width="8.7109375" style="6" customWidth="1"/>
    <col min="12266" max="12266" width="9.85546875" style="6" customWidth="1"/>
    <col min="12267" max="12267" width="1" style="6" customWidth="1"/>
    <col min="12268" max="12268" width="10.85546875" style="6" customWidth="1"/>
    <col min="12269" max="12269" width="54.5703125" style="6" customWidth="1"/>
    <col min="12270" max="12271" width="22.85546875" style="6" customWidth="1"/>
    <col min="12272" max="12272" width="8.7109375" style="6" customWidth="1"/>
    <col min="12273" max="12273" width="14.140625" style="6" customWidth="1"/>
    <col min="12274" max="12519" width="9.140625" style="6"/>
    <col min="12520" max="12520" width="2.140625" style="6" customWidth="1"/>
    <col min="12521" max="12521" width="8.7109375" style="6" customWidth="1"/>
    <col min="12522" max="12522" width="9.85546875" style="6" customWidth="1"/>
    <col min="12523" max="12523" width="1" style="6" customWidth="1"/>
    <col min="12524" max="12524" width="10.85546875" style="6" customWidth="1"/>
    <col min="12525" max="12525" width="54.5703125" style="6" customWidth="1"/>
    <col min="12526" max="12527" width="22.85546875" style="6" customWidth="1"/>
    <col min="12528" max="12528" width="8.7109375" style="6" customWidth="1"/>
    <col min="12529" max="12529" width="14.140625" style="6" customWidth="1"/>
    <col min="12530" max="12775" width="9.140625" style="6"/>
    <col min="12776" max="12776" width="2.140625" style="6" customWidth="1"/>
    <col min="12777" max="12777" width="8.7109375" style="6" customWidth="1"/>
    <col min="12778" max="12778" width="9.85546875" style="6" customWidth="1"/>
    <col min="12779" max="12779" width="1" style="6" customWidth="1"/>
    <col min="12780" max="12780" width="10.85546875" style="6" customWidth="1"/>
    <col min="12781" max="12781" width="54.5703125" style="6" customWidth="1"/>
    <col min="12782" max="12783" width="22.85546875" style="6" customWidth="1"/>
    <col min="12784" max="12784" width="8.7109375" style="6" customWidth="1"/>
    <col min="12785" max="12785" width="14.140625" style="6" customWidth="1"/>
    <col min="12786" max="13031" width="9.140625" style="6"/>
    <col min="13032" max="13032" width="2.140625" style="6" customWidth="1"/>
    <col min="13033" max="13033" width="8.7109375" style="6" customWidth="1"/>
    <col min="13034" max="13034" width="9.85546875" style="6" customWidth="1"/>
    <col min="13035" max="13035" width="1" style="6" customWidth="1"/>
    <col min="13036" max="13036" width="10.85546875" style="6" customWidth="1"/>
    <col min="13037" max="13037" width="54.5703125" style="6" customWidth="1"/>
    <col min="13038" max="13039" width="22.85546875" style="6" customWidth="1"/>
    <col min="13040" max="13040" width="8.7109375" style="6" customWidth="1"/>
    <col min="13041" max="13041" width="14.140625" style="6" customWidth="1"/>
    <col min="13042" max="13287" width="9.140625" style="6"/>
    <col min="13288" max="13288" width="2.140625" style="6" customWidth="1"/>
    <col min="13289" max="13289" width="8.7109375" style="6" customWidth="1"/>
    <col min="13290" max="13290" width="9.85546875" style="6" customWidth="1"/>
    <col min="13291" max="13291" width="1" style="6" customWidth="1"/>
    <col min="13292" max="13292" width="10.85546875" style="6" customWidth="1"/>
    <col min="13293" max="13293" width="54.5703125" style="6" customWidth="1"/>
    <col min="13294" max="13295" width="22.85546875" style="6" customWidth="1"/>
    <col min="13296" max="13296" width="8.7109375" style="6" customWidth="1"/>
    <col min="13297" max="13297" width="14.140625" style="6" customWidth="1"/>
    <col min="13298" max="13543" width="9.140625" style="6"/>
    <col min="13544" max="13544" width="2.140625" style="6" customWidth="1"/>
    <col min="13545" max="13545" width="8.7109375" style="6" customWidth="1"/>
    <col min="13546" max="13546" width="9.85546875" style="6" customWidth="1"/>
    <col min="13547" max="13547" width="1" style="6" customWidth="1"/>
    <col min="13548" max="13548" width="10.85546875" style="6" customWidth="1"/>
    <col min="13549" max="13549" width="54.5703125" style="6" customWidth="1"/>
    <col min="13550" max="13551" width="22.85546875" style="6" customWidth="1"/>
    <col min="13552" max="13552" width="8.7109375" style="6" customWidth="1"/>
    <col min="13553" max="13553" width="14.140625" style="6" customWidth="1"/>
    <col min="13554" max="13799" width="9.140625" style="6"/>
    <col min="13800" max="13800" width="2.140625" style="6" customWidth="1"/>
    <col min="13801" max="13801" width="8.7109375" style="6" customWidth="1"/>
    <col min="13802" max="13802" width="9.85546875" style="6" customWidth="1"/>
    <col min="13803" max="13803" width="1" style="6" customWidth="1"/>
    <col min="13804" max="13804" width="10.85546875" style="6" customWidth="1"/>
    <col min="13805" max="13805" width="54.5703125" style="6" customWidth="1"/>
    <col min="13806" max="13807" width="22.85546875" style="6" customWidth="1"/>
    <col min="13808" max="13808" width="8.7109375" style="6" customWidth="1"/>
    <col min="13809" max="13809" width="14.140625" style="6" customWidth="1"/>
    <col min="13810" max="14055" width="9.140625" style="6"/>
    <col min="14056" max="14056" width="2.140625" style="6" customWidth="1"/>
    <col min="14057" max="14057" width="8.7109375" style="6" customWidth="1"/>
    <col min="14058" max="14058" width="9.85546875" style="6" customWidth="1"/>
    <col min="14059" max="14059" width="1" style="6" customWidth="1"/>
    <col min="14060" max="14060" width="10.85546875" style="6" customWidth="1"/>
    <col min="14061" max="14061" width="54.5703125" style="6" customWidth="1"/>
    <col min="14062" max="14063" width="22.85546875" style="6" customWidth="1"/>
    <col min="14064" max="14064" width="8.7109375" style="6" customWidth="1"/>
    <col min="14065" max="14065" width="14.140625" style="6" customWidth="1"/>
    <col min="14066" max="14311" width="9.140625" style="6"/>
    <col min="14312" max="14312" width="2.140625" style="6" customWidth="1"/>
    <col min="14313" max="14313" width="8.7109375" style="6" customWidth="1"/>
    <col min="14314" max="14314" width="9.85546875" style="6" customWidth="1"/>
    <col min="14315" max="14315" width="1" style="6" customWidth="1"/>
    <col min="14316" max="14316" width="10.85546875" style="6" customWidth="1"/>
    <col min="14317" max="14317" width="54.5703125" style="6" customWidth="1"/>
    <col min="14318" max="14319" width="22.85546875" style="6" customWidth="1"/>
    <col min="14320" max="14320" width="8.7109375" style="6" customWidth="1"/>
    <col min="14321" max="14321" width="14.140625" style="6" customWidth="1"/>
    <col min="14322" max="14567" width="9.140625" style="6"/>
    <col min="14568" max="14568" width="2.140625" style="6" customWidth="1"/>
    <col min="14569" max="14569" width="8.7109375" style="6" customWidth="1"/>
    <col min="14570" max="14570" width="9.85546875" style="6" customWidth="1"/>
    <col min="14571" max="14571" width="1" style="6" customWidth="1"/>
    <col min="14572" max="14572" width="10.85546875" style="6" customWidth="1"/>
    <col min="14573" max="14573" width="54.5703125" style="6" customWidth="1"/>
    <col min="14574" max="14575" width="22.85546875" style="6" customWidth="1"/>
    <col min="14576" max="14576" width="8.7109375" style="6" customWidth="1"/>
    <col min="14577" max="14577" width="14.140625" style="6" customWidth="1"/>
    <col min="14578" max="14823" width="9.140625" style="6"/>
    <col min="14824" max="14824" width="2.140625" style="6" customWidth="1"/>
    <col min="14825" max="14825" width="8.7109375" style="6" customWidth="1"/>
    <col min="14826" max="14826" width="9.85546875" style="6" customWidth="1"/>
    <col min="14827" max="14827" width="1" style="6" customWidth="1"/>
    <col min="14828" max="14828" width="10.85546875" style="6" customWidth="1"/>
    <col min="14829" max="14829" width="54.5703125" style="6" customWidth="1"/>
    <col min="14830" max="14831" width="22.85546875" style="6" customWidth="1"/>
    <col min="14832" max="14832" width="8.7109375" style="6" customWidth="1"/>
    <col min="14833" max="14833" width="14.140625" style="6" customWidth="1"/>
    <col min="14834" max="15079" width="9.140625" style="6"/>
    <col min="15080" max="15080" width="2.140625" style="6" customWidth="1"/>
    <col min="15081" max="15081" width="8.7109375" style="6" customWidth="1"/>
    <col min="15082" max="15082" width="9.85546875" style="6" customWidth="1"/>
    <col min="15083" max="15083" width="1" style="6" customWidth="1"/>
    <col min="15084" max="15084" width="10.85546875" style="6" customWidth="1"/>
    <col min="15085" max="15085" width="54.5703125" style="6" customWidth="1"/>
    <col min="15086" max="15087" width="22.85546875" style="6" customWidth="1"/>
    <col min="15088" max="15088" width="8.7109375" style="6" customWidth="1"/>
    <col min="15089" max="15089" width="14.140625" style="6" customWidth="1"/>
    <col min="15090" max="15335" width="9.140625" style="6"/>
    <col min="15336" max="15336" width="2.140625" style="6" customWidth="1"/>
    <col min="15337" max="15337" width="8.7109375" style="6" customWidth="1"/>
    <col min="15338" max="15338" width="9.85546875" style="6" customWidth="1"/>
    <col min="15339" max="15339" width="1" style="6" customWidth="1"/>
    <col min="15340" max="15340" width="10.85546875" style="6" customWidth="1"/>
    <col min="15341" max="15341" width="54.5703125" style="6" customWidth="1"/>
    <col min="15342" max="15343" width="22.85546875" style="6" customWidth="1"/>
    <col min="15344" max="15344" width="8.7109375" style="6" customWidth="1"/>
    <col min="15345" max="15345" width="14.140625" style="6" customWidth="1"/>
    <col min="15346" max="15591" width="9.140625" style="6"/>
    <col min="15592" max="15592" width="2.140625" style="6" customWidth="1"/>
    <col min="15593" max="15593" width="8.7109375" style="6" customWidth="1"/>
    <col min="15594" max="15594" width="9.85546875" style="6" customWidth="1"/>
    <col min="15595" max="15595" width="1" style="6" customWidth="1"/>
    <col min="15596" max="15596" width="10.85546875" style="6" customWidth="1"/>
    <col min="15597" max="15597" width="54.5703125" style="6" customWidth="1"/>
    <col min="15598" max="15599" width="22.85546875" style="6" customWidth="1"/>
    <col min="15600" max="15600" width="8.7109375" style="6" customWidth="1"/>
    <col min="15601" max="15601" width="14.140625" style="6" customWidth="1"/>
    <col min="15602" max="15847" width="9.140625" style="6"/>
    <col min="15848" max="15848" width="2.140625" style="6" customWidth="1"/>
    <col min="15849" max="15849" width="8.7109375" style="6" customWidth="1"/>
    <col min="15850" max="15850" width="9.85546875" style="6" customWidth="1"/>
    <col min="15851" max="15851" width="1" style="6" customWidth="1"/>
    <col min="15852" max="15852" width="10.85546875" style="6" customWidth="1"/>
    <col min="15853" max="15853" width="54.5703125" style="6" customWidth="1"/>
    <col min="15854" max="15855" width="22.85546875" style="6" customWidth="1"/>
    <col min="15856" max="15856" width="8.7109375" style="6" customWidth="1"/>
    <col min="15857" max="15857" width="14.140625" style="6" customWidth="1"/>
    <col min="15858" max="16103" width="9.140625" style="6"/>
    <col min="16104" max="16104" width="2.140625" style="6" customWidth="1"/>
    <col min="16105" max="16105" width="8.7109375" style="6" customWidth="1"/>
    <col min="16106" max="16106" width="9.85546875" style="6" customWidth="1"/>
    <col min="16107" max="16107" width="1" style="6" customWidth="1"/>
    <col min="16108" max="16108" width="10.85546875" style="6" customWidth="1"/>
    <col min="16109" max="16109" width="54.5703125" style="6" customWidth="1"/>
    <col min="16110" max="16111" width="22.85546875" style="6" customWidth="1"/>
    <col min="16112" max="16112" width="8.7109375" style="6" customWidth="1"/>
    <col min="16113" max="16113" width="14.140625" style="6" customWidth="1"/>
    <col min="16114" max="16384" width="9.140625" style="6"/>
  </cols>
  <sheetData>
    <row r="1" spans="1:10" ht="25.5" customHeight="1" x14ac:dyDescent="0.2">
      <c r="A1" s="1434" t="s">
        <v>803</v>
      </c>
      <c r="B1" s="1434"/>
      <c r="C1" s="1434"/>
      <c r="D1" s="1434"/>
      <c r="E1" s="1434"/>
      <c r="F1" s="1434"/>
      <c r="G1" s="1434"/>
      <c r="H1" s="1434"/>
      <c r="I1" s="1434"/>
      <c r="J1" s="1434"/>
    </row>
    <row r="2" spans="1:10" ht="46.5" customHeight="1" x14ac:dyDescent="0.2">
      <c r="A2" s="1435" t="s">
        <v>731</v>
      </c>
      <c r="B2" s="1435"/>
      <c r="C2" s="1435"/>
      <c r="D2" s="1435"/>
      <c r="E2" s="1435"/>
      <c r="F2" s="1435"/>
      <c r="G2" s="1435"/>
      <c r="H2" s="1435"/>
      <c r="I2" s="1435"/>
      <c r="J2" s="1435"/>
    </row>
    <row r="3" spans="1:10" ht="45" x14ac:dyDescent="0.2">
      <c r="A3" s="7" t="s">
        <v>0</v>
      </c>
      <c r="B3" s="7" t="s">
        <v>1</v>
      </c>
      <c r="C3" s="7" t="s">
        <v>2</v>
      </c>
      <c r="D3" s="7" t="s">
        <v>3</v>
      </c>
      <c r="E3" s="7" t="s">
        <v>727</v>
      </c>
      <c r="F3" s="7" t="s">
        <v>719</v>
      </c>
      <c r="G3" s="768" t="s">
        <v>728</v>
      </c>
      <c r="H3" s="788" t="s">
        <v>729</v>
      </c>
      <c r="I3" s="787" t="s">
        <v>715</v>
      </c>
      <c r="J3" s="771" t="s">
        <v>730</v>
      </c>
    </row>
    <row r="4" spans="1:10" ht="21" customHeight="1" x14ac:dyDescent="0.2">
      <c r="A4" s="783" t="s">
        <v>4</v>
      </c>
      <c r="B4" s="783"/>
      <c r="C4" s="783"/>
      <c r="D4" s="784" t="s">
        <v>5</v>
      </c>
      <c r="E4" s="785">
        <f>E5+E7+E9</f>
        <v>33000</v>
      </c>
      <c r="F4" s="785">
        <f t="shared" ref="F4:J4" si="0">F5+F7+F9</f>
        <v>460321.41</v>
      </c>
      <c r="G4" s="786">
        <f t="shared" si="0"/>
        <v>493321.41</v>
      </c>
      <c r="H4" s="789">
        <f t="shared" si="0"/>
        <v>468043.41</v>
      </c>
      <c r="I4" s="1227">
        <f>H4/G4</f>
        <v>0.94875957238507036</v>
      </c>
      <c r="J4" s="1235">
        <f t="shared" si="0"/>
        <v>0</v>
      </c>
    </row>
    <row r="5" spans="1:10" ht="15" x14ac:dyDescent="0.2">
      <c r="A5" s="8"/>
      <c r="B5" s="773" t="s">
        <v>187</v>
      </c>
      <c r="C5" s="774"/>
      <c r="D5" s="775" t="s">
        <v>188</v>
      </c>
      <c r="E5" s="776">
        <f>E6</f>
        <v>15000</v>
      </c>
      <c r="F5" s="776">
        <f t="shared" ref="F5:J5" si="1">F6</f>
        <v>0</v>
      </c>
      <c r="G5" s="777" t="str">
        <f t="shared" si="1"/>
        <v>15 000,00</v>
      </c>
      <c r="H5" s="790">
        <f t="shared" si="1"/>
        <v>0</v>
      </c>
      <c r="I5" s="1228">
        <f t="shared" si="1"/>
        <v>0</v>
      </c>
      <c r="J5" s="1236">
        <f t="shared" si="1"/>
        <v>0</v>
      </c>
    </row>
    <row r="6" spans="1:10" ht="45" x14ac:dyDescent="0.2">
      <c r="A6" s="9"/>
      <c r="B6" s="9"/>
      <c r="C6" s="10" t="s">
        <v>189</v>
      </c>
      <c r="D6" s="11" t="s">
        <v>190</v>
      </c>
      <c r="E6" s="13">
        <v>15000</v>
      </c>
      <c r="F6" s="13">
        <f>G6-E6</f>
        <v>0</v>
      </c>
      <c r="G6" s="769" t="s">
        <v>116</v>
      </c>
      <c r="H6" s="1226">
        <v>0</v>
      </c>
      <c r="I6" s="1233">
        <f>H6/G6</f>
        <v>0</v>
      </c>
      <c r="J6" s="1232">
        <v>0</v>
      </c>
    </row>
    <row r="7" spans="1:10" ht="15" x14ac:dyDescent="0.2">
      <c r="A7" s="8"/>
      <c r="B7" s="773" t="s">
        <v>191</v>
      </c>
      <c r="C7" s="774"/>
      <c r="D7" s="775" t="s">
        <v>192</v>
      </c>
      <c r="E7" s="776">
        <f>E8</f>
        <v>17000</v>
      </c>
      <c r="F7" s="776">
        <f t="shared" ref="F7:J7" si="2">F8</f>
        <v>0</v>
      </c>
      <c r="G7" s="777" t="str">
        <f t="shared" si="2"/>
        <v>17 000,00</v>
      </c>
      <c r="H7" s="790">
        <f t="shared" si="2"/>
        <v>7722</v>
      </c>
      <c r="I7" s="1228">
        <f t="shared" si="2"/>
        <v>0.45423529411764707</v>
      </c>
      <c r="J7" s="1236">
        <f t="shared" si="2"/>
        <v>0</v>
      </c>
    </row>
    <row r="8" spans="1:10" ht="33.75" x14ac:dyDescent="0.2">
      <c r="A8" s="9"/>
      <c r="B8" s="9"/>
      <c r="C8" s="10" t="s">
        <v>194</v>
      </c>
      <c r="D8" s="11" t="s">
        <v>195</v>
      </c>
      <c r="E8" s="13">
        <v>17000</v>
      </c>
      <c r="F8" s="13">
        <f>G8-E8</f>
        <v>0</v>
      </c>
      <c r="G8" s="769" t="s">
        <v>193</v>
      </c>
      <c r="H8" s="1226">
        <v>7722</v>
      </c>
      <c r="I8" s="1233">
        <f>H8/G8</f>
        <v>0.45423529411764707</v>
      </c>
      <c r="J8" s="1232">
        <v>0</v>
      </c>
    </row>
    <row r="9" spans="1:10" ht="15" x14ac:dyDescent="0.2">
      <c r="A9" s="8"/>
      <c r="B9" s="773" t="s">
        <v>10</v>
      </c>
      <c r="C9" s="774"/>
      <c r="D9" s="775" t="s">
        <v>11</v>
      </c>
      <c r="E9" s="776">
        <f>SUM(E10:E17)</f>
        <v>1000</v>
      </c>
      <c r="F9" s="776">
        <f t="shared" ref="F9:J9" si="3">SUM(F10:F17)</f>
        <v>460321.41</v>
      </c>
      <c r="G9" s="777">
        <f t="shared" si="3"/>
        <v>461321.41</v>
      </c>
      <c r="H9" s="790">
        <f t="shared" si="3"/>
        <v>460321.41</v>
      </c>
      <c r="I9" s="1228">
        <f>H9/G9</f>
        <v>0.99783231391753524</v>
      </c>
      <c r="J9" s="1236">
        <f t="shared" si="3"/>
        <v>0</v>
      </c>
    </row>
    <row r="10" spans="1:10" x14ac:dyDescent="0.2">
      <c r="A10" s="9"/>
      <c r="B10" s="9"/>
      <c r="C10" s="10" t="s">
        <v>196</v>
      </c>
      <c r="D10" s="11" t="s">
        <v>197</v>
      </c>
      <c r="E10" s="13">
        <v>0</v>
      </c>
      <c r="F10" s="13">
        <f>G10-E10</f>
        <v>3244.17</v>
      </c>
      <c r="G10" s="769">
        <v>3244.17</v>
      </c>
      <c r="H10" s="1230">
        <v>3244.17</v>
      </c>
      <c r="I10" s="1231">
        <f>H10/G10</f>
        <v>1</v>
      </c>
      <c r="J10" s="1232">
        <v>0</v>
      </c>
    </row>
    <row r="11" spans="1:10" x14ac:dyDescent="0.2">
      <c r="A11" s="9"/>
      <c r="B11" s="9"/>
      <c r="C11" s="10" t="s">
        <v>198</v>
      </c>
      <c r="D11" s="11" t="s">
        <v>199</v>
      </c>
      <c r="E11" s="13">
        <v>0</v>
      </c>
      <c r="F11" s="13">
        <f t="shared" ref="F11:F17" si="4">G11-E11</f>
        <v>557.66999999999996</v>
      </c>
      <c r="G11" s="769">
        <v>557.66999999999996</v>
      </c>
      <c r="H11" s="1230">
        <v>557.66999999999996</v>
      </c>
      <c r="I11" s="1231">
        <f t="shared" ref="I11:I17" si="5">H11/G11</f>
        <v>1</v>
      </c>
      <c r="J11" s="1232">
        <v>0</v>
      </c>
    </row>
    <row r="12" spans="1:10" x14ac:dyDescent="0.2">
      <c r="A12" s="9"/>
      <c r="B12" s="9"/>
      <c r="C12" s="10" t="s">
        <v>200</v>
      </c>
      <c r="D12" s="11" t="s">
        <v>201</v>
      </c>
      <c r="E12" s="13">
        <v>0</v>
      </c>
      <c r="F12" s="13">
        <f t="shared" si="4"/>
        <v>79.48</v>
      </c>
      <c r="G12" s="769">
        <v>79.48</v>
      </c>
      <c r="H12" s="1230">
        <v>79.48</v>
      </c>
      <c r="I12" s="1231">
        <f t="shared" si="5"/>
        <v>1</v>
      </c>
      <c r="J12" s="1232">
        <v>0</v>
      </c>
    </row>
    <row r="13" spans="1:10" x14ac:dyDescent="0.2">
      <c r="A13" s="9"/>
      <c r="B13" s="9"/>
      <c r="C13" s="10" t="s">
        <v>202</v>
      </c>
      <c r="D13" s="11" t="s">
        <v>203</v>
      </c>
      <c r="E13" s="13">
        <v>0</v>
      </c>
      <c r="F13" s="13">
        <f t="shared" si="4"/>
        <v>3628.89</v>
      </c>
      <c r="G13" s="769">
        <v>3628.89</v>
      </c>
      <c r="H13" s="1230">
        <v>3628.89</v>
      </c>
      <c r="I13" s="1231">
        <f t="shared" si="5"/>
        <v>1</v>
      </c>
      <c r="J13" s="1232">
        <v>0</v>
      </c>
    </row>
    <row r="14" spans="1:10" x14ac:dyDescent="0.2">
      <c r="A14" s="9"/>
      <c r="B14" s="9"/>
      <c r="C14" s="10" t="s">
        <v>204</v>
      </c>
      <c r="D14" s="11" t="s">
        <v>205</v>
      </c>
      <c r="E14" s="13">
        <v>1000</v>
      </c>
      <c r="F14" s="13">
        <f t="shared" si="4"/>
        <v>1238.3000000000002</v>
      </c>
      <c r="G14" s="769">
        <v>2238.3000000000002</v>
      </c>
      <c r="H14" s="1230">
        <v>1238.3</v>
      </c>
      <c r="I14" s="1231">
        <f t="shared" si="5"/>
        <v>0.5532323638475628</v>
      </c>
      <c r="J14" s="1232">
        <v>0</v>
      </c>
    </row>
    <row r="15" spans="1:10" x14ac:dyDescent="0.2">
      <c r="A15" s="9"/>
      <c r="B15" s="9"/>
      <c r="C15" s="10" t="s">
        <v>206</v>
      </c>
      <c r="D15" s="11" t="s">
        <v>207</v>
      </c>
      <c r="E15" s="13">
        <v>0</v>
      </c>
      <c r="F15" s="13">
        <f t="shared" si="4"/>
        <v>43.4</v>
      </c>
      <c r="G15" s="769">
        <v>43.4</v>
      </c>
      <c r="H15" s="1230">
        <v>43.4</v>
      </c>
      <c r="I15" s="1231">
        <f t="shared" si="5"/>
        <v>1</v>
      </c>
      <c r="J15" s="1232">
        <v>0</v>
      </c>
    </row>
    <row r="16" spans="1:10" x14ac:dyDescent="0.2">
      <c r="A16" s="9"/>
      <c r="B16" s="9"/>
      <c r="C16" s="10" t="s">
        <v>208</v>
      </c>
      <c r="D16" s="11" t="s">
        <v>209</v>
      </c>
      <c r="E16" s="13">
        <v>0</v>
      </c>
      <c r="F16" s="13">
        <f t="shared" si="4"/>
        <v>451295.5</v>
      </c>
      <c r="G16" s="769">
        <v>451295.5</v>
      </c>
      <c r="H16" s="1230">
        <v>451295.5</v>
      </c>
      <c r="I16" s="1231">
        <f t="shared" si="5"/>
        <v>1</v>
      </c>
      <c r="J16" s="1232">
        <v>0</v>
      </c>
    </row>
    <row r="17" spans="1:10" ht="22.5" x14ac:dyDescent="0.2">
      <c r="A17" s="9"/>
      <c r="B17" s="9"/>
      <c r="C17" s="10" t="s">
        <v>210</v>
      </c>
      <c r="D17" s="11" t="s">
        <v>211</v>
      </c>
      <c r="E17" s="13">
        <v>0</v>
      </c>
      <c r="F17" s="13">
        <f t="shared" si="4"/>
        <v>234</v>
      </c>
      <c r="G17" s="769">
        <v>234</v>
      </c>
      <c r="H17" s="1230">
        <v>234</v>
      </c>
      <c r="I17" s="1231">
        <f t="shared" si="5"/>
        <v>1</v>
      </c>
      <c r="J17" s="1232">
        <v>0</v>
      </c>
    </row>
    <row r="18" spans="1:10" ht="25.5" customHeight="1" x14ac:dyDescent="0.2">
      <c r="A18" s="783" t="s">
        <v>16</v>
      </c>
      <c r="B18" s="783"/>
      <c r="C18" s="783"/>
      <c r="D18" s="784" t="s">
        <v>17</v>
      </c>
      <c r="E18" s="785">
        <f>E19</f>
        <v>20000</v>
      </c>
      <c r="F18" s="785">
        <f t="shared" ref="F18:J18" si="6">F19</f>
        <v>4786</v>
      </c>
      <c r="G18" s="786">
        <f t="shared" si="6"/>
        <v>24786</v>
      </c>
      <c r="H18" s="789">
        <f t="shared" si="6"/>
        <v>4731.97</v>
      </c>
      <c r="I18" s="1227">
        <f>H18/G18</f>
        <v>0.1909130154119261</v>
      </c>
      <c r="J18" s="1235">
        <f t="shared" si="6"/>
        <v>229.79000000000002</v>
      </c>
    </row>
    <row r="19" spans="1:10" ht="15" x14ac:dyDescent="0.2">
      <c r="A19" s="8"/>
      <c r="B19" s="773" t="s">
        <v>18</v>
      </c>
      <c r="C19" s="774"/>
      <c r="D19" s="775" t="s">
        <v>11</v>
      </c>
      <c r="E19" s="776">
        <f>SUM(E20:E23)</f>
        <v>20000</v>
      </c>
      <c r="F19" s="776">
        <f t="shared" ref="F19:J19" si="7">SUM(F20:F23)</f>
        <v>4786</v>
      </c>
      <c r="G19" s="777">
        <f t="shared" si="7"/>
        <v>24786</v>
      </c>
      <c r="H19" s="790">
        <f t="shared" si="7"/>
        <v>4731.97</v>
      </c>
      <c r="I19" s="1228">
        <f>H19/G19</f>
        <v>0.1909130154119261</v>
      </c>
      <c r="J19" s="1236">
        <f t="shared" si="7"/>
        <v>229.79000000000002</v>
      </c>
    </row>
    <row r="20" spans="1:10" x14ac:dyDescent="0.2">
      <c r="A20" s="9"/>
      <c r="B20" s="9"/>
      <c r="C20" s="10" t="s">
        <v>198</v>
      </c>
      <c r="D20" s="11" t="s">
        <v>199</v>
      </c>
      <c r="E20" s="13">
        <v>542</v>
      </c>
      <c r="F20" s="13">
        <f>G20-E20</f>
        <v>0</v>
      </c>
      <c r="G20" s="769">
        <v>542</v>
      </c>
      <c r="H20" s="1226">
        <v>128.94</v>
      </c>
      <c r="I20" s="1233">
        <f>H20/G20</f>
        <v>0.23789667896678968</v>
      </c>
      <c r="J20" s="1232">
        <v>64.47</v>
      </c>
    </row>
    <row r="21" spans="1:10" x14ac:dyDescent="0.2">
      <c r="A21" s="9"/>
      <c r="B21" s="9"/>
      <c r="C21" s="10" t="s">
        <v>212</v>
      </c>
      <c r="D21" s="11" t="s">
        <v>213</v>
      </c>
      <c r="E21" s="13">
        <v>3150</v>
      </c>
      <c r="F21" s="13">
        <f t="shared" ref="F21:F23" si="8">G21-E21</f>
        <v>0</v>
      </c>
      <c r="G21" s="769">
        <v>3150</v>
      </c>
      <c r="H21" s="1226">
        <v>1030.82</v>
      </c>
      <c r="I21" s="1233">
        <f t="shared" ref="I21:I23" si="9">H21/G21</f>
        <v>0.32724444444444445</v>
      </c>
      <c r="J21" s="1232">
        <v>94.18</v>
      </c>
    </row>
    <row r="22" spans="1:10" x14ac:dyDescent="0.2">
      <c r="A22" s="9"/>
      <c r="B22" s="9"/>
      <c r="C22" s="10" t="s">
        <v>202</v>
      </c>
      <c r="D22" s="11" t="s">
        <v>203</v>
      </c>
      <c r="E22" s="13">
        <v>14000</v>
      </c>
      <c r="F22" s="13">
        <f t="shared" si="8"/>
        <v>4786</v>
      </c>
      <c r="G22" s="769">
        <v>18786</v>
      </c>
      <c r="H22" s="1226">
        <v>3090.51</v>
      </c>
      <c r="I22" s="1233">
        <f t="shared" si="9"/>
        <v>0.16451133823059727</v>
      </c>
      <c r="J22" s="1232">
        <v>0</v>
      </c>
    </row>
    <row r="23" spans="1:10" x14ac:dyDescent="0.2">
      <c r="A23" s="9"/>
      <c r="B23" s="9"/>
      <c r="C23" s="10" t="s">
        <v>215</v>
      </c>
      <c r="D23" s="11" t="s">
        <v>216</v>
      </c>
      <c r="E23" s="13">
        <v>2308</v>
      </c>
      <c r="F23" s="13">
        <f t="shared" si="8"/>
        <v>0</v>
      </c>
      <c r="G23" s="769">
        <v>2308</v>
      </c>
      <c r="H23" s="1226">
        <v>481.7</v>
      </c>
      <c r="I23" s="1233">
        <f t="shared" si="9"/>
        <v>0.20870883882149047</v>
      </c>
      <c r="J23" s="1232">
        <v>71.14</v>
      </c>
    </row>
    <row r="24" spans="1:10" ht="21" customHeight="1" x14ac:dyDescent="0.2">
      <c r="A24" s="783" t="s">
        <v>21</v>
      </c>
      <c r="B24" s="783"/>
      <c r="C24" s="783"/>
      <c r="D24" s="784" t="s">
        <v>22</v>
      </c>
      <c r="E24" s="785">
        <f>E25+E28+E31</f>
        <v>1204244</v>
      </c>
      <c r="F24" s="785">
        <f t="shared" ref="F24:J24" si="10">F25+F28+F31</f>
        <v>474000</v>
      </c>
      <c r="G24" s="786">
        <f t="shared" si="10"/>
        <v>1678244</v>
      </c>
      <c r="H24" s="789">
        <f t="shared" si="10"/>
        <v>378509.81000000006</v>
      </c>
      <c r="I24" s="1227">
        <f>H24/G24</f>
        <v>0.22553920049766307</v>
      </c>
      <c r="J24" s="1235">
        <f t="shared" si="10"/>
        <v>34406.99</v>
      </c>
    </row>
    <row r="25" spans="1:10" ht="15" x14ac:dyDescent="0.2">
      <c r="A25" s="8"/>
      <c r="B25" s="773" t="s">
        <v>217</v>
      </c>
      <c r="C25" s="774"/>
      <c r="D25" s="775" t="s">
        <v>218</v>
      </c>
      <c r="E25" s="776">
        <f>SUM(E26:E27)</f>
        <v>212000</v>
      </c>
      <c r="F25" s="776">
        <f t="shared" ref="F25:J25" si="11">SUM(F26:F27)</f>
        <v>12200</v>
      </c>
      <c r="G25" s="777">
        <f t="shared" si="11"/>
        <v>224200</v>
      </c>
      <c r="H25" s="790">
        <f t="shared" si="11"/>
        <v>80299.28</v>
      </c>
      <c r="I25" s="1228">
        <f t="shared" ref="I25:I32" si="12">H25/G25</f>
        <v>0.35815914362176626</v>
      </c>
      <c r="J25" s="1236">
        <f t="shared" si="11"/>
        <v>0</v>
      </c>
    </row>
    <row r="26" spans="1:10" ht="45" x14ac:dyDescent="0.2">
      <c r="A26" s="9"/>
      <c r="B26" s="9"/>
      <c r="C26" s="10" t="s">
        <v>132</v>
      </c>
      <c r="D26" s="11" t="s">
        <v>219</v>
      </c>
      <c r="E26" s="13">
        <v>210000</v>
      </c>
      <c r="F26" s="13">
        <f>G26-E26</f>
        <v>12200</v>
      </c>
      <c r="G26" s="769">
        <v>222200</v>
      </c>
      <c r="H26" s="1226">
        <v>80299.28</v>
      </c>
      <c r="I26" s="1233">
        <f t="shared" si="12"/>
        <v>0.361382898289829</v>
      </c>
      <c r="J26" s="1232">
        <v>0</v>
      </c>
    </row>
    <row r="27" spans="1:10" x14ac:dyDescent="0.2">
      <c r="A27" s="9"/>
      <c r="B27" s="9"/>
      <c r="C27" s="10" t="s">
        <v>204</v>
      </c>
      <c r="D27" s="11" t="s">
        <v>205</v>
      </c>
      <c r="E27" s="13">
        <v>2000</v>
      </c>
      <c r="F27" s="13">
        <f>G27-E27</f>
        <v>0</v>
      </c>
      <c r="G27" s="769">
        <v>2000</v>
      </c>
      <c r="H27" s="1226">
        <v>0</v>
      </c>
      <c r="I27" s="1233">
        <f t="shared" si="12"/>
        <v>0</v>
      </c>
      <c r="J27" s="1232">
        <v>0</v>
      </c>
    </row>
    <row r="28" spans="1:10" ht="15" x14ac:dyDescent="0.2">
      <c r="A28" s="8"/>
      <c r="B28" s="773" t="s">
        <v>220</v>
      </c>
      <c r="C28" s="774"/>
      <c r="D28" s="775" t="s">
        <v>221</v>
      </c>
      <c r="E28" s="776">
        <f>SUM(E29:E30)</f>
        <v>60000</v>
      </c>
      <c r="F28" s="776">
        <f t="shared" ref="F28:J28" si="13">SUM(F29:F30)</f>
        <v>50000</v>
      </c>
      <c r="G28" s="777">
        <f t="shared" si="13"/>
        <v>110000</v>
      </c>
      <c r="H28" s="790">
        <f t="shared" si="13"/>
        <v>0</v>
      </c>
      <c r="I28" s="1228">
        <f t="shared" si="12"/>
        <v>0</v>
      </c>
      <c r="J28" s="1239">
        <f t="shared" si="13"/>
        <v>0</v>
      </c>
    </row>
    <row r="29" spans="1:10" ht="33.75" x14ac:dyDescent="0.2">
      <c r="A29" s="9"/>
      <c r="B29" s="9"/>
      <c r="C29" s="10" t="s">
        <v>222</v>
      </c>
      <c r="D29" s="11" t="s">
        <v>223</v>
      </c>
      <c r="E29" s="13">
        <v>0</v>
      </c>
      <c r="F29" s="13">
        <f>G29-E29</f>
        <v>10000</v>
      </c>
      <c r="G29" s="769">
        <v>10000</v>
      </c>
      <c r="H29" s="1226">
        <v>0</v>
      </c>
      <c r="I29" s="1233">
        <f t="shared" si="12"/>
        <v>0</v>
      </c>
      <c r="J29" s="1234">
        <v>0</v>
      </c>
    </row>
    <row r="30" spans="1:10" ht="45" x14ac:dyDescent="0.2">
      <c r="A30" s="9"/>
      <c r="B30" s="9"/>
      <c r="C30" s="10" t="s">
        <v>8</v>
      </c>
      <c r="D30" s="11" t="s">
        <v>224</v>
      </c>
      <c r="E30" s="13">
        <v>60000</v>
      </c>
      <c r="F30" s="13">
        <f>G30-E30</f>
        <v>40000</v>
      </c>
      <c r="G30" s="769">
        <v>100000</v>
      </c>
      <c r="H30" s="1226">
        <v>0</v>
      </c>
      <c r="I30" s="1233">
        <f t="shared" si="12"/>
        <v>0</v>
      </c>
      <c r="J30" s="1234">
        <v>0</v>
      </c>
    </row>
    <row r="31" spans="1:10" ht="15" x14ac:dyDescent="0.2">
      <c r="A31" s="8"/>
      <c r="B31" s="773" t="s">
        <v>23</v>
      </c>
      <c r="C31" s="774"/>
      <c r="D31" s="775" t="s">
        <v>24</v>
      </c>
      <c r="E31" s="776">
        <f>SUM(E32:E37)</f>
        <v>932244</v>
      </c>
      <c r="F31" s="776">
        <f t="shared" ref="F31:J31" si="14">SUM(F32:F37)</f>
        <v>411800</v>
      </c>
      <c r="G31" s="777">
        <f t="shared" si="14"/>
        <v>1344044</v>
      </c>
      <c r="H31" s="790">
        <f t="shared" si="14"/>
        <v>298210.53000000003</v>
      </c>
      <c r="I31" s="1228">
        <f t="shared" si="12"/>
        <v>0.22187557103785294</v>
      </c>
      <c r="J31" s="1240">
        <f t="shared" si="14"/>
        <v>34406.99</v>
      </c>
    </row>
    <row r="32" spans="1:10" x14ac:dyDescent="0.2">
      <c r="A32" s="9"/>
      <c r="B32" s="9"/>
      <c r="C32" s="10" t="s">
        <v>202</v>
      </c>
      <c r="D32" s="11" t="s">
        <v>203</v>
      </c>
      <c r="E32" s="13">
        <v>107395</v>
      </c>
      <c r="F32" s="13">
        <f>G32-E32</f>
        <v>13000</v>
      </c>
      <c r="G32" s="769">
        <v>120395</v>
      </c>
      <c r="H32" s="1226">
        <v>12242.17</v>
      </c>
      <c r="I32" s="1233">
        <f t="shared" si="12"/>
        <v>0.10168337555546327</v>
      </c>
      <c r="J32" s="1234">
        <v>15873.98</v>
      </c>
    </row>
    <row r="33" spans="1:10" x14ac:dyDescent="0.2">
      <c r="A33" s="9"/>
      <c r="B33" s="9"/>
      <c r="C33" s="10" t="s">
        <v>225</v>
      </c>
      <c r="D33" s="11" t="s">
        <v>226</v>
      </c>
      <c r="E33" s="13">
        <v>136000</v>
      </c>
      <c r="F33" s="13">
        <f t="shared" ref="F33:F37" si="15">G33-E33</f>
        <v>-8000</v>
      </c>
      <c r="G33" s="769">
        <v>128000</v>
      </c>
      <c r="H33" s="1226">
        <v>78732.36</v>
      </c>
      <c r="I33" s="1233">
        <f t="shared" ref="I33:I36" si="16">H33/G33</f>
        <v>0.6150965625</v>
      </c>
      <c r="J33" s="1234">
        <v>0</v>
      </c>
    </row>
    <row r="34" spans="1:10" x14ac:dyDescent="0.2">
      <c r="A34" s="9"/>
      <c r="B34" s="9"/>
      <c r="C34" s="10" t="s">
        <v>204</v>
      </c>
      <c r="D34" s="11" t="s">
        <v>205</v>
      </c>
      <c r="E34" s="13">
        <v>529807</v>
      </c>
      <c r="F34" s="13">
        <f t="shared" si="15"/>
        <v>242800</v>
      </c>
      <c r="G34" s="769">
        <v>772607</v>
      </c>
      <c r="H34" s="1226">
        <v>188392.84</v>
      </c>
      <c r="I34" s="1233">
        <f t="shared" si="16"/>
        <v>0.2438404518726856</v>
      </c>
      <c r="J34" s="1234">
        <v>18533.009999999998</v>
      </c>
    </row>
    <row r="35" spans="1:10" x14ac:dyDescent="0.2">
      <c r="A35" s="9"/>
      <c r="B35" s="9"/>
      <c r="C35" s="10" t="s">
        <v>208</v>
      </c>
      <c r="D35" s="11" t="s">
        <v>209</v>
      </c>
      <c r="E35" s="13">
        <v>17042</v>
      </c>
      <c r="F35" s="13">
        <f t="shared" si="15"/>
        <v>0</v>
      </c>
      <c r="G35" s="769">
        <v>17042</v>
      </c>
      <c r="H35" s="1226">
        <v>11879.82</v>
      </c>
      <c r="I35" s="1233">
        <f t="shared" si="16"/>
        <v>0.69709071705198922</v>
      </c>
      <c r="J35" s="1234">
        <v>0</v>
      </c>
    </row>
    <row r="36" spans="1:10" ht="22.5" x14ac:dyDescent="0.2">
      <c r="A36" s="9"/>
      <c r="B36" s="9"/>
      <c r="C36" s="10" t="s">
        <v>227</v>
      </c>
      <c r="D36" s="11" t="s">
        <v>228</v>
      </c>
      <c r="E36" s="13">
        <v>0</v>
      </c>
      <c r="F36" s="13">
        <f t="shared" si="15"/>
        <v>3000</v>
      </c>
      <c r="G36" s="769">
        <v>3000</v>
      </c>
      <c r="H36" s="1226">
        <v>2425</v>
      </c>
      <c r="I36" s="1233">
        <f t="shared" si="16"/>
        <v>0.80833333333333335</v>
      </c>
      <c r="J36" s="1234">
        <v>0</v>
      </c>
    </row>
    <row r="37" spans="1:10" x14ac:dyDescent="0.2">
      <c r="A37" s="9"/>
      <c r="B37" s="9"/>
      <c r="C37" s="10" t="s">
        <v>229</v>
      </c>
      <c r="D37" s="11" t="s">
        <v>230</v>
      </c>
      <c r="E37" s="13">
        <v>142000</v>
      </c>
      <c r="F37" s="13">
        <f t="shared" si="15"/>
        <v>161000</v>
      </c>
      <c r="G37" s="769">
        <v>303000</v>
      </c>
      <c r="H37" s="1226">
        <v>4538.34</v>
      </c>
      <c r="I37" s="1233">
        <f>H37/G37</f>
        <v>1.4978019801980198E-2</v>
      </c>
      <c r="J37" s="1241">
        <v>0</v>
      </c>
    </row>
    <row r="38" spans="1:10" ht="22.5" customHeight="1" x14ac:dyDescent="0.2">
      <c r="A38" s="783" t="s">
        <v>27</v>
      </c>
      <c r="B38" s="783"/>
      <c r="C38" s="783"/>
      <c r="D38" s="784" t="s">
        <v>28</v>
      </c>
      <c r="E38" s="785">
        <f>E39</f>
        <v>1349680.97</v>
      </c>
      <c r="F38" s="785">
        <f t="shared" ref="F38:J38" si="17">F39</f>
        <v>-193267.97999999998</v>
      </c>
      <c r="G38" s="786">
        <f t="shared" si="17"/>
        <v>1156412.99</v>
      </c>
      <c r="H38" s="789">
        <f t="shared" si="17"/>
        <v>317417.01</v>
      </c>
      <c r="I38" s="1227">
        <f>H38/G38</f>
        <v>0.27448412698996055</v>
      </c>
      <c r="J38" s="1235">
        <f t="shared" si="17"/>
        <v>0</v>
      </c>
    </row>
    <row r="39" spans="1:10" ht="15" x14ac:dyDescent="0.2">
      <c r="A39" s="8"/>
      <c r="B39" s="773" t="s">
        <v>29</v>
      </c>
      <c r="C39" s="774"/>
      <c r="D39" s="775" t="s">
        <v>11</v>
      </c>
      <c r="E39" s="776">
        <f>SUM(E40:E44)</f>
        <v>1349680.97</v>
      </c>
      <c r="F39" s="776">
        <f t="shared" ref="F39:J39" si="18">SUM(F40:F44)</f>
        <v>-193267.97999999998</v>
      </c>
      <c r="G39" s="777">
        <f t="shared" si="18"/>
        <v>1156412.99</v>
      </c>
      <c r="H39" s="790">
        <f t="shared" si="18"/>
        <v>317417.01</v>
      </c>
      <c r="I39" s="1228">
        <f>H39/G39</f>
        <v>0.27448412698996055</v>
      </c>
      <c r="J39" s="1236">
        <f t="shared" si="18"/>
        <v>0</v>
      </c>
    </row>
    <row r="40" spans="1:10" x14ac:dyDescent="0.2">
      <c r="A40" s="9"/>
      <c r="B40" s="9"/>
      <c r="C40" s="10" t="s">
        <v>202</v>
      </c>
      <c r="D40" s="11" t="s">
        <v>203</v>
      </c>
      <c r="E40" s="13">
        <v>5669.97</v>
      </c>
      <c r="F40" s="13">
        <f>G40-E40</f>
        <v>4999.9999999999991</v>
      </c>
      <c r="G40" s="769">
        <v>10669.97</v>
      </c>
      <c r="H40" s="1226">
        <v>2669.96</v>
      </c>
      <c r="I40" s="1233">
        <f>H40/G40</f>
        <v>0.2502312565077503</v>
      </c>
      <c r="J40" s="1232">
        <v>0</v>
      </c>
    </row>
    <row r="41" spans="1:10" x14ac:dyDescent="0.2">
      <c r="A41" s="9"/>
      <c r="B41" s="9"/>
      <c r="C41" s="10" t="s">
        <v>204</v>
      </c>
      <c r="D41" s="11" t="s">
        <v>205</v>
      </c>
      <c r="E41" s="13">
        <v>24</v>
      </c>
      <c r="F41" s="13">
        <f t="shared" ref="F41:F44" si="19">G41-E41</f>
        <v>7000</v>
      </c>
      <c r="G41" s="769">
        <v>7024</v>
      </c>
      <c r="H41" s="1226">
        <v>23.99</v>
      </c>
      <c r="I41" s="1233">
        <f t="shared" ref="I41:I44" si="20">H41/G41</f>
        <v>3.4154328018223233E-3</v>
      </c>
      <c r="J41" s="1232">
        <v>0</v>
      </c>
    </row>
    <row r="42" spans="1:10" x14ac:dyDescent="0.2">
      <c r="A42" s="9"/>
      <c r="B42" s="9"/>
      <c r="C42" s="10" t="s">
        <v>229</v>
      </c>
      <c r="D42" s="11" t="s">
        <v>230</v>
      </c>
      <c r="E42" s="13">
        <v>0</v>
      </c>
      <c r="F42" s="13">
        <f t="shared" si="19"/>
        <v>51800</v>
      </c>
      <c r="G42" s="769">
        <v>51800</v>
      </c>
      <c r="H42" s="1226">
        <v>9000</v>
      </c>
      <c r="I42" s="1233">
        <f t="shared" si="20"/>
        <v>0.17374517374517376</v>
      </c>
      <c r="J42" s="1232">
        <v>0</v>
      </c>
    </row>
    <row r="43" spans="1:10" x14ac:dyDescent="0.2">
      <c r="A43" s="9"/>
      <c r="B43" s="9"/>
      <c r="C43" s="10" t="s">
        <v>231</v>
      </c>
      <c r="D43" s="11" t="s">
        <v>230</v>
      </c>
      <c r="E43" s="13">
        <v>1066983</v>
      </c>
      <c r="F43" s="13">
        <f t="shared" si="19"/>
        <v>-507465.82999999996</v>
      </c>
      <c r="G43" s="769">
        <v>559517.17000000004</v>
      </c>
      <c r="H43" s="1226">
        <v>158454.01999999999</v>
      </c>
      <c r="I43" s="1233">
        <f t="shared" si="20"/>
        <v>0.28319777925671158</v>
      </c>
      <c r="J43" s="1232">
        <v>0</v>
      </c>
    </row>
    <row r="44" spans="1:10" x14ac:dyDescent="0.2">
      <c r="A44" s="9"/>
      <c r="B44" s="9"/>
      <c r="C44" s="10" t="s">
        <v>232</v>
      </c>
      <c r="D44" s="11" t="s">
        <v>230</v>
      </c>
      <c r="E44" s="13">
        <v>277004</v>
      </c>
      <c r="F44" s="13">
        <f t="shared" si="19"/>
        <v>250397.84999999998</v>
      </c>
      <c r="G44" s="769">
        <v>527401.85</v>
      </c>
      <c r="H44" s="1226">
        <v>147269.04</v>
      </c>
      <c r="I44" s="1233">
        <f t="shared" si="20"/>
        <v>0.27923497044995199</v>
      </c>
      <c r="J44" s="1242">
        <v>0</v>
      </c>
    </row>
    <row r="45" spans="1:10" ht="21.75" customHeight="1" x14ac:dyDescent="0.2">
      <c r="A45" s="783" t="s">
        <v>33</v>
      </c>
      <c r="B45" s="783"/>
      <c r="C45" s="783"/>
      <c r="D45" s="784" t="s">
        <v>34</v>
      </c>
      <c r="E45" s="785">
        <f>E46+E48</f>
        <v>930521</v>
      </c>
      <c r="F45" s="785">
        <f t="shared" ref="F45:J45" si="21">F46+F48</f>
        <v>266978.81</v>
      </c>
      <c r="G45" s="786">
        <f t="shared" si="21"/>
        <v>1197499.81</v>
      </c>
      <c r="H45" s="789">
        <f t="shared" si="21"/>
        <v>641413.36</v>
      </c>
      <c r="I45" s="1227">
        <f>H45/G45</f>
        <v>0.53562710794918622</v>
      </c>
      <c r="J45" s="1235">
        <f t="shared" si="21"/>
        <v>11524.92</v>
      </c>
    </row>
    <row r="46" spans="1:10" ht="15" x14ac:dyDescent="0.2">
      <c r="A46" s="8"/>
      <c r="B46" s="773" t="s">
        <v>233</v>
      </c>
      <c r="C46" s="774"/>
      <c r="D46" s="775" t="s">
        <v>234</v>
      </c>
      <c r="E46" s="776">
        <f>E47</f>
        <v>270321</v>
      </c>
      <c r="F46" s="776">
        <f t="shared" ref="F46:J46" si="22">F47</f>
        <v>100000</v>
      </c>
      <c r="G46" s="777" t="str">
        <f t="shared" si="22"/>
        <v>370 321,00</v>
      </c>
      <c r="H46" s="790">
        <f t="shared" si="22"/>
        <v>135160.5</v>
      </c>
      <c r="I46" s="1228">
        <f t="shared" si="22"/>
        <v>0.36498200210088005</v>
      </c>
      <c r="J46" s="1236">
        <f t="shared" si="22"/>
        <v>0</v>
      </c>
    </row>
    <row r="47" spans="1:10" ht="22.5" x14ac:dyDescent="0.2">
      <c r="A47" s="9"/>
      <c r="B47" s="9"/>
      <c r="C47" s="10" t="s">
        <v>236</v>
      </c>
      <c r="D47" s="11" t="s">
        <v>237</v>
      </c>
      <c r="E47" s="13">
        <v>270321</v>
      </c>
      <c r="F47" s="13">
        <f>G47-E47</f>
        <v>100000</v>
      </c>
      <c r="G47" s="769" t="s">
        <v>235</v>
      </c>
      <c r="H47" s="1226">
        <v>135160.5</v>
      </c>
      <c r="I47" s="1233">
        <f>H47/G47</f>
        <v>0.36498200210088005</v>
      </c>
      <c r="J47" s="1234">
        <v>0</v>
      </c>
    </row>
    <row r="48" spans="1:10" ht="15" x14ac:dyDescent="0.2">
      <c r="A48" s="8"/>
      <c r="B48" s="773" t="s">
        <v>35</v>
      </c>
      <c r="C48" s="774"/>
      <c r="D48" s="775" t="s">
        <v>36</v>
      </c>
      <c r="E48" s="776">
        <f>SUM(E49:E61)</f>
        <v>660200</v>
      </c>
      <c r="F48" s="776">
        <f t="shared" ref="F48:J48" si="23">SUM(F49:F61)</f>
        <v>166978.81</v>
      </c>
      <c r="G48" s="777">
        <f t="shared" si="23"/>
        <v>827178.81</v>
      </c>
      <c r="H48" s="790">
        <f t="shared" si="23"/>
        <v>506252.86</v>
      </c>
      <c r="I48" s="1228">
        <f>H48/G48</f>
        <v>0.61202348740050527</v>
      </c>
      <c r="J48" s="1236">
        <f t="shared" si="23"/>
        <v>11524.92</v>
      </c>
    </row>
    <row r="49" spans="1:10" x14ac:dyDescent="0.2">
      <c r="A49" s="9"/>
      <c r="B49" s="9"/>
      <c r="C49" s="10" t="s">
        <v>215</v>
      </c>
      <c r="D49" s="11" t="s">
        <v>216</v>
      </c>
      <c r="E49" s="13">
        <v>0</v>
      </c>
      <c r="F49" s="13">
        <f>G49-E49</f>
        <v>32522.81</v>
      </c>
      <c r="G49" s="769">
        <v>32522.81</v>
      </c>
      <c r="H49" s="1226">
        <v>0</v>
      </c>
      <c r="I49" s="1233">
        <f>H49/G49</f>
        <v>0</v>
      </c>
      <c r="J49" s="1234">
        <v>0</v>
      </c>
    </row>
    <row r="50" spans="1:10" x14ac:dyDescent="0.2">
      <c r="A50" s="9"/>
      <c r="B50" s="9"/>
      <c r="C50" s="10" t="s">
        <v>225</v>
      </c>
      <c r="D50" s="11" t="s">
        <v>226</v>
      </c>
      <c r="E50" s="13">
        <v>0</v>
      </c>
      <c r="F50" s="13">
        <f t="shared" ref="F50:F61" si="24">G50-E50</f>
        <v>60000</v>
      </c>
      <c r="G50" s="769">
        <v>60000</v>
      </c>
      <c r="H50" s="1226">
        <v>0</v>
      </c>
      <c r="I50" s="1233">
        <f t="shared" ref="I50:I61" si="25">H50/G50</f>
        <v>0</v>
      </c>
      <c r="J50" s="1234">
        <v>0</v>
      </c>
    </row>
    <row r="51" spans="1:10" x14ac:dyDescent="0.2">
      <c r="A51" s="9"/>
      <c r="B51" s="9"/>
      <c r="C51" s="10" t="s">
        <v>204</v>
      </c>
      <c r="D51" s="11" t="s">
        <v>205</v>
      </c>
      <c r="E51" s="13">
        <v>110000</v>
      </c>
      <c r="F51" s="13">
        <f t="shared" si="24"/>
        <v>400</v>
      </c>
      <c r="G51" s="769">
        <v>110400</v>
      </c>
      <c r="H51" s="1226">
        <v>56082.44</v>
      </c>
      <c r="I51" s="1233">
        <f t="shared" si="25"/>
        <v>0.50799311594202901</v>
      </c>
      <c r="J51" s="1234">
        <v>242.36</v>
      </c>
    </row>
    <row r="52" spans="1:10" x14ac:dyDescent="0.2">
      <c r="A52" s="9"/>
      <c r="B52" s="9"/>
      <c r="C52" s="10" t="s">
        <v>208</v>
      </c>
      <c r="D52" s="11" t="s">
        <v>209</v>
      </c>
      <c r="E52" s="13">
        <v>4000</v>
      </c>
      <c r="F52" s="13">
        <f t="shared" si="24"/>
        <v>0</v>
      </c>
      <c r="G52" s="769">
        <v>4000</v>
      </c>
      <c r="H52" s="1226">
        <v>960</v>
      </c>
      <c r="I52" s="1233">
        <f t="shared" si="25"/>
        <v>0.24</v>
      </c>
      <c r="J52" s="1234">
        <v>0</v>
      </c>
    </row>
    <row r="53" spans="1:10" x14ac:dyDescent="0.2">
      <c r="A53" s="9"/>
      <c r="B53" s="9"/>
      <c r="C53" s="10" t="s">
        <v>238</v>
      </c>
      <c r="D53" s="11" t="s">
        <v>76</v>
      </c>
      <c r="E53" s="13">
        <v>392000</v>
      </c>
      <c r="F53" s="13">
        <f t="shared" si="24"/>
        <v>0</v>
      </c>
      <c r="G53" s="769">
        <v>392000</v>
      </c>
      <c r="H53" s="1226">
        <v>371357</v>
      </c>
      <c r="I53" s="1233">
        <f t="shared" si="25"/>
        <v>0.94733928571428572</v>
      </c>
      <c r="J53" s="1234">
        <v>0</v>
      </c>
    </row>
    <row r="54" spans="1:10" ht="22.5" x14ac:dyDescent="0.2">
      <c r="A54" s="9"/>
      <c r="B54" s="9"/>
      <c r="C54" s="10" t="s">
        <v>239</v>
      </c>
      <c r="D54" s="11" t="s">
        <v>240</v>
      </c>
      <c r="E54" s="13">
        <v>600</v>
      </c>
      <c r="F54" s="13">
        <f t="shared" si="24"/>
        <v>0</v>
      </c>
      <c r="G54" s="769">
        <v>600</v>
      </c>
      <c r="H54" s="1226">
        <v>523</v>
      </c>
      <c r="I54" s="1233">
        <f t="shared" si="25"/>
        <v>0.8716666666666667</v>
      </c>
      <c r="J54" s="1234">
        <v>0</v>
      </c>
    </row>
    <row r="55" spans="1:10" ht="22.5" x14ac:dyDescent="0.2">
      <c r="A55" s="9"/>
      <c r="B55" s="9"/>
      <c r="C55" s="10" t="s">
        <v>241</v>
      </c>
      <c r="D55" s="11" t="s">
        <v>242</v>
      </c>
      <c r="E55" s="13">
        <v>3600</v>
      </c>
      <c r="F55" s="13">
        <f t="shared" si="24"/>
        <v>0</v>
      </c>
      <c r="G55" s="769">
        <v>3600</v>
      </c>
      <c r="H55" s="1226">
        <v>3588.24</v>
      </c>
      <c r="I55" s="1233">
        <f t="shared" si="25"/>
        <v>0.99673333333333325</v>
      </c>
      <c r="J55" s="1234">
        <v>0</v>
      </c>
    </row>
    <row r="56" spans="1:10" x14ac:dyDescent="0.2">
      <c r="A56" s="9"/>
      <c r="B56" s="9"/>
      <c r="C56" s="10" t="s">
        <v>243</v>
      </c>
      <c r="D56" s="11" t="s">
        <v>244</v>
      </c>
      <c r="E56" s="13">
        <v>0</v>
      </c>
      <c r="F56" s="13">
        <f t="shared" si="24"/>
        <v>100</v>
      </c>
      <c r="G56" s="769">
        <v>100</v>
      </c>
      <c r="H56" s="1226">
        <v>64.97</v>
      </c>
      <c r="I56" s="1233">
        <f t="shared" si="25"/>
        <v>0.64969999999999994</v>
      </c>
      <c r="J56" s="1234">
        <v>0</v>
      </c>
    </row>
    <row r="57" spans="1:10" x14ac:dyDescent="0.2">
      <c r="A57" s="9"/>
      <c r="B57" s="9"/>
      <c r="C57" s="10" t="s">
        <v>245</v>
      </c>
      <c r="D57" s="11" t="s">
        <v>48</v>
      </c>
      <c r="E57" s="13">
        <v>0</v>
      </c>
      <c r="F57" s="13">
        <f t="shared" si="24"/>
        <v>5500</v>
      </c>
      <c r="G57" s="769">
        <v>5500</v>
      </c>
      <c r="H57" s="1226">
        <v>0</v>
      </c>
      <c r="I57" s="1233">
        <f t="shared" si="25"/>
        <v>0</v>
      </c>
      <c r="J57" s="1234">
        <v>0</v>
      </c>
    </row>
    <row r="58" spans="1:10" ht="22.5" x14ac:dyDescent="0.2">
      <c r="A58" s="9"/>
      <c r="B58" s="9"/>
      <c r="C58" s="10" t="s">
        <v>227</v>
      </c>
      <c r="D58" s="11" t="s">
        <v>228</v>
      </c>
      <c r="E58" s="13">
        <v>60000</v>
      </c>
      <c r="F58" s="13">
        <f t="shared" si="24"/>
        <v>20000</v>
      </c>
      <c r="G58" s="769">
        <v>80000</v>
      </c>
      <c r="H58" s="1226">
        <v>13719.5</v>
      </c>
      <c r="I58" s="1233">
        <f t="shared" si="25"/>
        <v>0.17149375</v>
      </c>
      <c r="J58" s="1234">
        <v>0</v>
      </c>
    </row>
    <row r="59" spans="1:10" ht="33.75" x14ac:dyDescent="0.2">
      <c r="A59" s="9"/>
      <c r="B59" s="9"/>
      <c r="C59" s="10" t="s">
        <v>246</v>
      </c>
      <c r="D59" s="11" t="s">
        <v>247</v>
      </c>
      <c r="E59" s="13">
        <v>80000</v>
      </c>
      <c r="F59" s="13">
        <f t="shared" si="24"/>
        <v>50000</v>
      </c>
      <c r="G59" s="769">
        <v>130000</v>
      </c>
      <c r="H59" s="1226">
        <v>59957.71</v>
      </c>
      <c r="I59" s="1233">
        <f t="shared" si="25"/>
        <v>0.46121315384615386</v>
      </c>
      <c r="J59" s="1234">
        <v>11282.56</v>
      </c>
    </row>
    <row r="60" spans="1:10" ht="22.5" x14ac:dyDescent="0.2">
      <c r="A60" s="9"/>
      <c r="B60" s="9"/>
      <c r="C60" s="10" t="s">
        <v>248</v>
      </c>
      <c r="D60" s="11" t="s">
        <v>249</v>
      </c>
      <c r="E60" s="13">
        <v>2000</v>
      </c>
      <c r="F60" s="13">
        <f t="shared" si="24"/>
        <v>0</v>
      </c>
      <c r="G60" s="769">
        <v>2000</v>
      </c>
      <c r="H60" s="1226">
        <v>0</v>
      </c>
      <c r="I60" s="1233">
        <f t="shared" si="25"/>
        <v>0</v>
      </c>
      <c r="J60" s="1234">
        <v>0</v>
      </c>
    </row>
    <row r="61" spans="1:10" ht="22.5" x14ac:dyDescent="0.2">
      <c r="A61" s="9"/>
      <c r="B61" s="9"/>
      <c r="C61" s="10" t="s">
        <v>250</v>
      </c>
      <c r="D61" s="11" t="s">
        <v>251</v>
      </c>
      <c r="E61" s="13">
        <v>8000</v>
      </c>
      <c r="F61" s="13">
        <f t="shared" si="24"/>
        <v>-1544</v>
      </c>
      <c r="G61" s="769">
        <v>6456</v>
      </c>
      <c r="H61" s="1226">
        <v>0</v>
      </c>
      <c r="I61" s="1233">
        <f t="shared" si="25"/>
        <v>0</v>
      </c>
      <c r="J61" s="1234">
        <v>0</v>
      </c>
    </row>
    <row r="62" spans="1:10" ht="23.25" customHeight="1" x14ac:dyDescent="0.2">
      <c r="A62" s="783" t="s">
        <v>252</v>
      </c>
      <c r="B62" s="783"/>
      <c r="C62" s="783"/>
      <c r="D62" s="784" t="s">
        <v>253</v>
      </c>
      <c r="E62" s="785">
        <f>E63+E66</f>
        <v>103150</v>
      </c>
      <c r="F62" s="785">
        <f t="shared" ref="F62:J62" si="26">F63+F66</f>
        <v>0</v>
      </c>
      <c r="G62" s="786">
        <f t="shared" si="26"/>
        <v>103150</v>
      </c>
      <c r="H62" s="789">
        <f t="shared" si="26"/>
        <v>19308.55</v>
      </c>
      <c r="I62" s="1227">
        <f>H62/G62</f>
        <v>0.1871890450799806</v>
      </c>
      <c r="J62" s="1243">
        <f t="shared" si="26"/>
        <v>0</v>
      </c>
    </row>
    <row r="63" spans="1:10" ht="15" x14ac:dyDescent="0.2">
      <c r="A63" s="8"/>
      <c r="B63" s="773" t="s">
        <v>254</v>
      </c>
      <c r="C63" s="774"/>
      <c r="D63" s="775" t="s">
        <v>255</v>
      </c>
      <c r="E63" s="776">
        <f>E64+E65</f>
        <v>93150</v>
      </c>
      <c r="F63" s="776">
        <f t="shared" ref="F63:J63" si="27">F64+F65</f>
        <v>0</v>
      </c>
      <c r="G63" s="777">
        <f t="shared" si="27"/>
        <v>93150</v>
      </c>
      <c r="H63" s="790">
        <f t="shared" si="27"/>
        <v>15808.57</v>
      </c>
      <c r="I63" s="1228">
        <f>H63/G63</f>
        <v>0.16971089640365003</v>
      </c>
      <c r="J63" s="1236">
        <f t="shared" si="27"/>
        <v>0</v>
      </c>
    </row>
    <row r="64" spans="1:10" x14ac:dyDescent="0.2">
      <c r="A64" s="9"/>
      <c r="B64" s="9"/>
      <c r="C64" s="10" t="s">
        <v>212</v>
      </c>
      <c r="D64" s="11" t="s">
        <v>213</v>
      </c>
      <c r="E64" s="13">
        <v>3150</v>
      </c>
      <c r="F64" s="13">
        <f>G64-E64</f>
        <v>0</v>
      </c>
      <c r="G64" s="769" t="s">
        <v>214</v>
      </c>
      <c r="H64" s="1226">
        <v>0</v>
      </c>
      <c r="I64" s="1233">
        <f t="shared" ref="I64:I70" si="28">H64/G64</f>
        <v>0</v>
      </c>
      <c r="J64" s="1234">
        <v>0</v>
      </c>
    </row>
    <row r="65" spans="1:10" x14ac:dyDescent="0.2">
      <c r="A65" s="9"/>
      <c r="B65" s="9"/>
      <c r="C65" s="10" t="s">
        <v>204</v>
      </c>
      <c r="D65" s="11" t="s">
        <v>205</v>
      </c>
      <c r="E65" s="13">
        <v>90000</v>
      </c>
      <c r="F65" s="13">
        <f>G65-E65</f>
        <v>0</v>
      </c>
      <c r="G65" s="769" t="s">
        <v>256</v>
      </c>
      <c r="H65" s="1226">
        <v>15808.57</v>
      </c>
      <c r="I65" s="1233">
        <f t="shared" si="28"/>
        <v>0.17565077777777777</v>
      </c>
      <c r="J65" s="1234">
        <v>0</v>
      </c>
    </row>
    <row r="66" spans="1:10" ht="15" x14ac:dyDescent="0.2">
      <c r="A66" s="8"/>
      <c r="B66" s="773" t="s">
        <v>257</v>
      </c>
      <c r="C66" s="774"/>
      <c r="D66" s="775" t="s">
        <v>258</v>
      </c>
      <c r="E66" s="776">
        <f>E67</f>
        <v>10000</v>
      </c>
      <c r="F66" s="776">
        <f t="shared" ref="F66:J66" si="29">F67</f>
        <v>0</v>
      </c>
      <c r="G66" s="777" t="str">
        <f t="shared" si="29"/>
        <v>10 000,00</v>
      </c>
      <c r="H66" s="790">
        <f t="shared" si="29"/>
        <v>3499.98</v>
      </c>
      <c r="I66" s="1228">
        <f t="shared" si="28"/>
        <v>0.34999799999999998</v>
      </c>
      <c r="J66" s="1236">
        <f t="shared" si="29"/>
        <v>0</v>
      </c>
    </row>
    <row r="67" spans="1:10" x14ac:dyDescent="0.2">
      <c r="A67" s="9"/>
      <c r="B67" s="9"/>
      <c r="C67" s="10" t="s">
        <v>204</v>
      </c>
      <c r="D67" s="11" t="s">
        <v>205</v>
      </c>
      <c r="E67" s="13">
        <v>10000</v>
      </c>
      <c r="F67" s="13">
        <f>G67-E67</f>
        <v>0</v>
      </c>
      <c r="G67" s="769" t="s">
        <v>123</v>
      </c>
      <c r="H67" s="1226">
        <v>3499.98</v>
      </c>
      <c r="I67" s="1233">
        <f t="shared" si="28"/>
        <v>0.34999799999999998</v>
      </c>
      <c r="J67" s="1234">
        <v>0</v>
      </c>
    </row>
    <row r="68" spans="1:10" ht="23.25" customHeight="1" x14ac:dyDescent="0.2">
      <c r="A68" s="783" t="s">
        <v>53</v>
      </c>
      <c r="B68" s="783"/>
      <c r="C68" s="783"/>
      <c r="D68" s="784" t="s">
        <v>54</v>
      </c>
      <c r="E68" s="785">
        <f>E69+E77+E82+E109+E113</f>
        <v>4124116</v>
      </c>
      <c r="F68" s="785">
        <f t="shared" ref="F68:J68" si="30">F69+F77+F82+F109+F113</f>
        <v>67000</v>
      </c>
      <c r="G68" s="786">
        <f t="shared" si="30"/>
        <v>4191116</v>
      </c>
      <c r="H68" s="789">
        <f t="shared" si="30"/>
        <v>2053569.3599999999</v>
      </c>
      <c r="I68" s="1227">
        <f t="shared" si="28"/>
        <v>0.48998151327713191</v>
      </c>
      <c r="J68" s="1235">
        <f t="shared" si="30"/>
        <v>106508.81</v>
      </c>
    </row>
    <row r="69" spans="1:10" ht="15" x14ac:dyDescent="0.2">
      <c r="A69" s="8"/>
      <c r="B69" s="773" t="s">
        <v>55</v>
      </c>
      <c r="C69" s="774"/>
      <c r="D69" s="775" t="s">
        <v>56</v>
      </c>
      <c r="E69" s="776">
        <f>SUM(E70:E76)</f>
        <v>122261</v>
      </c>
      <c r="F69" s="776">
        <f t="shared" ref="F69:J69" si="31">SUM(F70:F76)</f>
        <v>-9.0949470177292824E-13</v>
      </c>
      <c r="G69" s="777">
        <f t="shared" si="31"/>
        <v>122260.99999999999</v>
      </c>
      <c r="H69" s="790">
        <f t="shared" si="31"/>
        <v>59352.000000000007</v>
      </c>
      <c r="I69" s="1228">
        <f t="shared" si="28"/>
        <v>0.4854532516501584</v>
      </c>
      <c r="J69" s="1236">
        <f t="shared" si="31"/>
        <v>0</v>
      </c>
    </row>
    <row r="70" spans="1:10" x14ac:dyDescent="0.2">
      <c r="A70" s="9"/>
      <c r="B70" s="9"/>
      <c r="C70" s="10" t="s">
        <v>196</v>
      </c>
      <c r="D70" s="11" t="s">
        <v>197</v>
      </c>
      <c r="E70" s="13">
        <v>90025</v>
      </c>
      <c r="F70" s="13">
        <f>G70-E70</f>
        <v>0</v>
      </c>
      <c r="G70" s="769">
        <v>90025</v>
      </c>
      <c r="H70" s="1226">
        <v>43774.36</v>
      </c>
      <c r="I70" s="1233">
        <f t="shared" si="28"/>
        <v>0.4862467092474313</v>
      </c>
      <c r="J70" s="1234">
        <v>0</v>
      </c>
    </row>
    <row r="71" spans="1:10" x14ac:dyDescent="0.2">
      <c r="A71" s="9"/>
      <c r="B71" s="9"/>
      <c r="C71" s="10" t="s">
        <v>259</v>
      </c>
      <c r="D71" s="11" t="s">
        <v>260</v>
      </c>
      <c r="E71" s="13">
        <v>7545</v>
      </c>
      <c r="F71" s="13">
        <f t="shared" ref="F71:F76" si="32">G71-E71</f>
        <v>-604.5</v>
      </c>
      <c r="G71" s="769">
        <v>6940.5</v>
      </c>
      <c r="H71" s="1226">
        <v>6940.5</v>
      </c>
      <c r="I71" s="1233">
        <f t="shared" ref="I71:I76" si="33">H71/G71</f>
        <v>1</v>
      </c>
      <c r="J71" s="1234">
        <v>0</v>
      </c>
    </row>
    <row r="72" spans="1:10" x14ac:dyDescent="0.2">
      <c r="A72" s="9"/>
      <c r="B72" s="9"/>
      <c r="C72" s="10" t="s">
        <v>198</v>
      </c>
      <c r="D72" s="11" t="s">
        <v>199</v>
      </c>
      <c r="E72" s="13">
        <v>16771</v>
      </c>
      <c r="F72" s="13">
        <f t="shared" si="32"/>
        <v>-102.63000000000102</v>
      </c>
      <c r="G72" s="769">
        <v>16668.37</v>
      </c>
      <c r="H72" s="1226">
        <v>7032.97</v>
      </c>
      <c r="I72" s="1233">
        <f t="shared" si="33"/>
        <v>0.42193507823500442</v>
      </c>
      <c r="J72" s="1234">
        <v>0</v>
      </c>
    </row>
    <row r="73" spans="1:10" x14ac:dyDescent="0.2">
      <c r="A73" s="9"/>
      <c r="B73" s="9"/>
      <c r="C73" s="10" t="s">
        <v>200</v>
      </c>
      <c r="D73" s="11" t="s">
        <v>201</v>
      </c>
      <c r="E73" s="13">
        <v>2389</v>
      </c>
      <c r="F73" s="13">
        <f t="shared" si="32"/>
        <v>-13.349999999999909</v>
      </c>
      <c r="G73" s="769">
        <v>2375.65</v>
      </c>
      <c r="H73" s="1226">
        <v>1002.37</v>
      </c>
      <c r="I73" s="1233">
        <f t="shared" si="33"/>
        <v>0.42193504935491338</v>
      </c>
      <c r="J73" s="1234">
        <v>0</v>
      </c>
    </row>
    <row r="74" spans="1:10" x14ac:dyDescent="0.2">
      <c r="A74" s="9"/>
      <c r="B74" s="9"/>
      <c r="C74" s="10" t="s">
        <v>202</v>
      </c>
      <c r="D74" s="11" t="s">
        <v>203</v>
      </c>
      <c r="E74" s="13">
        <v>600</v>
      </c>
      <c r="F74" s="13">
        <f t="shared" si="32"/>
        <v>720.48</v>
      </c>
      <c r="G74" s="769">
        <v>1320.48</v>
      </c>
      <c r="H74" s="1226">
        <v>0</v>
      </c>
      <c r="I74" s="1233">
        <f t="shared" si="33"/>
        <v>0</v>
      </c>
      <c r="J74" s="1234">
        <v>0</v>
      </c>
    </row>
    <row r="75" spans="1:10" x14ac:dyDescent="0.2">
      <c r="A75" s="9"/>
      <c r="B75" s="9"/>
      <c r="C75" s="10" t="s">
        <v>204</v>
      </c>
      <c r="D75" s="11" t="s">
        <v>205</v>
      </c>
      <c r="E75" s="13">
        <v>3931</v>
      </c>
      <c r="F75" s="13">
        <f t="shared" si="32"/>
        <v>0</v>
      </c>
      <c r="G75" s="769">
        <v>3931</v>
      </c>
      <c r="H75" s="1226">
        <v>0</v>
      </c>
      <c r="I75" s="1233">
        <f t="shared" si="33"/>
        <v>0</v>
      </c>
      <c r="J75" s="1234">
        <v>0</v>
      </c>
    </row>
    <row r="76" spans="1:10" x14ac:dyDescent="0.2">
      <c r="A76" s="9"/>
      <c r="B76" s="9"/>
      <c r="C76" s="10" t="s">
        <v>206</v>
      </c>
      <c r="D76" s="11" t="s">
        <v>207</v>
      </c>
      <c r="E76" s="13">
        <v>1000</v>
      </c>
      <c r="F76" s="13">
        <f t="shared" si="32"/>
        <v>0</v>
      </c>
      <c r="G76" s="769">
        <v>1000</v>
      </c>
      <c r="H76" s="1226">
        <v>601.79999999999995</v>
      </c>
      <c r="I76" s="1233">
        <f t="shared" si="33"/>
        <v>0.6018</v>
      </c>
      <c r="J76" s="1234">
        <v>0</v>
      </c>
    </row>
    <row r="77" spans="1:10" ht="15" x14ac:dyDescent="0.2">
      <c r="A77" s="8"/>
      <c r="B77" s="773" t="s">
        <v>261</v>
      </c>
      <c r="C77" s="774"/>
      <c r="D77" s="775" t="s">
        <v>262</v>
      </c>
      <c r="E77" s="776">
        <f>SUM(E78:E81)</f>
        <v>284600</v>
      </c>
      <c r="F77" s="776">
        <f t="shared" ref="F77:J77" si="34">SUM(F78:F81)</f>
        <v>-11000</v>
      </c>
      <c r="G77" s="777">
        <f t="shared" si="34"/>
        <v>273600</v>
      </c>
      <c r="H77" s="790">
        <f t="shared" si="34"/>
        <v>130913.38</v>
      </c>
      <c r="I77" s="1228">
        <f>H77/G77</f>
        <v>0.47848457602339184</v>
      </c>
      <c r="J77" s="1236">
        <f t="shared" si="34"/>
        <v>442.15999999999997</v>
      </c>
    </row>
    <row r="78" spans="1:10" x14ac:dyDescent="0.2">
      <c r="A78" s="9"/>
      <c r="B78" s="9"/>
      <c r="C78" s="10" t="s">
        <v>263</v>
      </c>
      <c r="D78" s="11" t="s">
        <v>264</v>
      </c>
      <c r="E78" s="13">
        <v>246600</v>
      </c>
      <c r="F78" s="13">
        <f>G78-E78</f>
        <v>-3000</v>
      </c>
      <c r="G78" s="769">
        <v>243600</v>
      </c>
      <c r="H78" s="1226">
        <v>120559.71</v>
      </c>
      <c r="I78" s="1233">
        <f>H78/G78</f>
        <v>0.49490849753694582</v>
      </c>
      <c r="J78" s="1234">
        <v>0</v>
      </c>
    </row>
    <row r="79" spans="1:10" ht="22.5" x14ac:dyDescent="0.2">
      <c r="A79" s="9"/>
      <c r="B79" s="9"/>
      <c r="C79" s="10" t="s">
        <v>265</v>
      </c>
      <c r="D79" s="11" t="s">
        <v>266</v>
      </c>
      <c r="E79" s="13">
        <v>5000</v>
      </c>
      <c r="F79" s="13">
        <f t="shared" ref="F79:F81" si="35">G79-E79</f>
        <v>0</v>
      </c>
      <c r="G79" s="769">
        <v>5000</v>
      </c>
      <c r="H79" s="1226">
        <v>0</v>
      </c>
      <c r="I79" s="1233">
        <f t="shared" ref="I79:I81" si="36">H79/G79</f>
        <v>0</v>
      </c>
      <c r="J79" s="1234">
        <v>0</v>
      </c>
    </row>
    <row r="80" spans="1:10" x14ac:dyDescent="0.2">
      <c r="A80" s="9"/>
      <c r="B80" s="9"/>
      <c r="C80" s="10" t="s">
        <v>202</v>
      </c>
      <c r="D80" s="11" t="s">
        <v>203</v>
      </c>
      <c r="E80" s="13">
        <v>20000</v>
      </c>
      <c r="F80" s="13">
        <f t="shared" si="35"/>
        <v>-5000</v>
      </c>
      <c r="G80" s="769">
        <v>15000</v>
      </c>
      <c r="H80" s="1226">
        <v>3222.18</v>
      </c>
      <c r="I80" s="1233">
        <f t="shared" si="36"/>
        <v>0.214812</v>
      </c>
      <c r="J80" s="1234">
        <v>85.01</v>
      </c>
    </row>
    <row r="81" spans="1:10" x14ac:dyDescent="0.2">
      <c r="A81" s="9"/>
      <c r="B81" s="9"/>
      <c r="C81" s="10" t="s">
        <v>204</v>
      </c>
      <c r="D81" s="11" t="s">
        <v>205</v>
      </c>
      <c r="E81" s="13">
        <v>13000</v>
      </c>
      <c r="F81" s="13">
        <f t="shared" si="35"/>
        <v>-3000</v>
      </c>
      <c r="G81" s="769">
        <v>10000</v>
      </c>
      <c r="H81" s="1226">
        <v>7131.49</v>
      </c>
      <c r="I81" s="1233">
        <f t="shared" si="36"/>
        <v>0.71314900000000003</v>
      </c>
      <c r="J81" s="1234">
        <v>357.15</v>
      </c>
    </row>
    <row r="82" spans="1:10" ht="15" x14ac:dyDescent="0.2">
      <c r="A82" s="8"/>
      <c r="B82" s="773" t="s">
        <v>57</v>
      </c>
      <c r="C82" s="774"/>
      <c r="D82" s="775" t="s">
        <v>58</v>
      </c>
      <c r="E82" s="776">
        <f>SUM(E83:E108)</f>
        <v>3505545</v>
      </c>
      <c r="F82" s="776">
        <f t="shared" ref="F82:J82" si="37">SUM(F83:F108)</f>
        <v>78000</v>
      </c>
      <c r="G82" s="777">
        <f t="shared" si="37"/>
        <v>3583545</v>
      </c>
      <c r="H82" s="790">
        <f t="shared" si="37"/>
        <v>1768354.92</v>
      </c>
      <c r="I82" s="1228">
        <f>H82/G82</f>
        <v>0.49346524740166509</v>
      </c>
      <c r="J82" s="1239">
        <f t="shared" si="37"/>
        <v>105599.54999999999</v>
      </c>
    </row>
    <row r="83" spans="1:10" x14ac:dyDescent="0.2">
      <c r="A83" s="9"/>
      <c r="B83" s="9"/>
      <c r="C83" s="10" t="s">
        <v>267</v>
      </c>
      <c r="D83" s="11" t="s">
        <v>268</v>
      </c>
      <c r="E83" s="13">
        <v>4200</v>
      </c>
      <c r="F83" s="13">
        <f>G83-E83</f>
        <v>0</v>
      </c>
      <c r="G83" s="769">
        <v>4200</v>
      </c>
      <c r="H83" s="1226">
        <v>1362.29</v>
      </c>
      <c r="I83" s="1233">
        <f>H83/G83</f>
        <v>0.32435476190476192</v>
      </c>
      <c r="J83" s="1234">
        <v>68.760000000000005</v>
      </c>
    </row>
    <row r="84" spans="1:10" x14ac:dyDescent="0.2">
      <c r="A84" s="9"/>
      <c r="B84" s="9"/>
      <c r="C84" s="10" t="s">
        <v>196</v>
      </c>
      <c r="D84" s="11" t="s">
        <v>197</v>
      </c>
      <c r="E84" s="13">
        <v>2218778</v>
      </c>
      <c r="F84" s="13">
        <f t="shared" ref="F84:F108" si="38">G84-E84</f>
        <v>-7000</v>
      </c>
      <c r="G84" s="769">
        <v>2211778</v>
      </c>
      <c r="H84" s="1226">
        <v>1039148.57</v>
      </c>
      <c r="I84" s="1233">
        <f t="shared" ref="I84:I108" si="39">H84/G84</f>
        <v>0.4698249869561954</v>
      </c>
      <c r="J84" s="1234">
        <v>56101.27</v>
      </c>
    </row>
    <row r="85" spans="1:10" x14ac:dyDescent="0.2">
      <c r="A85" s="9"/>
      <c r="B85" s="9"/>
      <c r="C85" s="10" t="s">
        <v>259</v>
      </c>
      <c r="D85" s="11" t="s">
        <v>260</v>
      </c>
      <c r="E85" s="13">
        <v>167678</v>
      </c>
      <c r="F85" s="13">
        <f t="shared" si="38"/>
        <v>-4700</v>
      </c>
      <c r="G85" s="769">
        <v>162978</v>
      </c>
      <c r="H85" s="1226">
        <v>162946.98000000001</v>
      </c>
      <c r="I85" s="1233">
        <f t="shared" si="39"/>
        <v>0.99980966756249312</v>
      </c>
      <c r="J85" s="1234">
        <v>0</v>
      </c>
    </row>
    <row r="86" spans="1:10" x14ac:dyDescent="0.2">
      <c r="A86" s="9"/>
      <c r="B86" s="9"/>
      <c r="C86" s="10" t="s">
        <v>198</v>
      </c>
      <c r="D86" s="11" t="s">
        <v>199</v>
      </c>
      <c r="E86" s="13">
        <v>402380</v>
      </c>
      <c r="F86" s="13">
        <f t="shared" si="38"/>
        <v>-800</v>
      </c>
      <c r="G86" s="769">
        <v>401580</v>
      </c>
      <c r="H86" s="1226">
        <v>183929.17</v>
      </c>
      <c r="I86" s="1233">
        <f t="shared" si="39"/>
        <v>0.45801377060610593</v>
      </c>
      <c r="J86" s="1234">
        <v>29050.59</v>
      </c>
    </row>
    <row r="87" spans="1:10" x14ac:dyDescent="0.2">
      <c r="A87" s="9"/>
      <c r="B87" s="9"/>
      <c r="C87" s="10" t="s">
        <v>200</v>
      </c>
      <c r="D87" s="11" t="s">
        <v>201</v>
      </c>
      <c r="E87" s="13">
        <v>49576</v>
      </c>
      <c r="F87" s="13">
        <f t="shared" si="38"/>
        <v>0</v>
      </c>
      <c r="G87" s="769">
        <v>49576</v>
      </c>
      <c r="H87" s="1226">
        <v>18535.13</v>
      </c>
      <c r="I87" s="1233">
        <f t="shared" si="39"/>
        <v>0.37387304340810074</v>
      </c>
      <c r="J87" s="1234">
        <v>3200.06</v>
      </c>
    </row>
    <row r="88" spans="1:10" ht="22.5" x14ac:dyDescent="0.2">
      <c r="A88" s="9"/>
      <c r="B88" s="9"/>
      <c r="C88" s="10" t="s">
        <v>269</v>
      </c>
      <c r="D88" s="11" t="s">
        <v>270</v>
      </c>
      <c r="E88" s="13">
        <v>38000</v>
      </c>
      <c r="F88" s="13">
        <f t="shared" si="38"/>
        <v>0</v>
      </c>
      <c r="G88" s="769">
        <v>38000</v>
      </c>
      <c r="H88" s="1226">
        <v>10619</v>
      </c>
      <c r="I88" s="1233">
        <f t="shared" si="39"/>
        <v>0.27944736842105261</v>
      </c>
      <c r="J88" s="1234">
        <v>2415</v>
      </c>
    </row>
    <row r="89" spans="1:10" x14ac:dyDescent="0.2">
      <c r="A89" s="9"/>
      <c r="B89" s="9"/>
      <c r="C89" s="10" t="s">
        <v>212</v>
      </c>
      <c r="D89" s="11" t="s">
        <v>213</v>
      </c>
      <c r="E89" s="13">
        <v>9000</v>
      </c>
      <c r="F89" s="13">
        <f t="shared" si="38"/>
        <v>7000</v>
      </c>
      <c r="G89" s="769">
        <v>16000</v>
      </c>
      <c r="H89" s="1226">
        <v>2690</v>
      </c>
      <c r="I89" s="1233">
        <f t="shared" si="39"/>
        <v>0.168125</v>
      </c>
      <c r="J89" s="1234">
        <v>110</v>
      </c>
    </row>
    <row r="90" spans="1:10" x14ac:dyDescent="0.2">
      <c r="A90" s="9"/>
      <c r="B90" s="9"/>
      <c r="C90" s="10" t="s">
        <v>202</v>
      </c>
      <c r="D90" s="11" t="s">
        <v>203</v>
      </c>
      <c r="E90" s="13">
        <v>96800</v>
      </c>
      <c r="F90" s="13">
        <f t="shared" si="38"/>
        <v>-1200</v>
      </c>
      <c r="G90" s="769">
        <v>95600</v>
      </c>
      <c r="H90" s="1226">
        <v>36093.17</v>
      </c>
      <c r="I90" s="1233">
        <f t="shared" si="39"/>
        <v>0.37754361924686192</v>
      </c>
      <c r="J90" s="1234">
        <v>497.97</v>
      </c>
    </row>
    <row r="91" spans="1:10" ht="22.5" x14ac:dyDescent="0.2">
      <c r="A91" s="9"/>
      <c r="B91" s="9"/>
      <c r="C91" s="10" t="s">
        <v>271</v>
      </c>
      <c r="D91" s="11" t="s">
        <v>272</v>
      </c>
      <c r="E91" s="13">
        <v>1200</v>
      </c>
      <c r="F91" s="13">
        <f t="shared" si="38"/>
        <v>0</v>
      </c>
      <c r="G91" s="769">
        <v>1200</v>
      </c>
      <c r="H91" s="1226">
        <v>598.48</v>
      </c>
      <c r="I91" s="1233">
        <f t="shared" si="39"/>
        <v>0.49873333333333336</v>
      </c>
      <c r="J91" s="1234">
        <v>0</v>
      </c>
    </row>
    <row r="92" spans="1:10" ht="22.5" x14ac:dyDescent="0.2">
      <c r="A92" s="9"/>
      <c r="B92" s="9"/>
      <c r="C92" s="10" t="s">
        <v>273</v>
      </c>
      <c r="D92" s="11" t="s">
        <v>274</v>
      </c>
      <c r="E92" s="13">
        <v>10000</v>
      </c>
      <c r="F92" s="13">
        <f t="shared" si="38"/>
        <v>0</v>
      </c>
      <c r="G92" s="769">
        <v>10000</v>
      </c>
      <c r="H92" s="1226">
        <v>3129.6</v>
      </c>
      <c r="I92" s="1233">
        <f t="shared" si="39"/>
        <v>0.31296000000000002</v>
      </c>
      <c r="J92" s="1234">
        <v>1038.1400000000001</v>
      </c>
    </row>
    <row r="93" spans="1:10" x14ac:dyDescent="0.2">
      <c r="A93" s="9"/>
      <c r="B93" s="9"/>
      <c r="C93" s="10" t="s">
        <v>215</v>
      </c>
      <c r="D93" s="11" t="s">
        <v>216</v>
      </c>
      <c r="E93" s="13">
        <v>78000</v>
      </c>
      <c r="F93" s="13">
        <f t="shared" si="38"/>
        <v>0</v>
      </c>
      <c r="G93" s="769">
        <v>78000</v>
      </c>
      <c r="H93" s="1226">
        <v>31352.87</v>
      </c>
      <c r="I93" s="1233">
        <f t="shared" si="39"/>
        <v>0.4019598717948718</v>
      </c>
      <c r="J93" s="1234">
        <v>566.35</v>
      </c>
    </row>
    <row r="94" spans="1:10" x14ac:dyDescent="0.2">
      <c r="A94" s="9"/>
      <c r="B94" s="9"/>
      <c r="C94" s="10" t="s">
        <v>225</v>
      </c>
      <c r="D94" s="11" t="s">
        <v>226</v>
      </c>
      <c r="E94" s="13">
        <v>42000</v>
      </c>
      <c r="F94" s="13">
        <f t="shared" si="38"/>
        <v>0</v>
      </c>
      <c r="G94" s="769">
        <v>42000</v>
      </c>
      <c r="H94" s="1226">
        <v>13129.27</v>
      </c>
      <c r="I94" s="1233">
        <f t="shared" si="39"/>
        <v>0.31260166666666667</v>
      </c>
      <c r="J94" s="1234">
        <v>0</v>
      </c>
    </row>
    <row r="95" spans="1:10" x14ac:dyDescent="0.2">
      <c r="A95" s="9"/>
      <c r="B95" s="9"/>
      <c r="C95" s="10" t="s">
        <v>275</v>
      </c>
      <c r="D95" s="11" t="s">
        <v>276</v>
      </c>
      <c r="E95" s="13">
        <v>1500</v>
      </c>
      <c r="F95" s="13">
        <f t="shared" si="38"/>
        <v>0</v>
      </c>
      <c r="G95" s="769">
        <v>1500</v>
      </c>
      <c r="H95" s="1226">
        <v>675</v>
      </c>
      <c r="I95" s="1233">
        <f t="shared" si="39"/>
        <v>0.45</v>
      </c>
      <c r="J95" s="1234">
        <v>100</v>
      </c>
    </row>
    <row r="96" spans="1:10" x14ac:dyDescent="0.2">
      <c r="A96" s="9"/>
      <c r="B96" s="9"/>
      <c r="C96" s="10" t="s">
        <v>204</v>
      </c>
      <c r="D96" s="11" t="s">
        <v>205</v>
      </c>
      <c r="E96" s="13">
        <v>100069</v>
      </c>
      <c r="F96" s="13">
        <f t="shared" si="38"/>
        <v>30000</v>
      </c>
      <c r="G96" s="769">
        <v>130069</v>
      </c>
      <c r="H96" s="1226">
        <v>81375.759999999995</v>
      </c>
      <c r="I96" s="1233">
        <f t="shared" si="39"/>
        <v>0.62563531663962968</v>
      </c>
      <c r="J96" s="1234">
        <v>9537.14</v>
      </c>
    </row>
    <row r="97" spans="1:10" x14ac:dyDescent="0.2">
      <c r="A97" s="9"/>
      <c r="B97" s="9"/>
      <c r="C97" s="10" t="s">
        <v>277</v>
      </c>
      <c r="D97" s="11" t="s">
        <v>278</v>
      </c>
      <c r="E97" s="13">
        <v>5000</v>
      </c>
      <c r="F97" s="13">
        <f t="shared" si="38"/>
        <v>0</v>
      </c>
      <c r="G97" s="769">
        <v>5000</v>
      </c>
      <c r="H97" s="1226">
        <v>2520.66</v>
      </c>
      <c r="I97" s="1233">
        <f t="shared" si="39"/>
        <v>0.50413200000000002</v>
      </c>
      <c r="J97" s="1234">
        <v>0</v>
      </c>
    </row>
    <row r="98" spans="1:10" ht="33.75" x14ac:dyDescent="0.2">
      <c r="A98" s="9"/>
      <c r="B98" s="9"/>
      <c r="C98" s="10" t="s">
        <v>279</v>
      </c>
      <c r="D98" s="11" t="s">
        <v>280</v>
      </c>
      <c r="E98" s="13">
        <v>24500</v>
      </c>
      <c r="F98" s="13">
        <f t="shared" si="38"/>
        <v>0</v>
      </c>
      <c r="G98" s="769">
        <v>24500</v>
      </c>
      <c r="H98" s="1226">
        <v>15345.34</v>
      </c>
      <c r="I98" s="1233">
        <f t="shared" si="39"/>
        <v>0.62634040816326531</v>
      </c>
      <c r="J98" s="1234">
        <v>0</v>
      </c>
    </row>
    <row r="99" spans="1:10" ht="33.75" x14ac:dyDescent="0.2">
      <c r="A99" s="9"/>
      <c r="B99" s="9"/>
      <c r="C99" s="10" t="s">
        <v>281</v>
      </c>
      <c r="D99" s="11" t="s">
        <v>282</v>
      </c>
      <c r="E99" s="13">
        <v>1100</v>
      </c>
      <c r="F99" s="13">
        <f t="shared" si="38"/>
        <v>1200</v>
      </c>
      <c r="G99" s="769">
        <v>2300</v>
      </c>
      <c r="H99" s="1226">
        <v>1758.15</v>
      </c>
      <c r="I99" s="1233">
        <f t="shared" si="39"/>
        <v>0.76441304347826089</v>
      </c>
      <c r="J99" s="1234">
        <v>0</v>
      </c>
    </row>
    <row r="100" spans="1:10" x14ac:dyDescent="0.2">
      <c r="A100" s="9"/>
      <c r="B100" s="9"/>
      <c r="C100" s="10" t="s">
        <v>283</v>
      </c>
      <c r="D100" s="11" t="s">
        <v>284</v>
      </c>
      <c r="E100" s="13">
        <v>1000</v>
      </c>
      <c r="F100" s="13">
        <f t="shared" si="38"/>
        <v>0</v>
      </c>
      <c r="G100" s="769">
        <v>1000</v>
      </c>
      <c r="H100" s="1226">
        <v>0</v>
      </c>
      <c r="I100" s="1233">
        <f t="shared" si="39"/>
        <v>0</v>
      </c>
      <c r="J100" s="1234">
        <v>0</v>
      </c>
    </row>
    <row r="101" spans="1:10" ht="22.5" x14ac:dyDescent="0.2">
      <c r="A101" s="9"/>
      <c r="B101" s="9"/>
      <c r="C101" s="10" t="s">
        <v>285</v>
      </c>
      <c r="D101" s="11" t="s">
        <v>286</v>
      </c>
      <c r="E101" s="13">
        <v>48000</v>
      </c>
      <c r="F101" s="13">
        <f t="shared" si="38"/>
        <v>0</v>
      </c>
      <c r="G101" s="769">
        <v>48000</v>
      </c>
      <c r="H101" s="1226">
        <v>17127.5</v>
      </c>
      <c r="I101" s="1233">
        <f t="shared" si="39"/>
        <v>0.35682291666666666</v>
      </c>
      <c r="J101" s="1234">
        <v>0</v>
      </c>
    </row>
    <row r="102" spans="1:10" x14ac:dyDescent="0.2">
      <c r="A102" s="9"/>
      <c r="B102" s="9"/>
      <c r="C102" s="10" t="s">
        <v>206</v>
      </c>
      <c r="D102" s="11" t="s">
        <v>207</v>
      </c>
      <c r="E102" s="13">
        <v>28000</v>
      </c>
      <c r="F102" s="13">
        <f t="shared" si="38"/>
        <v>28500</v>
      </c>
      <c r="G102" s="769">
        <v>56500</v>
      </c>
      <c r="H102" s="1226">
        <v>19673.04</v>
      </c>
      <c r="I102" s="1233">
        <f t="shared" si="39"/>
        <v>0.34819539823008849</v>
      </c>
      <c r="J102" s="1234">
        <v>2029.9</v>
      </c>
    </row>
    <row r="103" spans="1:10" x14ac:dyDescent="0.2">
      <c r="A103" s="9"/>
      <c r="B103" s="9"/>
      <c r="C103" s="10" t="s">
        <v>208</v>
      </c>
      <c r="D103" s="11" t="s">
        <v>209</v>
      </c>
      <c r="E103" s="13">
        <v>73000</v>
      </c>
      <c r="F103" s="13">
        <f t="shared" si="38"/>
        <v>0</v>
      </c>
      <c r="G103" s="769">
        <v>73000</v>
      </c>
      <c r="H103" s="1226">
        <v>58304.43</v>
      </c>
      <c r="I103" s="1233">
        <f t="shared" si="39"/>
        <v>0.79869082191780827</v>
      </c>
      <c r="J103" s="1234">
        <v>0</v>
      </c>
    </row>
    <row r="104" spans="1:10" ht="22.5" x14ac:dyDescent="0.2">
      <c r="A104" s="9"/>
      <c r="B104" s="9"/>
      <c r="C104" s="10" t="s">
        <v>287</v>
      </c>
      <c r="D104" s="11" t="s">
        <v>288</v>
      </c>
      <c r="E104" s="13">
        <v>70764</v>
      </c>
      <c r="F104" s="13">
        <f t="shared" si="38"/>
        <v>0</v>
      </c>
      <c r="G104" s="769">
        <v>70764</v>
      </c>
      <c r="H104" s="1226">
        <v>53073</v>
      </c>
      <c r="I104" s="1233">
        <f t="shared" si="39"/>
        <v>0.75</v>
      </c>
      <c r="J104" s="1234">
        <v>0</v>
      </c>
    </row>
    <row r="105" spans="1:10" ht="22.5" x14ac:dyDescent="0.2">
      <c r="A105" s="9"/>
      <c r="B105" s="9"/>
      <c r="C105" s="10" t="s">
        <v>248</v>
      </c>
      <c r="D105" s="11" t="s">
        <v>249</v>
      </c>
      <c r="E105" s="13">
        <v>10000</v>
      </c>
      <c r="F105" s="13">
        <f t="shared" si="38"/>
        <v>0</v>
      </c>
      <c r="G105" s="769">
        <v>10000</v>
      </c>
      <c r="H105" s="1226">
        <v>6360.51</v>
      </c>
      <c r="I105" s="1233">
        <f t="shared" si="39"/>
        <v>0.63605100000000003</v>
      </c>
      <c r="J105" s="1234">
        <v>0</v>
      </c>
    </row>
    <row r="106" spans="1:10" ht="22.5" x14ac:dyDescent="0.2">
      <c r="A106" s="9"/>
      <c r="B106" s="9"/>
      <c r="C106" s="10" t="s">
        <v>210</v>
      </c>
      <c r="D106" s="11" t="s">
        <v>211</v>
      </c>
      <c r="E106" s="13">
        <v>20000</v>
      </c>
      <c r="F106" s="13">
        <f t="shared" si="38"/>
        <v>0</v>
      </c>
      <c r="G106" s="769">
        <v>20000</v>
      </c>
      <c r="H106" s="1226">
        <v>8607</v>
      </c>
      <c r="I106" s="1233">
        <f t="shared" si="39"/>
        <v>0.43035000000000001</v>
      </c>
      <c r="J106" s="1234">
        <v>884.37</v>
      </c>
    </row>
    <row r="107" spans="1:10" x14ac:dyDescent="0.2">
      <c r="A107" s="9"/>
      <c r="B107" s="9"/>
      <c r="C107" s="10" t="s">
        <v>229</v>
      </c>
      <c r="D107" s="11" t="s">
        <v>230</v>
      </c>
      <c r="E107" s="13">
        <v>0</v>
      </c>
      <c r="F107" s="13">
        <f t="shared" si="38"/>
        <v>25000</v>
      </c>
      <c r="G107" s="769">
        <v>25000</v>
      </c>
      <c r="H107" s="1226">
        <v>0</v>
      </c>
      <c r="I107" s="1233">
        <f t="shared" si="39"/>
        <v>0</v>
      </c>
      <c r="J107" s="1234">
        <v>0</v>
      </c>
    </row>
    <row r="108" spans="1:10" ht="22.5" x14ac:dyDescent="0.2">
      <c r="A108" s="9"/>
      <c r="B108" s="9"/>
      <c r="C108" s="10" t="s">
        <v>250</v>
      </c>
      <c r="D108" s="11" t="s">
        <v>251</v>
      </c>
      <c r="E108" s="13">
        <v>5000</v>
      </c>
      <c r="F108" s="13">
        <f t="shared" si="38"/>
        <v>0</v>
      </c>
      <c r="G108" s="769">
        <v>5000</v>
      </c>
      <c r="H108" s="1226">
        <v>0</v>
      </c>
      <c r="I108" s="1233">
        <f t="shared" si="39"/>
        <v>0</v>
      </c>
      <c r="J108" s="1234">
        <v>0</v>
      </c>
    </row>
    <row r="109" spans="1:10" ht="15" x14ac:dyDescent="0.2">
      <c r="A109" s="8"/>
      <c r="B109" s="773" t="s">
        <v>289</v>
      </c>
      <c r="C109" s="774"/>
      <c r="D109" s="775" t="s">
        <v>290</v>
      </c>
      <c r="E109" s="776">
        <f>SUM(E110:E112)</f>
        <v>22000</v>
      </c>
      <c r="F109" s="776">
        <f t="shared" ref="F109:J109" si="40">SUM(F110:F112)</f>
        <v>0</v>
      </c>
      <c r="G109" s="777">
        <f t="shared" si="40"/>
        <v>22000</v>
      </c>
      <c r="H109" s="790">
        <f t="shared" si="40"/>
        <v>10826.619999999999</v>
      </c>
      <c r="I109" s="1228">
        <f>H109/G109</f>
        <v>0.49211909090909084</v>
      </c>
      <c r="J109" s="1236">
        <f t="shared" si="40"/>
        <v>467.1</v>
      </c>
    </row>
    <row r="110" spans="1:10" x14ac:dyDescent="0.2">
      <c r="A110" s="9"/>
      <c r="B110" s="9"/>
      <c r="C110" s="10" t="s">
        <v>212</v>
      </c>
      <c r="D110" s="11" t="s">
        <v>213</v>
      </c>
      <c r="E110" s="13">
        <v>2000</v>
      </c>
      <c r="F110" s="13">
        <f>G110-E110</f>
        <v>0</v>
      </c>
      <c r="G110" s="769">
        <v>2000</v>
      </c>
      <c r="H110" s="1226">
        <v>0</v>
      </c>
      <c r="I110" s="1233">
        <f>H110/G110</f>
        <v>0</v>
      </c>
      <c r="J110" s="1234">
        <v>0</v>
      </c>
    </row>
    <row r="111" spans="1:10" x14ac:dyDescent="0.2">
      <c r="A111" s="9"/>
      <c r="B111" s="9"/>
      <c r="C111" s="10" t="s">
        <v>202</v>
      </c>
      <c r="D111" s="11" t="s">
        <v>203</v>
      </c>
      <c r="E111" s="13">
        <v>10000</v>
      </c>
      <c r="F111" s="13">
        <f t="shared" ref="F111:F112" si="41">G111-E111</f>
        <v>0</v>
      </c>
      <c r="G111" s="769">
        <v>10000</v>
      </c>
      <c r="H111" s="1226">
        <v>3579.99</v>
      </c>
      <c r="I111" s="1233">
        <f t="shared" ref="I111:I112" si="42">H111/G111</f>
        <v>0.35799899999999996</v>
      </c>
      <c r="J111" s="1234">
        <v>135</v>
      </c>
    </row>
    <row r="112" spans="1:10" x14ac:dyDescent="0.2">
      <c r="A112" s="9"/>
      <c r="B112" s="9"/>
      <c r="C112" s="10" t="s">
        <v>204</v>
      </c>
      <c r="D112" s="11" t="s">
        <v>205</v>
      </c>
      <c r="E112" s="13">
        <v>10000</v>
      </c>
      <c r="F112" s="13">
        <f t="shared" si="41"/>
        <v>0</v>
      </c>
      <c r="G112" s="769">
        <v>10000</v>
      </c>
      <c r="H112" s="1226">
        <v>7246.63</v>
      </c>
      <c r="I112" s="1233">
        <f t="shared" si="42"/>
        <v>0.72466300000000006</v>
      </c>
      <c r="J112" s="1234">
        <v>332.1</v>
      </c>
    </row>
    <row r="113" spans="1:10" ht="15" x14ac:dyDescent="0.2">
      <c r="A113" s="8"/>
      <c r="B113" s="773" t="s">
        <v>291</v>
      </c>
      <c r="C113" s="774"/>
      <c r="D113" s="775" t="s">
        <v>11</v>
      </c>
      <c r="E113" s="776">
        <f>SUM(E114:E116)</f>
        <v>189710</v>
      </c>
      <c r="F113" s="776">
        <f t="shared" ref="F113:J113" si="43">SUM(F114:F116)</f>
        <v>0</v>
      </c>
      <c r="G113" s="777">
        <f t="shared" si="43"/>
        <v>189710</v>
      </c>
      <c r="H113" s="790">
        <f t="shared" si="43"/>
        <v>84122.44</v>
      </c>
      <c r="I113" s="1228">
        <f>H113/G113</f>
        <v>0.44342649306836751</v>
      </c>
      <c r="J113" s="1239">
        <f t="shared" si="43"/>
        <v>0</v>
      </c>
    </row>
    <row r="114" spans="1:10" x14ac:dyDescent="0.2">
      <c r="A114" s="9"/>
      <c r="B114" s="9"/>
      <c r="C114" s="10" t="s">
        <v>263</v>
      </c>
      <c r="D114" s="11" t="s">
        <v>264</v>
      </c>
      <c r="E114" s="13">
        <v>89110</v>
      </c>
      <c r="F114" s="13">
        <f>G114-E114</f>
        <v>0</v>
      </c>
      <c r="G114" s="769">
        <v>89110</v>
      </c>
      <c r="H114" s="1226">
        <v>44553.599999999999</v>
      </c>
      <c r="I114" s="1233">
        <f>H114/G114</f>
        <v>0.49998428908091119</v>
      </c>
      <c r="J114" s="1234">
        <v>0</v>
      </c>
    </row>
    <row r="115" spans="1:10" x14ac:dyDescent="0.2">
      <c r="A115" s="9"/>
      <c r="B115" s="9"/>
      <c r="C115" s="10" t="s">
        <v>292</v>
      </c>
      <c r="D115" s="11" t="s">
        <v>293</v>
      </c>
      <c r="E115" s="13">
        <v>100000</v>
      </c>
      <c r="F115" s="13">
        <f t="shared" ref="F115:F116" si="44">G115-E115</f>
        <v>0</v>
      </c>
      <c r="G115" s="769">
        <v>100000</v>
      </c>
      <c r="H115" s="1226">
        <v>39568.839999999997</v>
      </c>
      <c r="I115" s="1233">
        <f t="shared" ref="I115:I116" si="45">H115/G115</f>
        <v>0.39568839999999994</v>
      </c>
      <c r="J115" s="1234">
        <v>0</v>
      </c>
    </row>
    <row r="116" spans="1:10" x14ac:dyDescent="0.2">
      <c r="A116" s="9"/>
      <c r="B116" s="9"/>
      <c r="C116" s="10" t="s">
        <v>208</v>
      </c>
      <c r="D116" s="11" t="s">
        <v>209</v>
      </c>
      <c r="E116" s="13">
        <v>600</v>
      </c>
      <c r="F116" s="13">
        <f t="shared" si="44"/>
        <v>0</v>
      </c>
      <c r="G116" s="769">
        <v>600</v>
      </c>
      <c r="H116" s="1226">
        <v>0</v>
      </c>
      <c r="I116" s="1233">
        <f t="shared" si="45"/>
        <v>0</v>
      </c>
      <c r="J116" s="1234">
        <v>0</v>
      </c>
    </row>
    <row r="117" spans="1:10" ht="33.75" x14ac:dyDescent="0.2">
      <c r="A117" s="783" t="s">
        <v>61</v>
      </c>
      <c r="B117" s="783"/>
      <c r="C117" s="783"/>
      <c r="D117" s="784" t="s">
        <v>62</v>
      </c>
      <c r="E117" s="785">
        <f>E118+E122</f>
        <v>2930</v>
      </c>
      <c r="F117" s="785">
        <f t="shared" ref="F117:J117" si="46">F118+F122</f>
        <v>33400</v>
      </c>
      <c r="G117" s="786">
        <f t="shared" si="46"/>
        <v>36330</v>
      </c>
      <c r="H117" s="789">
        <f t="shared" si="46"/>
        <v>34864</v>
      </c>
      <c r="I117" s="1227">
        <f>H117/G117</f>
        <v>0.95964767409854113</v>
      </c>
      <c r="J117" s="1243">
        <f t="shared" si="46"/>
        <v>0</v>
      </c>
    </row>
    <row r="118" spans="1:10" ht="22.5" x14ac:dyDescent="0.2">
      <c r="A118" s="8"/>
      <c r="B118" s="773" t="s">
        <v>63</v>
      </c>
      <c r="C118" s="774"/>
      <c r="D118" s="775" t="s">
        <v>64</v>
      </c>
      <c r="E118" s="776">
        <f>SUM(E119:E121)</f>
        <v>2930</v>
      </c>
      <c r="F118" s="776">
        <f t="shared" ref="F118:J118" si="47">SUM(F119:F121)</f>
        <v>0</v>
      </c>
      <c r="G118" s="777">
        <f t="shared" si="47"/>
        <v>2930</v>
      </c>
      <c r="H118" s="790">
        <f t="shared" si="47"/>
        <v>1464</v>
      </c>
      <c r="I118" s="1228">
        <f>H118/G118</f>
        <v>0.49965870307167237</v>
      </c>
      <c r="J118" s="1236">
        <f t="shared" si="47"/>
        <v>0</v>
      </c>
    </row>
    <row r="119" spans="1:10" x14ac:dyDescent="0.2">
      <c r="A119" s="9"/>
      <c r="B119" s="9"/>
      <c r="C119" s="10" t="s">
        <v>196</v>
      </c>
      <c r="D119" s="11" t="s">
        <v>197</v>
      </c>
      <c r="E119" s="13">
        <v>2449</v>
      </c>
      <c r="F119" s="13">
        <f>G119-E119</f>
        <v>0</v>
      </c>
      <c r="G119" s="769">
        <v>2449</v>
      </c>
      <c r="H119" s="1226">
        <v>1263.7</v>
      </c>
      <c r="I119" s="1233">
        <f>H119/G119</f>
        <v>0.51600653327888935</v>
      </c>
      <c r="J119" s="1234">
        <v>0</v>
      </c>
    </row>
    <row r="120" spans="1:10" x14ac:dyDescent="0.2">
      <c r="A120" s="9"/>
      <c r="B120" s="9"/>
      <c r="C120" s="10" t="s">
        <v>198</v>
      </c>
      <c r="D120" s="11" t="s">
        <v>199</v>
      </c>
      <c r="E120" s="13">
        <v>421</v>
      </c>
      <c r="F120" s="13">
        <f t="shared" ref="F120:F121" si="48">G120-E120</f>
        <v>0</v>
      </c>
      <c r="G120" s="769">
        <v>421</v>
      </c>
      <c r="H120" s="1226">
        <v>175.3</v>
      </c>
      <c r="I120" s="1233">
        <f t="shared" ref="I120:I121" si="49">H120/G120</f>
        <v>0.41638954869358674</v>
      </c>
      <c r="J120" s="1234">
        <v>0</v>
      </c>
    </row>
    <row r="121" spans="1:10" x14ac:dyDescent="0.2">
      <c r="A121" s="9"/>
      <c r="B121" s="9"/>
      <c r="C121" s="10" t="s">
        <v>200</v>
      </c>
      <c r="D121" s="11" t="s">
        <v>201</v>
      </c>
      <c r="E121" s="13">
        <v>60</v>
      </c>
      <c r="F121" s="13">
        <f t="shared" si="48"/>
        <v>0</v>
      </c>
      <c r="G121" s="769">
        <v>60</v>
      </c>
      <c r="H121" s="1226">
        <v>25</v>
      </c>
      <c r="I121" s="1233">
        <f t="shared" si="49"/>
        <v>0.41666666666666669</v>
      </c>
      <c r="J121" s="1234">
        <v>0</v>
      </c>
    </row>
    <row r="122" spans="1:10" ht="15" x14ac:dyDescent="0.2">
      <c r="A122" s="8"/>
      <c r="B122" s="773" t="s">
        <v>65</v>
      </c>
      <c r="C122" s="774"/>
      <c r="D122" s="775" t="s">
        <v>66</v>
      </c>
      <c r="E122" s="776">
        <f>SUM(E123:E129)</f>
        <v>0</v>
      </c>
      <c r="F122" s="776">
        <f t="shared" ref="F122:J122" si="50">SUM(F123:F129)</f>
        <v>33400</v>
      </c>
      <c r="G122" s="777">
        <f t="shared" si="50"/>
        <v>33400</v>
      </c>
      <c r="H122" s="790">
        <f t="shared" si="50"/>
        <v>33400</v>
      </c>
      <c r="I122" s="1228">
        <f>H122/G122</f>
        <v>1</v>
      </c>
      <c r="J122" s="1239">
        <f t="shared" si="50"/>
        <v>0</v>
      </c>
    </row>
    <row r="123" spans="1:10" x14ac:dyDescent="0.2">
      <c r="A123" s="9"/>
      <c r="B123" s="9"/>
      <c r="C123" s="10" t="s">
        <v>263</v>
      </c>
      <c r="D123" s="11" t="s">
        <v>264</v>
      </c>
      <c r="E123" s="13">
        <v>0</v>
      </c>
      <c r="F123" s="13">
        <f>G123-E123</f>
        <v>16280.06</v>
      </c>
      <c r="G123" s="769">
        <v>16280.06</v>
      </c>
      <c r="H123" s="1226">
        <v>16280.06</v>
      </c>
      <c r="I123" s="1233">
        <f>H123/G123</f>
        <v>1</v>
      </c>
      <c r="J123" s="1234">
        <v>0</v>
      </c>
    </row>
    <row r="124" spans="1:10" x14ac:dyDescent="0.2">
      <c r="A124" s="9"/>
      <c r="B124" s="9"/>
      <c r="C124" s="10" t="s">
        <v>198</v>
      </c>
      <c r="D124" s="11" t="s">
        <v>199</v>
      </c>
      <c r="E124" s="13">
        <v>0</v>
      </c>
      <c r="F124" s="13">
        <f t="shared" ref="F124:F129" si="51">G124-E124</f>
        <v>905.92</v>
      </c>
      <c r="G124" s="769">
        <v>905.92</v>
      </c>
      <c r="H124" s="1226">
        <v>905.92</v>
      </c>
      <c r="I124" s="1233">
        <f t="shared" ref="I124:I129" si="52">H124/G124</f>
        <v>1</v>
      </c>
      <c r="J124" s="1234">
        <v>0</v>
      </c>
    </row>
    <row r="125" spans="1:10" x14ac:dyDescent="0.2">
      <c r="A125" s="9"/>
      <c r="B125" s="9"/>
      <c r="C125" s="10" t="s">
        <v>200</v>
      </c>
      <c r="D125" s="11" t="s">
        <v>201</v>
      </c>
      <c r="E125" s="13">
        <v>0</v>
      </c>
      <c r="F125" s="13">
        <f t="shared" si="51"/>
        <v>91.15</v>
      </c>
      <c r="G125" s="769">
        <v>91.15</v>
      </c>
      <c r="H125" s="1226">
        <v>91.15</v>
      </c>
      <c r="I125" s="1233">
        <f t="shared" si="52"/>
        <v>1</v>
      </c>
      <c r="J125" s="1234">
        <v>0</v>
      </c>
    </row>
    <row r="126" spans="1:10" x14ac:dyDescent="0.2">
      <c r="A126" s="9"/>
      <c r="B126" s="9"/>
      <c r="C126" s="10" t="s">
        <v>212</v>
      </c>
      <c r="D126" s="11" t="s">
        <v>213</v>
      </c>
      <c r="E126" s="13">
        <v>0</v>
      </c>
      <c r="F126" s="13">
        <f t="shared" si="51"/>
        <v>6860</v>
      </c>
      <c r="G126" s="769">
        <v>6860</v>
      </c>
      <c r="H126" s="1226">
        <v>6860</v>
      </c>
      <c r="I126" s="1233">
        <f t="shared" si="52"/>
        <v>1</v>
      </c>
      <c r="J126" s="1234">
        <v>0</v>
      </c>
    </row>
    <row r="127" spans="1:10" x14ac:dyDescent="0.2">
      <c r="A127" s="9"/>
      <c r="B127" s="9"/>
      <c r="C127" s="10" t="s">
        <v>202</v>
      </c>
      <c r="D127" s="11" t="s">
        <v>203</v>
      </c>
      <c r="E127" s="13">
        <v>0</v>
      </c>
      <c r="F127" s="13">
        <f t="shared" si="51"/>
        <v>4262.16</v>
      </c>
      <c r="G127" s="769">
        <v>4262.16</v>
      </c>
      <c r="H127" s="1226">
        <v>4262.16</v>
      </c>
      <c r="I127" s="1233">
        <f t="shared" si="52"/>
        <v>1</v>
      </c>
      <c r="J127" s="1234">
        <v>0</v>
      </c>
    </row>
    <row r="128" spans="1:10" x14ac:dyDescent="0.2">
      <c r="A128" s="9"/>
      <c r="B128" s="9"/>
      <c r="C128" s="10" t="s">
        <v>204</v>
      </c>
      <c r="D128" s="11" t="s">
        <v>205</v>
      </c>
      <c r="E128" s="13">
        <v>0</v>
      </c>
      <c r="F128" s="13">
        <f t="shared" si="51"/>
        <v>4107.24</v>
      </c>
      <c r="G128" s="769">
        <v>4107.24</v>
      </c>
      <c r="H128" s="1226">
        <v>4107.24</v>
      </c>
      <c r="I128" s="1233">
        <f t="shared" si="52"/>
        <v>1</v>
      </c>
      <c r="J128" s="1234">
        <v>0</v>
      </c>
    </row>
    <row r="129" spans="1:10" x14ac:dyDescent="0.2">
      <c r="A129" s="9"/>
      <c r="B129" s="9"/>
      <c r="C129" s="10" t="s">
        <v>206</v>
      </c>
      <c r="D129" s="11" t="s">
        <v>207</v>
      </c>
      <c r="E129" s="13">
        <v>0</v>
      </c>
      <c r="F129" s="13">
        <f t="shared" si="51"/>
        <v>893.47</v>
      </c>
      <c r="G129" s="769">
        <v>893.47</v>
      </c>
      <c r="H129" s="1226">
        <v>893.47</v>
      </c>
      <c r="I129" s="1233">
        <f t="shared" si="52"/>
        <v>1</v>
      </c>
      <c r="J129" s="1234">
        <v>0</v>
      </c>
    </row>
    <row r="130" spans="1:10" ht="22.5" x14ac:dyDescent="0.2">
      <c r="A130" s="783" t="s">
        <v>294</v>
      </c>
      <c r="B130" s="783"/>
      <c r="C130" s="783"/>
      <c r="D130" s="784" t="s">
        <v>295</v>
      </c>
      <c r="E130" s="785">
        <f>E131+E134+E149+E153</f>
        <v>782452</v>
      </c>
      <c r="F130" s="785">
        <f t="shared" ref="F130:J130" si="53">F131+F134+F149+F153</f>
        <v>454000</v>
      </c>
      <c r="G130" s="786">
        <f t="shared" si="53"/>
        <v>1236452</v>
      </c>
      <c r="H130" s="789">
        <f t="shared" si="53"/>
        <v>247901.85000000003</v>
      </c>
      <c r="I130" s="1227">
        <f t="shared" ref="I130:I135" si="54">H130/G130</f>
        <v>0.2004945198034376</v>
      </c>
      <c r="J130" s="1235">
        <f t="shared" si="53"/>
        <v>12610.51</v>
      </c>
    </row>
    <row r="131" spans="1:10" ht="15" x14ac:dyDescent="0.2">
      <c r="A131" s="8"/>
      <c r="B131" s="773" t="s">
        <v>296</v>
      </c>
      <c r="C131" s="774"/>
      <c r="D131" s="775" t="s">
        <v>297</v>
      </c>
      <c r="E131" s="776">
        <f>SUM(E132:E133)</f>
        <v>25000</v>
      </c>
      <c r="F131" s="776">
        <f t="shared" ref="F131:J131" si="55">SUM(F132:F133)</f>
        <v>19000</v>
      </c>
      <c r="G131" s="777">
        <f t="shared" si="55"/>
        <v>44000</v>
      </c>
      <c r="H131" s="790">
        <f t="shared" si="55"/>
        <v>44000</v>
      </c>
      <c r="I131" s="1228">
        <f t="shared" si="54"/>
        <v>1</v>
      </c>
      <c r="J131" s="1236">
        <f t="shared" si="55"/>
        <v>0</v>
      </c>
    </row>
    <row r="132" spans="1:10" ht="22.5" x14ac:dyDescent="0.2">
      <c r="A132" s="9"/>
      <c r="B132" s="9"/>
      <c r="C132" s="10" t="s">
        <v>298</v>
      </c>
      <c r="D132" s="11" t="s">
        <v>299</v>
      </c>
      <c r="E132" s="13">
        <v>15000</v>
      </c>
      <c r="F132" s="13">
        <f>G132-E132</f>
        <v>10000</v>
      </c>
      <c r="G132" s="769">
        <v>25000</v>
      </c>
      <c r="H132" s="1226">
        <v>25000</v>
      </c>
      <c r="I132" s="1233">
        <f t="shared" si="54"/>
        <v>1</v>
      </c>
      <c r="J132" s="1234">
        <v>0</v>
      </c>
    </row>
    <row r="133" spans="1:10" ht="33.75" x14ac:dyDescent="0.2">
      <c r="A133" s="9"/>
      <c r="B133" s="9"/>
      <c r="C133" s="10" t="s">
        <v>300</v>
      </c>
      <c r="D133" s="11" t="s">
        <v>301</v>
      </c>
      <c r="E133" s="13">
        <v>10000</v>
      </c>
      <c r="F133" s="13">
        <f>G133-E133</f>
        <v>9000</v>
      </c>
      <c r="G133" s="769">
        <v>19000</v>
      </c>
      <c r="H133" s="1226">
        <v>19000</v>
      </c>
      <c r="I133" s="1233">
        <f t="shared" si="54"/>
        <v>1</v>
      </c>
      <c r="J133" s="1234">
        <v>0</v>
      </c>
    </row>
    <row r="134" spans="1:10" ht="15" x14ac:dyDescent="0.2">
      <c r="A134" s="8"/>
      <c r="B134" s="773" t="s">
        <v>302</v>
      </c>
      <c r="C134" s="774"/>
      <c r="D134" s="775" t="s">
        <v>303</v>
      </c>
      <c r="E134" s="776">
        <f>SUM(E135:E148)</f>
        <v>725652</v>
      </c>
      <c r="F134" s="776">
        <f t="shared" ref="F134:J134" si="56">SUM(F135:F148)</f>
        <v>435000</v>
      </c>
      <c r="G134" s="777">
        <f t="shared" si="56"/>
        <v>1160652</v>
      </c>
      <c r="H134" s="790">
        <f t="shared" si="56"/>
        <v>196692.83000000002</v>
      </c>
      <c r="I134" s="1228">
        <f t="shared" si="54"/>
        <v>0.16946753204233483</v>
      </c>
      <c r="J134" s="1236">
        <f t="shared" si="56"/>
        <v>11298.13</v>
      </c>
    </row>
    <row r="135" spans="1:10" ht="33.75" x14ac:dyDescent="0.2">
      <c r="A135" s="9"/>
      <c r="B135" s="9"/>
      <c r="C135" s="10" t="s">
        <v>304</v>
      </c>
      <c r="D135" s="11" t="s">
        <v>305</v>
      </c>
      <c r="E135" s="13">
        <v>30000</v>
      </c>
      <c r="F135" s="13">
        <f>G135-E135</f>
        <v>0</v>
      </c>
      <c r="G135" s="769">
        <v>30000</v>
      </c>
      <c r="H135" s="1226">
        <v>30000</v>
      </c>
      <c r="I135" s="1233">
        <f t="shared" si="54"/>
        <v>1</v>
      </c>
      <c r="J135" s="1234">
        <v>0</v>
      </c>
    </row>
    <row r="136" spans="1:10" x14ac:dyDescent="0.2">
      <c r="A136" s="9"/>
      <c r="B136" s="9"/>
      <c r="C136" s="10" t="s">
        <v>263</v>
      </c>
      <c r="D136" s="11" t="s">
        <v>264</v>
      </c>
      <c r="E136" s="13">
        <v>40000</v>
      </c>
      <c r="F136" s="13">
        <f t="shared" ref="F136:F148" si="57">G136-E136</f>
        <v>0</v>
      </c>
      <c r="G136" s="769">
        <v>40000</v>
      </c>
      <c r="H136" s="1226">
        <v>29090</v>
      </c>
      <c r="I136" s="1233">
        <f t="shared" ref="I136:I148" si="58">H136/G136</f>
        <v>0.72724999999999995</v>
      </c>
      <c r="J136" s="1234">
        <v>0</v>
      </c>
    </row>
    <row r="137" spans="1:10" x14ac:dyDescent="0.2">
      <c r="A137" s="9"/>
      <c r="B137" s="9"/>
      <c r="C137" s="10" t="s">
        <v>198</v>
      </c>
      <c r="D137" s="11" t="s">
        <v>199</v>
      </c>
      <c r="E137" s="13">
        <v>3899</v>
      </c>
      <c r="F137" s="13">
        <f t="shared" si="57"/>
        <v>540</v>
      </c>
      <c r="G137" s="769">
        <v>4439</v>
      </c>
      <c r="H137" s="1226">
        <v>1890.9</v>
      </c>
      <c r="I137" s="1233">
        <f t="shared" si="58"/>
        <v>0.42597431854021178</v>
      </c>
      <c r="J137" s="1234">
        <v>378.18</v>
      </c>
    </row>
    <row r="138" spans="1:10" x14ac:dyDescent="0.2">
      <c r="A138" s="9"/>
      <c r="B138" s="9"/>
      <c r="C138" s="10" t="s">
        <v>200</v>
      </c>
      <c r="D138" s="11" t="s">
        <v>201</v>
      </c>
      <c r="E138" s="13">
        <v>494</v>
      </c>
      <c r="F138" s="13">
        <f t="shared" si="57"/>
        <v>140</v>
      </c>
      <c r="G138" s="769">
        <v>634</v>
      </c>
      <c r="H138" s="1226">
        <v>245</v>
      </c>
      <c r="I138" s="1233">
        <f t="shared" si="58"/>
        <v>0.3864353312302839</v>
      </c>
      <c r="J138" s="1234">
        <v>49</v>
      </c>
    </row>
    <row r="139" spans="1:10" x14ac:dyDescent="0.2">
      <c r="A139" s="9"/>
      <c r="B139" s="9"/>
      <c r="C139" s="10" t="s">
        <v>212</v>
      </c>
      <c r="D139" s="11" t="s">
        <v>213</v>
      </c>
      <c r="E139" s="13">
        <v>22680</v>
      </c>
      <c r="F139" s="13">
        <f t="shared" si="57"/>
        <v>3120</v>
      </c>
      <c r="G139" s="769">
        <v>25800</v>
      </c>
      <c r="H139" s="1226">
        <v>12644.61</v>
      </c>
      <c r="I139" s="1233">
        <f t="shared" si="58"/>
        <v>0.49010116279069771</v>
      </c>
      <c r="J139" s="1234">
        <v>555.39</v>
      </c>
    </row>
    <row r="140" spans="1:10" x14ac:dyDescent="0.2">
      <c r="A140" s="9"/>
      <c r="B140" s="9"/>
      <c r="C140" s="10" t="s">
        <v>202</v>
      </c>
      <c r="D140" s="11" t="s">
        <v>203</v>
      </c>
      <c r="E140" s="13">
        <v>125079</v>
      </c>
      <c r="F140" s="13">
        <f t="shared" si="57"/>
        <v>21380</v>
      </c>
      <c r="G140" s="769">
        <v>146459</v>
      </c>
      <c r="H140" s="1226">
        <v>68658.429999999993</v>
      </c>
      <c r="I140" s="1233">
        <f t="shared" si="58"/>
        <v>0.46878942229565951</v>
      </c>
      <c r="J140" s="1234">
        <v>6457.91</v>
      </c>
    </row>
    <row r="141" spans="1:10" x14ac:dyDescent="0.2">
      <c r="A141" s="9"/>
      <c r="B141" s="9"/>
      <c r="C141" s="10" t="s">
        <v>215</v>
      </c>
      <c r="D141" s="11" t="s">
        <v>216</v>
      </c>
      <c r="E141" s="13">
        <v>45000</v>
      </c>
      <c r="F141" s="13">
        <f t="shared" si="57"/>
        <v>0</v>
      </c>
      <c r="G141" s="769">
        <v>45000</v>
      </c>
      <c r="H141" s="1226">
        <v>17780.14</v>
      </c>
      <c r="I141" s="1233">
        <f t="shared" si="58"/>
        <v>0.3951142222222222</v>
      </c>
      <c r="J141" s="1234">
        <v>1109.06</v>
      </c>
    </row>
    <row r="142" spans="1:10" x14ac:dyDescent="0.2">
      <c r="A142" s="9"/>
      <c r="B142" s="9"/>
      <c r="C142" s="10" t="s">
        <v>225</v>
      </c>
      <c r="D142" s="11" t="s">
        <v>226</v>
      </c>
      <c r="E142" s="13">
        <v>0</v>
      </c>
      <c r="F142" s="13">
        <f t="shared" si="57"/>
        <v>6000</v>
      </c>
      <c r="G142" s="769">
        <v>6000</v>
      </c>
      <c r="H142" s="1226">
        <v>0</v>
      </c>
      <c r="I142" s="1233">
        <f t="shared" si="58"/>
        <v>0</v>
      </c>
      <c r="J142" s="1234">
        <v>0</v>
      </c>
    </row>
    <row r="143" spans="1:10" x14ac:dyDescent="0.2">
      <c r="A143" s="9"/>
      <c r="B143" s="9"/>
      <c r="C143" s="10" t="s">
        <v>275</v>
      </c>
      <c r="D143" s="11" t="s">
        <v>276</v>
      </c>
      <c r="E143" s="13">
        <v>15000</v>
      </c>
      <c r="F143" s="13">
        <f t="shared" si="57"/>
        <v>0</v>
      </c>
      <c r="G143" s="769">
        <v>15000</v>
      </c>
      <c r="H143" s="1226">
        <v>360</v>
      </c>
      <c r="I143" s="1233">
        <f t="shared" si="58"/>
        <v>2.4E-2</v>
      </c>
      <c r="J143" s="1234">
        <v>0</v>
      </c>
    </row>
    <row r="144" spans="1:10" x14ac:dyDescent="0.2">
      <c r="A144" s="9"/>
      <c r="B144" s="9"/>
      <c r="C144" s="10" t="s">
        <v>204</v>
      </c>
      <c r="D144" s="11" t="s">
        <v>205</v>
      </c>
      <c r="E144" s="13">
        <v>56000</v>
      </c>
      <c r="F144" s="13">
        <f t="shared" si="57"/>
        <v>6320</v>
      </c>
      <c r="G144" s="769">
        <v>62320</v>
      </c>
      <c r="H144" s="1226">
        <v>26777.43</v>
      </c>
      <c r="I144" s="1233">
        <f t="shared" si="58"/>
        <v>0.4296763478818999</v>
      </c>
      <c r="J144" s="1234">
        <v>2748.59</v>
      </c>
    </row>
    <row r="145" spans="1:10" ht="33.75" x14ac:dyDescent="0.2">
      <c r="A145" s="9"/>
      <c r="B145" s="9"/>
      <c r="C145" s="10" t="s">
        <v>281</v>
      </c>
      <c r="D145" s="11" t="s">
        <v>282</v>
      </c>
      <c r="E145" s="13">
        <v>2000</v>
      </c>
      <c r="F145" s="13">
        <f t="shared" si="57"/>
        <v>0</v>
      </c>
      <c r="G145" s="769">
        <v>2000</v>
      </c>
      <c r="H145" s="1226">
        <v>621.32000000000005</v>
      </c>
      <c r="I145" s="1233">
        <f t="shared" si="58"/>
        <v>0.31066000000000005</v>
      </c>
      <c r="J145" s="1234">
        <v>0</v>
      </c>
    </row>
    <row r="146" spans="1:10" x14ac:dyDescent="0.2">
      <c r="A146" s="9"/>
      <c r="B146" s="9"/>
      <c r="C146" s="10" t="s">
        <v>206</v>
      </c>
      <c r="D146" s="11" t="s">
        <v>207</v>
      </c>
      <c r="E146" s="13">
        <v>2500</v>
      </c>
      <c r="F146" s="13">
        <f t="shared" si="57"/>
        <v>-2500</v>
      </c>
      <c r="G146" s="769">
        <v>0</v>
      </c>
      <c r="H146" s="1226">
        <v>0</v>
      </c>
      <c r="I146" s="1233">
        <v>0</v>
      </c>
      <c r="J146" s="1234">
        <v>0</v>
      </c>
    </row>
    <row r="147" spans="1:10" x14ac:dyDescent="0.2">
      <c r="A147" s="9"/>
      <c r="B147" s="9"/>
      <c r="C147" s="10" t="s">
        <v>208</v>
      </c>
      <c r="D147" s="11" t="s">
        <v>209</v>
      </c>
      <c r="E147" s="13">
        <v>23000</v>
      </c>
      <c r="F147" s="13">
        <f t="shared" si="57"/>
        <v>0</v>
      </c>
      <c r="G147" s="769">
        <v>23000</v>
      </c>
      <c r="H147" s="1226">
        <v>8625</v>
      </c>
      <c r="I147" s="1233">
        <f t="shared" si="58"/>
        <v>0.375</v>
      </c>
      <c r="J147" s="1234">
        <v>0</v>
      </c>
    </row>
    <row r="148" spans="1:10" ht="45" x14ac:dyDescent="0.2">
      <c r="A148" s="9"/>
      <c r="B148" s="9"/>
      <c r="C148" s="10" t="s">
        <v>306</v>
      </c>
      <c r="D148" s="11" t="s">
        <v>307</v>
      </c>
      <c r="E148" s="13">
        <v>360000</v>
      </c>
      <c r="F148" s="13">
        <f t="shared" si="57"/>
        <v>400000</v>
      </c>
      <c r="G148" s="769">
        <v>760000</v>
      </c>
      <c r="H148" s="1226">
        <v>0</v>
      </c>
      <c r="I148" s="1233">
        <f t="shared" si="58"/>
        <v>0</v>
      </c>
      <c r="J148" s="1234">
        <v>0</v>
      </c>
    </row>
    <row r="149" spans="1:10" ht="15" x14ac:dyDescent="0.2">
      <c r="A149" s="8"/>
      <c r="B149" s="773" t="s">
        <v>308</v>
      </c>
      <c r="C149" s="774"/>
      <c r="D149" s="775" t="s">
        <v>309</v>
      </c>
      <c r="E149" s="776">
        <f>SUM(E150:E152)</f>
        <v>6900</v>
      </c>
      <c r="F149" s="776">
        <f t="shared" ref="F149:J149" si="59">SUM(F150:F152)</f>
        <v>0</v>
      </c>
      <c r="G149" s="777">
        <f t="shared" si="59"/>
        <v>6900</v>
      </c>
      <c r="H149" s="790">
        <f t="shared" si="59"/>
        <v>348.1</v>
      </c>
      <c r="I149" s="1228">
        <f>H149/G149</f>
        <v>5.0449275362318843E-2</v>
      </c>
      <c r="J149" s="1236">
        <f t="shared" si="59"/>
        <v>14.86</v>
      </c>
    </row>
    <row r="150" spans="1:10" x14ac:dyDescent="0.2">
      <c r="A150" s="9"/>
      <c r="B150" s="9"/>
      <c r="C150" s="10" t="s">
        <v>202</v>
      </c>
      <c r="D150" s="11" t="s">
        <v>203</v>
      </c>
      <c r="E150" s="13">
        <v>4000</v>
      </c>
      <c r="F150" s="13">
        <f>G150-E150</f>
        <v>0</v>
      </c>
      <c r="G150" s="769">
        <v>4000</v>
      </c>
      <c r="H150" s="1226">
        <v>0</v>
      </c>
      <c r="I150" s="1233">
        <f>H150/G150</f>
        <v>0</v>
      </c>
      <c r="J150" s="1234">
        <v>0</v>
      </c>
    </row>
    <row r="151" spans="1:10" x14ac:dyDescent="0.2">
      <c r="A151" s="9"/>
      <c r="B151" s="9"/>
      <c r="C151" s="10" t="s">
        <v>215</v>
      </c>
      <c r="D151" s="11" t="s">
        <v>216</v>
      </c>
      <c r="E151" s="13">
        <v>2000</v>
      </c>
      <c r="F151" s="13">
        <f t="shared" ref="F151:F152" si="60">G151-E151</f>
        <v>0</v>
      </c>
      <c r="G151" s="769">
        <v>2000</v>
      </c>
      <c r="H151" s="1226">
        <v>348.1</v>
      </c>
      <c r="I151" s="1233">
        <f t="shared" ref="I151:I152" si="61">H151/G151</f>
        <v>0.17405000000000001</v>
      </c>
      <c r="J151" s="1234">
        <v>14.86</v>
      </c>
    </row>
    <row r="152" spans="1:10" x14ac:dyDescent="0.2">
      <c r="A152" s="9"/>
      <c r="B152" s="9"/>
      <c r="C152" s="10" t="s">
        <v>204</v>
      </c>
      <c r="D152" s="11" t="s">
        <v>205</v>
      </c>
      <c r="E152" s="13">
        <v>900</v>
      </c>
      <c r="F152" s="13">
        <f t="shared" si="60"/>
        <v>0</v>
      </c>
      <c r="G152" s="769">
        <v>900</v>
      </c>
      <c r="H152" s="1226">
        <v>0</v>
      </c>
      <c r="I152" s="1233">
        <f t="shared" si="61"/>
        <v>0</v>
      </c>
      <c r="J152" s="1234">
        <v>0</v>
      </c>
    </row>
    <row r="153" spans="1:10" ht="15" x14ac:dyDescent="0.2">
      <c r="A153" s="8"/>
      <c r="B153" s="773" t="s">
        <v>310</v>
      </c>
      <c r="C153" s="774"/>
      <c r="D153" s="775" t="s">
        <v>311</v>
      </c>
      <c r="E153" s="776">
        <f>SUM(E154:E157)</f>
        <v>24900</v>
      </c>
      <c r="F153" s="776">
        <f t="shared" ref="F153:J153" si="62">SUM(F154:F157)</f>
        <v>0</v>
      </c>
      <c r="G153" s="777">
        <f t="shared" si="62"/>
        <v>24900</v>
      </c>
      <c r="H153" s="790">
        <f t="shared" si="62"/>
        <v>6860.92</v>
      </c>
      <c r="I153" s="1228">
        <f>H153/G153</f>
        <v>0.27553895582329319</v>
      </c>
      <c r="J153" s="1236">
        <f t="shared" si="62"/>
        <v>1297.52</v>
      </c>
    </row>
    <row r="154" spans="1:10" x14ac:dyDescent="0.2">
      <c r="A154" s="9"/>
      <c r="B154" s="9"/>
      <c r="C154" s="10" t="s">
        <v>267</v>
      </c>
      <c r="D154" s="11" t="s">
        <v>268</v>
      </c>
      <c r="E154" s="13">
        <v>1550</v>
      </c>
      <c r="F154" s="13">
        <f>G154-E154</f>
        <v>0</v>
      </c>
      <c r="G154" s="769">
        <v>1550</v>
      </c>
      <c r="H154" s="1226">
        <v>1526.4</v>
      </c>
      <c r="I154" s="1233">
        <f>H154/G154</f>
        <v>0.98477419354838713</v>
      </c>
      <c r="J154" s="1234">
        <v>0</v>
      </c>
    </row>
    <row r="155" spans="1:10" x14ac:dyDescent="0.2">
      <c r="A155" s="9"/>
      <c r="B155" s="9"/>
      <c r="C155" s="10" t="s">
        <v>202</v>
      </c>
      <c r="D155" s="11" t="s">
        <v>203</v>
      </c>
      <c r="E155" s="13">
        <v>18500</v>
      </c>
      <c r="F155" s="13">
        <f t="shared" ref="F155:F157" si="63">G155-E155</f>
        <v>0</v>
      </c>
      <c r="G155" s="769">
        <v>18500</v>
      </c>
      <c r="H155" s="1226">
        <v>5174.45</v>
      </c>
      <c r="I155" s="1233">
        <f t="shared" ref="I155:I157" si="64">H155/G155</f>
        <v>0.2797</v>
      </c>
      <c r="J155" s="1234">
        <v>1297.52</v>
      </c>
    </row>
    <row r="156" spans="1:10" x14ac:dyDescent="0.2">
      <c r="A156" s="9"/>
      <c r="B156" s="9"/>
      <c r="C156" s="10" t="s">
        <v>204</v>
      </c>
      <c r="D156" s="11" t="s">
        <v>205</v>
      </c>
      <c r="E156" s="13">
        <v>3000</v>
      </c>
      <c r="F156" s="13">
        <f t="shared" si="63"/>
        <v>0</v>
      </c>
      <c r="G156" s="769">
        <v>3000</v>
      </c>
      <c r="H156" s="1226">
        <v>160.07</v>
      </c>
      <c r="I156" s="1233">
        <f t="shared" si="64"/>
        <v>5.3356666666666663E-2</v>
      </c>
      <c r="J156" s="1234">
        <v>0</v>
      </c>
    </row>
    <row r="157" spans="1:10" x14ac:dyDescent="0.2">
      <c r="A157" s="9"/>
      <c r="B157" s="9"/>
      <c r="C157" s="10" t="s">
        <v>208</v>
      </c>
      <c r="D157" s="11" t="s">
        <v>209</v>
      </c>
      <c r="E157" s="13">
        <v>1850</v>
      </c>
      <c r="F157" s="13">
        <f t="shared" si="63"/>
        <v>0</v>
      </c>
      <c r="G157" s="769">
        <v>1850</v>
      </c>
      <c r="H157" s="1226">
        <v>0</v>
      </c>
      <c r="I157" s="1233">
        <f t="shared" si="64"/>
        <v>0</v>
      </c>
      <c r="J157" s="1234">
        <v>0</v>
      </c>
    </row>
    <row r="158" spans="1:10" ht="20.25" customHeight="1" x14ac:dyDescent="0.2">
      <c r="A158" s="783" t="s">
        <v>312</v>
      </c>
      <c r="B158" s="783"/>
      <c r="C158" s="783"/>
      <c r="D158" s="784" t="s">
        <v>313</v>
      </c>
      <c r="E158" s="785">
        <f>E159</f>
        <v>573583</v>
      </c>
      <c r="F158" s="785">
        <f t="shared" ref="F158:J158" si="65">F159</f>
        <v>0</v>
      </c>
      <c r="G158" s="786">
        <f t="shared" si="65"/>
        <v>573583</v>
      </c>
      <c r="H158" s="789">
        <f t="shared" si="65"/>
        <v>234688.8</v>
      </c>
      <c r="I158" s="1227">
        <f t="shared" ref="I158:I166" si="66">H158/G158</f>
        <v>0.40916275412625547</v>
      </c>
      <c r="J158" s="1243">
        <f t="shared" si="65"/>
        <v>35133.35</v>
      </c>
    </row>
    <row r="159" spans="1:10" ht="22.5" x14ac:dyDescent="0.2">
      <c r="A159" s="8"/>
      <c r="B159" s="773" t="s">
        <v>314</v>
      </c>
      <c r="C159" s="774"/>
      <c r="D159" s="775" t="s">
        <v>315</v>
      </c>
      <c r="E159" s="776">
        <f>E160</f>
        <v>573583</v>
      </c>
      <c r="F159" s="776">
        <f t="shared" ref="F159:J159" si="67">F160</f>
        <v>0</v>
      </c>
      <c r="G159" s="777">
        <f t="shared" si="67"/>
        <v>573583</v>
      </c>
      <c r="H159" s="790">
        <f t="shared" si="67"/>
        <v>234688.8</v>
      </c>
      <c r="I159" s="1228">
        <f t="shared" si="66"/>
        <v>0.40916275412625547</v>
      </c>
      <c r="J159" s="1239">
        <f t="shared" si="67"/>
        <v>35133.35</v>
      </c>
    </row>
    <row r="160" spans="1:10" ht="45" x14ac:dyDescent="0.2">
      <c r="A160" s="9"/>
      <c r="B160" s="9"/>
      <c r="C160" s="10" t="s">
        <v>316</v>
      </c>
      <c r="D160" s="11" t="s">
        <v>317</v>
      </c>
      <c r="E160" s="13">
        <v>573583</v>
      </c>
      <c r="F160" s="13">
        <f>G160-E160</f>
        <v>0</v>
      </c>
      <c r="G160" s="769">
        <v>573583</v>
      </c>
      <c r="H160" s="1226">
        <v>234688.8</v>
      </c>
      <c r="I160" s="1233">
        <f t="shared" si="66"/>
        <v>0.40916275412625547</v>
      </c>
      <c r="J160" s="1234">
        <v>35133.35</v>
      </c>
    </row>
    <row r="161" spans="1:10" ht="20.25" customHeight="1" x14ac:dyDescent="0.2">
      <c r="A161" s="783" t="s">
        <v>105</v>
      </c>
      <c r="B161" s="783"/>
      <c r="C161" s="783"/>
      <c r="D161" s="784" t="s">
        <v>106</v>
      </c>
      <c r="E161" s="785">
        <f>E162</f>
        <v>170166</v>
      </c>
      <c r="F161" s="785">
        <f t="shared" ref="F161:J161" si="68">F162</f>
        <v>-49000</v>
      </c>
      <c r="G161" s="786" t="str">
        <f t="shared" si="68"/>
        <v>121 166,00</v>
      </c>
      <c r="H161" s="789">
        <f t="shared" si="68"/>
        <v>0</v>
      </c>
      <c r="I161" s="1227">
        <f t="shared" si="66"/>
        <v>0</v>
      </c>
      <c r="J161" s="1235">
        <f t="shared" si="68"/>
        <v>0</v>
      </c>
    </row>
    <row r="162" spans="1:10" ht="15" x14ac:dyDescent="0.2">
      <c r="A162" s="8"/>
      <c r="B162" s="773" t="s">
        <v>319</v>
      </c>
      <c r="C162" s="774"/>
      <c r="D162" s="775" t="s">
        <v>320</v>
      </c>
      <c r="E162" s="776">
        <f>E163</f>
        <v>170166</v>
      </c>
      <c r="F162" s="776">
        <f t="shared" ref="F162:J162" si="69">F163</f>
        <v>-49000</v>
      </c>
      <c r="G162" s="777" t="str">
        <f t="shared" si="69"/>
        <v>121 166,00</v>
      </c>
      <c r="H162" s="790">
        <f t="shared" si="69"/>
        <v>0</v>
      </c>
      <c r="I162" s="1228">
        <f t="shared" si="66"/>
        <v>0</v>
      </c>
      <c r="J162" s="1236">
        <f t="shared" si="69"/>
        <v>0</v>
      </c>
    </row>
    <row r="163" spans="1:10" x14ac:dyDescent="0.2">
      <c r="A163" s="9"/>
      <c r="B163" s="9"/>
      <c r="C163" s="10" t="s">
        <v>321</v>
      </c>
      <c r="D163" s="11" t="s">
        <v>322</v>
      </c>
      <c r="E163" s="13">
        <v>170166</v>
      </c>
      <c r="F163" s="13">
        <f>G163-E163</f>
        <v>-49000</v>
      </c>
      <c r="G163" s="769" t="s">
        <v>318</v>
      </c>
      <c r="H163" s="1226">
        <v>0</v>
      </c>
      <c r="I163" s="1233">
        <f t="shared" si="66"/>
        <v>0</v>
      </c>
      <c r="J163" s="1241">
        <v>0</v>
      </c>
    </row>
    <row r="164" spans="1:10" ht="24.75" customHeight="1" x14ac:dyDescent="0.2">
      <c r="A164" s="783" t="s">
        <v>119</v>
      </c>
      <c r="B164" s="783"/>
      <c r="C164" s="783"/>
      <c r="D164" s="784" t="s">
        <v>120</v>
      </c>
      <c r="E164" s="785">
        <f>E165+E187+E204+E228+E250+E252+E268+E272+E285</f>
        <v>21102158</v>
      </c>
      <c r="F164" s="785">
        <f>F165+F187+F204+F228+F250+F252+F268+F272+F285</f>
        <v>747799</v>
      </c>
      <c r="G164" s="786">
        <f>G165+G187+G204+G228+G250+G252+G268+G272+G285</f>
        <v>21849957</v>
      </c>
      <c r="H164" s="789">
        <f>H165+H187+H204+H228+H250+H252+H268+H272+H285</f>
        <v>11496734.790000001</v>
      </c>
      <c r="I164" s="1227">
        <f t="shared" si="66"/>
        <v>0.52616738742323388</v>
      </c>
      <c r="J164" s="1235">
        <f>J165+J187+J204+J228+J250+J252+J268+J272+J285</f>
        <v>543678.92999999993</v>
      </c>
    </row>
    <row r="165" spans="1:10" ht="15" x14ac:dyDescent="0.2">
      <c r="A165" s="8"/>
      <c r="B165" s="773" t="s">
        <v>121</v>
      </c>
      <c r="C165" s="774"/>
      <c r="D165" s="775" t="s">
        <v>122</v>
      </c>
      <c r="E165" s="776">
        <f>SUM(E166:E186)</f>
        <v>8995147</v>
      </c>
      <c r="F165" s="776">
        <f>SUM(F166:F186)</f>
        <v>52324</v>
      </c>
      <c r="G165" s="777">
        <f>SUM(G166:G186)</f>
        <v>9047471</v>
      </c>
      <c r="H165" s="790">
        <f>SUM(H166:H186)</f>
        <v>4826905.22</v>
      </c>
      <c r="I165" s="1228">
        <f t="shared" si="66"/>
        <v>0.53350878051999284</v>
      </c>
      <c r="J165" s="1236">
        <f>SUM(J166:J186)</f>
        <v>243864.39000000004</v>
      </c>
    </row>
    <row r="166" spans="1:10" x14ac:dyDescent="0.2">
      <c r="A166" s="9"/>
      <c r="B166" s="9"/>
      <c r="C166" s="10" t="s">
        <v>267</v>
      </c>
      <c r="D166" s="11" t="s">
        <v>268</v>
      </c>
      <c r="E166" s="13">
        <v>305239</v>
      </c>
      <c r="F166" s="13">
        <f>G166-E166</f>
        <v>-24000</v>
      </c>
      <c r="G166" s="769">
        <v>281239</v>
      </c>
      <c r="H166" s="1226">
        <v>143867.81</v>
      </c>
      <c r="I166" s="1233">
        <f t="shared" si="66"/>
        <v>0.51154999839993742</v>
      </c>
      <c r="J166" s="1234">
        <v>6485.03</v>
      </c>
    </row>
    <row r="167" spans="1:10" x14ac:dyDescent="0.2">
      <c r="A167" s="9"/>
      <c r="B167" s="9"/>
      <c r="C167" s="10" t="s">
        <v>323</v>
      </c>
      <c r="D167" s="11" t="s">
        <v>324</v>
      </c>
      <c r="E167" s="13">
        <v>5000</v>
      </c>
      <c r="F167" s="13">
        <f t="shared" ref="F167:F186" si="70">G167-E167</f>
        <v>0</v>
      </c>
      <c r="G167" s="769">
        <v>5000</v>
      </c>
      <c r="H167" s="1226">
        <v>2700</v>
      </c>
      <c r="I167" s="1233">
        <f t="shared" ref="I167:I186" si="71">H167/G167</f>
        <v>0.54</v>
      </c>
      <c r="J167" s="1234">
        <v>0</v>
      </c>
    </row>
    <row r="168" spans="1:10" x14ac:dyDescent="0.2">
      <c r="A168" s="9"/>
      <c r="B168" s="9"/>
      <c r="C168" s="10" t="s">
        <v>196</v>
      </c>
      <c r="D168" s="11" t="s">
        <v>197</v>
      </c>
      <c r="E168" s="13">
        <v>5604017</v>
      </c>
      <c r="F168" s="13">
        <f t="shared" si="70"/>
        <v>-13030</v>
      </c>
      <c r="G168" s="769">
        <v>5590987</v>
      </c>
      <c r="H168" s="1226">
        <v>2819110.74</v>
      </c>
      <c r="I168" s="1233">
        <f t="shared" si="71"/>
        <v>0.50422416292507932</v>
      </c>
      <c r="J168" s="1234">
        <v>137838.20000000001</v>
      </c>
    </row>
    <row r="169" spans="1:10" x14ac:dyDescent="0.2">
      <c r="A169" s="9"/>
      <c r="B169" s="9"/>
      <c r="C169" s="10" t="s">
        <v>259</v>
      </c>
      <c r="D169" s="11" t="s">
        <v>260</v>
      </c>
      <c r="E169" s="13">
        <v>480000</v>
      </c>
      <c r="F169" s="13">
        <f t="shared" si="70"/>
        <v>-19172</v>
      </c>
      <c r="G169" s="769">
        <v>460828</v>
      </c>
      <c r="H169" s="1226">
        <v>460821.78</v>
      </c>
      <c r="I169" s="1233">
        <f t="shared" si="71"/>
        <v>0.99998650255626831</v>
      </c>
      <c r="J169" s="1234">
        <v>0</v>
      </c>
    </row>
    <row r="170" spans="1:10" x14ac:dyDescent="0.2">
      <c r="A170" s="9"/>
      <c r="B170" s="9"/>
      <c r="C170" s="10" t="s">
        <v>198</v>
      </c>
      <c r="D170" s="11" t="s">
        <v>199</v>
      </c>
      <c r="E170" s="13">
        <v>1106796</v>
      </c>
      <c r="F170" s="13">
        <f t="shared" si="70"/>
        <v>-18618</v>
      </c>
      <c r="G170" s="769">
        <v>1088178</v>
      </c>
      <c r="H170" s="1226">
        <v>579934.80000000005</v>
      </c>
      <c r="I170" s="1233">
        <f t="shared" si="71"/>
        <v>0.53294111808913625</v>
      </c>
      <c r="J170" s="1234">
        <v>72472.850000000006</v>
      </c>
    </row>
    <row r="171" spans="1:10" x14ac:dyDescent="0.2">
      <c r="A171" s="9"/>
      <c r="B171" s="9"/>
      <c r="C171" s="10" t="s">
        <v>200</v>
      </c>
      <c r="D171" s="11" t="s">
        <v>201</v>
      </c>
      <c r="E171" s="13">
        <v>157813</v>
      </c>
      <c r="F171" s="13">
        <f t="shared" si="70"/>
        <v>-11656</v>
      </c>
      <c r="G171" s="769">
        <v>146157</v>
      </c>
      <c r="H171" s="1226">
        <v>67938.350000000006</v>
      </c>
      <c r="I171" s="1233">
        <f t="shared" si="71"/>
        <v>0.46483131153485641</v>
      </c>
      <c r="J171" s="1234">
        <v>11326.62</v>
      </c>
    </row>
    <row r="172" spans="1:10" x14ac:dyDescent="0.2">
      <c r="A172" s="9"/>
      <c r="B172" s="9"/>
      <c r="C172" s="10" t="s">
        <v>212</v>
      </c>
      <c r="D172" s="11" t="s">
        <v>213</v>
      </c>
      <c r="E172" s="13">
        <v>47728</v>
      </c>
      <c r="F172" s="13">
        <f t="shared" si="70"/>
        <v>0</v>
      </c>
      <c r="G172" s="769">
        <v>47728</v>
      </c>
      <c r="H172" s="1226">
        <v>13963.58</v>
      </c>
      <c r="I172" s="1233">
        <f t="shared" si="71"/>
        <v>0.29256578947368422</v>
      </c>
      <c r="J172" s="1234">
        <v>4250.42</v>
      </c>
    </row>
    <row r="173" spans="1:10" x14ac:dyDescent="0.2">
      <c r="A173" s="9"/>
      <c r="B173" s="9"/>
      <c r="C173" s="10" t="s">
        <v>202</v>
      </c>
      <c r="D173" s="11" t="s">
        <v>203</v>
      </c>
      <c r="E173" s="13">
        <v>272689</v>
      </c>
      <c r="F173" s="13">
        <f t="shared" si="70"/>
        <v>31800</v>
      </c>
      <c r="G173" s="769">
        <v>304489</v>
      </c>
      <c r="H173" s="1226">
        <v>177493.95</v>
      </c>
      <c r="I173" s="1233">
        <f t="shared" si="71"/>
        <v>0.58292401367537094</v>
      </c>
      <c r="J173" s="1234">
        <v>2592.41</v>
      </c>
    </row>
    <row r="174" spans="1:10" ht="22.5" x14ac:dyDescent="0.2">
      <c r="A174" s="9"/>
      <c r="B174" s="9"/>
      <c r="C174" s="10" t="s">
        <v>271</v>
      </c>
      <c r="D174" s="11" t="s">
        <v>272</v>
      </c>
      <c r="E174" s="13">
        <v>1300</v>
      </c>
      <c r="F174" s="13">
        <f t="shared" si="70"/>
        <v>0</v>
      </c>
      <c r="G174" s="769">
        <v>1300</v>
      </c>
      <c r="H174" s="1226">
        <v>101.77</v>
      </c>
      <c r="I174" s="1233">
        <f t="shared" si="71"/>
        <v>7.8284615384615383E-2</v>
      </c>
      <c r="J174" s="1234">
        <v>0</v>
      </c>
    </row>
    <row r="175" spans="1:10" ht="22.5" x14ac:dyDescent="0.2">
      <c r="A175" s="9"/>
      <c r="B175" s="9"/>
      <c r="C175" s="10" t="s">
        <v>273</v>
      </c>
      <c r="D175" s="11" t="s">
        <v>274</v>
      </c>
      <c r="E175" s="13">
        <v>25100</v>
      </c>
      <c r="F175" s="13">
        <f t="shared" si="70"/>
        <v>0</v>
      </c>
      <c r="G175" s="769">
        <v>25100</v>
      </c>
      <c r="H175" s="1226">
        <v>4449.0200000000004</v>
      </c>
      <c r="I175" s="1233">
        <f t="shared" si="71"/>
        <v>0.17725179282868528</v>
      </c>
      <c r="J175" s="1234">
        <v>100.7</v>
      </c>
    </row>
    <row r="176" spans="1:10" x14ac:dyDescent="0.2">
      <c r="A176" s="9"/>
      <c r="B176" s="9"/>
      <c r="C176" s="10" t="s">
        <v>215</v>
      </c>
      <c r="D176" s="11" t="s">
        <v>216</v>
      </c>
      <c r="E176" s="13">
        <v>410490</v>
      </c>
      <c r="F176" s="13">
        <f t="shared" si="70"/>
        <v>0</v>
      </c>
      <c r="G176" s="769">
        <v>410490</v>
      </c>
      <c r="H176" s="1226">
        <v>181459.73</v>
      </c>
      <c r="I176" s="1233">
        <f t="shared" si="71"/>
        <v>0.44205639601451924</v>
      </c>
      <c r="J176" s="1234">
        <v>5382.59</v>
      </c>
    </row>
    <row r="177" spans="1:10" x14ac:dyDescent="0.2">
      <c r="A177" s="9"/>
      <c r="B177" s="9"/>
      <c r="C177" s="10" t="s">
        <v>225</v>
      </c>
      <c r="D177" s="11" t="s">
        <v>226</v>
      </c>
      <c r="E177" s="13">
        <v>12000</v>
      </c>
      <c r="F177" s="13">
        <f t="shared" si="70"/>
        <v>101400</v>
      </c>
      <c r="G177" s="769">
        <v>113400</v>
      </c>
      <c r="H177" s="1226">
        <v>2337</v>
      </c>
      <c r="I177" s="1233">
        <f t="shared" si="71"/>
        <v>2.0608465608465607E-2</v>
      </c>
      <c r="J177" s="1234">
        <v>0</v>
      </c>
    </row>
    <row r="178" spans="1:10" x14ac:dyDescent="0.2">
      <c r="A178" s="9"/>
      <c r="B178" s="9"/>
      <c r="C178" s="10" t="s">
        <v>275</v>
      </c>
      <c r="D178" s="11" t="s">
        <v>276</v>
      </c>
      <c r="E178" s="13">
        <v>17180</v>
      </c>
      <c r="F178" s="13">
        <f t="shared" si="70"/>
        <v>0</v>
      </c>
      <c r="G178" s="769">
        <v>17180</v>
      </c>
      <c r="H178" s="1226">
        <v>6925</v>
      </c>
      <c r="I178" s="1233">
        <f t="shared" si="71"/>
        <v>0.4030849825378347</v>
      </c>
      <c r="J178" s="1234">
        <v>0</v>
      </c>
    </row>
    <row r="179" spans="1:10" x14ac:dyDescent="0.2">
      <c r="A179" s="9"/>
      <c r="B179" s="9"/>
      <c r="C179" s="10" t="s">
        <v>204</v>
      </c>
      <c r="D179" s="11" t="s">
        <v>205</v>
      </c>
      <c r="E179" s="13">
        <v>159380</v>
      </c>
      <c r="F179" s="13">
        <f t="shared" si="70"/>
        <v>5600</v>
      </c>
      <c r="G179" s="769">
        <v>164980</v>
      </c>
      <c r="H179" s="1226">
        <v>95309.87</v>
      </c>
      <c r="I179" s="1233">
        <f t="shared" si="71"/>
        <v>0.57770560067887011</v>
      </c>
      <c r="J179" s="1234">
        <v>3354.51</v>
      </c>
    </row>
    <row r="180" spans="1:10" x14ac:dyDescent="0.2">
      <c r="A180" s="9"/>
      <c r="B180" s="9"/>
      <c r="C180" s="10" t="s">
        <v>277</v>
      </c>
      <c r="D180" s="11" t="s">
        <v>278</v>
      </c>
      <c r="E180" s="13">
        <v>7360</v>
      </c>
      <c r="F180" s="13">
        <f t="shared" si="70"/>
        <v>0</v>
      </c>
      <c r="G180" s="769">
        <v>7360</v>
      </c>
      <c r="H180" s="1226">
        <v>2979.14</v>
      </c>
      <c r="I180" s="1233">
        <f t="shared" si="71"/>
        <v>0.4047744565217391</v>
      </c>
      <c r="J180" s="1234">
        <v>61.06</v>
      </c>
    </row>
    <row r="181" spans="1:10" ht="33.75" x14ac:dyDescent="0.2">
      <c r="A181" s="9"/>
      <c r="B181" s="9"/>
      <c r="C181" s="10" t="s">
        <v>279</v>
      </c>
      <c r="D181" s="11" t="s">
        <v>280</v>
      </c>
      <c r="E181" s="13">
        <v>2000</v>
      </c>
      <c r="F181" s="13">
        <f t="shared" si="70"/>
        <v>0</v>
      </c>
      <c r="G181" s="769">
        <v>2000</v>
      </c>
      <c r="H181" s="1226">
        <v>1000.07</v>
      </c>
      <c r="I181" s="1233">
        <f t="shared" si="71"/>
        <v>0.50003500000000001</v>
      </c>
      <c r="J181" s="1234">
        <v>0</v>
      </c>
    </row>
    <row r="182" spans="1:10" ht="33.75" x14ac:dyDescent="0.2">
      <c r="A182" s="9"/>
      <c r="B182" s="9"/>
      <c r="C182" s="10" t="s">
        <v>281</v>
      </c>
      <c r="D182" s="11" t="s">
        <v>282</v>
      </c>
      <c r="E182" s="13">
        <v>16100</v>
      </c>
      <c r="F182" s="13">
        <f t="shared" si="70"/>
        <v>0</v>
      </c>
      <c r="G182" s="769">
        <v>16100</v>
      </c>
      <c r="H182" s="1226">
        <v>5753.12</v>
      </c>
      <c r="I182" s="1233">
        <f t="shared" si="71"/>
        <v>0.3573366459627329</v>
      </c>
      <c r="J182" s="1234">
        <v>0</v>
      </c>
    </row>
    <row r="183" spans="1:10" x14ac:dyDescent="0.2">
      <c r="A183" s="9"/>
      <c r="B183" s="9"/>
      <c r="C183" s="10" t="s">
        <v>206</v>
      </c>
      <c r="D183" s="11" t="s">
        <v>207</v>
      </c>
      <c r="E183" s="13">
        <v>8000</v>
      </c>
      <c r="F183" s="13">
        <f t="shared" si="70"/>
        <v>0</v>
      </c>
      <c r="G183" s="769">
        <v>8000</v>
      </c>
      <c r="H183" s="1226">
        <v>3791.99</v>
      </c>
      <c r="I183" s="1233">
        <f t="shared" si="71"/>
        <v>0.47399874999999997</v>
      </c>
      <c r="J183" s="1234">
        <v>0</v>
      </c>
    </row>
    <row r="184" spans="1:10" x14ac:dyDescent="0.2">
      <c r="A184" s="9"/>
      <c r="B184" s="9"/>
      <c r="C184" s="10" t="s">
        <v>208</v>
      </c>
      <c r="D184" s="11" t="s">
        <v>209</v>
      </c>
      <c r="E184" s="13">
        <v>15900</v>
      </c>
      <c r="F184" s="13">
        <f t="shared" si="70"/>
        <v>0</v>
      </c>
      <c r="G184" s="769">
        <v>15900</v>
      </c>
      <c r="H184" s="1226">
        <v>973</v>
      </c>
      <c r="I184" s="1233">
        <f t="shared" si="71"/>
        <v>6.1194968553459121E-2</v>
      </c>
      <c r="J184" s="1234">
        <v>0</v>
      </c>
    </row>
    <row r="185" spans="1:10" ht="22.5" x14ac:dyDescent="0.2">
      <c r="A185" s="9"/>
      <c r="B185" s="9"/>
      <c r="C185" s="10" t="s">
        <v>287</v>
      </c>
      <c r="D185" s="11" t="s">
        <v>288</v>
      </c>
      <c r="E185" s="13">
        <v>340130</v>
      </c>
      <c r="F185" s="13">
        <f t="shared" si="70"/>
        <v>0</v>
      </c>
      <c r="G185" s="769">
        <v>340130</v>
      </c>
      <c r="H185" s="1226">
        <v>255097.5</v>
      </c>
      <c r="I185" s="1233">
        <f t="shared" si="71"/>
        <v>0.75</v>
      </c>
      <c r="J185" s="1234">
        <v>0</v>
      </c>
    </row>
    <row r="186" spans="1:10" x14ac:dyDescent="0.2">
      <c r="A186" s="9"/>
      <c r="B186" s="9"/>
      <c r="C186" s="10" t="s">
        <v>238</v>
      </c>
      <c r="D186" s="11" t="s">
        <v>76</v>
      </c>
      <c r="E186" s="13">
        <v>925</v>
      </c>
      <c r="F186" s="13">
        <f t="shared" si="70"/>
        <v>0</v>
      </c>
      <c r="G186" s="769">
        <v>925</v>
      </c>
      <c r="H186" s="1226">
        <v>897</v>
      </c>
      <c r="I186" s="1233">
        <f t="shared" si="71"/>
        <v>0.96972972972972971</v>
      </c>
      <c r="J186" s="1234">
        <v>0</v>
      </c>
    </row>
    <row r="187" spans="1:10" ht="22.5" x14ac:dyDescent="0.2">
      <c r="A187" s="8"/>
      <c r="B187" s="773" t="s">
        <v>124</v>
      </c>
      <c r="C187" s="774"/>
      <c r="D187" s="775" t="s">
        <v>125</v>
      </c>
      <c r="E187" s="776">
        <f>SUM(E188:E203)</f>
        <v>1074090</v>
      </c>
      <c r="F187" s="776">
        <f t="shared" ref="F187:J187" si="72">SUM(F188:F203)</f>
        <v>3598</v>
      </c>
      <c r="G187" s="777">
        <f t="shared" si="72"/>
        <v>1077688</v>
      </c>
      <c r="H187" s="790">
        <f t="shared" si="72"/>
        <v>528980.12999999989</v>
      </c>
      <c r="I187" s="1228">
        <f>H187/G187</f>
        <v>0.49084719325073667</v>
      </c>
      <c r="J187" s="1244">
        <f t="shared" si="72"/>
        <v>28475.619999999995</v>
      </c>
    </row>
    <row r="188" spans="1:10" ht="45" x14ac:dyDescent="0.2">
      <c r="A188" s="9"/>
      <c r="B188" s="9"/>
      <c r="C188" s="10" t="s">
        <v>132</v>
      </c>
      <c r="D188" s="11" t="s">
        <v>219</v>
      </c>
      <c r="E188" s="13">
        <v>3600</v>
      </c>
      <c r="F188" s="13">
        <f>G188-E188</f>
        <v>0</v>
      </c>
      <c r="G188" s="769">
        <v>3600</v>
      </c>
      <c r="H188" s="1226">
        <v>0</v>
      </c>
      <c r="I188" s="1233">
        <f>H188/G188</f>
        <v>0</v>
      </c>
      <c r="J188" s="1234">
        <v>0</v>
      </c>
    </row>
    <row r="189" spans="1:10" x14ac:dyDescent="0.2">
      <c r="A189" s="9"/>
      <c r="B189" s="9"/>
      <c r="C189" s="10" t="s">
        <v>267</v>
      </c>
      <c r="D189" s="11" t="s">
        <v>268</v>
      </c>
      <c r="E189" s="13">
        <v>30576</v>
      </c>
      <c r="F189" s="13">
        <f t="shared" ref="F189:F203" si="73">G189-E189</f>
        <v>0</v>
      </c>
      <c r="G189" s="769">
        <v>30576</v>
      </c>
      <c r="H189" s="1226">
        <v>10521.39</v>
      </c>
      <c r="I189" s="1233">
        <f t="shared" ref="I189:I203" si="74">H189/G189</f>
        <v>0.34410616169544739</v>
      </c>
      <c r="J189" s="1234">
        <v>531.37</v>
      </c>
    </row>
    <row r="190" spans="1:10" x14ac:dyDescent="0.2">
      <c r="A190" s="9"/>
      <c r="B190" s="9"/>
      <c r="C190" s="10" t="s">
        <v>196</v>
      </c>
      <c r="D190" s="11" t="s">
        <v>197</v>
      </c>
      <c r="E190" s="13">
        <v>710218</v>
      </c>
      <c r="F190" s="13">
        <f t="shared" si="73"/>
        <v>-15338</v>
      </c>
      <c r="G190" s="769">
        <v>694880</v>
      </c>
      <c r="H190" s="1226">
        <v>332643.19</v>
      </c>
      <c r="I190" s="1233">
        <f t="shared" si="74"/>
        <v>0.47870594922864379</v>
      </c>
      <c r="J190" s="1234">
        <v>17015.28</v>
      </c>
    </row>
    <row r="191" spans="1:10" x14ac:dyDescent="0.2">
      <c r="A191" s="9"/>
      <c r="B191" s="9"/>
      <c r="C191" s="10" t="s">
        <v>259</v>
      </c>
      <c r="D191" s="11" t="s">
        <v>260</v>
      </c>
      <c r="E191" s="13">
        <v>59300</v>
      </c>
      <c r="F191" s="13">
        <f t="shared" si="73"/>
        <v>-4258</v>
      </c>
      <c r="G191" s="769">
        <v>55042</v>
      </c>
      <c r="H191" s="1226">
        <v>55039.99</v>
      </c>
      <c r="I191" s="1233">
        <f t="shared" si="74"/>
        <v>0.99996348243159761</v>
      </c>
      <c r="J191" s="1234">
        <v>0</v>
      </c>
    </row>
    <row r="192" spans="1:10" x14ac:dyDescent="0.2">
      <c r="A192" s="9"/>
      <c r="B192" s="9"/>
      <c r="C192" s="10" t="s">
        <v>198</v>
      </c>
      <c r="D192" s="11" t="s">
        <v>199</v>
      </c>
      <c r="E192" s="13">
        <v>137260</v>
      </c>
      <c r="F192" s="13">
        <f t="shared" si="73"/>
        <v>-2586</v>
      </c>
      <c r="G192" s="769">
        <v>134674</v>
      </c>
      <c r="H192" s="1226">
        <v>69555.039999999994</v>
      </c>
      <c r="I192" s="1233">
        <f t="shared" si="74"/>
        <v>0.51646969719470714</v>
      </c>
      <c r="J192" s="1234">
        <v>9147.39</v>
      </c>
    </row>
    <row r="193" spans="1:10" x14ac:dyDescent="0.2">
      <c r="A193" s="9"/>
      <c r="B193" s="9"/>
      <c r="C193" s="10" t="s">
        <v>200</v>
      </c>
      <c r="D193" s="11" t="s">
        <v>201</v>
      </c>
      <c r="E193" s="13">
        <v>19604</v>
      </c>
      <c r="F193" s="13">
        <f t="shared" si="73"/>
        <v>-220</v>
      </c>
      <c r="G193" s="769">
        <v>19384</v>
      </c>
      <c r="H193" s="1226">
        <v>9689.7199999999993</v>
      </c>
      <c r="I193" s="1233">
        <f t="shared" si="74"/>
        <v>0.49988237721832435</v>
      </c>
      <c r="J193" s="1234">
        <v>1427.35</v>
      </c>
    </row>
    <row r="194" spans="1:10" x14ac:dyDescent="0.2">
      <c r="A194" s="9"/>
      <c r="B194" s="9"/>
      <c r="C194" s="10" t="s">
        <v>202</v>
      </c>
      <c r="D194" s="11" t="s">
        <v>203</v>
      </c>
      <c r="E194" s="13">
        <v>29400</v>
      </c>
      <c r="F194" s="13">
        <f t="shared" si="73"/>
        <v>3000</v>
      </c>
      <c r="G194" s="769">
        <v>32400</v>
      </c>
      <c r="H194" s="1226">
        <v>7170.35</v>
      </c>
      <c r="I194" s="1233">
        <f t="shared" si="74"/>
        <v>0.22130709876543211</v>
      </c>
      <c r="J194" s="1234">
        <v>0</v>
      </c>
    </row>
    <row r="195" spans="1:10" ht="22.5" x14ac:dyDescent="0.2">
      <c r="A195" s="9"/>
      <c r="B195" s="9"/>
      <c r="C195" s="10" t="s">
        <v>273</v>
      </c>
      <c r="D195" s="11" t="s">
        <v>274</v>
      </c>
      <c r="E195" s="13">
        <v>7150</v>
      </c>
      <c r="F195" s="13">
        <f t="shared" si="73"/>
        <v>0</v>
      </c>
      <c r="G195" s="769">
        <v>7150</v>
      </c>
      <c r="H195" s="1226">
        <v>516</v>
      </c>
      <c r="I195" s="1233">
        <f t="shared" si="74"/>
        <v>7.2167832167832166E-2</v>
      </c>
      <c r="J195" s="1234">
        <v>0</v>
      </c>
    </row>
    <row r="196" spans="1:10" x14ac:dyDescent="0.2">
      <c r="A196" s="9"/>
      <c r="B196" s="9"/>
      <c r="C196" s="10" t="s">
        <v>215</v>
      </c>
      <c r="D196" s="11" t="s">
        <v>216</v>
      </c>
      <c r="E196" s="13">
        <v>20530</v>
      </c>
      <c r="F196" s="13">
        <f t="shared" si="73"/>
        <v>0</v>
      </c>
      <c r="G196" s="769">
        <v>20530</v>
      </c>
      <c r="H196" s="1226">
        <v>11445.47</v>
      </c>
      <c r="I196" s="1233">
        <f t="shared" si="74"/>
        <v>0.55749975645396976</v>
      </c>
      <c r="J196" s="1234">
        <v>100.43</v>
      </c>
    </row>
    <row r="197" spans="1:10" x14ac:dyDescent="0.2">
      <c r="A197" s="9"/>
      <c r="B197" s="9"/>
      <c r="C197" s="10" t="s">
        <v>225</v>
      </c>
      <c r="D197" s="11" t="s">
        <v>226</v>
      </c>
      <c r="E197" s="13">
        <v>900</v>
      </c>
      <c r="F197" s="13">
        <f t="shared" si="73"/>
        <v>0</v>
      </c>
      <c r="G197" s="769">
        <v>900</v>
      </c>
      <c r="H197" s="1226">
        <v>0</v>
      </c>
      <c r="I197" s="1233">
        <f t="shared" si="74"/>
        <v>0</v>
      </c>
      <c r="J197" s="1234">
        <v>0</v>
      </c>
    </row>
    <row r="198" spans="1:10" x14ac:dyDescent="0.2">
      <c r="A198" s="9"/>
      <c r="B198" s="9"/>
      <c r="C198" s="10" t="s">
        <v>275</v>
      </c>
      <c r="D198" s="11" t="s">
        <v>276</v>
      </c>
      <c r="E198" s="13">
        <v>900</v>
      </c>
      <c r="F198" s="13">
        <f t="shared" si="73"/>
        <v>0</v>
      </c>
      <c r="G198" s="769">
        <v>900</v>
      </c>
      <c r="H198" s="1226">
        <v>0</v>
      </c>
      <c r="I198" s="1233">
        <f t="shared" si="74"/>
        <v>0</v>
      </c>
      <c r="J198" s="1234">
        <v>0</v>
      </c>
    </row>
    <row r="199" spans="1:10" x14ac:dyDescent="0.2">
      <c r="A199" s="9"/>
      <c r="B199" s="9"/>
      <c r="C199" s="10" t="s">
        <v>204</v>
      </c>
      <c r="D199" s="11" t="s">
        <v>205</v>
      </c>
      <c r="E199" s="13">
        <v>12150</v>
      </c>
      <c r="F199" s="13">
        <f t="shared" si="73"/>
        <v>0</v>
      </c>
      <c r="G199" s="769">
        <v>12150</v>
      </c>
      <c r="H199" s="1226">
        <v>1300.51</v>
      </c>
      <c r="I199" s="1233">
        <f t="shared" si="74"/>
        <v>0.10703786008230452</v>
      </c>
      <c r="J199" s="1234">
        <v>253.8</v>
      </c>
    </row>
    <row r="200" spans="1:10" ht="33.75" x14ac:dyDescent="0.2">
      <c r="A200" s="9"/>
      <c r="B200" s="9"/>
      <c r="C200" s="10" t="s">
        <v>281</v>
      </c>
      <c r="D200" s="11" t="s">
        <v>282</v>
      </c>
      <c r="E200" s="13">
        <v>700</v>
      </c>
      <c r="F200" s="13">
        <f t="shared" si="73"/>
        <v>0</v>
      </c>
      <c r="G200" s="769">
        <v>700</v>
      </c>
      <c r="H200" s="1226">
        <v>46.97</v>
      </c>
      <c r="I200" s="1233">
        <f t="shared" si="74"/>
        <v>6.7099999999999993E-2</v>
      </c>
      <c r="J200" s="1234">
        <v>0</v>
      </c>
    </row>
    <row r="201" spans="1:10" x14ac:dyDescent="0.2">
      <c r="A201" s="9"/>
      <c r="B201" s="9"/>
      <c r="C201" s="10" t="s">
        <v>208</v>
      </c>
      <c r="D201" s="11" t="s">
        <v>209</v>
      </c>
      <c r="E201" s="13">
        <v>400</v>
      </c>
      <c r="F201" s="13">
        <f t="shared" si="73"/>
        <v>0</v>
      </c>
      <c r="G201" s="769">
        <v>400</v>
      </c>
      <c r="H201" s="1226">
        <v>0</v>
      </c>
      <c r="I201" s="1233">
        <f t="shared" si="74"/>
        <v>0</v>
      </c>
      <c r="J201" s="1234">
        <v>0</v>
      </c>
    </row>
    <row r="202" spans="1:10" ht="22.5" x14ac:dyDescent="0.2">
      <c r="A202" s="9"/>
      <c r="B202" s="9"/>
      <c r="C202" s="10" t="s">
        <v>287</v>
      </c>
      <c r="D202" s="11" t="s">
        <v>288</v>
      </c>
      <c r="E202" s="13">
        <v>41402</v>
      </c>
      <c r="F202" s="13">
        <f t="shared" si="73"/>
        <v>0</v>
      </c>
      <c r="G202" s="769">
        <v>41402</v>
      </c>
      <c r="H202" s="1226">
        <v>31051.5</v>
      </c>
      <c r="I202" s="1233">
        <f t="shared" si="74"/>
        <v>0.75</v>
      </c>
      <c r="J202" s="1234">
        <v>0</v>
      </c>
    </row>
    <row r="203" spans="1:10" ht="22.5" x14ac:dyDescent="0.2">
      <c r="A203" s="9"/>
      <c r="B203" s="9"/>
      <c r="C203" s="10" t="s">
        <v>250</v>
      </c>
      <c r="D203" s="11" t="s">
        <v>251</v>
      </c>
      <c r="E203" s="13">
        <v>0</v>
      </c>
      <c r="F203" s="13">
        <f t="shared" si="73"/>
        <v>23000</v>
      </c>
      <c r="G203" s="769">
        <v>23000</v>
      </c>
      <c r="H203" s="1226">
        <v>0</v>
      </c>
      <c r="I203" s="1233">
        <f t="shared" si="74"/>
        <v>0</v>
      </c>
      <c r="J203" s="1234">
        <v>0</v>
      </c>
    </row>
    <row r="204" spans="1:10" ht="15" x14ac:dyDescent="0.2">
      <c r="A204" s="8"/>
      <c r="B204" s="773" t="s">
        <v>128</v>
      </c>
      <c r="C204" s="774"/>
      <c r="D204" s="775" t="s">
        <v>129</v>
      </c>
      <c r="E204" s="776">
        <f>SUM(E205:E227)</f>
        <v>3740980</v>
      </c>
      <c r="F204" s="776">
        <f t="shared" ref="F204:J204" si="75">SUM(F205:F227)</f>
        <v>755550</v>
      </c>
      <c r="G204" s="777">
        <f t="shared" si="75"/>
        <v>4496530</v>
      </c>
      <c r="H204" s="790">
        <f t="shared" si="75"/>
        <v>2183666.62</v>
      </c>
      <c r="I204" s="1228">
        <f>H204/G204</f>
        <v>0.48563372645128577</v>
      </c>
      <c r="J204" s="1244">
        <f t="shared" si="75"/>
        <v>80043.72</v>
      </c>
    </row>
    <row r="205" spans="1:10" ht="45" x14ac:dyDescent="0.2">
      <c r="A205" s="9"/>
      <c r="B205" s="9"/>
      <c r="C205" s="10" t="s">
        <v>132</v>
      </c>
      <c r="D205" s="11" t="s">
        <v>219</v>
      </c>
      <c r="E205" s="13">
        <v>49800</v>
      </c>
      <c r="F205" s="13">
        <f>G205-E205</f>
        <v>15000</v>
      </c>
      <c r="G205" s="769">
        <v>64800</v>
      </c>
      <c r="H205" s="1226">
        <v>27656.68</v>
      </c>
      <c r="I205" s="1233">
        <f>H205/G205</f>
        <v>0.42680061728395063</v>
      </c>
      <c r="J205" s="1234">
        <v>0</v>
      </c>
    </row>
    <row r="206" spans="1:10" ht="22.5" x14ac:dyDescent="0.2">
      <c r="A206" s="9"/>
      <c r="B206" s="9"/>
      <c r="C206" s="10" t="s">
        <v>325</v>
      </c>
      <c r="D206" s="11" t="s">
        <v>326</v>
      </c>
      <c r="E206" s="13">
        <v>1000000</v>
      </c>
      <c r="F206" s="13">
        <f t="shared" ref="F206:F227" si="76">G206-E206</f>
        <v>204154</v>
      </c>
      <c r="G206" s="769">
        <v>1204154</v>
      </c>
      <c r="H206" s="1226">
        <v>520060.21</v>
      </c>
      <c r="I206" s="1233">
        <f t="shared" ref="I206:I227" si="77">H206/G206</f>
        <v>0.43188845446678747</v>
      </c>
      <c r="J206" s="1234">
        <v>0</v>
      </c>
    </row>
    <row r="207" spans="1:10" x14ac:dyDescent="0.2">
      <c r="A207" s="9"/>
      <c r="B207" s="9"/>
      <c r="C207" s="10" t="s">
        <v>267</v>
      </c>
      <c r="D207" s="11" t="s">
        <v>268</v>
      </c>
      <c r="E207" s="13">
        <v>63382</v>
      </c>
      <c r="F207" s="13">
        <f t="shared" si="76"/>
        <v>0</v>
      </c>
      <c r="G207" s="769">
        <v>63382</v>
      </c>
      <c r="H207" s="1226">
        <v>33773.67</v>
      </c>
      <c r="I207" s="1233">
        <f t="shared" si="77"/>
        <v>0.5328590136000757</v>
      </c>
      <c r="J207" s="1234">
        <v>1078.29</v>
      </c>
    </row>
    <row r="208" spans="1:10" x14ac:dyDescent="0.2">
      <c r="A208" s="9"/>
      <c r="B208" s="9"/>
      <c r="C208" s="10" t="s">
        <v>196</v>
      </c>
      <c r="D208" s="11" t="s">
        <v>197</v>
      </c>
      <c r="E208" s="13">
        <v>1348997</v>
      </c>
      <c r="F208" s="13">
        <f t="shared" si="76"/>
        <v>474500</v>
      </c>
      <c r="G208" s="769">
        <v>1823497</v>
      </c>
      <c r="H208" s="1226">
        <v>867084.94</v>
      </c>
      <c r="I208" s="1233">
        <f t="shared" si="77"/>
        <v>0.47550664465036135</v>
      </c>
      <c r="J208" s="1234">
        <v>41926.92</v>
      </c>
    </row>
    <row r="209" spans="1:10" x14ac:dyDescent="0.2">
      <c r="A209" s="9"/>
      <c r="B209" s="9"/>
      <c r="C209" s="10" t="s">
        <v>259</v>
      </c>
      <c r="D209" s="11" t="s">
        <v>260</v>
      </c>
      <c r="E209" s="13">
        <v>154000</v>
      </c>
      <c r="F209" s="13">
        <f t="shared" si="76"/>
        <v>-15240</v>
      </c>
      <c r="G209" s="769">
        <v>138760</v>
      </c>
      <c r="H209" s="1226">
        <v>138758.29999999999</v>
      </c>
      <c r="I209" s="1233">
        <f t="shared" si="77"/>
        <v>0.99998774863072926</v>
      </c>
      <c r="J209" s="1234">
        <v>0</v>
      </c>
    </row>
    <row r="210" spans="1:10" x14ac:dyDescent="0.2">
      <c r="A210" s="9"/>
      <c r="B210" s="9"/>
      <c r="C210" s="10" t="s">
        <v>198</v>
      </c>
      <c r="D210" s="11" t="s">
        <v>199</v>
      </c>
      <c r="E210" s="13">
        <v>268410</v>
      </c>
      <c r="F210" s="13">
        <f t="shared" si="76"/>
        <v>74176</v>
      </c>
      <c r="G210" s="769">
        <v>342586</v>
      </c>
      <c r="H210" s="1226">
        <v>171445.59</v>
      </c>
      <c r="I210" s="1233">
        <f t="shared" si="77"/>
        <v>0.50044540640890167</v>
      </c>
      <c r="J210" s="1234">
        <v>25510.080000000002</v>
      </c>
    </row>
    <row r="211" spans="1:10" x14ac:dyDescent="0.2">
      <c r="A211" s="9"/>
      <c r="B211" s="9"/>
      <c r="C211" s="10" t="s">
        <v>200</v>
      </c>
      <c r="D211" s="11" t="s">
        <v>201</v>
      </c>
      <c r="E211" s="13">
        <v>42147</v>
      </c>
      <c r="F211" s="13">
        <f t="shared" si="76"/>
        <v>2960</v>
      </c>
      <c r="G211" s="769">
        <v>45107</v>
      </c>
      <c r="H211" s="1226">
        <v>21102.46</v>
      </c>
      <c r="I211" s="1233">
        <f t="shared" si="77"/>
        <v>0.46783115702662553</v>
      </c>
      <c r="J211" s="1234">
        <v>3305.68</v>
      </c>
    </row>
    <row r="212" spans="1:10" x14ac:dyDescent="0.2">
      <c r="A212" s="9"/>
      <c r="B212" s="9"/>
      <c r="C212" s="10" t="s">
        <v>212</v>
      </c>
      <c r="D212" s="11" t="s">
        <v>213</v>
      </c>
      <c r="E212" s="13">
        <v>5500</v>
      </c>
      <c r="F212" s="13">
        <f t="shared" si="76"/>
        <v>0</v>
      </c>
      <c r="G212" s="769">
        <v>5500</v>
      </c>
      <c r="H212" s="1226">
        <v>0</v>
      </c>
      <c r="I212" s="1233">
        <f t="shared" si="77"/>
        <v>0</v>
      </c>
      <c r="J212" s="1234">
        <v>0</v>
      </c>
    </row>
    <row r="213" spans="1:10" x14ac:dyDescent="0.2">
      <c r="A213" s="9"/>
      <c r="B213" s="9"/>
      <c r="C213" s="10" t="s">
        <v>202</v>
      </c>
      <c r="D213" s="11" t="s">
        <v>203</v>
      </c>
      <c r="E213" s="13">
        <v>78422</v>
      </c>
      <c r="F213" s="13">
        <f t="shared" si="76"/>
        <v>6000</v>
      </c>
      <c r="G213" s="769">
        <v>84422</v>
      </c>
      <c r="H213" s="1226">
        <v>40545.46</v>
      </c>
      <c r="I213" s="1233">
        <f t="shared" si="77"/>
        <v>0.48027125630759754</v>
      </c>
      <c r="J213" s="1234">
        <v>996.99</v>
      </c>
    </row>
    <row r="214" spans="1:10" x14ac:dyDescent="0.2">
      <c r="A214" s="9"/>
      <c r="B214" s="9"/>
      <c r="C214" s="10" t="s">
        <v>327</v>
      </c>
      <c r="D214" s="11" t="s">
        <v>328</v>
      </c>
      <c r="E214" s="13">
        <v>253000</v>
      </c>
      <c r="F214" s="13">
        <f t="shared" si="76"/>
        <v>0</v>
      </c>
      <c r="G214" s="769">
        <v>253000</v>
      </c>
      <c r="H214" s="1226">
        <v>133749.39000000001</v>
      </c>
      <c r="I214" s="1233">
        <f t="shared" si="77"/>
        <v>0.52865371541501982</v>
      </c>
      <c r="J214" s="1234">
        <v>52.32</v>
      </c>
    </row>
    <row r="215" spans="1:10" ht="22.5" x14ac:dyDescent="0.2">
      <c r="A215" s="9"/>
      <c r="B215" s="9"/>
      <c r="C215" s="10" t="s">
        <v>271</v>
      </c>
      <c r="D215" s="11" t="s">
        <v>272</v>
      </c>
      <c r="E215" s="13">
        <v>600</v>
      </c>
      <c r="F215" s="13">
        <f t="shared" si="76"/>
        <v>0</v>
      </c>
      <c r="G215" s="769">
        <v>600</v>
      </c>
      <c r="H215" s="1226">
        <v>139.19</v>
      </c>
      <c r="I215" s="1233">
        <f t="shared" si="77"/>
        <v>0.23198333333333332</v>
      </c>
      <c r="J215" s="1234">
        <v>0</v>
      </c>
    </row>
    <row r="216" spans="1:10" ht="22.5" x14ac:dyDescent="0.2">
      <c r="A216" s="9"/>
      <c r="B216" s="9"/>
      <c r="C216" s="10" t="s">
        <v>273</v>
      </c>
      <c r="D216" s="11" t="s">
        <v>274</v>
      </c>
      <c r="E216" s="13">
        <v>3650</v>
      </c>
      <c r="F216" s="13">
        <f t="shared" si="76"/>
        <v>0</v>
      </c>
      <c r="G216" s="769">
        <v>3650</v>
      </c>
      <c r="H216" s="1226">
        <v>1325.32</v>
      </c>
      <c r="I216" s="1233">
        <f t="shared" si="77"/>
        <v>0.36310136986301367</v>
      </c>
      <c r="J216" s="1234">
        <v>0</v>
      </c>
    </row>
    <row r="217" spans="1:10" x14ac:dyDescent="0.2">
      <c r="A217" s="9"/>
      <c r="B217" s="9"/>
      <c r="C217" s="10" t="s">
        <v>215</v>
      </c>
      <c r="D217" s="11" t="s">
        <v>216</v>
      </c>
      <c r="E217" s="13">
        <v>269200</v>
      </c>
      <c r="F217" s="13">
        <f t="shared" si="76"/>
        <v>0</v>
      </c>
      <c r="G217" s="769">
        <v>269200</v>
      </c>
      <c r="H217" s="1226">
        <v>114769.4</v>
      </c>
      <c r="I217" s="1233">
        <f t="shared" si="77"/>
        <v>0.42633506686478451</v>
      </c>
      <c r="J217" s="1234">
        <v>5971.07</v>
      </c>
    </row>
    <row r="218" spans="1:10" x14ac:dyDescent="0.2">
      <c r="A218" s="9"/>
      <c r="B218" s="9"/>
      <c r="C218" s="10" t="s">
        <v>225</v>
      </c>
      <c r="D218" s="11" t="s">
        <v>226</v>
      </c>
      <c r="E218" s="13">
        <v>6000</v>
      </c>
      <c r="F218" s="13">
        <f t="shared" si="76"/>
        <v>0</v>
      </c>
      <c r="G218" s="769">
        <v>6000</v>
      </c>
      <c r="H218" s="1226">
        <v>0</v>
      </c>
      <c r="I218" s="1233">
        <f t="shared" si="77"/>
        <v>0</v>
      </c>
      <c r="J218" s="1234">
        <v>0</v>
      </c>
    </row>
    <row r="219" spans="1:10" x14ac:dyDescent="0.2">
      <c r="A219" s="9"/>
      <c r="B219" s="9"/>
      <c r="C219" s="10" t="s">
        <v>275</v>
      </c>
      <c r="D219" s="11" t="s">
        <v>276</v>
      </c>
      <c r="E219" s="13">
        <v>4000</v>
      </c>
      <c r="F219" s="13">
        <f t="shared" si="76"/>
        <v>0</v>
      </c>
      <c r="G219" s="769">
        <v>4000</v>
      </c>
      <c r="H219" s="1226">
        <v>710</v>
      </c>
      <c r="I219" s="1233">
        <f t="shared" si="77"/>
        <v>0.17749999999999999</v>
      </c>
      <c r="J219" s="1234">
        <v>0</v>
      </c>
    </row>
    <row r="220" spans="1:10" x14ac:dyDescent="0.2">
      <c r="A220" s="9"/>
      <c r="B220" s="9"/>
      <c r="C220" s="10" t="s">
        <v>204</v>
      </c>
      <c r="D220" s="11" t="s">
        <v>205</v>
      </c>
      <c r="E220" s="13">
        <v>71300</v>
      </c>
      <c r="F220" s="13">
        <f t="shared" si="76"/>
        <v>-6000</v>
      </c>
      <c r="G220" s="769">
        <v>65300</v>
      </c>
      <c r="H220" s="1226">
        <v>27753.16</v>
      </c>
      <c r="I220" s="1233">
        <f t="shared" si="77"/>
        <v>0.42501010719754978</v>
      </c>
      <c r="J220" s="1234">
        <v>1202.3699999999999</v>
      </c>
    </row>
    <row r="221" spans="1:10" x14ac:dyDescent="0.2">
      <c r="A221" s="9"/>
      <c r="B221" s="9"/>
      <c r="C221" s="10" t="s">
        <v>277</v>
      </c>
      <c r="D221" s="11" t="s">
        <v>278</v>
      </c>
      <c r="E221" s="13">
        <v>2600</v>
      </c>
      <c r="F221" s="13">
        <f t="shared" si="76"/>
        <v>0</v>
      </c>
      <c r="G221" s="769">
        <v>2600</v>
      </c>
      <c r="H221" s="1226">
        <v>1003.35</v>
      </c>
      <c r="I221" s="1233">
        <f t="shared" si="77"/>
        <v>0.38590384615384615</v>
      </c>
      <c r="J221" s="1234">
        <v>0</v>
      </c>
    </row>
    <row r="222" spans="1:10" ht="33.75" x14ac:dyDescent="0.2">
      <c r="A222" s="9"/>
      <c r="B222" s="9"/>
      <c r="C222" s="10" t="s">
        <v>279</v>
      </c>
      <c r="D222" s="11" t="s">
        <v>280</v>
      </c>
      <c r="E222" s="13">
        <v>1200</v>
      </c>
      <c r="F222" s="13">
        <f t="shared" si="76"/>
        <v>0</v>
      </c>
      <c r="G222" s="769">
        <v>1200</v>
      </c>
      <c r="H222" s="1226">
        <v>240.45</v>
      </c>
      <c r="I222" s="1233">
        <f t="shared" si="77"/>
        <v>0.200375</v>
      </c>
      <c r="J222" s="1234">
        <v>0</v>
      </c>
    </row>
    <row r="223" spans="1:10" ht="33.75" x14ac:dyDescent="0.2">
      <c r="A223" s="9"/>
      <c r="B223" s="9"/>
      <c r="C223" s="10" t="s">
        <v>281</v>
      </c>
      <c r="D223" s="11" t="s">
        <v>282</v>
      </c>
      <c r="E223" s="13">
        <v>5400</v>
      </c>
      <c r="F223" s="13">
        <f t="shared" si="76"/>
        <v>0</v>
      </c>
      <c r="G223" s="769">
        <v>5400</v>
      </c>
      <c r="H223" s="1226">
        <v>2210.2800000000002</v>
      </c>
      <c r="I223" s="1233">
        <f t="shared" si="77"/>
        <v>0.40931111111111113</v>
      </c>
      <c r="J223" s="1234">
        <v>0</v>
      </c>
    </row>
    <row r="224" spans="1:10" x14ac:dyDescent="0.2">
      <c r="A224" s="9"/>
      <c r="B224" s="9"/>
      <c r="C224" s="10" t="s">
        <v>206</v>
      </c>
      <c r="D224" s="11" t="s">
        <v>207</v>
      </c>
      <c r="E224" s="13">
        <v>2000</v>
      </c>
      <c r="F224" s="13">
        <f t="shared" si="76"/>
        <v>0</v>
      </c>
      <c r="G224" s="769">
        <v>2000</v>
      </c>
      <c r="H224" s="1226">
        <v>1040.02</v>
      </c>
      <c r="I224" s="1233">
        <f t="shared" si="77"/>
        <v>0.52000999999999997</v>
      </c>
      <c r="J224" s="1234">
        <v>0</v>
      </c>
    </row>
    <row r="225" spans="1:10" x14ac:dyDescent="0.2">
      <c r="A225" s="9"/>
      <c r="B225" s="9"/>
      <c r="C225" s="10" t="s">
        <v>208</v>
      </c>
      <c r="D225" s="11" t="s">
        <v>209</v>
      </c>
      <c r="E225" s="13">
        <v>4400</v>
      </c>
      <c r="F225" s="13">
        <f t="shared" si="76"/>
        <v>0</v>
      </c>
      <c r="G225" s="769">
        <v>4400</v>
      </c>
      <c r="H225" s="1226">
        <v>0</v>
      </c>
      <c r="I225" s="1233">
        <f t="shared" si="77"/>
        <v>0</v>
      </c>
      <c r="J225" s="1234">
        <v>0</v>
      </c>
    </row>
    <row r="226" spans="1:10" ht="22.5" x14ac:dyDescent="0.2">
      <c r="A226" s="9"/>
      <c r="B226" s="9"/>
      <c r="C226" s="10" t="s">
        <v>287</v>
      </c>
      <c r="D226" s="11" t="s">
        <v>288</v>
      </c>
      <c r="E226" s="13">
        <v>106617</v>
      </c>
      <c r="F226" s="13">
        <f t="shared" si="76"/>
        <v>0</v>
      </c>
      <c r="G226" s="769">
        <v>106617</v>
      </c>
      <c r="H226" s="1226">
        <v>79962.75</v>
      </c>
      <c r="I226" s="1233">
        <f t="shared" si="77"/>
        <v>0.75</v>
      </c>
      <c r="J226" s="1234">
        <v>0</v>
      </c>
    </row>
    <row r="227" spans="1:10" x14ac:dyDescent="0.2">
      <c r="A227" s="9"/>
      <c r="B227" s="778"/>
      <c r="C227" s="779" t="s">
        <v>238</v>
      </c>
      <c r="D227" s="780" t="s">
        <v>76</v>
      </c>
      <c r="E227" s="781">
        <v>355</v>
      </c>
      <c r="F227" s="781">
        <f t="shared" si="76"/>
        <v>0</v>
      </c>
      <c r="G227" s="782">
        <v>355</v>
      </c>
      <c r="H227" s="1245">
        <v>336</v>
      </c>
      <c r="I227" s="1233">
        <f t="shared" si="77"/>
        <v>0.94647887323943658</v>
      </c>
      <c r="J227" s="1246">
        <v>0</v>
      </c>
    </row>
    <row r="228" spans="1:10" ht="15" x14ac:dyDescent="0.2">
      <c r="A228" s="8"/>
      <c r="B228" s="773" t="s">
        <v>134</v>
      </c>
      <c r="C228" s="774"/>
      <c r="D228" s="775" t="s">
        <v>135</v>
      </c>
      <c r="E228" s="776">
        <f>SUM(E229:E249)</f>
        <v>5013836</v>
      </c>
      <c r="F228" s="776">
        <f t="shared" ref="F228:J228" si="78">SUM(F229:F249)</f>
        <v>-47547</v>
      </c>
      <c r="G228" s="777">
        <f t="shared" si="78"/>
        <v>4966289</v>
      </c>
      <c r="H228" s="790">
        <f t="shared" si="78"/>
        <v>2739802.0300000003</v>
      </c>
      <c r="I228" s="1228">
        <f>H228/G228</f>
        <v>0.55167994250838004</v>
      </c>
      <c r="J228" s="1244">
        <f t="shared" si="78"/>
        <v>82575.539999999979</v>
      </c>
    </row>
    <row r="229" spans="1:10" ht="45" x14ac:dyDescent="0.2">
      <c r="A229" s="9"/>
      <c r="B229" s="9"/>
      <c r="C229" s="10" t="s">
        <v>329</v>
      </c>
      <c r="D229" s="11" t="s">
        <v>330</v>
      </c>
      <c r="E229" s="13">
        <v>1253564</v>
      </c>
      <c r="F229" s="13">
        <f>G229-E229</f>
        <v>0</v>
      </c>
      <c r="G229" s="769">
        <v>1253564</v>
      </c>
      <c r="H229" s="1226">
        <v>772796</v>
      </c>
      <c r="I229" s="1233">
        <f>H229/G229</f>
        <v>0.61647909480489227</v>
      </c>
      <c r="J229" s="1234">
        <v>0</v>
      </c>
    </row>
    <row r="230" spans="1:10" ht="22.5" x14ac:dyDescent="0.2">
      <c r="A230" s="9"/>
      <c r="B230" s="9"/>
      <c r="C230" s="10" t="s">
        <v>325</v>
      </c>
      <c r="D230" s="11" t="s">
        <v>326</v>
      </c>
      <c r="E230" s="13">
        <v>582000</v>
      </c>
      <c r="F230" s="13">
        <f t="shared" ref="F230:F249" si="79">G230-E230</f>
        <v>0</v>
      </c>
      <c r="G230" s="769">
        <v>582000</v>
      </c>
      <c r="H230" s="1226">
        <v>261170.4</v>
      </c>
      <c r="I230" s="1233">
        <f t="shared" ref="I230:I249" si="80">H230/G230</f>
        <v>0.4487463917525773</v>
      </c>
      <c r="J230" s="1234">
        <v>0</v>
      </c>
    </row>
    <row r="231" spans="1:10" x14ac:dyDescent="0.2">
      <c r="A231" s="9"/>
      <c r="B231" s="9"/>
      <c r="C231" s="10" t="s">
        <v>267</v>
      </c>
      <c r="D231" s="11" t="s">
        <v>268</v>
      </c>
      <c r="E231" s="13">
        <v>116008</v>
      </c>
      <c r="F231" s="13">
        <f t="shared" si="79"/>
        <v>-12000</v>
      </c>
      <c r="G231" s="769">
        <v>104008</v>
      </c>
      <c r="H231" s="1226">
        <v>53802.62</v>
      </c>
      <c r="I231" s="1233">
        <f t="shared" si="80"/>
        <v>0.51729309283901237</v>
      </c>
      <c r="J231" s="1234">
        <v>2242.79</v>
      </c>
    </row>
    <row r="232" spans="1:10" x14ac:dyDescent="0.2">
      <c r="A232" s="9"/>
      <c r="B232" s="9"/>
      <c r="C232" s="10" t="s">
        <v>323</v>
      </c>
      <c r="D232" s="11" t="s">
        <v>324</v>
      </c>
      <c r="E232" s="13">
        <v>1800</v>
      </c>
      <c r="F232" s="13">
        <f t="shared" si="79"/>
        <v>0</v>
      </c>
      <c r="G232" s="769">
        <v>1800</v>
      </c>
      <c r="H232" s="1226">
        <v>1400</v>
      </c>
      <c r="I232" s="1233">
        <f t="shared" si="80"/>
        <v>0.77777777777777779</v>
      </c>
      <c r="J232" s="1234">
        <v>0</v>
      </c>
    </row>
    <row r="233" spans="1:10" x14ac:dyDescent="0.2">
      <c r="A233" s="9"/>
      <c r="B233" s="9"/>
      <c r="C233" s="10" t="s">
        <v>196</v>
      </c>
      <c r="D233" s="11" t="s">
        <v>197</v>
      </c>
      <c r="E233" s="13">
        <v>1970062</v>
      </c>
      <c r="F233" s="13">
        <f t="shared" si="79"/>
        <v>-11261</v>
      </c>
      <c r="G233" s="769">
        <v>1958801</v>
      </c>
      <c r="H233" s="1226">
        <v>1005387.04</v>
      </c>
      <c r="I233" s="1233">
        <f t="shared" si="80"/>
        <v>0.51326655438709701</v>
      </c>
      <c r="J233" s="1234">
        <v>50316.959999999999</v>
      </c>
    </row>
    <row r="234" spans="1:10" x14ac:dyDescent="0.2">
      <c r="A234" s="9"/>
      <c r="B234" s="9"/>
      <c r="C234" s="10" t="s">
        <v>259</v>
      </c>
      <c r="D234" s="11" t="s">
        <v>260</v>
      </c>
      <c r="E234" s="13">
        <v>187500</v>
      </c>
      <c r="F234" s="13">
        <f t="shared" si="79"/>
        <v>-12551</v>
      </c>
      <c r="G234" s="769">
        <v>174949</v>
      </c>
      <c r="H234" s="1226">
        <v>174947.77</v>
      </c>
      <c r="I234" s="1233">
        <f t="shared" si="80"/>
        <v>0.99999296937964777</v>
      </c>
      <c r="J234" s="1234">
        <v>0</v>
      </c>
    </row>
    <row r="235" spans="1:10" x14ac:dyDescent="0.2">
      <c r="A235" s="9"/>
      <c r="B235" s="9"/>
      <c r="C235" s="10" t="s">
        <v>198</v>
      </c>
      <c r="D235" s="11" t="s">
        <v>199</v>
      </c>
      <c r="E235" s="13">
        <v>393539</v>
      </c>
      <c r="F235" s="13">
        <f t="shared" si="79"/>
        <v>-8317</v>
      </c>
      <c r="G235" s="769">
        <v>385222</v>
      </c>
      <c r="H235" s="1226">
        <v>214580.04</v>
      </c>
      <c r="I235" s="1233">
        <f t="shared" si="80"/>
        <v>0.55702955698272683</v>
      </c>
      <c r="J235" s="1234">
        <v>20844.43</v>
      </c>
    </row>
    <row r="236" spans="1:10" x14ac:dyDescent="0.2">
      <c r="A236" s="9"/>
      <c r="B236" s="9"/>
      <c r="C236" s="10" t="s">
        <v>200</v>
      </c>
      <c r="D236" s="11" t="s">
        <v>201</v>
      </c>
      <c r="E236" s="13">
        <v>55899</v>
      </c>
      <c r="F236" s="13">
        <f t="shared" si="79"/>
        <v>-5418</v>
      </c>
      <c r="G236" s="769">
        <v>50481</v>
      </c>
      <c r="H236" s="1226">
        <v>26842.61</v>
      </c>
      <c r="I236" s="1233">
        <f t="shared" si="80"/>
        <v>0.53173689110754541</v>
      </c>
      <c r="J236" s="1234">
        <v>3874.2</v>
      </c>
    </row>
    <row r="237" spans="1:10" x14ac:dyDescent="0.2">
      <c r="A237" s="9"/>
      <c r="B237" s="9"/>
      <c r="C237" s="10" t="s">
        <v>212</v>
      </c>
      <c r="D237" s="11" t="s">
        <v>213</v>
      </c>
      <c r="E237" s="13">
        <v>7116</v>
      </c>
      <c r="F237" s="13">
        <f t="shared" si="79"/>
        <v>0</v>
      </c>
      <c r="G237" s="769">
        <v>7116</v>
      </c>
      <c r="H237" s="1226">
        <v>2044.96</v>
      </c>
      <c r="I237" s="1233">
        <f t="shared" si="80"/>
        <v>0.28737492973580664</v>
      </c>
      <c r="J237" s="1234">
        <v>763.04</v>
      </c>
    </row>
    <row r="238" spans="1:10" x14ac:dyDescent="0.2">
      <c r="A238" s="9"/>
      <c r="B238" s="9"/>
      <c r="C238" s="10" t="s">
        <v>202</v>
      </c>
      <c r="D238" s="11" t="s">
        <v>203</v>
      </c>
      <c r="E238" s="13">
        <v>65721</v>
      </c>
      <c r="F238" s="13">
        <f t="shared" si="79"/>
        <v>0</v>
      </c>
      <c r="G238" s="769">
        <v>65721</v>
      </c>
      <c r="H238" s="1226">
        <v>32876.57</v>
      </c>
      <c r="I238" s="1233">
        <f t="shared" si="80"/>
        <v>0.50024451849484941</v>
      </c>
      <c r="J238" s="1234">
        <v>915.92</v>
      </c>
    </row>
    <row r="239" spans="1:10" ht="22.5" x14ac:dyDescent="0.2">
      <c r="A239" s="9"/>
      <c r="B239" s="9"/>
      <c r="C239" s="10" t="s">
        <v>271</v>
      </c>
      <c r="D239" s="11" t="s">
        <v>272</v>
      </c>
      <c r="E239" s="13">
        <v>300</v>
      </c>
      <c r="F239" s="13">
        <f t="shared" si="79"/>
        <v>0</v>
      </c>
      <c r="G239" s="769">
        <v>300</v>
      </c>
      <c r="H239" s="1226">
        <v>0</v>
      </c>
      <c r="I239" s="1233">
        <f t="shared" si="80"/>
        <v>0</v>
      </c>
      <c r="J239" s="1234">
        <v>0</v>
      </c>
    </row>
    <row r="240" spans="1:10" ht="22.5" x14ac:dyDescent="0.2">
      <c r="A240" s="9"/>
      <c r="B240" s="9"/>
      <c r="C240" s="10" t="s">
        <v>273</v>
      </c>
      <c r="D240" s="11" t="s">
        <v>274</v>
      </c>
      <c r="E240" s="13">
        <v>3710</v>
      </c>
      <c r="F240" s="13">
        <f t="shared" si="79"/>
        <v>0</v>
      </c>
      <c r="G240" s="769">
        <v>3710</v>
      </c>
      <c r="H240" s="1226">
        <v>1671.74</v>
      </c>
      <c r="I240" s="1233">
        <f t="shared" si="80"/>
        <v>0.45060377358490566</v>
      </c>
      <c r="J240" s="1234">
        <v>0</v>
      </c>
    </row>
    <row r="241" spans="1:10" x14ac:dyDescent="0.2">
      <c r="A241" s="9"/>
      <c r="B241" s="9"/>
      <c r="C241" s="10" t="s">
        <v>215</v>
      </c>
      <c r="D241" s="11" t="s">
        <v>216</v>
      </c>
      <c r="E241" s="13">
        <v>180800</v>
      </c>
      <c r="F241" s="13">
        <f t="shared" si="79"/>
        <v>0</v>
      </c>
      <c r="G241" s="769">
        <v>180800</v>
      </c>
      <c r="H241" s="1226">
        <v>76146.66</v>
      </c>
      <c r="I241" s="1233">
        <f t="shared" si="80"/>
        <v>0.42116515486725664</v>
      </c>
      <c r="J241" s="1234">
        <v>2372.25</v>
      </c>
    </row>
    <row r="242" spans="1:10" x14ac:dyDescent="0.2">
      <c r="A242" s="9"/>
      <c r="B242" s="9"/>
      <c r="C242" s="10" t="s">
        <v>225</v>
      </c>
      <c r="D242" s="11" t="s">
        <v>226</v>
      </c>
      <c r="E242" s="13">
        <v>4000</v>
      </c>
      <c r="F242" s="13">
        <f t="shared" si="79"/>
        <v>2000</v>
      </c>
      <c r="G242" s="769">
        <v>6000</v>
      </c>
      <c r="H242" s="1226">
        <v>1998.75</v>
      </c>
      <c r="I242" s="1233">
        <f t="shared" si="80"/>
        <v>0.333125</v>
      </c>
      <c r="J242" s="1234">
        <v>0</v>
      </c>
    </row>
    <row r="243" spans="1:10" x14ac:dyDescent="0.2">
      <c r="A243" s="9"/>
      <c r="B243" s="9"/>
      <c r="C243" s="10" t="s">
        <v>275</v>
      </c>
      <c r="D243" s="11" t="s">
        <v>276</v>
      </c>
      <c r="E243" s="13">
        <v>8810</v>
      </c>
      <c r="F243" s="13">
        <f t="shared" si="79"/>
        <v>0</v>
      </c>
      <c r="G243" s="769">
        <v>8810</v>
      </c>
      <c r="H243" s="1226">
        <v>100</v>
      </c>
      <c r="I243" s="1233">
        <f t="shared" si="80"/>
        <v>1.1350737797956867E-2</v>
      </c>
      <c r="J243" s="1234">
        <v>60</v>
      </c>
    </row>
    <row r="244" spans="1:10" x14ac:dyDescent="0.2">
      <c r="A244" s="9"/>
      <c r="B244" s="9"/>
      <c r="C244" s="10" t="s">
        <v>204</v>
      </c>
      <c r="D244" s="11" t="s">
        <v>205</v>
      </c>
      <c r="E244" s="13">
        <v>45160</v>
      </c>
      <c r="F244" s="13">
        <f t="shared" si="79"/>
        <v>0</v>
      </c>
      <c r="G244" s="769">
        <v>45160</v>
      </c>
      <c r="H244" s="1226">
        <v>15750.67</v>
      </c>
      <c r="I244" s="1233">
        <f t="shared" si="80"/>
        <v>0.34877480070859168</v>
      </c>
      <c r="J244" s="1234">
        <v>982.15</v>
      </c>
    </row>
    <row r="245" spans="1:10" x14ac:dyDescent="0.2">
      <c r="A245" s="9"/>
      <c r="B245" s="9"/>
      <c r="C245" s="10" t="s">
        <v>277</v>
      </c>
      <c r="D245" s="11" t="s">
        <v>278</v>
      </c>
      <c r="E245" s="13">
        <v>2930</v>
      </c>
      <c r="F245" s="13">
        <f t="shared" si="79"/>
        <v>0</v>
      </c>
      <c r="G245" s="769">
        <v>2930</v>
      </c>
      <c r="H245" s="1226">
        <v>1233.3699999999999</v>
      </c>
      <c r="I245" s="1233">
        <f t="shared" si="80"/>
        <v>0.42094539249146756</v>
      </c>
      <c r="J245" s="1234">
        <v>0</v>
      </c>
    </row>
    <row r="246" spans="1:10" ht="33.75" x14ac:dyDescent="0.2">
      <c r="A246" s="9"/>
      <c r="B246" s="9"/>
      <c r="C246" s="10" t="s">
        <v>281</v>
      </c>
      <c r="D246" s="11" t="s">
        <v>282</v>
      </c>
      <c r="E246" s="13">
        <v>4720</v>
      </c>
      <c r="F246" s="13">
        <f t="shared" si="79"/>
        <v>0</v>
      </c>
      <c r="G246" s="769">
        <v>4720</v>
      </c>
      <c r="H246" s="1226">
        <v>2106.83</v>
      </c>
      <c r="I246" s="1233">
        <f t="shared" si="80"/>
        <v>0.4463622881355932</v>
      </c>
      <c r="J246" s="1234">
        <v>0</v>
      </c>
    </row>
    <row r="247" spans="1:10" x14ac:dyDescent="0.2">
      <c r="A247" s="9"/>
      <c r="B247" s="9"/>
      <c r="C247" s="10" t="s">
        <v>206</v>
      </c>
      <c r="D247" s="11" t="s">
        <v>207</v>
      </c>
      <c r="E247" s="13">
        <v>4000</v>
      </c>
      <c r="F247" s="13">
        <f t="shared" si="79"/>
        <v>0</v>
      </c>
      <c r="G247" s="769">
        <v>4000</v>
      </c>
      <c r="H247" s="1226">
        <v>1588.25</v>
      </c>
      <c r="I247" s="1233">
        <f t="shared" si="80"/>
        <v>0.39706249999999998</v>
      </c>
      <c r="J247" s="1234">
        <v>203.8</v>
      </c>
    </row>
    <row r="248" spans="1:10" x14ac:dyDescent="0.2">
      <c r="A248" s="9"/>
      <c r="B248" s="9"/>
      <c r="C248" s="10" t="s">
        <v>208</v>
      </c>
      <c r="D248" s="11" t="s">
        <v>209</v>
      </c>
      <c r="E248" s="13">
        <v>3500</v>
      </c>
      <c r="F248" s="13">
        <f t="shared" si="79"/>
        <v>0</v>
      </c>
      <c r="G248" s="769">
        <v>3500</v>
      </c>
      <c r="H248" s="1226">
        <v>1335</v>
      </c>
      <c r="I248" s="1233">
        <f t="shared" si="80"/>
        <v>0.38142857142857145</v>
      </c>
      <c r="J248" s="1234">
        <v>0</v>
      </c>
    </row>
    <row r="249" spans="1:10" ht="22.5" x14ac:dyDescent="0.2">
      <c r="A249" s="9"/>
      <c r="B249" s="9"/>
      <c r="C249" s="10" t="s">
        <v>287</v>
      </c>
      <c r="D249" s="11" t="s">
        <v>288</v>
      </c>
      <c r="E249" s="13">
        <v>122697</v>
      </c>
      <c r="F249" s="13">
        <f t="shared" si="79"/>
        <v>0</v>
      </c>
      <c r="G249" s="769">
        <v>122697</v>
      </c>
      <c r="H249" s="1226">
        <v>92022.75</v>
      </c>
      <c r="I249" s="1233">
        <f t="shared" si="80"/>
        <v>0.75</v>
      </c>
      <c r="J249" s="1234">
        <v>0</v>
      </c>
    </row>
    <row r="250" spans="1:10" ht="15" x14ac:dyDescent="0.2">
      <c r="A250" s="8"/>
      <c r="B250" s="773" t="s">
        <v>331</v>
      </c>
      <c r="C250" s="774"/>
      <c r="D250" s="775" t="s">
        <v>332</v>
      </c>
      <c r="E250" s="776">
        <f>E251</f>
        <v>750000</v>
      </c>
      <c r="F250" s="776">
        <f t="shared" ref="F250:J250" si="81">F251</f>
        <v>0</v>
      </c>
      <c r="G250" s="777">
        <f t="shared" si="81"/>
        <v>750000</v>
      </c>
      <c r="H250" s="790">
        <f t="shared" si="81"/>
        <v>401328.32</v>
      </c>
      <c r="I250" s="1228">
        <f>H250/G250</f>
        <v>0.53510442666666669</v>
      </c>
      <c r="J250" s="1236">
        <f t="shared" si="81"/>
        <v>81152.289999999994</v>
      </c>
    </row>
    <row r="251" spans="1:10" x14ac:dyDescent="0.2">
      <c r="A251" s="9"/>
      <c r="B251" s="9"/>
      <c r="C251" s="10" t="s">
        <v>204</v>
      </c>
      <c r="D251" s="11" t="s">
        <v>205</v>
      </c>
      <c r="E251" s="13">
        <v>750000</v>
      </c>
      <c r="F251" s="13">
        <f>G251-E251</f>
        <v>0</v>
      </c>
      <c r="G251" s="769">
        <v>750000</v>
      </c>
      <c r="H251" s="1226">
        <v>401328.32</v>
      </c>
      <c r="I251" s="1233">
        <f>H251/G251</f>
        <v>0.53510442666666669</v>
      </c>
      <c r="J251" s="1234">
        <v>81152.289999999994</v>
      </c>
    </row>
    <row r="252" spans="1:10" ht="22.5" x14ac:dyDescent="0.2">
      <c r="A252" s="8"/>
      <c r="B252" s="773" t="s">
        <v>333</v>
      </c>
      <c r="C252" s="774"/>
      <c r="D252" s="775" t="s">
        <v>334</v>
      </c>
      <c r="E252" s="776">
        <f>SUM(E253:E267)</f>
        <v>605514</v>
      </c>
      <c r="F252" s="776">
        <f t="shared" ref="F252:J252" si="82">SUM(F253:F267)</f>
        <v>-8671</v>
      </c>
      <c r="G252" s="777">
        <f t="shared" si="82"/>
        <v>596843</v>
      </c>
      <c r="H252" s="790">
        <f t="shared" si="82"/>
        <v>295886.88999999996</v>
      </c>
      <c r="I252" s="1228">
        <f>H252/G252</f>
        <v>0.49575330530809603</v>
      </c>
      <c r="J252" s="1236">
        <f t="shared" si="82"/>
        <v>17628.25</v>
      </c>
    </row>
    <row r="253" spans="1:10" x14ac:dyDescent="0.2">
      <c r="A253" s="9"/>
      <c r="B253" s="9"/>
      <c r="C253" s="10" t="s">
        <v>267</v>
      </c>
      <c r="D253" s="11" t="s">
        <v>268</v>
      </c>
      <c r="E253" s="13">
        <v>1200</v>
      </c>
      <c r="F253" s="13">
        <f>G253-E253</f>
        <v>0</v>
      </c>
      <c r="G253" s="769">
        <v>1200</v>
      </c>
      <c r="H253" s="1226">
        <v>1181.08</v>
      </c>
      <c r="I253" s="1233">
        <f>H253/G253</f>
        <v>0.98423333333333329</v>
      </c>
      <c r="J253" s="1234">
        <v>0</v>
      </c>
    </row>
    <row r="254" spans="1:10" x14ac:dyDescent="0.2">
      <c r="A254" s="9"/>
      <c r="B254" s="9"/>
      <c r="C254" s="10" t="s">
        <v>196</v>
      </c>
      <c r="D254" s="11" t="s">
        <v>197</v>
      </c>
      <c r="E254" s="13">
        <v>416031</v>
      </c>
      <c r="F254" s="13">
        <f t="shared" ref="F254:F267" si="83">G254-E254</f>
        <v>0</v>
      </c>
      <c r="G254" s="769">
        <v>416031</v>
      </c>
      <c r="H254" s="1226">
        <v>197852.68</v>
      </c>
      <c r="I254" s="1233">
        <f t="shared" ref="I254:I267" si="84">H254/G254</f>
        <v>0.47557196458917722</v>
      </c>
      <c r="J254" s="1234">
        <v>11302.19</v>
      </c>
    </row>
    <row r="255" spans="1:10" x14ac:dyDescent="0.2">
      <c r="A255" s="9"/>
      <c r="B255" s="9"/>
      <c r="C255" s="10" t="s">
        <v>259</v>
      </c>
      <c r="D255" s="11" t="s">
        <v>260</v>
      </c>
      <c r="E255" s="13">
        <v>32000</v>
      </c>
      <c r="F255" s="13">
        <f t="shared" si="83"/>
        <v>-419</v>
      </c>
      <c r="G255" s="769">
        <v>31581</v>
      </c>
      <c r="H255" s="1226">
        <v>31580.14</v>
      </c>
      <c r="I255" s="1233">
        <f t="shared" si="84"/>
        <v>0.99997276843671823</v>
      </c>
      <c r="J255" s="1234">
        <v>0</v>
      </c>
    </row>
    <row r="256" spans="1:10" x14ac:dyDescent="0.2">
      <c r="A256" s="9"/>
      <c r="B256" s="9"/>
      <c r="C256" s="10" t="s">
        <v>198</v>
      </c>
      <c r="D256" s="11" t="s">
        <v>199</v>
      </c>
      <c r="E256" s="13">
        <v>78152</v>
      </c>
      <c r="F256" s="13">
        <f t="shared" si="83"/>
        <v>-4842</v>
      </c>
      <c r="G256" s="769">
        <v>73310</v>
      </c>
      <c r="H256" s="1226">
        <v>32406.58</v>
      </c>
      <c r="I256" s="1233">
        <f t="shared" si="84"/>
        <v>0.44204856090574274</v>
      </c>
      <c r="J256" s="1234">
        <v>5552.97</v>
      </c>
    </row>
    <row r="257" spans="1:10" x14ac:dyDescent="0.2">
      <c r="A257" s="9"/>
      <c r="B257" s="9"/>
      <c r="C257" s="10" t="s">
        <v>200</v>
      </c>
      <c r="D257" s="11" t="s">
        <v>201</v>
      </c>
      <c r="E257" s="13">
        <v>11197</v>
      </c>
      <c r="F257" s="13">
        <f t="shared" si="83"/>
        <v>-3410</v>
      </c>
      <c r="G257" s="769">
        <v>7787</v>
      </c>
      <c r="H257" s="1226">
        <v>2927.72</v>
      </c>
      <c r="I257" s="1233">
        <f t="shared" si="84"/>
        <v>0.37597534352125334</v>
      </c>
      <c r="J257" s="1234">
        <v>485.09</v>
      </c>
    </row>
    <row r="258" spans="1:10" x14ac:dyDescent="0.2">
      <c r="A258" s="9"/>
      <c r="B258" s="9"/>
      <c r="C258" s="10" t="s">
        <v>212</v>
      </c>
      <c r="D258" s="11" t="s">
        <v>213</v>
      </c>
      <c r="E258" s="13">
        <v>9000</v>
      </c>
      <c r="F258" s="13">
        <f t="shared" si="83"/>
        <v>0</v>
      </c>
      <c r="G258" s="769">
        <v>9000</v>
      </c>
      <c r="H258" s="1226">
        <v>4610</v>
      </c>
      <c r="I258" s="1233">
        <f t="shared" si="84"/>
        <v>0.51222222222222225</v>
      </c>
      <c r="J258" s="1234">
        <v>245</v>
      </c>
    </row>
    <row r="259" spans="1:10" x14ac:dyDescent="0.2">
      <c r="A259" s="9"/>
      <c r="B259" s="9"/>
      <c r="C259" s="10" t="s">
        <v>202</v>
      </c>
      <c r="D259" s="11" t="s">
        <v>203</v>
      </c>
      <c r="E259" s="13">
        <v>15500</v>
      </c>
      <c r="F259" s="13">
        <f t="shared" si="83"/>
        <v>0</v>
      </c>
      <c r="G259" s="769">
        <v>15500</v>
      </c>
      <c r="H259" s="1226">
        <v>3358.1</v>
      </c>
      <c r="I259" s="1233">
        <f t="shared" si="84"/>
        <v>0.21665161290322579</v>
      </c>
      <c r="J259" s="1234">
        <v>0</v>
      </c>
    </row>
    <row r="260" spans="1:10" x14ac:dyDescent="0.2">
      <c r="A260" s="9"/>
      <c r="B260" s="9"/>
      <c r="C260" s="10" t="s">
        <v>215</v>
      </c>
      <c r="D260" s="11" t="s">
        <v>216</v>
      </c>
      <c r="E260" s="13">
        <v>4400</v>
      </c>
      <c r="F260" s="13">
        <f t="shared" si="83"/>
        <v>0</v>
      </c>
      <c r="G260" s="769">
        <v>4400</v>
      </c>
      <c r="H260" s="1226">
        <v>1740.82</v>
      </c>
      <c r="I260" s="1233">
        <f t="shared" si="84"/>
        <v>0.3956409090909091</v>
      </c>
      <c r="J260" s="1234">
        <v>0</v>
      </c>
    </row>
    <row r="261" spans="1:10" x14ac:dyDescent="0.2">
      <c r="A261" s="9"/>
      <c r="B261" s="9"/>
      <c r="C261" s="10" t="s">
        <v>275</v>
      </c>
      <c r="D261" s="11" t="s">
        <v>276</v>
      </c>
      <c r="E261" s="13">
        <v>300</v>
      </c>
      <c r="F261" s="13">
        <f t="shared" si="83"/>
        <v>0</v>
      </c>
      <c r="G261" s="769">
        <v>300</v>
      </c>
      <c r="H261" s="1226">
        <v>50</v>
      </c>
      <c r="I261" s="1233">
        <f t="shared" si="84"/>
        <v>0.16666666666666666</v>
      </c>
      <c r="J261" s="1234">
        <v>0</v>
      </c>
    </row>
    <row r="262" spans="1:10" x14ac:dyDescent="0.2">
      <c r="A262" s="9"/>
      <c r="B262" s="9"/>
      <c r="C262" s="10" t="s">
        <v>204</v>
      </c>
      <c r="D262" s="11" t="s">
        <v>205</v>
      </c>
      <c r="E262" s="13">
        <v>18200</v>
      </c>
      <c r="F262" s="13">
        <f t="shared" si="83"/>
        <v>0</v>
      </c>
      <c r="G262" s="769">
        <v>18200</v>
      </c>
      <c r="H262" s="1226">
        <v>8235.5400000000009</v>
      </c>
      <c r="I262" s="1233">
        <f t="shared" si="84"/>
        <v>0.45250219780219786</v>
      </c>
      <c r="J262" s="1234">
        <v>0</v>
      </c>
    </row>
    <row r="263" spans="1:10" x14ac:dyDescent="0.2">
      <c r="A263" s="9"/>
      <c r="B263" s="9"/>
      <c r="C263" s="10" t="s">
        <v>277</v>
      </c>
      <c r="D263" s="11" t="s">
        <v>278</v>
      </c>
      <c r="E263" s="13">
        <v>2470</v>
      </c>
      <c r="F263" s="13">
        <f t="shared" si="83"/>
        <v>0</v>
      </c>
      <c r="G263" s="769">
        <v>2470</v>
      </c>
      <c r="H263" s="1226">
        <v>1324.8</v>
      </c>
      <c r="I263" s="1233">
        <f t="shared" si="84"/>
        <v>0.53635627530364371</v>
      </c>
      <c r="J263" s="1234">
        <v>0</v>
      </c>
    </row>
    <row r="264" spans="1:10" ht="33.75" x14ac:dyDescent="0.2">
      <c r="A264" s="9"/>
      <c r="B264" s="9"/>
      <c r="C264" s="10" t="s">
        <v>281</v>
      </c>
      <c r="D264" s="11" t="s">
        <v>282</v>
      </c>
      <c r="E264" s="13">
        <v>2150</v>
      </c>
      <c r="F264" s="13">
        <f t="shared" si="83"/>
        <v>0</v>
      </c>
      <c r="G264" s="769">
        <v>2150</v>
      </c>
      <c r="H264" s="1226">
        <v>837.33</v>
      </c>
      <c r="I264" s="1233">
        <f t="shared" si="84"/>
        <v>0.38945581395348838</v>
      </c>
      <c r="J264" s="1234">
        <v>0</v>
      </c>
    </row>
    <row r="265" spans="1:10" x14ac:dyDescent="0.2">
      <c r="A265" s="9"/>
      <c r="B265" s="9"/>
      <c r="C265" s="10" t="s">
        <v>206</v>
      </c>
      <c r="D265" s="11" t="s">
        <v>207</v>
      </c>
      <c r="E265" s="13">
        <v>3500</v>
      </c>
      <c r="F265" s="13">
        <f t="shared" si="83"/>
        <v>0</v>
      </c>
      <c r="G265" s="769">
        <v>3500</v>
      </c>
      <c r="H265" s="1226">
        <v>1496.14</v>
      </c>
      <c r="I265" s="1233">
        <f t="shared" si="84"/>
        <v>0.42746857142857148</v>
      </c>
      <c r="J265" s="1234">
        <v>43</v>
      </c>
    </row>
    <row r="266" spans="1:10" ht="22.5" x14ac:dyDescent="0.2">
      <c r="A266" s="9"/>
      <c r="B266" s="9"/>
      <c r="C266" s="10" t="s">
        <v>287</v>
      </c>
      <c r="D266" s="11" t="s">
        <v>288</v>
      </c>
      <c r="E266" s="13">
        <v>10214</v>
      </c>
      <c r="F266" s="13">
        <f t="shared" si="83"/>
        <v>0</v>
      </c>
      <c r="G266" s="769">
        <v>10214</v>
      </c>
      <c r="H266" s="1226">
        <v>7660.5</v>
      </c>
      <c r="I266" s="1233">
        <f t="shared" si="84"/>
        <v>0.75</v>
      </c>
      <c r="J266" s="1234">
        <v>0</v>
      </c>
    </row>
    <row r="267" spans="1:10" ht="22.5" x14ac:dyDescent="0.2">
      <c r="A267" s="9"/>
      <c r="B267" s="9"/>
      <c r="C267" s="10" t="s">
        <v>210</v>
      </c>
      <c r="D267" s="11" t="s">
        <v>211</v>
      </c>
      <c r="E267" s="13">
        <v>1200</v>
      </c>
      <c r="F267" s="13">
        <f t="shared" si="83"/>
        <v>0</v>
      </c>
      <c r="G267" s="769">
        <v>1200</v>
      </c>
      <c r="H267" s="1226">
        <v>625.46</v>
      </c>
      <c r="I267" s="1233">
        <f t="shared" si="84"/>
        <v>0.52121666666666666</v>
      </c>
      <c r="J267" s="1234">
        <v>0</v>
      </c>
    </row>
    <row r="268" spans="1:10" ht="15" x14ac:dyDescent="0.2">
      <c r="A268" s="8"/>
      <c r="B268" s="773" t="s">
        <v>335</v>
      </c>
      <c r="C268" s="774"/>
      <c r="D268" s="775" t="s">
        <v>336</v>
      </c>
      <c r="E268" s="776">
        <f>SUM(E269:E271)</f>
        <v>84088</v>
      </c>
      <c r="F268" s="776">
        <f t="shared" ref="F268:J268" si="85">SUM(F269:F271)</f>
        <v>0</v>
      </c>
      <c r="G268" s="777">
        <f t="shared" si="85"/>
        <v>84088</v>
      </c>
      <c r="H268" s="790">
        <f t="shared" si="85"/>
        <v>42605.83</v>
      </c>
      <c r="I268" s="1228">
        <f>H268/G268</f>
        <v>0.5066814527637713</v>
      </c>
      <c r="J268" s="1236">
        <f t="shared" si="85"/>
        <v>653</v>
      </c>
    </row>
    <row r="269" spans="1:10" x14ac:dyDescent="0.2">
      <c r="A269" s="9"/>
      <c r="B269" s="9"/>
      <c r="C269" s="10" t="s">
        <v>202</v>
      </c>
      <c r="D269" s="11" t="s">
        <v>203</v>
      </c>
      <c r="E269" s="13">
        <v>3000</v>
      </c>
      <c r="F269" s="13">
        <f>G269-E269</f>
        <v>0</v>
      </c>
      <c r="G269" s="769">
        <v>3000</v>
      </c>
      <c r="H269" s="1226">
        <v>2624.23</v>
      </c>
      <c r="I269" s="1233">
        <f>H269/G269</f>
        <v>0.87474333333333332</v>
      </c>
      <c r="J269" s="1234">
        <v>0</v>
      </c>
    </row>
    <row r="270" spans="1:10" x14ac:dyDescent="0.2">
      <c r="A270" s="9"/>
      <c r="B270" s="9"/>
      <c r="C270" s="10" t="s">
        <v>204</v>
      </c>
      <c r="D270" s="11" t="s">
        <v>205</v>
      </c>
      <c r="E270" s="13">
        <v>25000</v>
      </c>
      <c r="F270" s="13">
        <f t="shared" ref="F270:F271" si="86">G270-E270</f>
        <v>4250</v>
      </c>
      <c r="G270" s="769">
        <v>29250</v>
      </c>
      <c r="H270" s="1226">
        <v>13555</v>
      </c>
      <c r="I270" s="1233">
        <f t="shared" ref="I270:I271" si="87">H270/G270</f>
        <v>0.46341880341880343</v>
      </c>
      <c r="J270" s="1234">
        <v>0</v>
      </c>
    </row>
    <row r="271" spans="1:10" ht="22.5" x14ac:dyDescent="0.2">
      <c r="A271" s="9"/>
      <c r="B271" s="9"/>
      <c r="C271" s="10" t="s">
        <v>210</v>
      </c>
      <c r="D271" s="11" t="s">
        <v>211</v>
      </c>
      <c r="E271" s="13">
        <v>56088</v>
      </c>
      <c r="F271" s="13">
        <f t="shared" si="86"/>
        <v>-4250</v>
      </c>
      <c r="G271" s="769">
        <v>51838</v>
      </c>
      <c r="H271" s="1226">
        <v>26426.6</v>
      </c>
      <c r="I271" s="1233">
        <f t="shared" si="87"/>
        <v>0.50979204444615911</v>
      </c>
      <c r="J271" s="1234">
        <v>653</v>
      </c>
    </row>
    <row r="272" spans="1:10" ht="15" x14ac:dyDescent="0.2">
      <c r="A272" s="8"/>
      <c r="B272" s="773" t="s">
        <v>136</v>
      </c>
      <c r="C272" s="774"/>
      <c r="D272" s="775" t="s">
        <v>137</v>
      </c>
      <c r="E272" s="776">
        <f>SUM(E273:E284)</f>
        <v>689336</v>
      </c>
      <c r="F272" s="776">
        <f t="shared" ref="F272:J272" si="88">SUM(F273:F284)</f>
        <v>-7455</v>
      </c>
      <c r="G272" s="777">
        <f t="shared" si="88"/>
        <v>681881</v>
      </c>
      <c r="H272" s="790">
        <f t="shared" si="88"/>
        <v>365697</v>
      </c>
      <c r="I272" s="1228">
        <f>H272/G272</f>
        <v>0.53630618832318244</v>
      </c>
      <c r="J272" s="1236">
        <f t="shared" si="88"/>
        <v>9286.1200000000008</v>
      </c>
    </row>
    <row r="273" spans="1:10" x14ac:dyDescent="0.2">
      <c r="A273" s="9"/>
      <c r="B273" s="9"/>
      <c r="C273" s="10" t="s">
        <v>196</v>
      </c>
      <c r="D273" s="11" t="s">
        <v>197</v>
      </c>
      <c r="E273" s="13">
        <v>245628</v>
      </c>
      <c r="F273" s="13">
        <f>G273-E273</f>
        <v>-737</v>
      </c>
      <c r="G273" s="769">
        <v>244891</v>
      </c>
      <c r="H273" s="1226">
        <v>123127.63</v>
      </c>
      <c r="I273" s="1233">
        <f>H273/G273</f>
        <v>0.502785443319681</v>
      </c>
      <c r="J273" s="1234">
        <v>5738.68</v>
      </c>
    </row>
    <row r="274" spans="1:10" x14ac:dyDescent="0.2">
      <c r="A274" s="9"/>
      <c r="B274" s="9"/>
      <c r="C274" s="10" t="s">
        <v>259</v>
      </c>
      <c r="D274" s="11" t="s">
        <v>260</v>
      </c>
      <c r="E274" s="13">
        <v>21000</v>
      </c>
      <c r="F274" s="13">
        <f t="shared" ref="F274:F284" si="89">G274-E274</f>
        <v>-3457</v>
      </c>
      <c r="G274" s="769">
        <v>17543</v>
      </c>
      <c r="H274" s="1226">
        <v>17542.02</v>
      </c>
      <c r="I274" s="1233">
        <f t="shared" ref="I274:I284" si="90">H274/G274</f>
        <v>0.99994413726272591</v>
      </c>
      <c r="J274" s="1234">
        <v>0</v>
      </c>
    </row>
    <row r="275" spans="1:10" x14ac:dyDescent="0.2">
      <c r="A275" s="9"/>
      <c r="B275" s="9"/>
      <c r="C275" s="10" t="s">
        <v>198</v>
      </c>
      <c r="D275" s="11" t="s">
        <v>199</v>
      </c>
      <c r="E275" s="13">
        <v>45759</v>
      </c>
      <c r="F275" s="13">
        <f t="shared" si="89"/>
        <v>-1486</v>
      </c>
      <c r="G275" s="769">
        <v>44273</v>
      </c>
      <c r="H275" s="1226">
        <v>21443.85</v>
      </c>
      <c r="I275" s="1233">
        <f t="shared" si="90"/>
        <v>0.48435502450703588</v>
      </c>
      <c r="J275" s="1234">
        <v>3194.51</v>
      </c>
    </row>
    <row r="276" spans="1:10" x14ac:dyDescent="0.2">
      <c r="A276" s="9"/>
      <c r="B276" s="9"/>
      <c r="C276" s="10" t="s">
        <v>200</v>
      </c>
      <c r="D276" s="11" t="s">
        <v>201</v>
      </c>
      <c r="E276" s="13">
        <v>6532</v>
      </c>
      <c r="F276" s="13">
        <f t="shared" si="89"/>
        <v>-1775</v>
      </c>
      <c r="G276" s="769">
        <v>4757</v>
      </c>
      <c r="H276" s="1226">
        <v>2309.48</v>
      </c>
      <c r="I276" s="1233">
        <f t="shared" si="90"/>
        <v>0.48549085558124871</v>
      </c>
      <c r="J276" s="1234">
        <v>343.03</v>
      </c>
    </row>
    <row r="277" spans="1:10" x14ac:dyDescent="0.2">
      <c r="A277" s="9"/>
      <c r="B277" s="9"/>
      <c r="C277" s="10" t="s">
        <v>202</v>
      </c>
      <c r="D277" s="11" t="s">
        <v>203</v>
      </c>
      <c r="E277" s="13">
        <v>20600</v>
      </c>
      <c r="F277" s="13">
        <f t="shared" si="89"/>
        <v>0</v>
      </c>
      <c r="G277" s="769">
        <v>20600</v>
      </c>
      <c r="H277" s="1226">
        <v>15262.39</v>
      </c>
      <c r="I277" s="1233">
        <f t="shared" si="90"/>
        <v>0.74089271844660187</v>
      </c>
      <c r="J277" s="1234">
        <v>0</v>
      </c>
    </row>
    <row r="278" spans="1:10" x14ac:dyDescent="0.2">
      <c r="A278" s="9"/>
      <c r="B278" s="9"/>
      <c r="C278" s="10" t="s">
        <v>327</v>
      </c>
      <c r="D278" s="11" t="s">
        <v>328</v>
      </c>
      <c r="E278" s="13">
        <v>324000</v>
      </c>
      <c r="F278" s="13">
        <f t="shared" si="89"/>
        <v>0</v>
      </c>
      <c r="G278" s="769">
        <v>324000</v>
      </c>
      <c r="H278" s="1226">
        <v>167256.85</v>
      </c>
      <c r="I278" s="1233">
        <f t="shared" si="90"/>
        <v>0.51622484567901239</v>
      </c>
      <c r="J278" s="1234">
        <v>9.9</v>
      </c>
    </row>
    <row r="279" spans="1:10" x14ac:dyDescent="0.2">
      <c r="A279" s="9"/>
      <c r="B279" s="9"/>
      <c r="C279" s="10" t="s">
        <v>215</v>
      </c>
      <c r="D279" s="11" t="s">
        <v>216</v>
      </c>
      <c r="E279" s="13">
        <v>1100</v>
      </c>
      <c r="F279" s="13">
        <f t="shared" si="89"/>
        <v>0</v>
      </c>
      <c r="G279" s="769">
        <v>1100</v>
      </c>
      <c r="H279" s="1226">
        <v>0</v>
      </c>
      <c r="I279" s="1233">
        <f t="shared" si="90"/>
        <v>0</v>
      </c>
      <c r="J279" s="1234">
        <v>0</v>
      </c>
    </row>
    <row r="280" spans="1:10" x14ac:dyDescent="0.2">
      <c r="A280" s="9"/>
      <c r="B280" s="9"/>
      <c r="C280" s="10" t="s">
        <v>225</v>
      </c>
      <c r="D280" s="11" t="s">
        <v>226</v>
      </c>
      <c r="E280" s="13">
        <v>1500</v>
      </c>
      <c r="F280" s="13">
        <f t="shared" si="89"/>
        <v>0</v>
      </c>
      <c r="G280" s="769">
        <v>1500</v>
      </c>
      <c r="H280" s="1226">
        <v>0</v>
      </c>
      <c r="I280" s="1233">
        <f t="shared" si="90"/>
        <v>0</v>
      </c>
      <c r="J280" s="1234">
        <v>0</v>
      </c>
    </row>
    <row r="281" spans="1:10" x14ac:dyDescent="0.2">
      <c r="A281" s="9"/>
      <c r="B281" s="9"/>
      <c r="C281" s="10" t="s">
        <v>275</v>
      </c>
      <c r="D281" s="11" t="s">
        <v>276</v>
      </c>
      <c r="E281" s="13">
        <v>400</v>
      </c>
      <c r="F281" s="13">
        <f t="shared" si="89"/>
        <v>0</v>
      </c>
      <c r="G281" s="769">
        <v>400</v>
      </c>
      <c r="H281" s="1226">
        <v>135</v>
      </c>
      <c r="I281" s="1233">
        <f t="shared" si="90"/>
        <v>0.33750000000000002</v>
      </c>
      <c r="J281" s="1234">
        <v>0</v>
      </c>
    </row>
    <row r="282" spans="1:10" x14ac:dyDescent="0.2">
      <c r="A282" s="9"/>
      <c r="B282" s="9"/>
      <c r="C282" s="10" t="s">
        <v>204</v>
      </c>
      <c r="D282" s="11" t="s">
        <v>205</v>
      </c>
      <c r="E282" s="13">
        <v>2900</v>
      </c>
      <c r="F282" s="13">
        <f t="shared" si="89"/>
        <v>0</v>
      </c>
      <c r="G282" s="769">
        <v>2900</v>
      </c>
      <c r="H282" s="1226">
        <v>1823.26</v>
      </c>
      <c r="I282" s="1233">
        <f t="shared" si="90"/>
        <v>0.62871034482758625</v>
      </c>
      <c r="J282" s="1234">
        <v>0</v>
      </c>
    </row>
    <row r="283" spans="1:10" ht="22.5" x14ac:dyDescent="0.2">
      <c r="A283" s="9"/>
      <c r="B283" s="9"/>
      <c r="C283" s="10" t="s">
        <v>287</v>
      </c>
      <c r="D283" s="11" t="s">
        <v>288</v>
      </c>
      <c r="E283" s="13">
        <v>10917</v>
      </c>
      <c r="F283" s="13">
        <f t="shared" si="89"/>
        <v>0</v>
      </c>
      <c r="G283" s="769">
        <v>10917</v>
      </c>
      <c r="H283" s="1226">
        <v>8187.75</v>
      </c>
      <c r="I283" s="1233">
        <f t="shared" si="90"/>
        <v>0.75</v>
      </c>
      <c r="J283" s="1234">
        <v>0</v>
      </c>
    </row>
    <row r="284" spans="1:10" ht="22.5" x14ac:dyDescent="0.2">
      <c r="A284" s="9"/>
      <c r="B284" s="9"/>
      <c r="C284" s="10" t="s">
        <v>250</v>
      </c>
      <c r="D284" s="11" t="s">
        <v>251</v>
      </c>
      <c r="E284" s="13">
        <v>9000</v>
      </c>
      <c r="F284" s="13">
        <f t="shared" si="89"/>
        <v>0</v>
      </c>
      <c r="G284" s="769">
        <v>9000</v>
      </c>
      <c r="H284" s="1226">
        <v>8608.77</v>
      </c>
      <c r="I284" s="1233">
        <f t="shared" si="90"/>
        <v>0.9565300000000001</v>
      </c>
      <c r="J284" s="1234">
        <v>0</v>
      </c>
    </row>
    <row r="285" spans="1:10" ht="15" x14ac:dyDescent="0.2">
      <c r="A285" s="8"/>
      <c r="B285" s="773" t="s">
        <v>337</v>
      </c>
      <c r="C285" s="774"/>
      <c r="D285" s="775" t="s">
        <v>11</v>
      </c>
      <c r="E285" s="776">
        <f>SUM(E286:E287)</f>
        <v>149167</v>
      </c>
      <c r="F285" s="776">
        <f t="shared" ref="F285:J285" si="91">SUM(F286:F287)</f>
        <v>0</v>
      </c>
      <c r="G285" s="777">
        <f t="shared" si="91"/>
        <v>149167</v>
      </c>
      <c r="H285" s="790">
        <f t="shared" si="91"/>
        <v>111862.75</v>
      </c>
      <c r="I285" s="1228">
        <f t="shared" ref="I285:I293" si="92">H285/G285</f>
        <v>0.74991620130457814</v>
      </c>
      <c r="J285" s="1236">
        <f t="shared" si="91"/>
        <v>0</v>
      </c>
    </row>
    <row r="286" spans="1:10" x14ac:dyDescent="0.2">
      <c r="A286" s="9"/>
      <c r="B286" s="9"/>
      <c r="C286" s="10" t="s">
        <v>202</v>
      </c>
      <c r="D286" s="11" t="s">
        <v>203</v>
      </c>
      <c r="E286" s="13">
        <v>550</v>
      </c>
      <c r="F286" s="13">
        <f>G286-E286</f>
        <v>0</v>
      </c>
      <c r="G286" s="769">
        <v>550</v>
      </c>
      <c r="H286" s="1226">
        <v>400</v>
      </c>
      <c r="I286" s="1233">
        <f t="shared" si="92"/>
        <v>0.72727272727272729</v>
      </c>
      <c r="J286" s="1234">
        <v>0</v>
      </c>
    </row>
    <row r="287" spans="1:10" ht="22.5" x14ac:dyDescent="0.2">
      <c r="A287" s="9"/>
      <c r="B287" s="9"/>
      <c r="C287" s="10" t="s">
        <v>287</v>
      </c>
      <c r="D287" s="792" t="s">
        <v>288</v>
      </c>
      <c r="E287" s="13">
        <v>148617</v>
      </c>
      <c r="F287" s="13">
        <f>G287-E287</f>
        <v>0</v>
      </c>
      <c r="G287" s="769">
        <v>148617</v>
      </c>
      <c r="H287" s="1226">
        <v>111462.75</v>
      </c>
      <c r="I287" s="1233">
        <f t="shared" si="92"/>
        <v>0.75</v>
      </c>
      <c r="J287" s="1234">
        <v>0</v>
      </c>
    </row>
    <row r="288" spans="1:10" ht="17.25" customHeight="1" x14ac:dyDescent="0.2">
      <c r="A288" s="783" t="s">
        <v>338</v>
      </c>
      <c r="B288" s="783"/>
      <c r="C288" s="783"/>
      <c r="D288" s="793" t="s">
        <v>339</v>
      </c>
      <c r="E288" s="785">
        <f>E289+E292+E304</f>
        <v>279000</v>
      </c>
      <c r="F288" s="785">
        <f>F289+F292+F304</f>
        <v>4672</v>
      </c>
      <c r="G288" s="786">
        <f>G289+G292+G304</f>
        <v>283672</v>
      </c>
      <c r="H288" s="789">
        <f t="shared" ref="H288:J288" si="93">H289+H292+H304</f>
        <v>89657.489999999991</v>
      </c>
      <c r="I288" s="1227">
        <f t="shared" si="92"/>
        <v>0.31606041484531427</v>
      </c>
      <c r="J288" s="1235">
        <f t="shared" si="93"/>
        <v>4667.4500000000007</v>
      </c>
    </row>
    <row r="289" spans="1:10" ht="15" x14ac:dyDescent="0.2">
      <c r="A289" s="8"/>
      <c r="B289" s="773" t="s">
        <v>340</v>
      </c>
      <c r="C289" s="774"/>
      <c r="D289" s="775" t="s">
        <v>341</v>
      </c>
      <c r="E289" s="776">
        <f>SUM(E290:E291)</f>
        <v>5000</v>
      </c>
      <c r="F289" s="776">
        <f t="shared" ref="F289:J289" si="94">SUM(F290:F291)</f>
        <v>0</v>
      </c>
      <c r="G289" s="777">
        <f t="shared" si="94"/>
        <v>5000</v>
      </c>
      <c r="H289" s="790">
        <f t="shared" si="94"/>
        <v>1180</v>
      </c>
      <c r="I289" s="1228">
        <f t="shared" si="92"/>
        <v>0.23599999999999999</v>
      </c>
      <c r="J289" s="1236">
        <f t="shared" si="94"/>
        <v>220</v>
      </c>
    </row>
    <row r="290" spans="1:10" x14ac:dyDescent="0.2">
      <c r="A290" s="9"/>
      <c r="B290" s="9"/>
      <c r="C290" s="10" t="s">
        <v>212</v>
      </c>
      <c r="D290" s="11" t="s">
        <v>213</v>
      </c>
      <c r="E290" s="13">
        <v>3800</v>
      </c>
      <c r="F290" s="13">
        <f>G290-E290</f>
        <v>0</v>
      </c>
      <c r="G290" s="769">
        <v>3800</v>
      </c>
      <c r="H290" s="1226">
        <v>1180</v>
      </c>
      <c r="I290" s="1233">
        <f t="shared" si="92"/>
        <v>0.31052631578947371</v>
      </c>
      <c r="J290" s="1234">
        <v>220</v>
      </c>
    </row>
    <row r="291" spans="1:10" x14ac:dyDescent="0.2">
      <c r="A291" s="9"/>
      <c r="B291" s="9"/>
      <c r="C291" s="10" t="s">
        <v>202</v>
      </c>
      <c r="D291" s="11" t="s">
        <v>203</v>
      </c>
      <c r="E291" s="13">
        <v>1200</v>
      </c>
      <c r="F291" s="13">
        <f>G291-E291</f>
        <v>0</v>
      </c>
      <c r="G291" s="769">
        <v>1200</v>
      </c>
      <c r="H291" s="1226">
        <v>0</v>
      </c>
      <c r="I291" s="1233">
        <f t="shared" si="92"/>
        <v>0</v>
      </c>
      <c r="J291" s="1234">
        <v>0</v>
      </c>
    </row>
    <row r="292" spans="1:10" ht="15" x14ac:dyDescent="0.2">
      <c r="A292" s="8"/>
      <c r="B292" s="773" t="s">
        <v>342</v>
      </c>
      <c r="C292" s="774"/>
      <c r="D292" s="775" t="s">
        <v>343</v>
      </c>
      <c r="E292" s="776">
        <f>SUM(E293:E303)</f>
        <v>270000</v>
      </c>
      <c r="F292" s="776">
        <f t="shared" ref="F292:J292" si="95">SUM(F293:F303)</f>
        <v>4672</v>
      </c>
      <c r="G292" s="777">
        <f t="shared" si="95"/>
        <v>274672</v>
      </c>
      <c r="H292" s="790">
        <f t="shared" si="95"/>
        <v>88477.489999999991</v>
      </c>
      <c r="I292" s="1228">
        <f t="shared" si="92"/>
        <v>0.32212052921302498</v>
      </c>
      <c r="J292" s="1239">
        <f t="shared" si="95"/>
        <v>4447.4500000000007</v>
      </c>
    </row>
    <row r="293" spans="1:10" ht="56.25" x14ac:dyDescent="0.2">
      <c r="A293" s="9"/>
      <c r="B293" s="9"/>
      <c r="C293" s="10" t="s">
        <v>146</v>
      </c>
      <c r="D293" s="11" t="s">
        <v>344</v>
      </c>
      <c r="E293" s="13">
        <v>47700</v>
      </c>
      <c r="F293" s="13">
        <f>G293-E293</f>
        <v>-10000</v>
      </c>
      <c r="G293" s="769">
        <v>37700</v>
      </c>
      <c r="H293" s="1226">
        <v>37700</v>
      </c>
      <c r="I293" s="1233">
        <f t="shared" si="92"/>
        <v>1</v>
      </c>
      <c r="J293" s="1234">
        <v>0</v>
      </c>
    </row>
    <row r="294" spans="1:10" x14ac:dyDescent="0.2">
      <c r="A294" s="9"/>
      <c r="B294" s="9"/>
      <c r="C294" s="1341" t="s">
        <v>198</v>
      </c>
      <c r="D294" s="11" t="s">
        <v>199</v>
      </c>
      <c r="E294" s="13">
        <v>2700</v>
      </c>
      <c r="F294" s="13">
        <f t="shared" ref="F294:F303" si="96">G294-E294</f>
        <v>0</v>
      </c>
      <c r="G294" s="769">
        <v>2700</v>
      </c>
      <c r="H294" s="1226">
        <v>1244.5899999999999</v>
      </c>
      <c r="I294" s="1233">
        <f t="shared" ref="I294:I303" si="97">H294/G294</f>
        <v>0.46095925925925924</v>
      </c>
      <c r="J294" s="1234">
        <v>493.36</v>
      </c>
    </row>
    <row r="295" spans="1:10" x14ac:dyDescent="0.2">
      <c r="A295" s="9"/>
      <c r="B295" s="9"/>
      <c r="C295" s="10" t="s">
        <v>200</v>
      </c>
      <c r="D295" s="11" t="s">
        <v>201</v>
      </c>
      <c r="E295" s="13">
        <v>130</v>
      </c>
      <c r="F295" s="13">
        <f t="shared" si="96"/>
        <v>0</v>
      </c>
      <c r="G295" s="769">
        <v>130</v>
      </c>
      <c r="H295" s="1226">
        <v>52.7</v>
      </c>
      <c r="I295" s="1233">
        <f t="shared" si="97"/>
        <v>0.4053846153846154</v>
      </c>
      <c r="J295" s="1234">
        <v>10.54</v>
      </c>
    </row>
    <row r="296" spans="1:10" x14ac:dyDescent="0.2">
      <c r="A296" s="9"/>
      <c r="B296" s="9"/>
      <c r="C296" s="10" t="s">
        <v>212</v>
      </c>
      <c r="D296" s="11" t="s">
        <v>213</v>
      </c>
      <c r="E296" s="13">
        <v>98620</v>
      </c>
      <c r="F296" s="13">
        <f t="shared" si="96"/>
        <v>-1440</v>
      </c>
      <c r="G296" s="769">
        <v>97180</v>
      </c>
      <c r="H296" s="1226">
        <v>33894.04</v>
      </c>
      <c r="I296" s="1233">
        <f t="shared" si="97"/>
        <v>0.34877587981066066</v>
      </c>
      <c r="J296" s="1234">
        <v>1815.96</v>
      </c>
    </row>
    <row r="297" spans="1:10" x14ac:dyDescent="0.2">
      <c r="A297" s="9"/>
      <c r="B297" s="9"/>
      <c r="C297" s="10" t="s">
        <v>202</v>
      </c>
      <c r="D297" s="11" t="s">
        <v>203</v>
      </c>
      <c r="E297" s="13">
        <v>25000</v>
      </c>
      <c r="F297" s="13">
        <f t="shared" si="96"/>
        <v>4672</v>
      </c>
      <c r="G297" s="769">
        <v>29672</v>
      </c>
      <c r="H297" s="1226">
        <v>1864.16</v>
      </c>
      <c r="I297" s="1233">
        <f t="shared" si="97"/>
        <v>6.2825559449986523E-2</v>
      </c>
      <c r="J297" s="1234">
        <v>31.19</v>
      </c>
    </row>
    <row r="298" spans="1:10" x14ac:dyDescent="0.2">
      <c r="A298" s="9"/>
      <c r="B298" s="9"/>
      <c r="C298" s="10" t="s">
        <v>215</v>
      </c>
      <c r="D298" s="11" t="s">
        <v>216</v>
      </c>
      <c r="E298" s="13">
        <v>8000</v>
      </c>
      <c r="F298" s="13">
        <f t="shared" si="96"/>
        <v>940</v>
      </c>
      <c r="G298" s="769">
        <v>8940</v>
      </c>
      <c r="H298" s="1226">
        <v>5267.73</v>
      </c>
      <c r="I298" s="1233">
        <f t="shared" si="97"/>
        <v>0.58923154362416108</v>
      </c>
      <c r="J298" s="1234">
        <v>0</v>
      </c>
    </row>
    <row r="299" spans="1:10" x14ac:dyDescent="0.2">
      <c r="A299" s="9"/>
      <c r="B299" s="9"/>
      <c r="C299" s="10" t="s">
        <v>225</v>
      </c>
      <c r="D299" s="11" t="s">
        <v>226</v>
      </c>
      <c r="E299" s="13">
        <v>50000</v>
      </c>
      <c r="F299" s="13">
        <f t="shared" si="96"/>
        <v>0</v>
      </c>
      <c r="G299" s="769">
        <v>50000</v>
      </c>
      <c r="H299" s="1226">
        <v>0</v>
      </c>
      <c r="I299" s="1233">
        <f t="shared" si="97"/>
        <v>0</v>
      </c>
      <c r="J299" s="1234">
        <v>0</v>
      </c>
    </row>
    <row r="300" spans="1:10" x14ac:dyDescent="0.2">
      <c r="A300" s="9"/>
      <c r="B300" s="9"/>
      <c r="C300" s="10" t="s">
        <v>204</v>
      </c>
      <c r="D300" s="11" t="s">
        <v>205</v>
      </c>
      <c r="E300" s="13">
        <v>34500</v>
      </c>
      <c r="F300" s="13">
        <f t="shared" si="96"/>
        <v>10500</v>
      </c>
      <c r="G300" s="769">
        <v>45000</v>
      </c>
      <c r="H300" s="1226">
        <v>7789.46</v>
      </c>
      <c r="I300" s="1233">
        <f t="shared" si="97"/>
        <v>0.17309911111111112</v>
      </c>
      <c r="J300" s="1234">
        <v>2096.4</v>
      </c>
    </row>
    <row r="301" spans="1:10" x14ac:dyDescent="0.2">
      <c r="A301" s="9"/>
      <c r="B301" s="9"/>
      <c r="C301" s="10" t="s">
        <v>277</v>
      </c>
      <c r="D301" s="11" t="s">
        <v>278</v>
      </c>
      <c r="E301" s="13">
        <v>1200</v>
      </c>
      <c r="F301" s="13">
        <f t="shared" si="96"/>
        <v>0</v>
      </c>
      <c r="G301" s="769">
        <v>1200</v>
      </c>
      <c r="H301" s="1226">
        <v>356.89</v>
      </c>
      <c r="I301" s="1233">
        <f t="shared" si="97"/>
        <v>0.29740833333333333</v>
      </c>
      <c r="J301" s="1234">
        <v>0</v>
      </c>
    </row>
    <row r="302" spans="1:10" ht="33.75" x14ac:dyDescent="0.2">
      <c r="A302" s="9"/>
      <c r="B302" s="9"/>
      <c r="C302" s="10" t="s">
        <v>281</v>
      </c>
      <c r="D302" s="11" t="s">
        <v>282</v>
      </c>
      <c r="E302" s="13">
        <v>1150</v>
      </c>
      <c r="F302" s="13">
        <f t="shared" si="96"/>
        <v>0</v>
      </c>
      <c r="G302" s="769">
        <v>1150</v>
      </c>
      <c r="H302" s="1226">
        <v>277</v>
      </c>
      <c r="I302" s="1233">
        <f t="shared" si="97"/>
        <v>0.24086956521739131</v>
      </c>
      <c r="J302" s="1234">
        <v>0</v>
      </c>
    </row>
    <row r="303" spans="1:10" x14ac:dyDescent="0.2">
      <c r="A303" s="9"/>
      <c r="B303" s="9"/>
      <c r="C303" s="10" t="s">
        <v>206</v>
      </c>
      <c r="D303" s="11" t="s">
        <v>207</v>
      </c>
      <c r="E303" s="13">
        <v>1000</v>
      </c>
      <c r="F303" s="13">
        <f t="shared" si="96"/>
        <v>0</v>
      </c>
      <c r="G303" s="769">
        <v>1000</v>
      </c>
      <c r="H303" s="1226">
        <v>30.92</v>
      </c>
      <c r="I303" s="1233">
        <f t="shared" si="97"/>
        <v>3.0920000000000003E-2</v>
      </c>
      <c r="J303" s="1234">
        <v>0</v>
      </c>
    </row>
    <row r="304" spans="1:10" ht="15" x14ac:dyDescent="0.2">
      <c r="A304" s="8"/>
      <c r="B304" s="773" t="s">
        <v>345</v>
      </c>
      <c r="C304" s="774"/>
      <c r="D304" s="775" t="s">
        <v>11</v>
      </c>
      <c r="E304" s="776">
        <f>E305</f>
        <v>4000</v>
      </c>
      <c r="F304" s="776">
        <f t="shared" ref="F304:J304" si="98">F305</f>
        <v>0</v>
      </c>
      <c r="G304" s="777">
        <f t="shared" si="98"/>
        <v>4000</v>
      </c>
      <c r="H304" s="790">
        <f t="shared" si="98"/>
        <v>0</v>
      </c>
      <c r="I304" s="1228">
        <f>H304/G304</f>
        <v>0</v>
      </c>
      <c r="J304" s="1236">
        <f t="shared" si="98"/>
        <v>0</v>
      </c>
    </row>
    <row r="305" spans="1:10" x14ac:dyDescent="0.2">
      <c r="A305" s="9"/>
      <c r="B305" s="9"/>
      <c r="C305" s="10" t="s">
        <v>204</v>
      </c>
      <c r="D305" s="11" t="s">
        <v>205</v>
      </c>
      <c r="E305" s="13">
        <v>4000</v>
      </c>
      <c r="F305" s="13">
        <f>G305-E305</f>
        <v>0</v>
      </c>
      <c r="G305" s="769">
        <v>4000</v>
      </c>
      <c r="H305" s="1226">
        <v>0</v>
      </c>
      <c r="I305" s="1233">
        <f>H305/G305</f>
        <v>0</v>
      </c>
      <c r="J305" s="1234">
        <v>0</v>
      </c>
    </row>
    <row r="306" spans="1:10" ht="21.75" customHeight="1" x14ac:dyDescent="0.2">
      <c r="A306" s="783" t="s">
        <v>138</v>
      </c>
      <c r="B306" s="783"/>
      <c r="C306" s="783"/>
      <c r="D306" s="784" t="s">
        <v>139</v>
      </c>
      <c r="E306" s="785">
        <f>E307+E310+E320+E338+E341+E343+E345+E369+E375+E377+E348</f>
        <v>8811789</v>
      </c>
      <c r="F306" s="785">
        <f t="shared" ref="F306:J306" si="99">F307+F310+F320+F338+F341+F343+F345+F369+F375+F377+F348</f>
        <v>365039</v>
      </c>
      <c r="G306" s="786">
        <f t="shared" si="99"/>
        <v>9176828</v>
      </c>
      <c r="H306" s="789">
        <f t="shared" si="99"/>
        <v>4859971.67</v>
      </c>
      <c r="I306" s="1227">
        <f>H306/G306</f>
        <v>0.52959167045519429</v>
      </c>
      <c r="J306" s="1235">
        <f t="shared" si="99"/>
        <v>33308.36</v>
      </c>
    </row>
    <row r="307" spans="1:10" ht="22.5" x14ac:dyDescent="0.2">
      <c r="A307" s="8"/>
      <c r="B307" s="773" t="s">
        <v>346</v>
      </c>
      <c r="C307" s="774"/>
      <c r="D307" s="775" t="s">
        <v>347</v>
      </c>
      <c r="E307" s="776">
        <f>SUM(E308:E309)</f>
        <v>1800</v>
      </c>
      <c r="F307" s="776">
        <f t="shared" ref="F307:J307" si="100">SUM(F308:F309)</f>
        <v>0</v>
      </c>
      <c r="G307" s="777">
        <f t="shared" si="100"/>
        <v>1800</v>
      </c>
      <c r="H307" s="790">
        <f t="shared" si="100"/>
        <v>0</v>
      </c>
      <c r="I307" s="1228">
        <f>H308/G307</f>
        <v>0</v>
      </c>
      <c r="J307" s="1236">
        <f t="shared" si="100"/>
        <v>0</v>
      </c>
    </row>
    <row r="308" spans="1:10" x14ac:dyDescent="0.2">
      <c r="A308" s="9"/>
      <c r="B308" s="9"/>
      <c r="C308" s="10" t="s">
        <v>212</v>
      </c>
      <c r="D308" s="11" t="s">
        <v>213</v>
      </c>
      <c r="E308" s="13">
        <v>1500</v>
      </c>
      <c r="F308" s="13">
        <f>G308-E308</f>
        <v>0</v>
      </c>
      <c r="G308" s="769">
        <v>1500</v>
      </c>
      <c r="H308" s="1226">
        <v>0</v>
      </c>
      <c r="I308" s="1233">
        <f>H308/G308</f>
        <v>0</v>
      </c>
      <c r="J308" s="1234">
        <v>0</v>
      </c>
    </row>
    <row r="309" spans="1:10" x14ac:dyDescent="0.2">
      <c r="A309" s="9"/>
      <c r="B309" s="9"/>
      <c r="C309" s="10" t="s">
        <v>202</v>
      </c>
      <c r="D309" s="11" t="s">
        <v>203</v>
      </c>
      <c r="E309" s="13">
        <v>300</v>
      </c>
      <c r="F309" s="13">
        <f>G309-E309</f>
        <v>0</v>
      </c>
      <c r="G309" s="769">
        <v>300</v>
      </c>
      <c r="H309" s="1226">
        <v>0</v>
      </c>
      <c r="I309" s="1233">
        <f>H309/G309</f>
        <v>0</v>
      </c>
      <c r="J309" s="1234">
        <v>0</v>
      </c>
    </row>
    <row r="310" spans="1:10" ht="15" x14ac:dyDescent="0.2">
      <c r="A310" s="8"/>
      <c r="B310" s="773" t="s">
        <v>140</v>
      </c>
      <c r="C310" s="774"/>
      <c r="D310" s="775" t="s">
        <v>141</v>
      </c>
      <c r="E310" s="776">
        <f>SUM(E311:E319)</f>
        <v>185789</v>
      </c>
      <c r="F310" s="776">
        <f t="shared" ref="F310:J310" si="101">SUM(F311:F319)</f>
        <v>32972.999999999993</v>
      </c>
      <c r="G310" s="777">
        <f t="shared" si="101"/>
        <v>218762</v>
      </c>
      <c r="H310" s="790">
        <f t="shared" si="101"/>
        <v>81755.569999999992</v>
      </c>
      <c r="I310" s="1228">
        <f>H310/G310</f>
        <v>0.37371924740128537</v>
      </c>
      <c r="J310" s="1239">
        <f t="shared" si="101"/>
        <v>1881.73</v>
      </c>
    </row>
    <row r="311" spans="1:10" x14ac:dyDescent="0.2">
      <c r="A311" s="9"/>
      <c r="B311" s="9"/>
      <c r="C311" s="10" t="s">
        <v>267</v>
      </c>
      <c r="D311" s="11" t="s">
        <v>268</v>
      </c>
      <c r="E311" s="13">
        <v>800</v>
      </c>
      <c r="F311" s="13">
        <f>G311-E311</f>
        <v>0</v>
      </c>
      <c r="G311" s="769">
        <v>800</v>
      </c>
      <c r="H311" s="1226">
        <v>0</v>
      </c>
      <c r="I311" s="1233">
        <f>H311/G311</f>
        <v>0</v>
      </c>
      <c r="J311" s="1247">
        <v>0</v>
      </c>
    </row>
    <row r="312" spans="1:10" x14ac:dyDescent="0.2">
      <c r="A312" s="9"/>
      <c r="B312" s="9"/>
      <c r="C312" s="10" t="s">
        <v>196</v>
      </c>
      <c r="D312" s="11" t="s">
        <v>197</v>
      </c>
      <c r="E312" s="13">
        <v>51912</v>
      </c>
      <c r="F312" s="13">
        <f t="shared" ref="F312:F319" si="102">G312-E312</f>
        <v>45101.53</v>
      </c>
      <c r="G312" s="769">
        <v>97013.53</v>
      </c>
      <c r="H312" s="1226">
        <v>24255.25</v>
      </c>
      <c r="I312" s="1233">
        <f t="shared" ref="I312:I319" si="103">H312/G312</f>
        <v>0.25001924989225732</v>
      </c>
      <c r="J312" s="1247">
        <v>1070.48</v>
      </c>
    </row>
    <row r="313" spans="1:10" x14ac:dyDescent="0.2">
      <c r="A313" s="9"/>
      <c r="B313" s="9"/>
      <c r="C313" s="10" t="s">
        <v>259</v>
      </c>
      <c r="D313" s="11" t="s">
        <v>260</v>
      </c>
      <c r="E313" s="13">
        <v>2992</v>
      </c>
      <c r="F313" s="13">
        <f t="shared" si="102"/>
        <v>0</v>
      </c>
      <c r="G313" s="769">
        <v>2992</v>
      </c>
      <c r="H313" s="1226">
        <v>2992</v>
      </c>
      <c r="I313" s="1233">
        <f t="shared" si="103"/>
        <v>1</v>
      </c>
      <c r="J313" s="1247">
        <v>0</v>
      </c>
    </row>
    <row r="314" spans="1:10" x14ac:dyDescent="0.2">
      <c r="A314" s="9"/>
      <c r="B314" s="9"/>
      <c r="C314" s="10" t="s">
        <v>198</v>
      </c>
      <c r="D314" s="11" t="s">
        <v>199</v>
      </c>
      <c r="E314" s="13">
        <v>9455</v>
      </c>
      <c r="F314" s="13">
        <f t="shared" si="102"/>
        <v>7766.48</v>
      </c>
      <c r="G314" s="769">
        <v>17221.48</v>
      </c>
      <c r="H314" s="1226">
        <v>4098.72</v>
      </c>
      <c r="I314" s="1233">
        <f t="shared" si="103"/>
        <v>0.23800045060006458</v>
      </c>
      <c r="J314" s="1247">
        <v>670.81</v>
      </c>
    </row>
    <row r="315" spans="1:10" x14ac:dyDescent="0.2">
      <c r="A315" s="9"/>
      <c r="B315" s="9"/>
      <c r="C315" s="10" t="s">
        <v>200</v>
      </c>
      <c r="D315" s="11" t="s">
        <v>201</v>
      </c>
      <c r="E315" s="13">
        <v>1345</v>
      </c>
      <c r="F315" s="13">
        <f t="shared" si="102"/>
        <v>1104.9899999999998</v>
      </c>
      <c r="G315" s="769">
        <v>2449.9899999999998</v>
      </c>
      <c r="H315" s="1226">
        <v>583.15</v>
      </c>
      <c r="I315" s="1233">
        <f t="shared" si="103"/>
        <v>0.23802137967910075</v>
      </c>
      <c r="J315" s="1247">
        <v>95.44</v>
      </c>
    </row>
    <row r="316" spans="1:10" x14ac:dyDescent="0.2">
      <c r="A316" s="9"/>
      <c r="B316" s="9"/>
      <c r="C316" s="10" t="s">
        <v>202</v>
      </c>
      <c r="D316" s="11" t="s">
        <v>203</v>
      </c>
      <c r="E316" s="13">
        <v>3200</v>
      </c>
      <c r="F316" s="13">
        <f t="shared" si="102"/>
        <v>0</v>
      </c>
      <c r="G316" s="769">
        <v>3200</v>
      </c>
      <c r="H316" s="1226">
        <v>1364.09</v>
      </c>
      <c r="I316" s="1233">
        <f t="shared" si="103"/>
        <v>0.42627812499999995</v>
      </c>
      <c r="J316" s="1247">
        <v>0</v>
      </c>
    </row>
    <row r="317" spans="1:10" ht="33.75" x14ac:dyDescent="0.2">
      <c r="A317" s="9"/>
      <c r="B317" s="9"/>
      <c r="C317" s="10" t="s">
        <v>348</v>
      </c>
      <c r="D317" s="11" t="s">
        <v>349</v>
      </c>
      <c r="E317" s="13">
        <v>108783</v>
      </c>
      <c r="F317" s="13">
        <f t="shared" si="102"/>
        <v>-21000</v>
      </c>
      <c r="G317" s="769">
        <v>87783</v>
      </c>
      <c r="H317" s="1226">
        <v>44260.38</v>
      </c>
      <c r="I317" s="1233">
        <f t="shared" si="103"/>
        <v>0.50420218037661046</v>
      </c>
      <c r="J317" s="1247">
        <v>0</v>
      </c>
    </row>
    <row r="318" spans="1:10" x14ac:dyDescent="0.2">
      <c r="A318" s="9"/>
      <c r="B318" s="9"/>
      <c r="C318" s="10" t="s">
        <v>206</v>
      </c>
      <c r="D318" s="11" t="s">
        <v>207</v>
      </c>
      <c r="E318" s="13">
        <v>5000</v>
      </c>
      <c r="F318" s="13">
        <f t="shared" si="102"/>
        <v>0</v>
      </c>
      <c r="G318" s="769">
        <v>5000</v>
      </c>
      <c r="H318" s="1226">
        <v>2475.48</v>
      </c>
      <c r="I318" s="1233">
        <f t="shared" si="103"/>
        <v>0.49509599999999998</v>
      </c>
      <c r="J318" s="1247">
        <v>45</v>
      </c>
    </row>
    <row r="319" spans="1:10" ht="22.5" x14ac:dyDescent="0.2">
      <c r="A319" s="9"/>
      <c r="B319" s="9"/>
      <c r="C319" s="10" t="s">
        <v>287</v>
      </c>
      <c r="D319" s="11" t="s">
        <v>288</v>
      </c>
      <c r="E319" s="13">
        <v>2302</v>
      </c>
      <c r="F319" s="13">
        <f t="shared" si="102"/>
        <v>0</v>
      </c>
      <c r="G319" s="769">
        <v>2302</v>
      </c>
      <c r="H319" s="1226">
        <v>1726.5</v>
      </c>
      <c r="I319" s="1233">
        <f t="shared" si="103"/>
        <v>0.75</v>
      </c>
      <c r="J319" s="1247">
        <v>0</v>
      </c>
    </row>
    <row r="320" spans="1:10" ht="45" x14ac:dyDescent="0.2">
      <c r="A320" s="8"/>
      <c r="B320" s="773" t="s">
        <v>142</v>
      </c>
      <c r="C320" s="774"/>
      <c r="D320" s="775" t="s">
        <v>143</v>
      </c>
      <c r="E320" s="776">
        <f>SUM(E321:E337)</f>
        <v>5774750</v>
      </c>
      <c r="F320" s="776">
        <f t="shared" ref="F320:J320" si="104">SUM(F321:F337)</f>
        <v>3900</v>
      </c>
      <c r="G320" s="777">
        <f t="shared" si="104"/>
        <v>5778650</v>
      </c>
      <c r="H320" s="790">
        <f t="shared" si="104"/>
        <v>3053941.87</v>
      </c>
      <c r="I320" s="1228">
        <f>H320/G320</f>
        <v>0.528487080892596</v>
      </c>
      <c r="J320" s="1244">
        <f t="shared" si="104"/>
        <v>5349.8</v>
      </c>
    </row>
    <row r="321" spans="1:10" ht="56.25" x14ac:dyDescent="0.2">
      <c r="A321" s="9"/>
      <c r="B321" s="9"/>
      <c r="C321" s="10" t="s">
        <v>148</v>
      </c>
      <c r="D321" s="11" t="s">
        <v>350</v>
      </c>
      <c r="E321" s="13">
        <v>6000</v>
      </c>
      <c r="F321" s="13">
        <f>G321-E321</f>
        <v>3000</v>
      </c>
      <c r="G321" s="769">
        <v>9000</v>
      </c>
      <c r="H321" s="1226">
        <v>4572</v>
      </c>
      <c r="I321" s="1233">
        <f>H321/G321</f>
        <v>0.50800000000000001</v>
      </c>
      <c r="J321" s="1234">
        <v>1633.44</v>
      </c>
    </row>
    <row r="322" spans="1:10" x14ac:dyDescent="0.2">
      <c r="A322" s="9"/>
      <c r="B322" s="9"/>
      <c r="C322" s="10" t="s">
        <v>351</v>
      </c>
      <c r="D322" s="11" t="s">
        <v>352</v>
      </c>
      <c r="E322" s="13">
        <v>5478750</v>
      </c>
      <c r="F322" s="13">
        <f t="shared" ref="F322:F337" si="105">G322-E322</f>
        <v>-11300</v>
      </c>
      <c r="G322" s="769">
        <v>5467450</v>
      </c>
      <c r="H322" s="1226">
        <v>2865027.64</v>
      </c>
      <c r="I322" s="1233">
        <f t="shared" ref="I322:I337" si="106">H322/G322</f>
        <v>0.52401533438806025</v>
      </c>
      <c r="J322" s="1234">
        <v>0</v>
      </c>
    </row>
    <row r="323" spans="1:10" x14ac:dyDescent="0.2">
      <c r="A323" s="9"/>
      <c r="B323" s="9"/>
      <c r="C323" s="10" t="s">
        <v>196</v>
      </c>
      <c r="D323" s="11" t="s">
        <v>197</v>
      </c>
      <c r="E323" s="13">
        <v>126668</v>
      </c>
      <c r="F323" s="13">
        <f t="shared" si="105"/>
        <v>0</v>
      </c>
      <c r="G323" s="769">
        <v>126668</v>
      </c>
      <c r="H323" s="1226">
        <v>58082.78</v>
      </c>
      <c r="I323" s="1233">
        <f t="shared" si="106"/>
        <v>0.45854343638488015</v>
      </c>
      <c r="J323" s="1234">
        <v>3518.9</v>
      </c>
    </row>
    <row r="324" spans="1:10" x14ac:dyDescent="0.2">
      <c r="A324" s="9"/>
      <c r="B324" s="9"/>
      <c r="C324" s="10" t="s">
        <v>259</v>
      </c>
      <c r="D324" s="11" t="s">
        <v>260</v>
      </c>
      <c r="E324" s="13">
        <v>7314</v>
      </c>
      <c r="F324" s="13">
        <f t="shared" si="105"/>
        <v>0</v>
      </c>
      <c r="G324" s="769">
        <v>7314</v>
      </c>
      <c r="H324" s="1226">
        <v>7314</v>
      </c>
      <c r="I324" s="1233">
        <f t="shared" si="106"/>
        <v>1</v>
      </c>
      <c r="J324" s="1234">
        <v>0</v>
      </c>
    </row>
    <row r="325" spans="1:10" x14ac:dyDescent="0.2">
      <c r="A325" s="9"/>
      <c r="B325" s="9"/>
      <c r="C325" s="10" t="s">
        <v>198</v>
      </c>
      <c r="D325" s="11" t="s">
        <v>199</v>
      </c>
      <c r="E325" s="13">
        <v>133072</v>
      </c>
      <c r="F325" s="13">
        <f t="shared" si="105"/>
        <v>0</v>
      </c>
      <c r="G325" s="769">
        <v>133072</v>
      </c>
      <c r="H325" s="1226">
        <v>99825.95</v>
      </c>
      <c r="I325" s="1233">
        <f t="shared" si="106"/>
        <v>0.75016494829866531</v>
      </c>
      <c r="J325" s="1234">
        <v>0</v>
      </c>
    </row>
    <row r="326" spans="1:10" x14ac:dyDescent="0.2">
      <c r="A326" s="9"/>
      <c r="B326" s="9"/>
      <c r="C326" s="10" t="s">
        <v>200</v>
      </c>
      <c r="D326" s="11" t="s">
        <v>201</v>
      </c>
      <c r="E326" s="13">
        <v>3282</v>
      </c>
      <c r="F326" s="13">
        <f t="shared" si="105"/>
        <v>0</v>
      </c>
      <c r="G326" s="769">
        <v>3282</v>
      </c>
      <c r="H326" s="1226">
        <v>829.45</v>
      </c>
      <c r="I326" s="1233">
        <f t="shared" si="106"/>
        <v>0.25272699573430835</v>
      </c>
      <c r="J326" s="1234">
        <v>197.46</v>
      </c>
    </row>
    <row r="327" spans="1:10" x14ac:dyDescent="0.2">
      <c r="A327" s="9"/>
      <c r="B327" s="9"/>
      <c r="C327" s="10" t="s">
        <v>202</v>
      </c>
      <c r="D327" s="11" t="s">
        <v>203</v>
      </c>
      <c r="E327" s="13">
        <v>3800</v>
      </c>
      <c r="F327" s="13">
        <f t="shared" si="105"/>
        <v>0</v>
      </c>
      <c r="G327" s="769">
        <v>3800</v>
      </c>
      <c r="H327" s="1226">
        <v>1250.02</v>
      </c>
      <c r="I327" s="1233">
        <f t="shared" si="106"/>
        <v>0.32895263157894739</v>
      </c>
      <c r="J327" s="1234">
        <v>0</v>
      </c>
    </row>
    <row r="328" spans="1:10" x14ac:dyDescent="0.2">
      <c r="A328" s="9"/>
      <c r="B328" s="9"/>
      <c r="C328" s="10" t="s">
        <v>225</v>
      </c>
      <c r="D328" s="11" t="s">
        <v>226</v>
      </c>
      <c r="E328" s="13">
        <v>550</v>
      </c>
      <c r="F328" s="13">
        <f t="shared" si="105"/>
        <v>0</v>
      </c>
      <c r="G328" s="769">
        <v>550</v>
      </c>
      <c r="H328" s="1226">
        <v>0</v>
      </c>
      <c r="I328" s="1233">
        <f t="shared" si="106"/>
        <v>0</v>
      </c>
      <c r="J328" s="1234">
        <v>0</v>
      </c>
    </row>
    <row r="329" spans="1:10" x14ac:dyDescent="0.2">
      <c r="A329" s="9"/>
      <c r="B329" s="9"/>
      <c r="C329" s="10" t="s">
        <v>204</v>
      </c>
      <c r="D329" s="11" t="s">
        <v>205</v>
      </c>
      <c r="E329" s="13">
        <v>5285</v>
      </c>
      <c r="F329" s="13">
        <f t="shared" si="105"/>
        <v>-2000</v>
      </c>
      <c r="G329" s="769">
        <v>3285</v>
      </c>
      <c r="H329" s="1226">
        <v>1377.69</v>
      </c>
      <c r="I329" s="1233">
        <f t="shared" si="106"/>
        <v>0.4193881278538813</v>
      </c>
      <c r="J329" s="1234">
        <v>0</v>
      </c>
    </row>
    <row r="330" spans="1:10" ht="33.75" x14ac:dyDescent="0.2">
      <c r="A330" s="9"/>
      <c r="B330" s="9"/>
      <c r="C330" s="10" t="s">
        <v>279</v>
      </c>
      <c r="D330" s="11" t="s">
        <v>280</v>
      </c>
      <c r="E330" s="13">
        <v>1900</v>
      </c>
      <c r="F330" s="13">
        <f t="shared" si="105"/>
        <v>0</v>
      </c>
      <c r="G330" s="769">
        <v>1900</v>
      </c>
      <c r="H330" s="1226">
        <v>0</v>
      </c>
      <c r="I330" s="1233">
        <f t="shared" si="106"/>
        <v>0</v>
      </c>
      <c r="J330" s="1234">
        <v>0</v>
      </c>
    </row>
    <row r="331" spans="1:10" ht="33.75" x14ac:dyDescent="0.2">
      <c r="A331" s="9"/>
      <c r="B331" s="9"/>
      <c r="C331" s="10" t="s">
        <v>281</v>
      </c>
      <c r="D331" s="11" t="s">
        <v>282</v>
      </c>
      <c r="E331" s="13">
        <v>1500</v>
      </c>
      <c r="F331" s="13">
        <f t="shared" si="105"/>
        <v>0</v>
      </c>
      <c r="G331" s="769">
        <v>1500</v>
      </c>
      <c r="H331" s="1226">
        <v>0</v>
      </c>
      <c r="I331" s="1233">
        <f t="shared" si="106"/>
        <v>0</v>
      </c>
      <c r="J331" s="1234">
        <v>0</v>
      </c>
    </row>
    <row r="332" spans="1:10" ht="22.5" x14ac:dyDescent="0.2">
      <c r="A332" s="9"/>
      <c r="B332" s="9"/>
      <c r="C332" s="10" t="s">
        <v>353</v>
      </c>
      <c r="D332" s="11" t="s">
        <v>354</v>
      </c>
      <c r="E332" s="13">
        <v>0</v>
      </c>
      <c r="F332" s="13">
        <f t="shared" si="105"/>
        <v>2000</v>
      </c>
      <c r="G332" s="769">
        <v>2000</v>
      </c>
      <c r="H332" s="1226">
        <v>1487.7</v>
      </c>
      <c r="I332" s="1233">
        <f t="shared" si="106"/>
        <v>0.74385000000000001</v>
      </c>
      <c r="J332" s="1234">
        <v>0</v>
      </c>
    </row>
    <row r="333" spans="1:10" x14ac:dyDescent="0.2">
      <c r="A333" s="9"/>
      <c r="B333" s="9"/>
      <c r="C333" s="10" t="s">
        <v>206</v>
      </c>
      <c r="D333" s="11" t="s">
        <v>207</v>
      </c>
      <c r="E333" s="13">
        <v>500</v>
      </c>
      <c r="F333" s="13">
        <f t="shared" si="105"/>
        <v>0</v>
      </c>
      <c r="G333" s="769">
        <v>500</v>
      </c>
      <c r="H333" s="1226">
        <v>44.8</v>
      </c>
      <c r="I333" s="1233">
        <f t="shared" si="106"/>
        <v>8.9599999999999999E-2</v>
      </c>
      <c r="J333" s="1234">
        <v>0</v>
      </c>
    </row>
    <row r="334" spans="1:10" ht="22.5" x14ac:dyDescent="0.2">
      <c r="A334" s="9"/>
      <c r="B334" s="9"/>
      <c r="C334" s="10" t="s">
        <v>287</v>
      </c>
      <c r="D334" s="11" t="s">
        <v>288</v>
      </c>
      <c r="E334" s="13">
        <v>4029</v>
      </c>
      <c r="F334" s="13">
        <f t="shared" si="105"/>
        <v>0</v>
      </c>
      <c r="G334" s="769">
        <v>4029</v>
      </c>
      <c r="H334" s="1226">
        <v>3021.75</v>
      </c>
      <c r="I334" s="1233">
        <f t="shared" si="106"/>
        <v>0.75</v>
      </c>
      <c r="J334" s="1234">
        <v>0</v>
      </c>
    </row>
    <row r="335" spans="1:10" ht="56.25" x14ac:dyDescent="0.2">
      <c r="A335" s="9"/>
      <c r="B335" s="9"/>
      <c r="C335" s="10" t="s">
        <v>355</v>
      </c>
      <c r="D335" s="11" t="s">
        <v>356</v>
      </c>
      <c r="E335" s="13">
        <v>600</v>
      </c>
      <c r="F335" s="13">
        <f t="shared" si="105"/>
        <v>900</v>
      </c>
      <c r="G335" s="769">
        <v>1500</v>
      </c>
      <c r="H335" s="1226">
        <v>619.05999999999995</v>
      </c>
      <c r="I335" s="1233">
        <f t="shared" si="106"/>
        <v>0.41270666666666661</v>
      </c>
      <c r="J335" s="1234">
        <v>0</v>
      </c>
    </row>
    <row r="336" spans="1:10" x14ac:dyDescent="0.2">
      <c r="A336" s="9"/>
      <c r="B336" s="9"/>
      <c r="C336" s="10" t="s">
        <v>245</v>
      </c>
      <c r="D336" s="11" t="s">
        <v>48</v>
      </c>
      <c r="E336" s="13">
        <v>0</v>
      </c>
      <c r="F336" s="13">
        <f t="shared" si="105"/>
        <v>11300</v>
      </c>
      <c r="G336" s="769">
        <v>11300</v>
      </c>
      <c r="H336" s="1226">
        <v>10129.030000000001</v>
      </c>
      <c r="I336" s="1233">
        <f t="shared" si="106"/>
        <v>0.89637433628318586</v>
      </c>
      <c r="J336" s="1234">
        <v>0</v>
      </c>
    </row>
    <row r="337" spans="1:10" ht="22.5" x14ac:dyDescent="0.2">
      <c r="A337" s="9"/>
      <c r="B337" s="9"/>
      <c r="C337" s="10" t="s">
        <v>210</v>
      </c>
      <c r="D337" s="11" t="s">
        <v>211</v>
      </c>
      <c r="E337" s="13">
        <v>1500</v>
      </c>
      <c r="F337" s="13">
        <f t="shared" si="105"/>
        <v>0</v>
      </c>
      <c r="G337" s="769">
        <v>1500</v>
      </c>
      <c r="H337" s="1226">
        <v>360</v>
      </c>
      <c r="I337" s="1233">
        <f t="shared" si="106"/>
        <v>0.24</v>
      </c>
      <c r="J337" s="1234">
        <v>0</v>
      </c>
    </row>
    <row r="338" spans="1:10" ht="56.25" x14ac:dyDescent="0.2">
      <c r="A338" s="8"/>
      <c r="B338" s="773" t="s">
        <v>150</v>
      </c>
      <c r="C338" s="774"/>
      <c r="D338" s="775" t="s">
        <v>151</v>
      </c>
      <c r="E338" s="776">
        <f>SUM(E339:E340)</f>
        <v>33755</v>
      </c>
      <c r="F338" s="776">
        <f t="shared" ref="F338:J338" si="107">SUM(F339:F340)</f>
        <v>50</v>
      </c>
      <c r="G338" s="777">
        <f t="shared" si="107"/>
        <v>33805</v>
      </c>
      <c r="H338" s="790">
        <f t="shared" si="107"/>
        <v>18202.12</v>
      </c>
      <c r="I338" s="1228">
        <f t="shared" ref="I338:I349" si="108">H338/G338</f>
        <v>0.53844460878568257</v>
      </c>
      <c r="J338" s="1240">
        <f t="shared" si="107"/>
        <v>0</v>
      </c>
    </row>
    <row r="339" spans="1:10" ht="56.25" x14ac:dyDescent="0.2">
      <c r="A339" s="9"/>
      <c r="B339" s="9"/>
      <c r="C339" s="10" t="s">
        <v>148</v>
      </c>
      <c r="D339" s="11" t="s">
        <v>350</v>
      </c>
      <c r="E339" s="13">
        <v>0</v>
      </c>
      <c r="F339" s="13">
        <f>G339-E339</f>
        <v>50</v>
      </c>
      <c r="G339" s="769">
        <v>50</v>
      </c>
      <c r="H339" s="1226">
        <v>16.16</v>
      </c>
      <c r="I339" s="1233">
        <f t="shared" si="108"/>
        <v>0.32319999999999999</v>
      </c>
      <c r="J339" s="1248">
        <v>0</v>
      </c>
    </row>
    <row r="340" spans="1:10" x14ac:dyDescent="0.2">
      <c r="A340" s="9"/>
      <c r="B340" s="9"/>
      <c r="C340" s="10" t="s">
        <v>357</v>
      </c>
      <c r="D340" s="11" t="s">
        <v>358</v>
      </c>
      <c r="E340" s="13">
        <v>33755</v>
      </c>
      <c r="F340" s="13">
        <f>G340-E340</f>
        <v>0</v>
      </c>
      <c r="G340" s="769">
        <v>33755</v>
      </c>
      <c r="H340" s="1226">
        <v>18185.96</v>
      </c>
      <c r="I340" s="1233">
        <f t="shared" si="108"/>
        <v>0.53876344245296992</v>
      </c>
      <c r="J340" s="1234">
        <v>0</v>
      </c>
    </row>
    <row r="341" spans="1:10" ht="22.5" x14ac:dyDescent="0.2">
      <c r="A341" s="8"/>
      <c r="B341" s="773" t="s">
        <v>152</v>
      </c>
      <c r="C341" s="774"/>
      <c r="D341" s="775" t="s">
        <v>153</v>
      </c>
      <c r="E341" s="776">
        <f>E342</f>
        <v>382848</v>
      </c>
      <c r="F341" s="776">
        <f t="shared" ref="F341:J341" si="109">F342</f>
        <v>40000</v>
      </c>
      <c r="G341" s="777">
        <f t="shared" si="109"/>
        <v>422848</v>
      </c>
      <c r="H341" s="790">
        <f t="shared" si="109"/>
        <v>258597.08</v>
      </c>
      <c r="I341" s="1228">
        <f t="shared" si="108"/>
        <v>0.61156037157560161</v>
      </c>
      <c r="J341" s="1239">
        <f t="shared" si="109"/>
        <v>0</v>
      </c>
    </row>
    <row r="342" spans="1:10" x14ac:dyDescent="0.2">
      <c r="A342" s="9"/>
      <c r="B342" s="9"/>
      <c r="C342" s="10" t="s">
        <v>351</v>
      </c>
      <c r="D342" s="11" t="s">
        <v>352</v>
      </c>
      <c r="E342" s="13">
        <v>382848</v>
      </c>
      <c r="F342" s="13">
        <f>G342-E342</f>
        <v>40000</v>
      </c>
      <c r="G342" s="769">
        <v>422848</v>
      </c>
      <c r="H342" s="1226">
        <v>258597.08</v>
      </c>
      <c r="I342" s="1233">
        <f t="shared" si="108"/>
        <v>0.61156037157560161</v>
      </c>
      <c r="J342" s="1234">
        <v>0</v>
      </c>
    </row>
    <row r="343" spans="1:10" ht="15" x14ac:dyDescent="0.2">
      <c r="A343" s="8"/>
      <c r="B343" s="773" t="s">
        <v>154</v>
      </c>
      <c r="C343" s="774"/>
      <c r="D343" s="775" t="s">
        <v>155</v>
      </c>
      <c r="E343" s="776">
        <f>E344</f>
        <v>480000</v>
      </c>
      <c r="F343" s="776">
        <f t="shared" ref="F343:J343" si="110">F344</f>
        <v>11210</v>
      </c>
      <c r="G343" s="777">
        <f t="shared" si="110"/>
        <v>491210</v>
      </c>
      <c r="H343" s="790">
        <f t="shared" si="110"/>
        <v>246073.04</v>
      </c>
      <c r="I343" s="1228">
        <f t="shared" si="108"/>
        <v>0.50095283076484598</v>
      </c>
      <c r="J343" s="1236">
        <f t="shared" si="110"/>
        <v>0</v>
      </c>
    </row>
    <row r="344" spans="1:10" x14ac:dyDescent="0.2">
      <c r="A344" s="9"/>
      <c r="B344" s="9"/>
      <c r="C344" s="10" t="s">
        <v>351</v>
      </c>
      <c r="D344" s="11" t="s">
        <v>352</v>
      </c>
      <c r="E344" s="13">
        <v>480000</v>
      </c>
      <c r="F344" s="13">
        <f>G344-E344</f>
        <v>11210</v>
      </c>
      <c r="G344" s="769">
        <v>491210</v>
      </c>
      <c r="H344" s="1226">
        <v>246073.04</v>
      </c>
      <c r="I344" s="1233">
        <f t="shared" si="108"/>
        <v>0.50095283076484598</v>
      </c>
      <c r="J344" s="1234">
        <v>0</v>
      </c>
    </row>
    <row r="345" spans="1:10" ht="15" x14ac:dyDescent="0.2">
      <c r="A345" s="8"/>
      <c r="B345" s="773" t="s">
        <v>156</v>
      </c>
      <c r="C345" s="774"/>
      <c r="D345" s="775" t="s">
        <v>157</v>
      </c>
      <c r="E345" s="776">
        <f>SUM(E346:E347)</f>
        <v>159564</v>
      </c>
      <c r="F345" s="776">
        <f t="shared" ref="F345:J345" si="111">SUM(F346:F347)</f>
        <v>500</v>
      </c>
      <c r="G345" s="777">
        <f t="shared" si="111"/>
        <v>160064</v>
      </c>
      <c r="H345" s="790">
        <f t="shared" si="111"/>
        <v>128272.41</v>
      </c>
      <c r="I345" s="1228">
        <f t="shared" si="108"/>
        <v>0.80138200969612161</v>
      </c>
      <c r="J345" s="1236">
        <f t="shared" si="111"/>
        <v>100</v>
      </c>
    </row>
    <row r="346" spans="1:10" ht="56.25" x14ac:dyDescent="0.2">
      <c r="A346" s="9"/>
      <c r="B346" s="9"/>
      <c r="C346" s="10" t="s">
        <v>148</v>
      </c>
      <c r="D346" s="11" t="s">
        <v>350</v>
      </c>
      <c r="E346" s="13">
        <v>0</v>
      </c>
      <c r="F346" s="13">
        <f>G346-E346</f>
        <v>500</v>
      </c>
      <c r="G346" s="769">
        <v>500</v>
      </c>
      <c r="H346" s="1226">
        <v>172.39</v>
      </c>
      <c r="I346" s="1233">
        <f t="shared" si="108"/>
        <v>0.34477999999999998</v>
      </c>
      <c r="J346" s="1234">
        <v>100</v>
      </c>
    </row>
    <row r="347" spans="1:10" x14ac:dyDescent="0.2">
      <c r="A347" s="9"/>
      <c r="B347" s="9"/>
      <c r="C347" s="10" t="s">
        <v>351</v>
      </c>
      <c r="D347" s="11" t="s">
        <v>352</v>
      </c>
      <c r="E347" s="13">
        <v>159564</v>
      </c>
      <c r="F347" s="13">
        <f>G347-E347</f>
        <v>0</v>
      </c>
      <c r="G347" s="769">
        <v>159564</v>
      </c>
      <c r="H347" s="1226">
        <v>128100.02</v>
      </c>
      <c r="I347" s="1233">
        <f t="shared" si="108"/>
        <v>0.80281278985234772</v>
      </c>
      <c r="J347" s="1234">
        <v>0</v>
      </c>
    </row>
    <row r="348" spans="1:10" ht="15" x14ac:dyDescent="0.2">
      <c r="A348" s="8"/>
      <c r="B348" s="773" t="s">
        <v>158</v>
      </c>
      <c r="C348" s="774"/>
      <c r="D348" s="775" t="s">
        <v>159</v>
      </c>
      <c r="E348" s="776">
        <f>SUM(E349:E368)</f>
        <v>1136276</v>
      </c>
      <c r="F348" s="776">
        <f t="shared" ref="F348:J348" si="112">SUM(F349:F368)</f>
        <v>16757</v>
      </c>
      <c r="G348" s="777">
        <f t="shared" si="112"/>
        <v>1153033</v>
      </c>
      <c r="H348" s="790">
        <f t="shared" si="112"/>
        <v>556869.71000000008</v>
      </c>
      <c r="I348" s="1228">
        <f t="shared" si="108"/>
        <v>0.48296077388938574</v>
      </c>
      <c r="J348" s="1236">
        <f t="shared" si="112"/>
        <v>23703.97</v>
      </c>
    </row>
    <row r="349" spans="1:10" x14ac:dyDescent="0.2">
      <c r="A349" s="9"/>
      <c r="B349" s="9"/>
      <c r="C349" s="10" t="s">
        <v>267</v>
      </c>
      <c r="D349" s="11" t="s">
        <v>268</v>
      </c>
      <c r="E349" s="13">
        <v>6056</v>
      </c>
      <c r="F349" s="13">
        <f>G349-E349</f>
        <v>0</v>
      </c>
      <c r="G349" s="769">
        <v>6056</v>
      </c>
      <c r="H349" s="1226">
        <v>1999.18</v>
      </c>
      <c r="I349" s="1233">
        <f t="shared" si="108"/>
        <v>0.33011558784676354</v>
      </c>
      <c r="J349" s="1234">
        <v>0</v>
      </c>
    </row>
    <row r="350" spans="1:10" x14ac:dyDescent="0.2">
      <c r="A350" s="9"/>
      <c r="B350" s="9"/>
      <c r="C350" s="10" t="s">
        <v>196</v>
      </c>
      <c r="D350" s="11" t="s">
        <v>197</v>
      </c>
      <c r="E350" s="13">
        <v>705656</v>
      </c>
      <c r="F350" s="13">
        <f t="shared" ref="F350:F368" si="113">G350-E350</f>
        <v>0</v>
      </c>
      <c r="G350" s="769">
        <v>705656</v>
      </c>
      <c r="H350" s="1226">
        <v>294952.39</v>
      </c>
      <c r="I350" s="1233">
        <f t="shared" ref="I350:I368" si="114">H350/G350</f>
        <v>0.41798325246295648</v>
      </c>
      <c r="J350" s="1234">
        <v>15076.31</v>
      </c>
    </row>
    <row r="351" spans="1:10" x14ac:dyDescent="0.2">
      <c r="A351" s="9"/>
      <c r="B351" s="9"/>
      <c r="C351" s="10" t="s">
        <v>259</v>
      </c>
      <c r="D351" s="11" t="s">
        <v>260</v>
      </c>
      <c r="E351" s="13">
        <v>45956</v>
      </c>
      <c r="F351" s="13">
        <f t="shared" si="113"/>
        <v>0</v>
      </c>
      <c r="G351" s="769">
        <v>45956</v>
      </c>
      <c r="H351" s="1226">
        <v>44874.89</v>
      </c>
      <c r="I351" s="1233">
        <f t="shared" si="114"/>
        <v>0.97647510662372705</v>
      </c>
      <c r="J351" s="1234">
        <v>0</v>
      </c>
    </row>
    <row r="352" spans="1:10" x14ac:dyDescent="0.2">
      <c r="A352" s="9"/>
      <c r="B352" s="9"/>
      <c r="C352" s="10" t="s">
        <v>198</v>
      </c>
      <c r="D352" s="11" t="s">
        <v>199</v>
      </c>
      <c r="E352" s="13">
        <v>122634</v>
      </c>
      <c r="F352" s="13">
        <f t="shared" si="113"/>
        <v>0</v>
      </c>
      <c r="G352" s="769">
        <v>122634</v>
      </c>
      <c r="H352" s="1226">
        <v>52534.42</v>
      </c>
      <c r="I352" s="1233">
        <f t="shared" si="114"/>
        <v>0.42838380873167309</v>
      </c>
      <c r="J352" s="1234">
        <v>7691.62</v>
      </c>
    </row>
    <row r="353" spans="1:10" x14ac:dyDescent="0.2">
      <c r="A353" s="9"/>
      <c r="B353" s="9"/>
      <c r="C353" s="10" t="s">
        <v>200</v>
      </c>
      <c r="D353" s="11" t="s">
        <v>201</v>
      </c>
      <c r="E353" s="13">
        <v>17448</v>
      </c>
      <c r="F353" s="13">
        <f t="shared" si="113"/>
        <v>0</v>
      </c>
      <c r="G353" s="769">
        <v>17448</v>
      </c>
      <c r="H353" s="1226">
        <v>4714.26</v>
      </c>
      <c r="I353" s="1233">
        <f t="shared" si="114"/>
        <v>0.27018913342503442</v>
      </c>
      <c r="J353" s="1234">
        <v>813.04</v>
      </c>
    </row>
    <row r="354" spans="1:10" ht="22.5" x14ac:dyDescent="0.2">
      <c r="A354" s="9"/>
      <c r="B354" s="9"/>
      <c r="C354" s="10" t="s">
        <v>269</v>
      </c>
      <c r="D354" s="11" t="s">
        <v>270</v>
      </c>
      <c r="E354" s="13">
        <v>24000</v>
      </c>
      <c r="F354" s="13">
        <f t="shared" si="113"/>
        <v>-4700</v>
      </c>
      <c r="G354" s="769">
        <v>19300</v>
      </c>
      <c r="H354" s="1226">
        <v>7305</v>
      </c>
      <c r="I354" s="1233">
        <f t="shared" si="114"/>
        <v>0.37849740932642489</v>
      </c>
      <c r="J354" s="1234">
        <v>0</v>
      </c>
    </row>
    <row r="355" spans="1:10" x14ac:dyDescent="0.2">
      <c r="A355" s="9"/>
      <c r="B355" s="9"/>
      <c r="C355" s="10" t="s">
        <v>212</v>
      </c>
      <c r="D355" s="11" t="s">
        <v>213</v>
      </c>
      <c r="E355" s="13">
        <v>10200</v>
      </c>
      <c r="F355" s="13">
        <f t="shared" si="113"/>
        <v>-2750</v>
      </c>
      <c r="G355" s="769">
        <v>7450</v>
      </c>
      <c r="H355" s="1226">
        <v>3815</v>
      </c>
      <c r="I355" s="1233">
        <f t="shared" si="114"/>
        <v>0.51208053691275168</v>
      </c>
      <c r="J355" s="1234">
        <v>78</v>
      </c>
    </row>
    <row r="356" spans="1:10" x14ac:dyDescent="0.2">
      <c r="A356" s="9"/>
      <c r="B356" s="9"/>
      <c r="C356" s="10" t="s">
        <v>202</v>
      </c>
      <c r="D356" s="11" t="s">
        <v>203</v>
      </c>
      <c r="E356" s="13">
        <v>64800</v>
      </c>
      <c r="F356" s="13">
        <f t="shared" si="113"/>
        <v>457</v>
      </c>
      <c r="G356" s="769">
        <v>65257</v>
      </c>
      <c r="H356" s="1226">
        <v>45116.09</v>
      </c>
      <c r="I356" s="1233">
        <f t="shared" si="114"/>
        <v>0.69136016059579808</v>
      </c>
      <c r="J356" s="1234">
        <v>0</v>
      </c>
    </row>
    <row r="357" spans="1:10" x14ac:dyDescent="0.2">
      <c r="A357" s="9"/>
      <c r="B357" s="9"/>
      <c r="C357" s="10" t="s">
        <v>215</v>
      </c>
      <c r="D357" s="11" t="s">
        <v>216</v>
      </c>
      <c r="E357" s="13">
        <v>12000</v>
      </c>
      <c r="F357" s="13">
        <f t="shared" si="113"/>
        <v>0</v>
      </c>
      <c r="G357" s="769">
        <v>12000</v>
      </c>
      <c r="H357" s="1226">
        <v>5109.49</v>
      </c>
      <c r="I357" s="1233">
        <f t="shared" si="114"/>
        <v>0.42579083333333334</v>
      </c>
      <c r="J357" s="1234">
        <v>0</v>
      </c>
    </row>
    <row r="358" spans="1:10" x14ac:dyDescent="0.2">
      <c r="A358" s="9"/>
      <c r="B358" s="9"/>
      <c r="C358" s="10" t="s">
        <v>225</v>
      </c>
      <c r="D358" s="11" t="s">
        <v>226</v>
      </c>
      <c r="E358" s="13">
        <v>1000</v>
      </c>
      <c r="F358" s="13">
        <f t="shared" si="113"/>
        <v>0</v>
      </c>
      <c r="G358" s="769">
        <v>1000</v>
      </c>
      <c r="H358" s="1226">
        <v>307.5</v>
      </c>
      <c r="I358" s="1233">
        <f t="shared" si="114"/>
        <v>0.3075</v>
      </c>
      <c r="J358" s="1234">
        <v>0</v>
      </c>
    </row>
    <row r="359" spans="1:10" x14ac:dyDescent="0.2">
      <c r="A359" s="9"/>
      <c r="B359" s="9"/>
      <c r="C359" s="10" t="s">
        <v>275</v>
      </c>
      <c r="D359" s="11" t="s">
        <v>276</v>
      </c>
      <c r="E359" s="13">
        <v>1000</v>
      </c>
      <c r="F359" s="13">
        <f t="shared" si="113"/>
        <v>0</v>
      </c>
      <c r="G359" s="769">
        <v>1000</v>
      </c>
      <c r="H359" s="1226">
        <v>300</v>
      </c>
      <c r="I359" s="1233">
        <f t="shared" si="114"/>
        <v>0.3</v>
      </c>
      <c r="J359" s="1234">
        <v>0</v>
      </c>
    </row>
    <row r="360" spans="1:10" x14ac:dyDescent="0.2">
      <c r="A360" s="9"/>
      <c r="B360" s="9"/>
      <c r="C360" s="10" t="s">
        <v>204</v>
      </c>
      <c r="D360" s="11" t="s">
        <v>205</v>
      </c>
      <c r="E360" s="13">
        <v>41800</v>
      </c>
      <c r="F360" s="13">
        <f t="shared" si="113"/>
        <v>1875</v>
      </c>
      <c r="G360" s="769">
        <v>43675</v>
      </c>
      <c r="H360" s="1226">
        <v>36155.33</v>
      </c>
      <c r="I360" s="1233">
        <f t="shared" si="114"/>
        <v>0.82782667429879797</v>
      </c>
      <c r="J360" s="1234">
        <v>0</v>
      </c>
    </row>
    <row r="361" spans="1:10" ht="33.75" x14ac:dyDescent="0.2">
      <c r="A361" s="9"/>
      <c r="B361" s="9"/>
      <c r="C361" s="10" t="s">
        <v>279</v>
      </c>
      <c r="D361" s="11" t="s">
        <v>280</v>
      </c>
      <c r="E361" s="13">
        <v>6000</v>
      </c>
      <c r="F361" s="13">
        <f t="shared" si="113"/>
        <v>0</v>
      </c>
      <c r="G361" s="769">
        <v>6000</v>
      </c>
      <c r="H361" s="1226">
        <v>4552.79</v>
      </c>
      <c r="I361" s="1233">
        <f t="shared" si="114"/>
        <v>0.75879833333333335</v>
      </c>
      <c r="J361" s="1234">
        <v>0</v>
      </c>
    </row>
    <row r="362" spans="1:10" ht="33.75" x14ac:dyDescent="0.2">
      <c r="A362" s="9"/>
      <c r="B362" s="9"/>
      <c r="C362" s="10" t="s">
        <v>281</v>
      </c>
      <c r="D362" s="11" t="s">
        <v>282</v>
      </c>
      <c r="E362" s="13">
        <v>2200</v>
      </c>
      <c r="F362" s="13">
        <f t="shared" si="113"/>
        <v>0</v>
      </c>
      <c r="G362" s="769">
        <v>2200</v>
      </c>
      <c r="H362" s="1226">
        <v>750.28</v>
      </c>
      <c r="I362" s="1233">
        <f t="shared" si="114"/>
        <v>0.34103636363636364</v>
      </c>
      <c r="J362" s="1234">
        <v>0</v>
      </c>
    </row>
    <row r="363" spans="1:10" ht="22.5" x14ac:dyDescent="0.2">
      <c r="A363" s="9"/>
      <c r="B363" s="9"/>
      <c r="C363" s="10" t="s">
        <v>285</v>
      </c>
      <c r="D363" s="11" t="s">
        <v>286</v>
      </c>
      <c r="E363" s="13">
        <v>0</v>
      </c>
      <c r="F363" s="13">
        <f t="shared" si="113"/>
        <v>21000</v>
      </c>
      <c r="G363" s="769">
        <v>21000</v>
      </c>
      <c r="H363" s="1226">
        <v>12361.5</v>
      </c>
      <c r="I363" s="1233">
        <f t="shared" si="114"/>
        <v>0.58864285714285713</v>
      </c>
      <c r="J363" s="1234">
        <v>0</v>
      </c>
    </row>
    <row r="364" spans="1:10" ht="22.5" x14ac:dyDescent="0.2">
      <c r="A364" s="9"/>
      <c r="B364" s="9"/>
      <c r="C364" s="10" t="s">
        <v>353</v>
      </c>
      <c r="D364" s="11" t="s">
        <v>354</v>
      </c>
      <c r="E364" s="13">
        <v>33000</v>
      </c>
      <c r="F364" s="13">
        <f t="shared" si="113"/>
        <v>0</v>
      </c>
      <c r="G364" s="769">
        <v>33000</v>
      </c>
      <c r="H364" s="1226">
        <v>15012.3</v>
      </c>
      <c r="I364" s="1233">
        <f t="shared" si="114"/>
        <v>0.45491818181818178</v>
      </c>
      <c r="J364" s="1234">
        <v>0</v>
      </c>
    </row>
    <row r="365" spans="1:10" x14ac:dyDescent="0.2">
      <c r="A365" s="9"/>
      <c r="B365" s="9"/>
      <c r="C365" s="10" t="s">
        <v>206</v>
      </c>
      <c r="D365" s="11" t="s">
        <v>207</v>
      </c>
      <c r="E365" s="13">
        <v>10500</v>
      </c>
      <c r="F365" s="13">
        <f t="shared" si="113"/>
        <v>0</v>
      </c>
      <c r="G365" s="769">
        <v>10500</v>
      </c>
      <c r="H365" s="1226">
        <v>3545.79</v>
      </c>
      <c r="I365" s="1233">
        <f t="shared" si="114"/>
        <v>0.33769428571428572</v>
      </c>
      <c r="J365" s="1234">
        <v>45</v>
      </c>
    </row>
    <row r="366" spans="1:10" x14ac:dyDescent="0.2">
      <c r="A366" s="9"/>
      <c r="B366" s="9"/>
      <c r="C366" s="10" t="s">
        <v>208</v>
      </c>
      <c r="D366" s="11" t="s">
        <v>209</v>
      </c>
      <c r="E366" s="13">
        <v>0</v>
      </c>
      <c r="F366" s="13">
        <f t="shared" si="113"/>
        <v>875</v>
      </c>
      <c r="G366" s="769">
        <v>875</v>
      </c>
      <c r="H366" s="1226">
        <v>875</v>
      </c>
      <c r="I366" s="1233">
        <f t="shared" si="114"/>
        <v>1</v>
      </c>
      <c r="J366" s="1234">
        <v>0</v>
      </c>
    </row>
    <row r="367" spans="1:10" ht="22.5" x14ac:dyDescent="0.2">
      <c r="A367" s="9"/>
      <c r="B367" s="9"/>
      <c r="C367" s="10" t="s">
        <v>287</v>
      </c>
      <c r="D367" s="11" t="s">
        <v>288</v>
      </c>
      <c r="E367" s="13">
        <v>29326</v>
      </c>
      <c r="F367" s="13">
        <f t="shared" si="113"/>
        <v>0</v>
      </c>
      <c r="G367" s="769">
        <v>29326</v>
      </c>
      <c r="H367" s="1226">
        <v>21994.5</v>
      </c>
      <c r="I367" s="1233">
        <f t="shared" si="114"/>
        <v>0.75</v>
      </c>
      <c r="J367" s="1234">
        <v>0</v>
      </c>
    </row>
    <row r="368" spans="1:10" ht="22.5" x14ac:dyDescent="0.2">
      <c r="A368" s="9"/>
      <c r="B368" s="9"/>
      <c r="C368" s="10" t="s">
        <v>210</v>
      </c>
      <c r="D368" s="11" t="s">
        <v>211</v>
      </c>
      <c r="E368" s="13">
        <v>2700</v>
      </c>
      <c r="F368" s="13">
        <f t="shared" si="113"/>
        <v>0</v>
      </c>
      <c r="G368" s="769">
        <v>2700</v>
      </c>
      <c r="H368" s="1226">
        <v>594</v>
      </c>
      <c r="I368" s="1233">
        <f t="shared" si="114"/>
        <v>0.22</v>
      </c>
      <c r="J368" s="1234">
        <v>0</v>
      </c>
    </row>
    <row r="369" spans="1:10" ht="22.5" x14ac:dyDescent="0.2">
      <c r="A369" s="8"/>
      <c r="B369" s="773" t="s">
        <v>160</v>
      </c>
      <c r="C369" s="774"/>
      <c r="D369" s="775" t="s">
        <v>161</v>
      </c>
      <c r="E369" s="776">
        <f>SUM(E370:E374)</f>
        <v>554437</v>
      </c>
      <c r="F369" s="776">
        <f t="shared" ref="F369:J369" si="115">SUM(F370:F374)</f>
        <v>1700</v>
      </c>
      <c r="G369" s="777">
        <f t="shared" si="115"/>
        <v>556137</v>
      </c>
      <c r="H369" s="790">
        <f t="shared" si="115"/>
        <v>256841.79</v>
      </c>
      <c r="I369" s="1228">
        <f>H369/G369</f>
        <v>0.46183186876614934</v>
      </c>
      <c r="J369" s="1240">
        <f t="shared" si="115"/>
        <v>2272.86</v>
      </c>
    </row>
    <row r="370" spans="1:10" ht="56.25" x14ac:dyDescent="0.2">
      <c r="A370" s="9"/>
      <c r="B370" s="9"/>
      <c r="C370" s="10" t="s">
        <v>148</v>
      </c>
      <c r="D370" s="11" t="s">
        <v>350</v>
      </c>
      <c r="E370" s="13">
        <v>0</v>
      </c>
      <c r="F370" s="13">
        <f>G370-E370</f>
        <v>1700</v>
      </c>
      <c r="G370" s="769">
        <v>1700</v>
      </c>
      <c r="H370" s="1226">
        <v>1645.6</v>
      </c>
      <c r="I370" s="1233">
        <f>H370/G370</f>
        <v>0.96799999999999997</v>
      </c>
      <c r="J370" s="1234">
        <v>0</v>
      </c>
    </row>
    <row r="371" spans="1:10" x14ac:dyDescent="0.2">
      <c r="A371" s="9"/>
      <c r="B371" s="9"/>
      <c r="C371" s="10" t="s">
        <v>198</v>
      </c>
      <c r="D371" s="11" t="s">
        <v>199</v>
      </c>
      <c r="E371" s="13">
        <v>6543</v>
      </c>
      <c r="F371" s="13">
        <f t="shared" ref="F371:F374" si="116">G371-E371</f>
        <v>0</v>
      </c>
      <c r="G371" s="769">
        <v>6543</v>
      </c>
      <c r="H371" s="1226">
        <v>2855.27</v>
      </c>
      <c r="I371" s="1233">
        <f t="shared" ref="I371:I374" si="117">H371/G371</f>
        <v>0.43638545009934282</v>
      </c>
      <c r="J371" s="1234">
        <v>596.69000000000005</v>
      </c>
    </row>
    <row r="372" spans="1:10" x14ac:dyDescent="0.2">
      <c r="A372" s="9"/>
      <c r="B372" s="9"/>
      <c r="C372" s="10" t="s">
        <v>212</v>
      </c>
      <c r="D372" s="11" t="s">
        <v>213</v>
      </c>
      <c r="E372" s="13">
        <v>38000</v>
      </c>
      <c r="F372" s="13">
        <f t="shared" si="116"/>
        <v>0</v>
      </c>
      <c r="G372" s="769">
        <v>38000</v>
      </c>
      <c r="H372" s="1226">
        <v>19234.66</v>
      </c>
      <c r="I372" s="1233">
        <f t="shared" si="117"/>
        <v>0.50617526315789474</v>
      </c>
      <c r="J372" s="1234">
        <v>632.61</v>
      </c>
    </row>
    <row r="373" spans="1:10" x14ac:dyDescent="0.2">
      <c r="A373" s="9"/>
      <c r="B373" s="9"/>
      <c r="C373" s="10" t="s">
        <v>204</v>
      </c>
      <c r="D373" s="11" t="s">
        <v>205</v>
      </c>
      <c r="E373" s="13">
        <v>38300</v>
      </c>
      <c r="F373" s="13">
        <f t="shared" si="116"/>
        <v>0</v>
      </c>
      <c r="G373" s="769">
        <v>38300</v>
      </c>
      <c r="H373" s="1226">
        <v>18194.810000000001</v>
      </c>
      <c r="I373" s="1233">
        <f t="shared" si="117"/>
        <v>0.47506031331592691</v>
      </c>
      <c r="J373" s="1234">
        <v>1043.56</v>
      </c>
    </row>
    <row r="374" spans="1:10" ht="33.75" x14ac:dyDescent="0.2">
      <c r="A374" s="9"/>
      <c r="B374" s="9"/>
      <c r="C374" s="10" t="s">
        <v>348</v>
      </c>
      <c r="D374" s="11" t="s">
        <v>349</v>
      </c>
      <c r="E374" s="13">
        <v>471594</v>
      </c>
      <c r="F374" s="13">
        <f t="shared" si="116"/>
        <v>0</v>
      </c>
      <c r="G374" s="769">
        <v>471594</v>
      </c>
      <c r="H374" s="1226">
        <v>214911.45</v>
      </c>
      <c r="I374" s="1233">
        <f t="shared" si="117"/>
        <v>0.45571285894222574</v>
      </c>
      <c r="J374" s="1234">
        <v>0</v>
      </c>
    </row>
    <row r="375" spans="1:10" ht="15" x14ac:dyDescent="0.2">
      <c r="A375" s="8"/>
      <c r="B375" s="773" t="s">
        <v>162</v>
      </c>
      <c r="C375" s="774"/>
      <c r="D375" s="775" t="s">
        <v>163</v>
      </c>
      <c r="E375" s="776">
        <f>E376</f>
        <v>0</v>
      </c>
      <c r="F375" s="776">
        <f t="shared" ref="F375:J375" si="118">F376</f>
        <v>69110</v>
      </c>
      <c r="G375" s="777">
        <f t="shared" si="118"/>
        <v>69110</v>
      </c>
      <c r="H375" s="790">
        <f t="shared" si="118"/>
        <v>69110</v>
      </c>
      <c r="I375" s="1228">
        <f>H375/G375</f>
        <v>1</v>
      </c>
      <c r="J375" s="1236">
        <f t="shared" si="118"/>
        <v>0</v>
      </c>
    </row>
    <row r="376" spans="1:10" x14ac:dyDescent="0.2">
      <c r="A376" s="9"/>
      <c r="B376" s="9"/>
      <c r="C376" s="10" t="s">
        <v>351</v>
      </c>
      <c r="D376" s="11" t="s">
        <v>352</v>
      </c>
      <c r="E376" s="13">
        <v>0</v>
      </c>
      <c r="F376" s="13">
        <f>G376-E376</f>
        <v>69110</v>
      </c>
      <c r="G376" s="769">
        <v>69110</v>
      </c>
      <c r="H376" s="1226">
        <v>69110</v>
      </c>
      <c r="I376" s="1233">
        <f>H376/G376</f>
        <v>1</v>
      </c>
      <c r="J376" s="1241">
        <v>0</v>
      </c>
    </row>
    <row r="377" spans="1:10" ht="15" x14ac:dyDescent="0.2">
      <c r="A377" s="8"/>
      <c r="B377" s="773" t="s">
        <v>164</v>
      </c>
      <c r="C377" s="774"/>
      <c r="D377" s="775" t="s">
        <v>11</v>
      </c>
      <c r="E377" s="776">
        <f>SUM(E378:E383)</f>
        <v>102570</v>
      </c>
      <c r="F377" s="776">
        <f t="shared" ref="F377:J377" si="119">SUM(F378:F383)</f>
        <v>188839</v>
      </c>
      <c r="G377" s="777">
        <f t="shared" si="119"/>
        <v>291409</v>
      </c>
      <c r="H377" s="790">
        <f t="shared" si="119"/>
        <v>190308.08000000002</v>
      </c>
      <c r="I377" s="1228">
        <f>H377/G377</f>
        <v>0.65306177914889385</v>
      </c>
      <c r="J377" s="1236">
        <f t="shared" si="119"/>
        <v>0</v>
      </c>
    </row>
    <row r="378" spans="1:10" x14ac:dyDescent="0.2">
      <c r="A378" s="9"/>
      <c r="B378" s="9"/>
      <c r="C378" s="10" t="s">
        <v>351</v>
      </c>
      <c r="D378" s="11" t="s">
        <v>352</v>
      </c>
      <c r="E378" s="13">
        <v>100000</v>
      </c>
      <c r="F378" s="13">
        <f>G378-E378</f>
        <v>185299</v>
      </c>
      <c r="G378" s="769">
        <v>285299</v>
      </c>
      <c r="H378" s="1226">
        <v>188972.54</v>
      </c>
      <c r="I378" s="1233">
        <f>H378/G378</f>
        <v>0.66236663991111078</v>
      </c>
      <c r="J378" s="1234">
        <v>0</v>
      </c>
    </row>
    <row r="379" spans="1:10" x14ac:dyDescent="0.2">
      <c r="A379" s="9"/>
      <c r="B379" s="9"/>
      <c r="C379" s="10" t="s">
        <v>196</v>
      </c>
      <c r="D379" s="11" t="s">
        <v>197</v>
      </c>
      <c r="E379" s="13">
        <v>0</v>
      </c>
      <c r="F379" s="13">
        <f t="shared" ref="F379:F383" si="120">G379-E379</f>
        <v>2216</v>
      </c>
      <c r="G379" s="769">
        <v>2216</v>
      </c>
      <c r="H379" s="1226">
        <v>0</v>
      </c>
      <c r="I379" s="1233">
        <f t="shared" ref="I379:I383" si="121">H379/G379</f>
        <v>0</v>
      </c>
      <c r="J379" s="1234">
        <v>0</v>
      </c>
    </row>
    <row r="380" spans="1:10" x14ac:dyDescent="0.2">
      <c r="A380" s="9"/>
      <c r="B380" s="9"/>
      <c r="C380" s="10" t="s">
        <v>198</v>
      </c>
      <c r="D380" s="11" t="s">
        <v>199</v>
      </c>
      <c r="E380" s="13">
        <v>0</v>
      </c>
      <c r="F380" s="13">
        <f t="shared" si="120"/>
        <v>382</v>
      </c>
      <c r="G380" s="769">
        <v>382</v>
      </c>
      <c r="H380" s="1226">
        <v>0</v>
      </c>
      <c r="I380" s="1233">
        <f t="shared" si="121"/>
        <v>0</v>
      </c>
      <c r="J380" s="1234">
        <v>0</v>
      </c>
    </row>
    <row r="381" spans="1:10" x14ac:dyDescent="0.2">
      <c r="A381" s="9"/>
      <c r="B381" s="9"/>
      <c r="C381" s="10" t="s">
        <v>200</v>
      </c>
      <c r="D381" s="11" t="s">
        <v>201</v>
      </c>
      <c r="E381" s="13">
        <v>0</v>
      </c>
      <c r="F381" s="13">
        <f t="shared" si="120"/>
        <v>54</v>
      </c>
      <c r="G381" s="769">
        <v>54</v>
      </c>
      <c r="H381" s="1226">
        <v>0</v>
      </c>
      <c r="I381" s="1233">
        <f t="shared" si="121"/>
        <v>0</v>
      </c>
      <c r="J381" s="1234">
        <v>0</v>
      </c>
    </row>
    <row r="382" spans="1:10" x14ac:dyDescent="0.2">
      <c r="A382" s="9"/>
      <c r="B382" s="9"/>
      <c r="C382" s="10" t="s">
        <v>202</v>
      </c>
      <c r="D382" s="11" t="s">
        <v>203</v>
      </c>
      <c r="E382" s="13">
        <v>1600</v>
      </c>
      <c r="F382" s="13">
        <f t="shared" si="120"/>
        <v>0</v>
      </c>
      <c r="G382" s="769">
        <v>1600</v>
      </c>
      <c r="H382" s="1226">
        <v>788.63</v>
      </c>
      <c r="I382" s="1233">
        <f t="shared" si="121"/>
        <v>0.49289375000000002</v>
      </c>
      <c r="J382" s="1234">
        <v>0</v>
      </c>
    </row>
    <row r="383" spans="1:10" x14ac:dyDescent="0.2">
      <c r="A383" s="9"/>
      <c r="B383" s="9"/>
      <c r="C383" s="10" t="s">
        <v>204</v>
      </c>
      <c r="D383" s="11" t="s">
        <v>205</v>
      </c>
      <c r="E383" s="13">
        <v>970</v>
      </c>
      <c r="F383" s="13">
        <f t="shared" si="120"/>
        <v>888</v>
      </c>
      <c r="G383" s="769">
        <v>1858</v>
      </c>
      <c r="H383" s="1226">
        <v>546.91</v>
      </c>
      <c r="I383" s="1233">
        <f t="shared" si="121"/>
        <v>0.29435414424111944</v>
      </c>
      <c r="J383" s="1234">
        <v>0</v>
      </c>
    </row>
    <row r="384" spans="1:10" ht="22.5" x14ac:dyDescent="0.2">
      <c r="A384" s="783" t="s">
        <v>359</v>
      </c>
      <c r="B384" s="783"/>
      <c r="C384" s="783"/>
      <c r="D384" s="784" t="s">
        <v>360</v>
      </c>
      <c r="E384" s="785">
        <f>E385</f>
        <v>0</v>
      </c>
      <c r="F384" s="785">
        <f t="shared" ref="F384:J384" si="122">F385</f>
        <v>4000</v>
      </c>
      <c r="G384" s="786">
        <f t="shared" si="122"/>
        <v>4000</v>
      </c>
      <c r="H384" s="789">
        <f t="shared" si="122"/>
        <v>0</v>
      </c>
      <c r="I384" s="1227">
        <f t="shared" ref="I384:I389" si="123">H384/G384</f>
        <v>0</v>
      </c>
      <c r="J384" s="1235">
        <f t="shared" si="122"/>
        <v>0</v>
      </c>
    </row>
    <row r="385" spans="1:10" ht="22.5" x14ac:dyDescent="0.2">
      <c r="A385" s="8"/>
      <c r="B385" s="773" t="s">
        <v>361</v>
      </c>
      <c r="C385" s="774"/>
      <c r="D385" s="775" t="s">
        <v>362</v>
      </c>
      <c r="E385" s="776">
        <f>E386</f>
        <v>0</v>
      </c>
      <c r="F385" s="776">
        <f t="shared" ref="F385:J385" si="124">F386</f>
        <v>4000</v>
      </c>
      <c r="G385" s="777">
        <f t="shared" si="124"/>
        <v>4000</v>
      </c>
      <c r="H385" s="790">
        <f t="shared" si="124"/>
        <v>0</v>
      </c>
      <c r="I385" s="1228">
        <f t="shared" si="123"/>
        <v>0</v>
      </c>
      <c r="J385" s="1236">
        <f t="shared" si="124"/>
        <v>0</v>
      </c>
    </row>
    <row r="386" spans="1:10" ht="45" x14ac:dyDescent="0.2">
      <c r="A386" s="9"/>
      <c r="B386" s="9"/>
      <c r="C386" s="10" t="s">
        <v>8</v>
      </c>
      <c r="D386" s="11" t="s">
        <v>224</v>
      </c>
      <c r="E386" s="13">
        <v>0</v>
      </c>
      <c r="F386" s="13">
        <f>G386-E386</f>
        <v>4000</v>
      </c>
      <c r="G386" s="769">
        <v>4000</v>
      </c>
      <c r="H386" s="1226">
        <v>0</v>
      </c>
      <c r="I386" s="1233">
        <f t="shared" si="123"/>
        <v>0</v>
      </c>
      <c r="J386" s="1241">
        <v>0</v>
      </c>
    </row>
    <row r="387" spans="1:10" ht="23.25" customHeight="1" x14ac:dyDescent="0.2">
      <c r="A387" s="783" t="s">
        <v>165</v>
      </c>
      <c r="B387" s="783"/>
      <c r="C387" s="783"/>
      <c r="D387" s="784" t="s">
        <v>166</v>
      </c>
      <c r="E387" s="785">
        <f>E388+E400+E403</f>
        <v>482433</v>
      </c>
      <c r="F387" s="785">
        <f t="shared" ref="F387:J387" si="125">F388+F400+F403</f>
        <v>257780</v>
      </c>
      <c r="G387" s="786">
        <f t="shared" si="125"/>
        <v>740213</v>
      </c>
      <c r="H387" s="789">
        <f t="shared" si="125"/>
        <v>514142.21</v>
      </c>
      <c r="I387" s="1227">
        <f t="shared" si="123"/>
        <v>0.69458684189550846</v>
      </c>
      <c r="J387" s="1235">
        <f t="shared" si="125"/>
        <v>12498.89</v>
      </c>
    </row>
    <row r="388" spans="1:10" ht="15" x14ac:dyDescent="0.2">
      <c r="A388" s="8"/>
      <c r="B388" s="773" t="s">
        <v>363</v>
      </c>
      <c r="C388" s="774"/>
      <c r="D388" s="775" t="s">
        <v>364</v>
      </c>
      <c r="E388" s="776">
        <f>SUM(E389:E399)</f>
        <v>409867</v>
      </c>
      <c r="F388" s="776">
        <f t="shared" ref="F388:J388" si="126">SUM(F389:F399)</f>
        <v>-12792</v>
      </c>
      <c r="G388" s="777">
        <f t="shared" si="126"/>
        <v>397075</v>
      </c>
      <c r="H388" s="790">
        <f t="shared" si="126"/>
        <v>208687.21000000002</v>
      </c>
      <c r="I388" s="1228">
        <f t="shared" si="123"/>
        <v>0.52556119121072853</v>
      </c>
      <c r="J388" s="1239">
        <f t="shared" si="126"/>
        <v>12498.89</v>
      </c>
    </row>
    <row r="389" spans="1:10" x14ac:dyDescent="0.2">
      <c r="A389" s="9"/>
      <c r="B389" s="9"/>
      <c r="C389" s="10" t="s">
        <v>267</v>
      </c>
      <c r="D389" s="11" t="s">
        <v>268</v>
      </c>
      <c r="E389" s="13">
        <v>778</v>
      </c>
      <c r="F389" s="13">
        <f>G389-E389</f>
        <v>0</v>
      </c>
      <c r="G389" s="769">
        <v>778</v>
      </c>
      <c r="H389" s="1226">
        <v>163</v>
      </c>
      <c r="I389" s="1233">
        <f t="shared" si="123"/>
        <v>0.2095115681233933</v>
      </c>
      <c r="J389" s="1234">
        <v>0</v>
      </c>
    </row>
    <row r="390" spans="1:10" x14ac:dyDescent="0.2">
      <c r="A390" s="9"/>
      <c r="B390" s="9"/>
      <c r="C390" s="10" t="s">
        <v>196</v>
      </c>
      <c r="D390" s="11" t="s">
        <v>197</v>
      </c>
      <c r="E390" s="13">
        <v>278801</v>
      </c>
      <c r="F390" s="13">
        <f t="shared" ref="F390:F399" si="127">G390-E390</f>
        <v>-1225</v>
      </c>
      <c r="G390" s="769">
        <v>277576</v>
      </c>
      <c r="H390" s="1226">
        <v>140498.85</v>
      </c>
      <c r="I390" s="1233">
        <f t="shared" ref="I390:I399" si="128">H390/G390</f>
        <v>0.50616353719341733</v>
      </c>
      <c r="J390" s="1234">
        <v>7476.66</v>
      </c>
    </row>
    <row r="391" spans="1:10" x14ac:dyDescent="0.2">
      <c r="A391" s="9"/>
      <c r="B391" s="9"/>
      <c r="C391" s="10" t="s">
        <v>259</v>
      </c>
      <c r="D391" s="11" t="s">
        <v>260</v>
      </c>
      <c r="E391" s="13">
        <v>29500</v>
      </c>
      <c r="F391" s="13">
        <f t="shared" si="127"/>
        <v>-9674</v>
      </c>
      <c r="G391" s="769">
        <v>19826</v>
      </c>
      <c r="H391" s="1226">
        <v>19822.79</v>
      </c>
      <c r="I391" s="1233">
        <f t="shared" si="128"/>
        <v>0.9998380913951378</v>
      </c>
      <c r="J391" s="1234">
        <v>0</v>
      </c>
    </row>
    <row r="392" spans="1:10" x14ac:dyDescent="0.2">
      <c r="A392" s="9"/>
      <c r="B392" s="9"/>
      <c r="C392" s="10" t="s">
        <v>198</v>
      </c>
      <c r="D392" s="11" t="s">
        <v>199</v>
      </c>
      <c r="E392" s="13">
        <v>53349</v>
      </c>
      <c r="F392" s="13">
        <f t="shared" si="127"/>
        <v>-1656</v>
      </c>
      <c r="G392" s="769">
        <v>51693</v>
      </c>
      <c r="H392" s="1226">
        <v>27069.19</v>
      </c>
      <c r="I392" s="1233">
        <f t="shared" si="128"/>
        <v>0.52365291238659006</v>
      </c>
      <c r="J392" s="1234">
        <v>4439.53</v>
      </c>
    </row>
    <row r="393" spans="1:10" x14ac:dyDescent="0.2">
      <c r="A393" s="9"/>
      <c r="B393" s="9"/>
      <c r="C393" s="10" t="s">
        <v>200</v>
      </c>
      <c r="D393" s="11" t="s">
        <v>201</v>
      </c>
      <c r="E393" s="13">
        <v>7603</v>
      </c>
      <c r="F393" s="13">
        <f t="shared" si="127"/>
        <v>-237</v>
      </c>
      <c r="G393" s="769">
        <v>7366</v>
      </c>
      <c r="H393" s="1226">
        <v>3549.1</v>
      </c>
      <c r="I393" s="1233">
        <f t="shared" si="128"/>
        <v>0.48182188433342382</v>
      </c>
      <c r="J393" s="1234">
        <v>582.70000000000005</v>
      </c>
    </row>
    <row r="394" spans="1:10" x14ac:dyDescent="0.2">
      <c r="A394" s="9"/>
      <c r="B394" s="9"/>
      <c r="C394" s="10" t="s">
        <v>202</v>
      </c>
      <c r="D394" s="11" t="s">
        <v>203</v>
      </c>
      <c r="E394" s="13">
        <v>10300</v>
      </c>
      <c r="F394" s="13">
        <f t="shared" si="127"/>
        <v>0</v>
      </c>
      <c r="G394" s="769">
        <v>10300</v>
      </c>
      <c r="H394" s="1226">
        <v>1892.07</v>
      </c>
      <c r="I394" s="1233">
        <f t="shared" si="128"/>
        <v>0.18369611650485437</v>
      </c>
      <c r="J394" s="1234">
        <v>0</v>
      </c>
    </row>
    <row r="395" spans="1:10" ht="22.5" x14ac:dyDescent="0.2">
      <c r="A395" s="9"/>
      <c r="B395" s="9"/>
      <c r="C395" s="10" t="s">
        <v>273</v>
      </c>
      <c r="D395" s="11" t="s">
        <v>274</v>
      </c>
      <c r="E395" s="13">
        <v>6900</v>
      </c>
      <c r="F395" s="13">
        <f t="shared" si="127"/>
        <v>0</v>
      </c>
      <c r="G395" s="769">
        <v>6900</v>
      </c>
      <c r="H395" s="1226">
        <v>179.49</v>
      </c>
      <c r="I395" s="1233">
        <f t="shared" si="128"/>
        <v>2.6013043478260871E-2</v>
      </c>
      <c r="J395" s="1234">
        <v>0</v>
      </c>
    </row>
    <row r="396" spans="1:10" x14ac:dyDescent="0.2">
      <c r="A396" s="9"/>
      <c r="B396" s="9"/>
      <c r="C396" s="10" t="s">
        <v>215</v>
      </c>
      <c r="D396" s="11" t="s">
        <v>216</v>
      </c>
      <c r="E396" s="13">
        <v>6000</v>
      </c>
      <c r="F396" s="13">
        <f t="shared" si="127"/>
        <v>0</v>
      </c>
      <c r="G396" s="769">
        <v>6000</v>
      </c>
      <c r="H396" s="1226">
        <v>3408.8</v>
      </c>
      <c r="I396" s="1233">
        <f t="shared" si="128"/>
        <v>0.56813333333333338</v>
      </c>
      <c r="J396" s="1234">
        <v>0</v>
      </c>
    </row>
    <row r="397" spans="1:10" x14ac:dyDescent="0.2">
      <c r="A397" s="9"/>
      <c r="B397" s="9"/>
      <c r="C397" s="10" t="s">
        <v>225</v>
      </c>
      <c r="D397" s="11" t="s">
        <v>226</v>
      </c>
      <c r="E397" s="13">
        <v>1000</v>
      </c>
      <c r="F397" s="13">
        <f t="shared" si="127"/>
        <v>0</v>
      </c>
      <c r="G397" s="769">
        <v>1000</v>
      </c>
      <c r="H397" s="1226">
        <v>623.82000000000005</v>
      </c>
      <c r="I397" s="1233">
        <f t="shared" si="128"/>
        <v>0.62382000000000004</v>
      </c>
      <c r="J397" s="1234">
        <v>0</v>
      </c>
    </row>
    <row r="398" spans="1:10" x14ac:dyDescent="0.2">
      <c r="A398" s="9"/>
      <c r="B398" s="9"/>
      <c r="C398" s="10" t="s">
        <v>204</v>
      </c>
      <c r="D398" s="11" t="s">
        <v>205</v>
      </c>
      <c r="E398" s="13">
        <v>1900</v>
      </c>
      <c r="F398" s="13">
        <f t="shared" si="127"/>
        <v>0</v>
      </c>
      <c r="G398" s="769">
        <v>1900</v>
      </c>
      <c r="H398" s="1226">
        <v>1178.0999999999999</v>
      </c>
      <c r="I398" s="1233">
        <f t="shared" si="128"/>
        <v>0.6200526315789473</v>
      </c>
      <c r="J398" s="1234">
        <v>0</v>
      </c>
    </row>
    <row r="399" spans="1:10" ht="22.5" x14ac:dyDescent="0.2">
      <c r="A399" s="9"/>
      <c r="B399" s="9"/>
      <c r="C399" s="10" t="s">
        <v>287</v>
      </c>
      <c r="D399" s="11" t="s">
        <v>288</v>
      </c>
      <c r="E399" s="13">
        <v>13736</v>
      </c>
      <c r="F399" s="13">
        <f t="shared" si="127"/>
        <v>0</v>
      </c>
      <c r="G399" s="769">
        <v>13736</v>
      </c>
      <c r="H399" s="1226">
        <v>10302</v>
      </c>
      <c r="I399" s="1233">
        <f t="shared" si="128"/>
        <v>0.75</v>
      </c>
      <c r="J399" s="1234">
        <v>0</v>
      </c>
    </row>
    <row r="400" spans="1:10" ht="15" x14ac:dyDescent="0.2">
      <c r="A400" s="8"/>
      <c r="B400" s="773" t="s">
        <v>167</v>
      </c>
      <c r="C400" s="774"/>
      <c r="D400" s="775" t="s">
        <v>168</v>
      </c>
      <c r="E400" s="776">
        <f>SUM(E401:E402)</f>
        <v>70000</v>
      </c>
      <c r="F400" s="776">
        <f t="shared" ref="F400:J400" si="129">SUM(F401:F402)</f>
        <v>270572</v>
      </c>
      <c r="G400" s="777">
        <f t="shared" si="129"/>
        <v>340572</v>
      </c>
      <c r="H400" s="790">
        <f t="shared" si="129"/>
        <v>305235</v>
      </c>
      <c r="I400" s="1228">
        <f t="shared" ref="I400:I410" si="130">H400/G400</f>
        <v>0.89624220429160351</v>
      </c>
      <c r="J400" s="1236">
        <f t="shared" si="129"/>
        <v>0</v>
      </c>
    </row>
    <row r="401" spans="1:10" ht="56.25" x14ac:dyDescent="0.2">
      <c r="A401" s="9"/>
      <c r="B401" s="9"/>
      <c r="C401" s="10" t="s">
        <v>148</v>
      </c>
      <c r="D401" s="11" t="s">
        <v>350</v>
      </c>
      <c r="E401" s="13">
        <v>0</v>
      </c>
      <c r="F401" s="13">
        <f>G401-E401</f>
        <v>518</v>
      </c>
      <c r="G401" s="769">
        <v>518</v>
      </c>
      <c r="H401" s="1226">
        <v>0</v>
      </c>
      <c r="I401" s="1233">
        <f t="shared" si="130"/>
        <v>0</v>
      </c>
      <c r="J401" s="1234">
        <v>0</v>
      </c>
    </row>
    <row r="402" spans="1:10" x14ac:dyDescent="0.2">
      <c r="A402" s="9"/>
      <c r="B402" s="9"/>
      <c r="C402" s="10" t="s">
        <v>323</v>
      </c>
      <c r="D402" s="11" t="s">
        <v>324</v>
      </c>
      <c r="E402" s="13">
        <v>70000</v>
      </c>
      <c r="F402" s="13">
        <f>G402-E402</f>
        <v>270054</v>
      </c>
      <c r="G402" s="769">
        <v>340054</v>
      </c>
      <c r="H402" s="1226">
        <v>305235</v>
      </c>
      <c r="I402" s="1233">
        <f t="shared" si="130"/>
        <v>0.89760743881854055</v>
      </c>
      <c r="J402" s="1234">
        <v>0</v>
      </c>
    </row>
    <row r="403" spans="1:10" ht="15" x14ac:dyDescent="0.2">
      <c r="A403" s="8"/>
      <c r="B403" s="773" t="s">
        <v>365</v>
      </c>
      <c r="C403" s="774"/>
      <c r="D403" s="775" t="s">
        <v>336</v>
      </c>
      <c r="E403" s="776">
        <f>E404</f>
        <v>2566</v>
      </c>
      <c r="F403" s="776">
        <f t="shared" ref="F403:J403" si="131">F404</f>
        <v>0</v>
      </c>
      <c r="G403" s="777">
        <f t="shared" si="131"/>
        <v>2566</v>
      </c>
      <c r="H403" s="790">
        <f t="shared" si="131"/>
        <v>220</v>
      </c>
      <c r="I403" s="1228">
        <f t="shared" si="130"/>
        <v>8.573655494933749E-2</v>
      </c>
      <c r="J403" s="1236">
        <f t="shared" si="131"/>
        <v>0</v>
      </c>
    </row>
    <row r="404" spans="1:10" ht="22.5" x14ac:dyDescent="0.2">
      <c r="A404" s="9"/>
      <c r="B404" s="9"/>
      <c r="C404" s="10" t="s">
        <v>210</v>
      </c>
      <c r="D404" s="11" t="s">
        <v>211</v>
      </c>
      <c r="E404" s="13">
        <v>2566</v>
      </c>
      <c r="F404" s="13">
        <f>G404-E404</f>
        <v>0</v>
      </c>
      <c r="G404" s="769">
        <v>2566</v>
      </c>
      <c r="H404" s="1226">
        <v>220</v>
      </c>
      <c r="I404" s="1233">
        <f t="shared" si="130"/>
        <v>8.573655494933749E-2</v>
      </c>
      <c r="J404" s="1234">
        <v>0</v>
      </c>
    </row>
    <row r="405" spans="1:10" ht="22.5" x14ac:dyDescent="0.2">
      <c r="A405" s="783" t="s">
        <v>169</v>
      </c>
      <c r="B405" s="783"/>
      <c r="C405" s="783"/>
      <c r="D405" s="784" t="s">
        <v>170</v>
      </c>
      <c r="E405" s="785">
        <f>E406+E409+E414+E416+E420+E424+E428+E430</f>
        <v>5208084</v>
      </c>
      <c r="F405" s="785">
        <f t="shared" ref="F405:J405" si="132">F406+F409+F414+F416+F420+F424+F428+F430</f>
        <v>147944</v>
      </c>
      <c r="G405" s="786">
        <f t="shared" si="132"/>
        <v>5356028</v>
      </c>
      <c r="H405" s="789">
        <f t="shared" si="132"/>
        <v>2322752.4900000002</v>
      </c>
      <c r="I405" s="1227">
        <f t="shared" si="130"/>
        <v>0.43367071456683948</v>
      </c>
      <c r="J405" s="1235">
        <f t="shared" si="132"/>
        <v>618906.89999999991</v>
      </c>
    </row>
    <row r="406" spans="1:10" ht="15" x14ac:dyDescent="0.2">
      <c r="A406" s="8"/>
      <c r="B406" s="773" t="s">
        <v>171</v>
      </c>
      <c r="C406" s="774"/>
      <c r="D406" s="775" t="s">
        <v>172</v>
      </c>
      <c r="E406" s="776">
        <f>SUM(E407:E408)</f>
        <v>60000</v>
      </c>
      <c r="F406" s="776">
        <f t="shared" ref="F406:J406" si="133">SUM(F407:F408)</f>
        <v>38200</v>
      </c>
      <c r="G406" s="777">
        <f t="shared" si="133"/>
        <v>98200</v>
      </c>
      <c r="H406" s="790">
        <f t="shared" si="133"/>
        <v>41690</v>
      </c>
      <c r="I406" s="1228">
        <f t="shared" si="130"/>
        <v>0.4245417515274949</v>
      </c>
      <c r="J406" s="1236">
        <f t="shared" si="133"/>
        <v>0</v>
      </c>
    </row>
    <row r="407" spans="1:10" x14ac:dyDescent="0.2">
      <c r="A407" s="9"/>
      <c r="B407" s="9"/>
      <c r="C407" s="10" t="s">
        <v>202</v>
      </c>
      <c r="D407" s="11" t="s">
        <v>203</v>
      </c>
      <c r="E407" s="13">
        <v>0</v>
      </c>
      <c r="F407" s="13">
        <f>G407-E407</f>
        <v>38200</v>
      </c>
      <c r="G407" s="769">
        <v>38200</v>
      </c>
      <c r="H407" s="1226">
        <v>38000</v>
      </c>
      <c r="I407" s="1233">
        <f t="shared" si="130"/>
        <v>0.99476439790575921</v>
      </c>
      <c r="J407" s="1234">
        <v>0</v>
      </c>
    </row>
    <row r="408" spans="1:10" x14ac:dyDescent="0.2">
      <c r="A408" s="9"/>
      <c r="B408" s="9"/>
      <c r="C408" s="10" t="s">
        <v>204</v>
      </c>
      <c r="D408" s="11" t="s">
        <v>205</v>
      </c>
      <c r="E408" s="13">
        <v>60000</v>
      </c>
      <c r="F408" s="13">
        <f>G408-E408</f>
        <v>0</v>
      </c>
      <c r="G408" s="769">
        <v>60000</v>
      </c>
      <c r="H408" s="1226">
        <v>3690</v>
      </c>
      <c r="I408" s="1233">
        <f t="shared" si="130"/>
        <v>6.1499999999999999E-2</v>
      </c>
      <c r="J408" s="1234">
        <v>0</v>
      </c>
    </row>
    <row r="409" spans="1:10" ht="15" x14ac:dyDescent="0.2">
      <c r="A409" s="8"/>
      <c r="B409" s="773" t="s">
        <v>175</v>
      </c>
      <c r="C409" s="774"/>
      <c r="D409" s="775" t="s">
        <v>176</v>
      </c>
      <c r="E409" s="776">
        <f>SUM(E410:E413)</f>
        <v>1471155</v>
      </c>
      <c r="F409" s="776">
        <f t="shared" ref="F409:J409" si="134">SUM(F410:F413)</f>
        <v>89000</v>
      </c>
      <c r="G409" s="777">
        <f t="shared" si="134"/>
        <v>1560155</v>
      </c>
      <c r="H409" s="790">
        <f t="shared" si="134"/>
        <v>583917.67999999993</v>
      </c>
      <c r="I409" s="1228">
        <f t="shared" si="130"/>
        <v>0.37426901814242813</v>
      </c>
      <c r="J409" s="1236">
        <f t="shared" si="134"/>
        <v>225231.05</v>
      </c>
    </row>
    <row r="410" spans="1:10" ht="45" x14ac:dyDescent="0.2">
      <c r="A410" s="9"/>
      <c r="B410" s="9"/>
      <c r="C410" s="10" t="s">
        <v>329</v>
      </c>
      <c r="D410" s="11" t="s">
        <v>330</v>
      </c>
      <c r="E410" s="13">
        <v>30000</v>
      </c>
      <c r="F410" s="13">
        <f>G410-E410</f>
        <v>0</v>
      </c>
      <c r="G410" s="769">
        <v>30000</v>
      </c>
      <c r="H410" s="1226">
        <v>0</v>
      </c>
      <c r="I410" s="1249">
        <f t="shared" si="130"/>
        <v>0</v>
      </c>
      <c r="J410" s="1250">
        <v>0</v>
      </c>
    </row>
    <row r="411" spans="1:10" x14ac:dyDescent="0.2">
      <c r="A411" s="9"/>
      <c r="B411" s="9"/>
      <c r="C411" s="10" t="s">
        <v>202</v>
      </c>
      <c r="D411" s="11" t="s">
        <v>203</v>
      </c>
      <c r="E411" s="13">
        <v>35000</v>
      </c>
      <c r="F411" s="13">
        <f t="shared" ref="F411:F413" si="135">G411-E411</f>
        <v>-10000</v>
      </c>
      <c r="G411" s="769">
        <v>25000</v>
      </c>
      <c r="H411" s="1226">
        <v>17271.740000000002</v>
      </c>
      <c r="I411" s="1249">
        <f t="shared" ref="I411:I413" si="136">H411/G411</f>
        <v>0.69086960000000008</v>
      </c>
      <c r="J411" s="1232">
        <v>0</v>
      </c>
    </row>
    <row r="412" spans="1:10" x14ac:dyDescent="0.2">
      <c r="A412" s="9"/>
      <c r="B412" s="9"/>
      <c r="C412" s="10" t="s">
        <v>204</v>
      </c>
      <c r="D412" s="11" t="s">
        <v>205</v>
      </c>
      <c r="E412" s="13">
        <v>1396155</v>
      </c>
      <c r="F412" s="13">
        <f t="shared" si="135"/>
        <v>107000</v>
      </c>
      <c r="G412" s="769">
        <v>1503155</v>
      </c>
      <c r="H412" s="1226">
        <v>566645.93999999994</v>
      </c>
      <c r="I412" s="1249">
        <f t="shared" si="136"/>
        <v>0.3769710641949765</v>
      </c>
      <c r="J412" s="1232">
        <v>225231.05</v>
      </c>
    </row>
    <row r="413" spans="1:10" x14ac:dyDescent="0.2">
      <c r="A413" s="9"/>
      <c r="B413" s="9"/>
      <c r="C413" s="10" t="s">
        <v>208</v>
      </c>
      <c r="D413" s="11" t="s">
        <v>209</v>
      </c>
      <c r="E413" s="13">
        <v>10000</v>
      </c>
      <c r="F413" s="13">
        <f t="shared" si="135"/>
        <v>-8000</v>
      </c>
      <c r="G413" s="769">
        <v>2000</v>
      </c>
      <c r="H413" s="1226">
        <v>0</v>
      </c>
      <c r="I413" s="1249">
        <f t="shared" si="136"/>
        <v>0</v>
      </c>
      <c r="J413" s="1232">
        <v>0</v>
      </c>
    </row>
    <row r="414" spans="1:10" ht="15" x14ac:dyDescent="0.2">
      <c r="A414" s="8"/>
      <c r="B414" s="773" t="s">
        <v>366</v>
      </c>
      <c r="C414" s="774"/>
      <c r="D414" s="775" t="s">
        <v>367</v>
      </c>
      <c r="E414" s="776">
        <f>E415</f>
        <v>315000</v>
      </c>
      <c r="F414" s="776">
        <f t="shared" ref="F414:J414" si="137">F415</f>
        <v>0</v>
      </c>
      <c r="G414" s="777">
        <f t="shared" si="137"/>
        <v>315000</v>
      </c>
      <c r="H414" s="790">
        <f t="shared" si="137"/>
        <v>104659.77</v>
      </c>
      <c r="I414" s="1228">
        <f>H414/G414</f>
        <v>0.3322532380952381</v>
      </c>
      <c r="J414" s="1236">
        <f t="shared" si="137"/>
        <v>24892.17</v>
      </c>
    </row>
    <row r="415" spans="1:10" x14ac:dyDescent="0.2">
      <c r="A415" s="9"/>
      <c r="B415" s="9"/>
      <c r="C415" s="10" t="s">
        <v>204</v>
      </c>
      <c r="D415" s="11" t="s">
        <v>205</v>
      </c>
      <c r="E415" s="13">
        <v>315000</v>
      </c>
      <c r="F415" s="13">
        <f>G415-E415</f>
        <v>0</v>
      </c>
      <c r="G415" s="769">
        <v>315000</v>
      </c>
      <c r="H415" s="1226">
        <v>104659.77</v>
      </c>
      <c r="I415" s="1233">
        <f>H415/G415</f>
        <v>0.3322532380952381</v>
      </c>
      <c r="J415" s="1232">
        <v>24892.17</v>
      </c>
    </row>
    <row r="416" spans="1:10" ht="15" x14ac:dyDescent="0.2">
      <c r="A416" s="8"/>
      <c r="B416" s="773" t="s">
        <v>368</v>
      </c>
      <c r="C416" s="774"/>
      <c r="D416" s="775" t="s">
        <v>369</v>
      </c>
      <c r="E416" s="776">
        <f>SUM(E417:E419)</f>
        <v>91043</v>
      </c>
      <c r="F416" s="776">
        <f t="shared" ref="F416:J416" si="138">SUM(F417:F419)</f>
        <v>-2200</v>
      </c>
      <c r="G416" s="777">
        <f t="shared" si="138"/>
        <v>88843</v>
      </c>
      <c r="H416" s="790">
        <f t="shared" si="138"/>
        <v>27948.42</v>
      </c>
      <c r="I416" s="1228">
        <f>H416/G416</f>
        <v>0.31458212802359214</v>
      </c>
      <c r="J416" s="1236">
        <f t="shared" si="138"/>
        <v>2960.88</v>
      </c>
    </row>
    <row r="417" spans="1:10" x14ac:dyDescent="0.2">
      <c r="A417" s="9"/>
      <c r="B417" s="9"/>
      <c r="C417" s="10" t="s">
        <v>202</v>
      </c>
      <c r="D417" s="11" t="s">
        <v>203</v>
      </c>
      <c r="E417" s="13">
        <v>58543</v>
      </c>
      <c r="F417" s="13">
        <f>G417-E417</f>
        <v>-12200</v>
      </c>
      <c r="G417" s="769">
        <v>46343</v>
      </c>
      <c r="H417" s="1226">
        <v>20712.240000000002</v>
      </c>
      <c r="I417" s="1233">
        <f>H417/G417</f>
        <v>0.44693351746757876</v>
      </c>
      <c r="J417" s="1234">
        <v>1783.32</v>
      </c>
    </row>
    <row r="418" spans="1:10" x14ac:dyDescent="0.2">
      <c r="A418" s="9"/>
      <c r="B418" s="9"/>
      <c r="C418" s="10" t="s">
        <v>215</v>
      </c>
      <c r="D418" s="11" t="s">
        <v>216</v>
      </c>
      <c r="E418" s="13">
        <v>2000</v>
      </c>
      <c r="F418" s="13">
        <f t="shared" ref="F418:F419" si="139">G418-E418</f>
        <v>0</v>
      </c>
      <c r="G418" s="769">
        <v>2000</v>
      </c>
      <c r="H418" s="1226">
        <v>43.35</v>
      </c>
      <c r="I418" s="1233">
        <f t="shared" ref="I418:I419" si="140">H418/G418</f>
        <v>2.1675E-2</v>
      </c>
      <c r="J418" s="1234">
        <v>0</v>
      </c>
    </row>
    <row r="419" spans="1:10" x14ac:dyDescent="0.2">
      <c r="A419" s="9"/>
      <c r="B419" s="9"/>
      <c r="C419" s="10" t="s">
        <v>204</v>
      </c>
      <c r="D419" s="11" t="s">
        <v>205</v>
      </c>
      <c r="E419" s="13">
        <v>30500</v>
      </c>
      <c r="F419" s="13">
        <f t="shared" si="139"/>
        <v>10000</v>
      </c>
      <c r="G419" s="769">
        <v>40500</v>
      </c>
      <c r="H419" s="1226">
        <v>7192.83</v>
      </c>
      <c r="I419" s="1233">
        <f t="shared" si="140"/>
        <v>0.17760074074074073</v>
      </c>
      <c r="J419" s="1234">
        <v>1177.56</v>
      </c>
    </row>
    <row r="420" spans="1:10" ht="15" x14ac:dyDescent="0.2">
      <c r="A420" s="8"/>
      <c r="B420" s="773" t="s">
        <v>370</v>
      </c>
      <c r="C420" s="774"/>
      <c r="D420" s="775" t="s">
        <v>371</v>
      </c>
      <c r="E420" s="776">
        <f>SUM(E421:E423)</f>
        <v>95000</v>
      </c>
      <c r="F420" s="776">
        <f t="shared" ref="F420:J420" si="141">SUM(F421:F423)</f>
        <v>0</v>
      </c>
      <c r="G420" s="777">
        <f t="shared" si="141"/>
        <v>95000</v>
      </c>
      <c r="H420" s="790">
        <f t="shared" si="141"/>
        <v>40000</v>
      </c>
      <c r="I420" s="1228">
        <f>H420/G420</f>
        <v>0.42105263157894735</v>
      </c>
      <c r="J420" s="1240">
        <f t="shared" si="141"/>
        <v>0</v>
      </c>
    </row>
    <row r="421" spans="1:10" ht="45" x14ac:dyDescent="0.2">
      <c r="A421" s="9"/>
      <c r="B421" s="9"/>
      <c r="C421" s="10" t="s">
        <v>132</v>
      </c>
      <c r="D421" s="11" t="s">
        <v>219</v>
      </c>
      <c r="E421" s="13">
        <v>80000</v>
      </c>
      <c r="F421" s="13">
        <f>G421-E421</f>
        <v>0</v>
      </c>
      <c r="G421" s="769">
        <v>80000</v>
      </c>
      <c r="H421" s="1226">
        <v>40000</v>
      </c>
      <c r="I421" s="1233">
        <f>H421/G421</f>
        <v>0.5</v>
      </c>
      <c r="J421" s="1234">
        <v>0</v>
      </c>
    </row>
    <row r="422" spans="1:10" x14ac:dyDescent="0.2">
      <c r="A422" s="9"/>
      <c r="B422" s="9"/>
      <c r="C422" s="10" t="s">
        <v>202</v>
      </c>
      <c r="D422" s="11" t="s">
        <v>203</v>
      </c>
      <c r="E422" s="13">
        <v>1000</v>
      </c>
      <c r="F422" s="13">
        <f t="shared" ref="F422:F423" si="142">G422-E422</f>
        <v>0</v>
      </c>
      <c r="G422" s="769">
        <v>1000</v>
      </c>
      <c r="H422" s="1226">
        <v>0</v>
      </c>
      <c r="I422" s="1233">
        <f t="shared" ref="I422:I423" si="143">H422/G422</f>
        <v>0</v>
      </c>
      <c r="J422" s="1234">
        <v>0</v>
      </c>
    </row>
    <row r="423" spans="1:10" x14ac:dyDescent="0.2">
      <c r="A423" s="9"/>
      <c r="B423" s="9"/>
      <c r="C423" s="10" t="s">
        <v>204</v>
      </c>
      <c r="D423" s="11" t="s">
        <v>205</v>
      </c>
      <c r="E423" s="13">
        <v>14000</v>
      </c>
      <c r="F423" s="13">
        <f t="shared" si="142"/>
        <v>0</v>
      </c>
      <c r="G423" s="769">
        <v>14000</v>
      </c>
      <c r="H423" s="1226">
        <v>0</v>
      </c>
      <c r="I423" s="1233">
        <f t="shared" si="143"/>
        <v>0</v>
      </c>
      <c r="J423" s="1241">
        <v>0</v>
      </c>
    </row>
    <row r="424" spans="1:10" ht="15" x14ac:dyDescent="0.2">
      <c r="A424" s="8"/>
      <c r="B424" s="773" t="s">
        <v>372</v>
      </c>
      <c r="C424" s="774"/>
      <c r="D424" s="775" t="s">
        <v>373</v>
      </c>
      <c r="E424" s="776">
        <f>SUM(E425:E427)</f>
        <v>846617</v>
      </c>
      <c r="F424" s="776">
        <f t="shared" ref="F424:J424" si="144">SUM(F425:F427)</f>
        <v>13000</v>
      </c>
      <c r="G424" s="777">
        <f t="shared" si="144"/>
        <v>859617</v>
      </c>
      <c r="H424" s="790">
        <f>SUM(H425:H427)</f>
        <v>367118.52</v>
      </c>
      <c r="I424" s="1228">
        <f t="shared" ref="I424:I431" si="145">H424/G424</f>
        <v>0.42707219610594022</v>
      </c>
      <c r="J424" s="1236">
        <f t="shared" si="144"/>
        <v>16980.490000000002</v>
      </c>
    </row>
    <row r="425" spans="1:10" x14ac:dyDescent="0.2">
      <c r="A425" s="9"/>
      <c r="B425" s="9"/>
      <c r="C425" s="10" t="s">
        <v>215</v>
      </c>
      <c r="D425" s="11" t="s">
        <v>216</v>
      </c>
      <c r="E425" s="13">
        <v>550000</v>
      </c>
      <c r="F425" s="13">
        <f>G425-E425</f>
        <v>0</v>
      </c>
      <c r="G425" s="769">
        <v>550000</v>
      </c>
      <c r="H425" s="1226">
        <v>273493.64</v>
      </c>
      <c r="I425" s="1233">
        <f t="shared" si="145"/>
        <v>0.49726116363636363</v>
      </c>
      <c r="J425" s="1234">
        <v>567.52</v>
      </c>
    </row>
    <row r="426" spans="1:10" x14ac:dyDescent="0.2">
      <c r="A426" s="9"/>
      <c r="B426" s="9"/>
      <c r="C426" s="10" t="s">
        <v>204</v>
      </c>
      <c r="D426" s="11" t="s">
        <v>205</v>
      </c>
      <c r="E426" s="13">
        <v>296617</v>
      </c>
      <c r="F426" s="13">
        <f t="shared" ref="F426:F427" si="146">G426-E426</f>
        <v>6000</v>
      </c>
      <c r="G426" s="769">
        <v>302617</v>
      </c>
      <c r="H426" s="1226">
        <v>93624.88</v>
      </c>
      <c r="I426" s="1233">
        <f t="shared" si="145"/>
        <v>0.30938407293707892</v>
      </c>
      <c r="J426" s="1234">
        <v>16412.97</v>
      </c>
    </row>
    <row r="427" spans="1:10" x14ac:dyDescent="0.2">
      <c r="A427" s="9"/>
      <c r="B427" s="9"/>
      <c r="C427" s="10" t="s">
        <v>229</v>
      </c>
      <c r="D427" s="11" t="s">
        <v>230</v>
      </c>
      <c r="E427" s="13">
        <v>0</v>
      </c>
      <c r="F427" s="13">
        <f t="shared" si="146"/>
        <v>7000</v>
      </c>
      <c r="G427" s="769">
        <v>7000</v>
      </c>
      <c r="H427" s="1226">
        <v>0</v>
      </c>
      <c r="I427" s="1233">
        <f t="shared" si="145"/>
        <v>0</v>
      </c>
      <c r="J427" s="1234">
        <v>0</v>
      </c>
    </row>
    <row r="428" spans="1:10" ht="33.75" x14ac:dyDescent="0.2">
      <c r="A428" s="8"/>
      <c r="B428" s="773" t="s">
        <v>177</v>
      </c>
      <c r="C428" s="774"/>
      <c r="D428" s="775" t="s">
        <v>178</v>
      </c>
      <c r="E428" s="776">
        <f>E429</f>
        <v>15000</v>
      </c>
      <c r="F428" s="776">
        <f t="shared" ref="F428:J428" si="147">F429</f>
        <v>-5000</v>
      </c>
      <c r="G428" s="777">
        <f t="shared" si="147"/>
        <v>10000</v>
      </c>
      <c r="H428" s="790">
        <f t="shared" si="147"/>
        <v>0</v>
      </c>
      <c r="I428" s="1228">
        <f t="shared" si="145"/>
        <v>0</v>
      </c>
      <c r="J428" s="1240">
        <f t="shared" si="147"/>
        <v>0</v>
      </c>
    </row>
    <row r="429" spans="1:10" x14ac:dyDescent="0.2">
      <c r="A429" s="9"/>
      <c r="B429" s="9"/>
      <c r="C429" s="10" t="s">
        <v>208</v>
      </c>
      <c r="D429" s="11" t="s">
        <v>209</v>
      </c>
      <c r="E429" s="13">
        <v>15000</v>
      </c>
      <c r="F429" s="13">
        <f>G429-E429</f>
        <v>-5000</v>
      </c>
      <c r="G429" s="769">
        <v>10000</v>
      </c>
      <c r="H429" s="1226">
        <v>0</v>
      </c>
      <c r="I429" s="1233">
        <f t="shared" si="145"/>
        <v>0</v>
      </c>
      <c r="J429" s="1232">
        <v>0</v>
      </c>
    </row>
    <row r="430" spans="1:10" ht="15" x14ac:dyDescent="0.2">
      <c r="A430" s="8"/>
      <c r="B430" s="773" t="s">
        <v>179</v>
      </c>
      <c r="C430" s="774"/>
      <c r="D430" s="775" t="s">
        <v>11</v>
      </c>
      <c r="E430" s="776">
        <f>SUM(E431:E436)</f>
        <v>2314269</v>
      </c>
      <c r="F430" s="776">
        <f t="shared" ref="F430:J430" si="148">SUM(F431:F436)</f>
        <v>14944</v>
      </c>
      <c r="G430" s="777">
        <f t="shared" si="148"/>
        <v>2329213</v>
      </c>
      <c r="H430" s="790">
        <f t="shared" si="148"/>
        <v>1157418.1000000001</v>
      </c>
      <c r="I430" s="1228">
        <f t="shared" si="145"/>
        <v>0.49691380736755292</v>
      </c>
      <c r="J430" s="1236">
        <f t="shared" si="148"/>
        <v>348842.31</v>
      </c>
    </row>
    <row r="431" spans="1:10" x14ac:dyDescent="0.2">
      <c r="A431" s="9"/>
      <c r="B431" s="9"/>
      <c r="C431" s="10" t="s">
        <v>202</v>
      </c>
      <c r="D431" s="11" t="s">
        <v>203</v>
      </c>
      <c r="E431" s="13">
        <v>5000</v>
      </c>
      <c r="F431" s="13">
        <f>G431-E431</f>
        <v>-3000</v>
      </c>
      <c r="G431" s="769">
        <v>2000</v>
      </c>
      <c r="H431" s="1226">
        <v>0</v>
      </c>
      <c r="I431" s="1233">
        <f t="shared" si="145"/>
        <v>0</v>
      </c>
      <c r="J431" s="1232">
        <v>0</v>
      </c>
    </row>
    <row r="432" spans="1:10" x14ac:dyDescent="0.2">
      <c r="A432" s="9"/>
      <c r="B432" s="9"/>
      <c r="C432" s="10" t="s">
        <v>215</v>
      </c>
      <c r="D432" s="11" t="s">
        <v>216</v>
      </c>
      <c r="E432" s="13">
        <v>26000</v>
      </c>
      <c r="F432" s="13">
        <f t="shared" ref="F432:F436" si="149">G432-E432</f>
        <v>0</v>
      </c>
      <c r="G432" s="769">
        <v>26000</v>
      </c>
      <c r="H432" s="1226">
        <v>11746.89</v>
      </c>
      <c r="I432" s="1233">
        <f t="shared" ref="I432:I436" si="150">H432/G432</f>
        <v>0.45180346153846151</v>
      </c>
      <c r="J432" s="1232">
        <v>1873.8</v>
      </c>
    </row>
    <row r="433" spans="1:10" x14ac:dyDescent="0.2">
      <c r="A433" s="9"/>
      <c r="B433" s="9"/>
      <c r="C433" s="10" t="s">
        <v>204</v>
      </c>
      <c r="D433" s="11" t="s">
        <v>205</v>
      </c>
      <c r="E433" s="13">
        <v>5000</v>
      </c>
      <c r="F433" s="13">
        <f t="shared" si="149"/>
        <v>-3600</v>
      </c>
      <c r="G433" s="769">
        <v>1400</v>
      </c>
      <c r="H433" s="1226">
        <v>0</v>
      </c>
      <c r="I433" s="1233">
        <f t="shared" si="150"/>
        <v>0</v>
      </c>
      <c r="J433" s="1232">
        <v>0</v>
      </c>
    </row>
    <row r="434" spans="1:10" x14ac:dyDescent="0.2">
      <c r="A434" s="9"/>
      <c r="B434" s="9"/>
      <c r="C434" s="10" t="s">
        <v>229</v>
      </c>
      <c r="D434" s="11" t="s">
        <v>230</v>
      </c>
      <c r="E434" s="13">
        <v>0</v>
      </c>
      <c r="F434" s="13">
        <f t="shared" si="149"/>
        <v>20000</v>
      </c>
      <c r="G434" s="769">
        <v>20000</v>
      </c>
      <c r="H434" s="1226">
        <v>20000</v>
      </c>
      <c r="I434" s="1233">
        <f t="shared" si="150"/>
        <v>1</v>
      </c>
      <c r="J434" s="1232">
        <v>0</v>
      </c>
    </row>
    <row r="435" spans="1:10" x14ac:dyDescent="0.2">
      <c r="A435" s="9"/>
      <c r="B435" s="9"/>
      <c r="C435" s="10" t="s">
        <v>231</v>
      </c>
      <c r="D435" s="11" t="s">
        <v>230</v>
      </c>
      <c r="E435" s="13">
        <v>1000000</v>
      </c>
      <c r="F435" s="13">
        <f t="shared" si="149"/>
        <v>0</v>
      </c>
      <c r="G435" s="769">
        <v>1000000</v>
      </c>
      <c r="H435" s="1226">
        <v>485136.84</v>
      </c>
      <c r="I435" s="1233">
        <f t="shared" si="150"/>
        <v>0.48513684000000001</v>
      </c>
      <c r="J435" s="1232">
        <v>149534.97</v>
      </c>
    </row>
    <row r="436" spans="1:10" x14ac:dyDescent="0.2">
      <c r="A436" s="9"/>
      <c r="B436" s="9"/>
      <c r="C436" s="10" t="s">
        <v>232</v>
      </c>
      <c r="D436" s="11" t="s">
        <v>230</v>
      </c>
      <c r="E436" s="13">
        <v>1278269</v>
      </c>
      <c r="F436" s="13">
        <f t="shared" si="149"/>
        <v>1544</v>
      </c>
      <c r="G436" s="769">
        <v>1279813</v>
      </c>
      <c r="H436" s="1226">
        <v>640534.37</v>
      </c>
      <c r="I436" s="1233">
        <f t="shared" si="150"/>
        <v>0.50049059511037941</v>
      </c>
      <c r="J436" s="1232">
        <v>197433.54</v>
      </c>
    </row>
    <row r="437" spans="1:10" ht="20.25" customHeight="1" x14ac:dyDescent="0.2">
      <c r="A437" s="783" t="s">
        <v>180</v>
      </c>
      <c r="B437" s="783"/>
      <c r="C437" s="783"/>
      <c r="D437" s="784" t="s">
        <v>181</v>
      </c>
      <c r="E437" s="785">
        <f>E438+E441+E457+E460+E462+E464</f>
        <v>2926712.05</v>
      </c>
      <c r="F437" s="785">
        <f t="shared" ref="F437:J437" si="151">F438+F441+F457+F460+F462+F464</f>
        <v>80017.070000000007</v>
      </c>
      <c r="G437" s="786">
        <f t="shared" si="151"/>
        <v>3006729.1199999996</v>
      </c>
      <c r="H437" s="789">
        <f t="shared" si="151"/>
        <v>896486.50999999989</v>
      </c>
      <c r="I437" s="1227">
        <f t="shared" ref="I437:I442" si="152">H437/G437</f>
        <v>0.29816005174420235</v>
      </c>
      <c r="J437" s="1235">
        <f t="shared" si="151"/>
        <v>6662.01</v>
      </c>
    </row>
    <row r="438" spans="1:10" ht="15" x14ac:dyDescent="0.2">
      <c r="A438" s="8"/>
      <c r="B438" s="773" t="s">
        <v>182</v>
      </c>
      <c r="C438" s="774"/>
      <c r="D438" s="775" t="s">
        <v>183</v>
      </c>
      <c r="E438" s="776">
        <f>SUM(E439:E440)</f>
        <v>12000</v>
      </c>
      <c r="F438" s="776">
        <f t="shared" ref="F438:J438" si="153">SUM(F439:F440)</f>
        <v>15265</v>
      </c>
      <c r="G438" s="777">
        <f t="shared" si="153"/>
        <v>27265</v>
      </c>
      <c r="H438" s="790">
        <f t="shared" si="153"/>
        <v>0</v>
      </c>
      <c r="I438" s="1228">
        <f t="shared" si="152"/>
        <v>0</v>
      </c>
      <c r="J438" s="1236">
        <f t="shared" si="153"/>
        <v>2900</v>
      </c>
    </row>
    <row r="439" spans="1:10" x14ac:dyDescent="0.2">
      <c r="A439" s="9"/>
      <c r="B439" s="9"/>
      <c r="C439" s="10" t="s">
        <v>202</v>
      </c>
      <c r="D439" s="11" t="s">
        <v>203</v>
      </c>
      <c r="E439" s="13">
        <v>0</v>
      </c>
      <c r="F439" s="13">
        <f>G439-E439</f>
        <v>4265</v>
      </c>
      <c r="G439" s="769">
        <v>4265</v>
      </c>
      <c r="H439" s="1226">
        <v>0</v>
      </c>
      <c r="I439" s="1233">
        <f t="shared" si="152"/>
        <v>0</v>
      </c>
      <c r="J439" s="1234">
        <v>0</v>
      </c>
    </row>
    <row r="440" spans="1:10" x14ac:dyDescent="0.2">
      <c r="A440" s="9"/>
      <c r="B440" s="9"/>
      <c r="C440" s="10" t="s">
        <v>204</v>
      </c>
      <c r="D440" s="11" t="s">
        <v>205</v>
      </c>
      <c r="E440" s="13">
        <v>12000</v>
      </c>
      <c r="F440" s="13">
        <f>G440-E440</f>
        <v>11000</v>
      </c>
      <c r="G440" s="769">
        <v>23000</v>
      </c>
      <c r="H440" s="1226">
        <v>0</v>
      </c>
      <c r="I440" s="1233">
        <f t="shared" si="152"/>
        <v>0</v>
      </c>
      <c r="J440" s="1234">
        <v>2900</v>
      </c>
    </row>
    <row r="441" spans="1:10" ht="15" x14ac:dyDescent="0.2">
      <c r="A441" s="8"/>
      <c r="B441" s="773" t="s">
        <v>184</v>
      </c>
      <c r="C441" s="774"/>
      <c r="D441" s="775" t="s">
        <v>185</v>
      </c>
      <c r="E441" s="776">
        <f>SUM(E442:E456)</f>
        <v>2135995.02</v>
      </c>
      <c r="F441" s="776">
        <f t="shared" ref="F441:J441" si="154">SUM(F442:F456)</f>
        <v>1752.070000000007</v>
      </c>
      <c r="G441" s="777">
        <f t="shared" si="154"/>
        <v>2137747.09</v>
      </c>
      <c r="H441" s="790">
        <f t="shared" si="154"/>
        <v>510151.19</v>
      </c>
      <c r="I441" s="1228">
        <f t="shared" si="152"/>
        <v>0.23863963720797302</v>
      </c>
      <c r="J441" s="1236">
        <f t="shared" si="154"/>
        <v>1025.8200000000002</v>
      </c>
    </row>
    <row r="442" spans="1:10" ht="22.5" x14ac:dyDescent="0.2">
      <c r="A442" s="9"/>
      <c r="B442" s="9"/>
      <c r="C442" s="10" t="s">
        <v>374</v>
      </c>
      <c r="D442" s="11" t="s">
        <v>375</v>
      </c>
      <c r="E442" s="13">
        <v>609800</v>
      </c>
      <c r="F442" s="13">
        <f>G442-E442</f>
        <v>1296</v>
      </c>
      <c r="G442" s="769">
        <v>611096</v>
      </c>
      <c r="H442" s="1226">
        <v>304900</v>
      </c>
      <c r="I442" s="1233">
        <f t="shared" si="152"/>
        <v>0.49893961014308719</v>
      </c>
      <c r="J442" s="1234">
        <v>0</v>
      </c>
    </row>
    <row r="443" spans="1:10" x14ac:dyDescent="0.2">
      <c r="A443" s="9"/>
      <c r="B443" s="9"/>
      <c r="C443" s="10" t="s">
        <v>198</v>
      </c>
      <c r="D443" s="11" t="s">
        <v>199</v>
      </c>
      <c r="E443" s="13">
        <v>570</v>
      </c>
      <c r="F443" s="13">
        <f t="shared" ref="F443:F456" si="155">G443-E443</f>
        <v>0</v>
      </c>
      <c r="G443" s="769">
        <v>570</v>
      </c>
      <c r="H443" s="1226">
        <v>0</v>
      </c>
      <c r="I443" s="1233">
        <f t="shared" ref="I443:I456" si="156">H443/G443</f>
        <v>0</v>
      </c>
      <c r="J443" s="1234">
        <v>139.24</v>
      </c>
    </row>
    <row r="444" spans="1:10" x14ac:dyDescent="0.2">
      <c r="A444" s="9"/>
      <c r="B444" s="9"/>
      <c r="C444" s="10" t="s">
        <v>200</v>
      </c>
      <c r="D444" s="11" t="s">
        <v>201</v>
      </c>
      <c r="E444" s="13">
        <v>81</v>
      </c>
      <c r="F444" s="13">
        <f t="shared" si="155"/>
        <v>0</v>
      </c>
      <c r="G444" s="769">
        <v>81</v>
      </c>
      <c r="H444" s="1226">
        <v>0</v>
      </c>
      <c r="I444" s="1233">
        <f t="shared" si="156"/>
        <v>0</v>
      </c>
      <c r="J444" s="1234">
        <v>0</v>
      </c>
    </row>
    <row r="445" spans="1:10" x14ac:dyDescent="0.2">
      <c r="A445" s="9"/>
      <c r="B445" s="9"/>
      <c r="C445" s="10" t="s">
        <v>212</v>
      </c>
      <c r="D445" s="11" t="s">
        <v>213</v>
      </c>
      <c r="E445" s="13">
        <v>3289</v>
      </c>
      <c r="F445" s="13">
        <f t="shared" si="155"/>
        <v>0</v>
      </c>
      <c r="G445" s="769">
        <v>3289</v>
      </c>
      <c r="H445" s="1226">
        <v>606.1</v>
      </c>
      <c r="I445" s="1233">
        <f t="shared" si="156"/>
        <v>0.1842809364548495</v>
      </c>
      <c r="J445" s="1234">
        <v>203.9</v>
      </c>
    </row>
    <row r="446" spans="1:10" x14ac:dyDescent="0.2">
      <c r="A446" s="9"/>
      <c r="B446" s="9"/>
      <c r="C446" s="10" t="s">
        <v>202</v>
      </c>
      <c r="D446" s="11" t="s">
        <v>203</v>
      </c>
      <c r="E446" s="13">
        <v>52803</v>
      </c>
      <c r="F446" s="13">
        <f t="shared" si="155"/>
        <v>5500</v>
      </c>
      <c r="G446" s="769">
        <v>58303</v>
      </c>
      <c r="H446" s="1226">
        <v>16667.580000000002</v>
      </c>
      <c r="I446" s="1233">
        <f t="shared" si="156"/>
        <v>0.28587859972900198</v>
      </c>
      <c r="J446" s="1234">
        <v>107.36</v>
      </c>
    </row>
    <row r="447" spans="1:10" x14ac:dyDescent="0.2">
      <c r="A447" s="9"/>
      <c r="B447" s="9"/>
      <c r="C447" s="10" t="s">
        <v>215</v>
      </c>
      <c r="D447" s="11" t="s">
        <v>216</v>
      </c>
      <c r="E447" s="13">
        <v>44584.02</v>
      </c>
      <c r="F447" s="13">
        <f t="shared" si="155"/>
        <v>0</v>
      </c>
      <c r="G447" s="769">
        <v>44584.02</v>
      </c>
      <c r="H447" s="1226">
        <v>22440.47</v>
      </c>
      <c r="I447" s="1233">
        <f t="shared" si="156"/>
        <v>0.50332989263866301</v>
      </c>
      <c r="J447" s="1234">
        <v>554.32000000000005</v>
      </c>
    </row>
    <row r="448" spans="1:10" x14ac:dyDescent="0.2">
      <c r="A448" s="9"/>
      <c r="B448" s="9"/>
      <c r="C448" s="10" t="s">
        <v>225</v>
      </c>
      <c r="D448" s="11" t="s">
        <v>226</v>
      </c>
      <c r="E448" s="13">
        <v>0</v>
      </c>
      <c r="F448" s="13">
        <f t="shared" si="155"/>
        <v>60000</v>
      </c>
      <c r="G448" s="769">
        <v>60000</v>
      </c>
      <c r="H448" s="1226">
        <v>0</v>
      </c>
      <c r="I448" s="1233">
        <f t="shared" si="156"/>
        <v>0</v>
      </c>
      <c r="J448" s="1234">
        <v>0</v>
      </c>
    </row>
    <row r="449" spans="1:10" x14ac:dyDescent="0.2">
      <c r="A449" s="9"/>
      <c r="B449" s="9"/>
      <c r="C449" s="10" t="s">
        <v>204</v>
      </c>
      <c r="D449" s="11" t="s">
        <v>205</v>
      </c>
      <c r="E449" s="13">
        <v>12330</v>
      </c>
      <c r="F449" s="13">
        <f t="shared" si="155"/>
        <v>2000</v>
      </c>
      <c r="G449" s="769">
        <v>14330</v>
      </c>
      <c r="H449" s="1226">
        <v>2351.77</v>
      </c>
      <c r="I449" s="1233">
        <f t="shared" si="156"/>
        <v>0.16411514305652478</v>
      </c>
      <c r="J449" s="1234">
        <v>21</v>
      </c>
    </row>
    <row r="450" spans="1:10" x14ac:dyDescent="0.2">
      <c r="A450" s="9"/>
      <c r="B450" s="9"/>
      <c r="C450" s="10" t="s">
        <v>277</v>
      </c>
      <c r="D450" s="11" t="s">
        <v>278</v>
      </c>
      <c r="E450" s="13">
        <v>1325</v>
      </c>
      <c r="F450" s="13">
        <f t="shared" si="155"/>
        <v>0</v>
      </c>
      <c r="G450" s="769">
        <v>1325</v>
      </c>
      <c r="H450" s="1226">
        <v>656.82</v>
      </c>
      <c r="I450" s="1233">
        <f t="shared" si="156"/>
        <v>0.49571320754716985</v>
      </c>
      <c r="J450" s="1234">
        <v>0</v>
      </c>
    </row>
    <row r="451" spans="1:10" x14ac:dyDescent="0.2">
      <c r="A451" s="9"/>
      <c r="B451" s="9"/>
      <c r="C451" s="10" t="s">
        <v>208</v>
      </c>
      <c r="D451" s="11" t="s">
        <v>209</v>
      </c>
      <c r="E451" s="13">
        <v>4000</v>
      </c>
      <c r="F451" s="13">
        <f t="shared" si="155"/>
        <v>0</v>
      </c>
      <c r="G451" s="769">
        <v>4000</v>
      </c>
      <c r="H451" s="1226">
        <v>992</v>
      </c>
      <c r="I451" s="1233">
        <f t="shared" si="156"/>
        <v>0.248</v>
      </c>
      <c r="J451" s="1234">
        <v>0</v>
      </c>
    </row>
    <row r="452" spans="1:10" x14ac:dyDescent="0.2">
      <c r="A452" s="9"/>
      <c r="B452" s="9"/>
      <c r="C452" s="10" t="s">
        <v>229</v>
      </c>
      <c r="D452" s="11" t="s">
        <v>230</v>
      </c>
      <c r="E452" s="13">
        <v>32000</v>
      </c>
      <c r="F452" s="13">
        <f t="shared" si="155"/>
        <v>78029.070000000007</v>
      </c>
      <c r="G452" s="769">
        <v>110029.07</v>
      </c>
      <c r="H452" s="1226">
        <v>512.92999999999995</v>
      </c>
      <c r="I452" s="1233">
        <f t="shared" si="156"/>
        <v>4.6617680218509518E-3</v>
      </c>
      <c r="J452" s="1234">
        <v>0</v>
      </c>
    </row>
    <row r="453" spans="1:10" x14ac:dyDescent="0.2">
      <c r="A453" s="9"/>
      <c r="B453" s="9"/>
      <c r="C453" s="10" t="s">
        <v>231</v>
      </c>
      <c r="D453" s="11" t="s">
        <v>230</v>
      </c>
      <c r="E453" s="13">
        <v>832435</v>
      </c>
      <c r="F453" s="13">
        <f t="shared" si="155"/>
        <v>-60111.489999999991</v>
      </c>
      <c r="G453" s="769">
        <v>772323.51</v>
      </c>
      <c r="H453" s="1226">
        <v>93999.48</v>
      </c>
      <c r="I453" s="1233">
        <f t="shared" si="156"/>
        <v>0.12170998135224446</v>
      </c>
      <c r="J453" s="1234">
        <v>0</v>
      </c>
    </row>
    <row r="454" spans="1:10" x14ac:dyDescent="0.2">
      <c r="A454" s="9"/>
      <c r="B454" s="9"/>
      <c r="C454" s="10" t="s">
        <v>232</v>
      </c>
      <c r="D454" s="11" t="s">
        <v>230</v>
      </c>
      <c r="E454" s="13">
        <v>532778</v>
      </c>
      <c r="F454" s="13">
        <f t="shared" si="155"/>
        <v>-91665.510000000009</v>
      </c>
      <c r="G454" s="769">
        <v>441112.49</v>
      </c>
      <c r="H454" s="1226">
        <v>58320.07</v>
      </c>
      <c r="I454" s="1233">
        <f t="shared" si="156"/>
        <v>0.13221133230664134</v>
      </c>
      <c r="J454" s="1234">
        <v>0</v>
      </c>
    </row>
    <row r="455" spans="1:10" ht="22.5" x14ac:dyDescent="0.2">
      <c r="A455" s="9"/>
      <c r="B455" s="9"/>
      <c r="C455" s="10" t="s">
        <v>250</v>
      </c>
      <c r="D455" s="11" t="s">
        <v>251</v>
      </c>
      <c r="E455" s="13">
        <v>0</v>
      </c>
      <c r="F455" s="13">
        <f t="shared" si="155"/>
        <v>8000</v>
      </c>
      <c r="G455" s="769">
        <v>8000</v>
      </c>
      <c r="H455" s="1226">
        <v>0</v>
      </c>
      <c r="I455" s="1233">
        <f t="shared" si="156"/>
        <v>0</v>
      </c>
      <c r="J455" s="1234">
        <v>0</v>
      </c>
    </row>
    <row r="456" spans="1:10" ht="45" x14ac:dyDescent="0.2">
      <c r="A456" s="9"/>
      <c r="B456" s="9"/>
      <c r="C456" s="10" t="s">
        <v>376</v>
      </c>
      <c r="D456" s="11" t="s">
        <v>377</v>
      </c>
      <c r="E456" s="13">
        <v>10000</v>
      </c>
      <c r="F456" s="13">
        <f t="shared" si="155"/>
        <v>-1296</v>
      </c>
      <c r="G456" s="769">
        <v>8704</v>
      </c>
      <c r="H456" s="1226">
        <v>8703.9699999999993</v>
      </c>
      <c r="I456" s="1233">
        <f t="shared" si="156"/>
        <v>0.99999655330882342</v>
      </c>
      <c r="J456" s="1234">
        <v>0</v>
      </c>
    </row>
    <row r="457" spans="1:10" ht="15" x14ac:dyDescent="0.2">
      <c r="A457" s="8"/>
      <c r="B457" s="773" t="s">
        <v>378</v>
      </c>
      <c r="C457" s="774"/>
      <c r="D457" s="775" t="s">
        <v>379</v>
      </c>
      <c r="E457" s="776">
        <f>SUM(E458:E459)</f>
        <v>286179</v>
      </c>
      <c r="F457" s="776">
        <f t="shared" ref="F457:J457" si="157">SUM(F458:F459)</f>
        <v>0</v>
      </c>
      <c r="G457" s="777">
        <f t="shared" si="157"/>
        <v>286179</v>
      </c>
      <c r="H457" s="790">
        <f t="shared" si="157"/>
        <v>142000</v>
      </c>
      <c r="I457" s="1228">
        <f t="shared" ref="I457:I465" si="158">H457/G457</f>
        <v>0.49619294217954496</v>
      </c>
      <c r="J457" s="1236">
        <f t="shared" si="157"/>
        <v>0</v>
      </c>
    </row>
    <row r="458" spans="1:10" ht="22.5" x14ac:dyDescent="0.2">
      <c r="A458" s="9"/>
      <c r="B458" s="9"/>
      <c r="C458" s="10" t="s">
        <v>374</v>
      </c>
      <c r="D458" s="11" t="s">
        <v>375</v>
      </c>
      <c r="E458" s="13">
        <v>286000</v>
      </c>
      <c r="F458" s="13">
        <f>G458-E458</f>
        <v>0</v>
      </c>
      <c r="G458" s="769">
        <v>286000</v>
      </c>
      <c r="H458" s="1226">
        <v>142000</v>
      </c>
      <c r="I458" s="1233">
        <f t="shared" si="158"/>
        <v>0.49650349650349651</v>
      </c>
      <c r="J458" s="1234">
        <v>0</v>
      </c>
    </row>
    <row r="459" spans="1:10" x14ac:dyDescent="0.2">
      <c r="A459" s="9"/>
      <c r="B459" s="9"/>
      <c r="C459" s="10" t="s">
        <v>202</v>
      </c>
      <c r="D459" s="11" t="s">
        <v>203</v>
      </c>
      <c r="E459" s="13">
        <v>179</v>
      </c>
      <c r="F459" s="13">
        <f>G459-E459</f>
        <v>0</v>
      </c>
      <c r="G459" s="769">
        <v>179</v>
      </c>
      <c r="H459" s="1226">
        <v>0</v>
      </c>
      <c r="I459" s="1233">
        <f t="shared" si="158"/>
        <v>0</v>
      </c>
      <c r="J459" s="1234">
        <v>0</v>
      </c>
    </row>
    <row r="460" spans="1:10" ht="15" x14ac:dyDescent="0.2">
      <c r="A460" s="8"/>
      <c r="B460" s="773" t="s">
        <v>380</v>
      </c>
      <c r="C460" s="774"/>
      <c r="D460" s="775" t="s">
        <v>381</v>
      </c>
      <c r="E460" s="776">
        <f>E461</f>
        <v>365500</v>
      </c>
      <c r="F460" s="776">
        <f t="shared" ref="F460:J460" si="159">F461</f>
        <v>0</v>
      </c>
      <c r="G460" s="777">
        <f t="shared" si="159"/>
        <v>365500</v>
      </c>
      <c r="H460" s="790">
        <f t="shared" si="159"/>
        <v>182000</v>
      </c>
      <c r="I460" s="1228">
        <f t="shared" si="158"/>
        <v>0.49794801641586867</v>
      </c>
      <c r="J460" s="1236">
        <f t="shared" si="159"/>
        <v>0</v>
      </c>
    </row>
    <row r="461" spans="1:10" ht="22.5" x14ac:dyDescent="0.2">
      <c r="A461" s="9"/>
      <c r="B461" s="9"/>
      <c r="C461" s="10" t="s">
        <v>374</v>
      </c>
      <c r="D461" s="11" t="s">
        <v>375</v>
      </c>
      <c r="E461" s="13">
        <v>365500</v>
      </c>
      <c r="F461" s="13">
        <f>G461-E461</f>
        <v>0</v>
      </c>
      <c r="G461" s="769">
        <v>365500</v>
      </c>
      <c r="H461" s="1226">
        <v>182000</v>
      </c>
      <c r="I461" s="1233">
        <f t="shared" si="158"/>
        <v>0.49794801641586867</v>
      </c>
      <c r="J461" s="1232">
        <v>0</v>
      </c>
    </row>
    <row r="462" spans="1:10" ht="15" x14ac:dyDescent="0.2">
      <c r="A462" s="8"/>
      <c r="B462" s="773" t="s">
        <v>382</v>
      </c>
      <c r="C462" s="774"/>
      <c r="D462" s="775" t="s">
        <v>383</v>
      </c>
      <c r="E462" s="776">
        <f>E463</f>
        <v>60000</v>
      </c>
      <c r="F462" s="776">
        <f t="shared" ref="F462:J462" si="160">F463</f>
        <v>33000</v>
      </c>
      <c r="G462" s="777">
        <f t="shared" si="160"/>
        <v>93000</v>
      </c>
      <c r="H462" s="790">
        <f t="shared" si="160"/>
        <v>42989.09</v>
      </c>
      <c r="I462" s="1228">
        <f t="shared" si="158"/>
        <v>0.46224827956989245</v>
      </c>
      <c r="J462" s="1236">
        <f t="shared" si="160"/>
        <v>0</v>
      </c>
    </row>
    <row r="463" spans="1:10" ht="56.25" x14ac:dyDescent="0.2">
      <c r="A463" s="9"/>
      <c r="B463" s="9"/>
      <c r="C463" s="10" t="s">
        <v>384</v>
      </c>
      <c r="D463" s="11" t="s">
        <v>385</v>
      </c>
      <c r="E463" s="13">
        <v>60000</v>
      </c>
      <c r="F463" s="13">
        <f>G463-E463</f>
        <v>33000</v>
      </c>
      <c r="G463" s="769">
        <v>93000</v>
      </c>
      <c r="H463" s="1226">
        <v>42989.09</v>
      </c>
      <c r="I463" s="1233">
        <f t="shared" si="158"/>
        <v>0.46224827956989245</v>
      </c>
      <c r="J463" s="1248">
        <v>0</v>
      </c>
    </row>
    <row r="464" spans="1:10" ht="15" x14ac:dyDescent="0.2">
      <c r="A464" s="8"/>
      <c r="B464" s="773" t="s">
        <v>386</v>
      </c>
      <c r="C464" s="774"/>
      <c r="D464" s="775" t="s">
        <v>11</v>
      </c>
      <c r="E464" s="776">
        <f>SUM(E465:E468)</f>
        <v>67038.03</v>
      </c>
      <c r="F464" s="776">
        <f t="shared" ref="F464:J464" si="161">SUM(F465:F468)</f>
        <v>30000</v>
      </c>
      <c r="G464" s="777">
        <f t="shared" si="161"/>
        <v>97038.03</v>
      </c>
      <c r="H464" s="790">
        <f t="shared" si="161"/>
        <v>19346.23</v>
      </c>
      <c r="I464" s="1228">
        <f t="shared" si="158"/>
        <v>0.19936750570884426</v>
      </c>
      <c r="J464" s="1239">
        <f t="shared" si="161"/>
        <v>2736.19</v>
      </c>
    </row>
    <row r="465" spans="1:10" x14ac:dyDescent="0.2">
      <c r="A465" s="9"/>
      <c r="B465" s="9"/>
      <c r="C465" s="10" t="s">
        <v>212</v>
      </c>
      <c r="D465" s="11" t="s">
        <v>213</v>
      </c>
      <c r="E465" s="13">
        <v>1900</v>
      </c>
      <c r="F465" s="13">
        <f>G465-E465</f>
        <v>0</v>
      </c>
      <c r="G465" s="769">
        <v>1900</v>
      </c>
      <c r="H465" s="1226">
        <v>0</v>
      </c>
      <c r="I465" s="1233">
        <f t="shared" si="158"/>
        <v>0</v>
      </c>
      <c r="J465" s="1232">
        <v>0</v>
      </c>
    </row>
    <row r="466" spans="1:10" x14ac:dyDescent="0.2">
      <c r="A466" s="9"/>
      <c r="B466" s="9"/>
      <c r="C466" s="10" t="s">
        <v>202</v>
      </c>
      <c r="D466" s="11" t="s">
        <v>203</v>
      </c>
      <c r="E466" s="13">
        <v>42352.03</v>
      </c>
      <c r="F466" s="13">
        <f t="shared" ref="F466:F468" si="162">G466-E466</f>
        <v>25000</v>
      </c>
      <c r="G466" s="769">
        <v>67352.03</v>
      </c>
      <c r="H466" s="1226">
        <v>14755.43</v>
      </c>
      <c r="I466" s="1233">
        <f t="shared" ref="I466:I468" si="163">H466/G466</f>
        <v>0.21907921706294525</v>
      </c>
      <c r="J466" s="1232">
        <v>1736.19</v>
      </c>
    </row>
    <row r="467" spans="1:10" x14ac:dyDescent="0.2">
      <c r="A467" s="9"/>
      <c r="B467" s="9"/>
      <c r="C467" s="10" t="s">
        <v>204</v>
      </c>
      <c r="D467" s="11" t="s">
        <v>205</v>
      </c>
      <c r="E467" s="13">
        <v>15286</v>
      </c>
      <c r="F467" s="13">
        <f t="shared" si="162"/>
        <v>0</v>
      </c>
      <c r="G467" s="769">
        <v>15286</v>
      </c>
      <c r="H467" s="1226">
        <v>4590.8</v>
      </c>
      <c r="I467" s="1233">
        <f t="shared" si="163"/>
        <v>0.30032709668978153</v>
      </c>
      <c r="J467" s="1232">
        <v>1000</v>
      </c>
    </row>
    <row r="468" spans="1:10" x14ac:dyDescent="0.2">
      <c r="A468" s="9"/>
      <c r="B468" s="9"/>
      <c r="C468" s="10" t="s">
        <v>229</v>
      </c>
      <c r="D468" s="11" t="s">
        <v>230</v>
      </c>
      <c r="E468" s="13">
        <v>7500</v>
      </c>
      <c r="F468" s="13">
        <f t="shared" si="162"/>
        <v>5000</v>
      </c>
      <c r="G468" s="769">
        <v>12500</v>
      </c>
      <c r="H468" s="1226">
        <v>0</v>
      </c>
      <c r="I468" s="1233">
        <f t="shared" si="163"/>
        <v>0</v>
      </c>
      <c r="J468" s="1232">
        <v>0</v>
      </c>
    </row>
    <row r="469" spans="1:10" ht="21.75" customHeight="1" x14ac:dyDescent="0.2">
      <c r="A469" s="783" t="s">
        <v>387</v>
      </c>
      <c r="B469" s="783"/>
      <c r="C469" s="783"/>
      <c r="D469" s="784" t="s">
        <v>388</v>
      </c>
      <c r="E469" s="785">
        <f>E470+E480</f>
        <v>432718</v>
      </c>
      <c r="F469" s="785">
        <f t="shared" ref="F469:J469" si="164">F470+F480</f>
        <v>32500</v>
      </c>
      <c r="G469" s="786">
        <f t="shared" si="164"/>
        <v>465218</v>
      </c>
      <c r="H469" s="789">
        <f t="shared" si="164"/>
        <v>294144.03999999998</v>
      </c>
      <c r="I469" s="1227">
        <f>H469/G469</f>
        <v>0.6322714082430172</v>
      </c>
      <c r="J469" s="1235">
        <f t="shared" si="164"/>
        <v>10019.23</v>
      </c>
    </row>
    <row r="470" spans="1:10" ht="15" x14ac:dyDescent="0.2">
      <c r="A470" s="8"/>
      <c r="B470" s="773" t="s">
        <v>389</v>
      </c>
      <c r="C470" s="774"/>
      <c r="D470" s="775" t="s">
        <v>390</v>
      </c>
      <c r="E470" s="776">
        <f>SUM(E471:E479)</f>
        <v>161750</v>
      </c>
      <c r="F470" s="776">
        <f t="shared" ref="F470:J470" si="165">SUM(F471:F479)</f>
        <v>23000</v>
      </c>
      <c r="G470" s="777">
        <f t="shared" si="165"/>
        <v>184750</v>
      </c>
      <c r="H470" s="790">
        <f t="shared" si="165"/>
        <v>85561.62</v>
      </c>
      <c r="I470" s="1228">
        <f>H470/G470</f>
        <v>0.46312108254397832</v>
      </c>
      <c r="J470" s="1236">
        <f t="shared" si="165"/>
        <v>5967.13</v>
      </c>
    </row>
    <row r="471" spans="1:10" x14ac:dyDescent="0.2">
      <c r="A471" s="9"/>
      <c r="B471" s="9"/>
      <c r="C471" s="10" t="s">
        <v>198</v>
      </c>
      <c r="D471" s="11" t="s">
        <v>199</v>
      </c>
      <c r="E471" s="13">
        <v>9000</v>
      </c>
      <c r="F471" s="13">
        <f>G471-E471</f>
        <v>200</v>
      </c>
      <c r="G471" s="769">
        <v>9200</v>
      </c>
      <c r="H471" s="1226">
        <v>3216.93</v>
      </c>
      <c r="I471" s="1233">
        <f>H471/G471</f>
        <v>0.34966630434782608</v>
      </c>
      <c r="J471" s="1232">
        <v>1553.3</v>
      </c>
    </row>
    <row r="472" spans="1:10" x14ac:dyDescent="0.2">
      <c r="A472" s="9"/>
      <c r="B472" s="9"/>
      <c r="C472" s="10" t="s">
        <v>200</v>
      </c>
      <c r="D472" s="11" t="s">
        <v>201</v>
      </c>
      <c r="E472" s="13">
        <v>1400</v>
      </c>
      <c r="F472" s="13">
        <f t="shared" ref="F472:F479" si="166">G472-E472</f>
        <v>0</v>
      </c>
      <c r="G472" s="769">
        <v>1400</v>
      </c>
      <c r="H472" s="1226">
        <v>368.82</v>
      </c>
      <c r="I472" s="1233">
        <f t="shared" ref="I472:I479" si="167">H472/G472</f>
        <v>0.26344285714285715</v>
      </c>
      <c r="J472" s="1232">
        <v>221.39</v>
      </c>
    </row>
    <row r="473" spans="1:10" x14ac:dyDescent="0.2">
      <c r="A473" s="9"/>
      <c r="B473" s="9"/>
      <c r="C473" s="10" t="s">
        <v>212</v>
      </c>
      <c r="D473" s="11" t="s">
        <v>213</v>
      </c>
      <c r="E473" s="13">
        <v>50000</v>
      </c>
      <c r="F473" s="13">
        <f t="shared" si="166"/>
        <v>-200</v>
      </c>
      <c r="G473" s="769">
        <v>49800</v>
      </c>
      <c r="H473" s="1226">
        <v>25291.42</v>
      </c>
      <c r="I473" s="1233">
        <f t="shared" si="167"/>
        <v>0.50785983935742973</v>
      </c>
      <c r="J473" s="1232">
        <v>2458.58</v>
      </c>
    </row>
    <row r="474" spans="1:10" x14ac:dyDescent="0.2">
      <c r="A474" s="9"/>
      <c r="B474" s="9"/>
      <c r="C474" s="10" t="s">
        <v>202</v>
      </c>
      <c r="D474" s="11" t="s">
        <v>203</v>
      </c>
      <c r="E474" s="13">
        <v>18150</v>
      </c>
      <c r="F474" s="13">
        <f t="shared" si="166"/>
        <v>10000</v>
      </c>
      <c r="G474" s="769">
        <v>28150</v>
      </c>
      <c r="H474" s="1226">
        <v>0</v>
      </c>
      <c r="I474" s="1233">
        <f t="shared" si="167"/>
        <v>0</v>
      </c>
      <c r="J474" s="1232">
        <v>0</v>
      </c>
    </row>
    <row r="475" spans="1:10" ht="22.5" x14ac:dyDescent="0.2">
      <c r="A475" s="9"/>
      <c r="B475" s="9"/>
      <c r="C475" s="10" t="s">
        <v>271</v>
      </c>
      <c r="D475" s="11" t="s">
        <v>272</v>
      </c>
      <c r="E475" s="13">
        <v>200</v>
      </c>
      <c r="F475" s="13">
        <f t="shared" si="166"/>
        <v>0</v>
      </c>
      <c r="G475" s="769">
        <v>200</v>
      </c>
      <c r="H475" s="1226">
        <v>0</v>
      </c>
      <c r="I475" s="1233">
        <f t="shared" si="167"/>
        <v>0</v>
      </c>
      <c r="J475" s="1232">
        <v>0</v>
      </c>
    </row>
    <row r="476" spans="1:10" x14ac:dyDescent="0.2">
      <c r="A476" s="9"/>
      <c r="B476" s="9"/>
      <c r="C476" s="10" t="s">
        <v>215</v>
      </c>
      <c r="D476" s="11" t="s">
        <v>216</v>
      </c>
      <c r="E476" s="13">
        <v>18000</v>
      </c>
      <c r="F476" s="13">
        <f t="shared" si="166"/>
        <v>0</v>
      </c>
      <c r="G476" s="769">
        <v>18000</v>
      </c>
      <c r="H476" s="1226">
        <v>3225.69</v>
      </c>
      <c r="I476" s="1233">
        <f t="shared" si="167"/>
        <v>0.179205</v>
      </c>
      <c r="J476" s="1232">
        <v>113.86</v>
      </c>
    </row>
    <row r="477" spans="1:10" x14ac:dyDescent="0.2">
      <c r="A477" s="9"/>
      <c r="B477" s="9"/>
      <c r="C477" s="10" t="s">
        <v>204</v>
      </c>
      <c r="D477" s="11" t="s">
        <v>205</v>
      </c>
      <c r="E477" s="13">
        <v>12000</v>
      </c>
      <c r="F477" s="13">
        <f t="shared" si="166"/>
        <v>0</v>
      </c>
      <c r="G477" s="769">
        <v>12000</v>
      </c>
      <c r="H477" s="1226">
        <v>2048.77</v>
      </c>
      <c r="I477" s="1233">
        <f t="shared" si="167"/>
        <v>0.17073083333333333</v>
      </c>
      <c r="J477" s="1232">
        <v>1620</v>
      </c>
    </row>
    <row r="478" spans="1:10" x14ac:dyDescent="0.2">
      <c r="A478" s="9"/>
      <c r="B478" s="9"/>
      <c r="C478" s="10" t="s">
        <v>208</v>
      </c>
      <c r="D478" s="11" t="s">
        <v>209</v>
      </c>
      <c r="E478" s="13">
        <v>3000</v>
      </c>
      <c r="F478" s="13">
        <f t="shared" si="166"/>
        <v>0</v>
      </c>
      <c r="G478" s="769">
        <v>3000</v>
      </c>
      <c r="H478" s="1226">
        <v>1410</v>
      </c>
      <c r="I478" s="1233">
        <f t="shared" si="167"/>
        <v>0.47</v>
      </c>
      <c r="J478" s="1232">
        <v>0</v>
      </c>
    </row>
    <row r="479" spans="1:10" ht="22.5" x14ac:dyDescent="0.2">
      <c r="A479" s="9"/>
      <c r="B479" s="9"/>
      <c r="C479" s="10" t="s">
        <v>250</v>
      </c>
      <c r="D479" s="11" t="s">
        <v>251</v>
      </c>
      <c r="E479" s="13">
        <v>50000</v>
      </c>
      <c r="F479" s="13">
        <f t="shared" si="166"/>
        <v>13000</v>
      </c>
      <c r="G479" s="769">
        <v>63000</v>
      </c>
      <c r="H479" s="1226">
        <v>49999.99</v>
      </c>
      <c r="I479" s="1233">
        <f t="shared" si="167"/>
        <v>0.79365063492063492</v>
      </c>
      <c r="J479" s="1232">
        <v>0</v>
      </c>
    </row>
    <row r="480" spans="1:10" ht="15" x14ac:dyDescent="0.2">
      <c r="A480" s="8"/>
      <c r="B480" s="773" t="s">
        <v>391</v>
      </c>
      <c r="C480" s="774"/>
      <c r="D480" s="775" t="s">
        <v>11</v>
      </c>
      <c r="E480" s="776">
        <f>SUM(E481:E487)</f>
        <v>270968</v>
      </c>
      <c r="F480" s="776">
        <f t="shared" ref="F480:J480" si="168">SUM(F481:F487)</f>
        <v>9500</v>
      </c>
      <c r="G480" s="777">
        <f t="shared" si="168"/>
        <v>280468</v>
      </c>
      <c r="H480" s="790">
        <f t="shared" si="168"/>
        <v>208582.41999999998</v>
      </c>
      <c r="I480" s="1228">
        <f>H480/G480</f>
        <v>0.74369418258054387</v>
      </c>
      <c r="J480" s="1236">
        <f t="shared" si="168"/>
        <v>4052.1</v>
      </c>
    </row>
    <row r="481" spans="1:10" ht="56.25" x14ac:dyDescent="0.2">
      <c r="A481" s="9"/>
      <c r="B481" s="9"/>
      <c r="C481" s="10" t="s">
        <v>146</v>
      </c>
      <c r="D481" s="11" t="s">
        <v>344</v>
      </c>
      <c r="E481" s="13">
        <v>170000</v>
      </c>
      <c r="F481" s="13">
        <f>G481-E481</f>
        <v>0</v>
      </c>
      <c r="G481" s="769">
        <v>170000</v>
      </c>
      <c r="H481" s="1226">
        <v>170000</v>
      </c>
      <c r="I481" s="1233">
        <f>H481/G481</f>
        <v>1</v>
      </c>
      <c r="J481" s="1232">
        <v>0</v>
      </c>
    </row>
    <row r="482" spans="1:10" x14ac:dyDescent="0.2">
      <c r="A482" s="9"/>
      <c r="B482" s="9"/>
      <c r="C482" s="10" t="s">
        <v>198</v>
      </c>
      <c r="D482" s="11" t="s">
        <v>199</v>
      </c>
      <c r="E482" s="13">
        <v>0</v>
      </c>
      <c r="F482" s="13">
        <f t="shared" ref="F482:F487" si="169">G482-E482</f>
        <v>200</v>
      </c>
      <c r="G482" s="769">
        <v>200</v>
      </c>
      <c r="H482" s="1226">
        <v>0</v>
      </c>
      <c r="I482" s="1233">
        <f t="shared" ref="I482:I487" si="170">H482/G482</f>
        <v>0</v>
      </c>
      <c r="J482" s="1232">
        <v>0</v>
      </c>
    </row>
    <row r="483" spans="1:10" x14ac:dyDescent="0.2">
      <c r="A483" s="9"/>
      <c r="B483" s="9"/>
      <c r="C483" s="10" t="s">
        <v>212</v>
      </c>
      <c r="D483" s="11" t="s">
        <v>213</v>
      </c>
      <c r="E483" s="13">
        <v>25000</v>
      </c>
      <c r="F483" s="13">
        <f t="shared" si="169"/>
        <v>-200</v>
      </c>
      <c r="G483" s="769">
        <v>24800</v>
      </c>
      <c r="H483" s="1226">
        <v>6090.84</v>
      </c>
      <c r="I483" s="1233">
        <f t="shared" si="170"/>
        <v>0.2455983870967742</v>
      </c>
      <c r="J483" s="1232">
        <v>940.16</v>
      </c>
    </row>
    <row r="484" spans="1:10" x14ac:dyDescent="0.2">
      <c r="A484" s="9"/>
      <c r="B484" s="9"/>
      <c r="C484" s="10" t="s">
        <v>202</v>
      </c>
      <c r="D484" s="11" t="s">
        <v>203</v>
      </c>
      <c r="E484" s="13">
        <v>49568</v>
      </c>
      <c r="F484" s="13">
        <f t="shared" si="169"/>
        <v>4500</v>
      </c>
      <c r="G484" s="769">
        <v>54068</v>
      </c>
      <c r="H484" s="1226">
        <v>22078.37</v>
      </c>
      <c r="I484" s="1233">
        <f t="shared" si="170"/>
        <v>0.40834449212103274</v>
      </c>
      <c r="J484" s="1232">
        <v>2054.86</v>
      </c>
    </row>
    <row r="485" spans="1:10" x14ac:dyDescent="0.2">
      <c r="A485" s="9"/>
      <c r="B485" s="9"/>
      <c r="C485" s="10" t="s">
        <v>204</v>
      </c>
      <c r="D485" s="11" t="s">
        <v>205</v>
      </c>
      <c r="E485" s="13">
        <v>13400</v>
      </c>
      <c r="F485" s="13">
        <f t="shared" si="169"/>
        <v>0</v>
      </c>
      <c r="G485" s="769">
        <v>13400</v>
      </c>
      <c r="H485" s="1226">
        <v>7403.21</v>
      </c>
      <c r="I485" s="1233">
        <f t="shared" si="170"/>
        <v>0.55247835820895519</v>
      </c>
      <c r="J485" s="1232">
        <v>732.08</v>
      </c>
    </row>
    <row r="486" spans="1:10" x14ac:dyDescent="0.2">
      <c r="A486" s="9"/>
      <c r="B486" s="9"/>
      <c r="C486" s="10" t="s">
        <v>208</v>
      </c>
      <c r="D486" s="11" t="s">
        <v>209</v>
      </c>
      <c r="E486" s="13">
        <v>7000</v>
      </c>
      <c r="F486" s="13">
        <f t="shared" si="169"/>
        <v>0</v>
      </c>
      <c r="G486" s="769">
        <v>7000</v>
      </c>
      <c r="H486" s="1226">
        <v>3010</v>
      </c>
      <c r="I486" s="1233">
        <f t="shared" si="170"/>
        <v>0.43</v>
      </c>
      <c r="J486" s="1232">
        <v>325</v>
      </c>
    </row>
    <row r="487" spans="1:10" x14ac:dyDescent="0.2">
      <c r="A487" s="9"/>
      <c r="B487" s="9"/>
      <c r="C487" s="10" t="s">
        <v>229</v>
      </c>
      <c r="D487" s="11" t="s">
        <v>230</v>
      </c>
      <c r="E487" s="13">
        <v>6000</v>
      </c>
      <c r="F487" s="13">
        <f t="shared" si="169"/>
        <v>5000</v>
      </c>
      <c r="G487" s="769">
        <v>11000</v>
      </c>
      <c r="H487" s="1226">
        <v>0</v>
      </c>
      <c r="I487" s="1233">
        <f t="shared" si="170"/>
        <v>0</v>
      </c>
      <c r="J487" s="1232">
        <v>0</v>
      </c>
    </row>
    <row r="488" spans="1:10" ht="24.75" customHeight="1" x14ac:dyDescent="0.2">
      <c r="A488" s="1433"/>
      <c r="B488" s="1433"/>
      <c r="C488" s="1433"/>
      <c r="D488" s="1433"/>
      <c r="E488" s="14">
        <f>E469+E437+E405+E387+E384+E306+E288+E164+E161+E158+E130+E117+E68+E62+E45+E38+E24+E18+E4</f>
        <v>48536737.019999996</v>
      </c>
      <c r="F488" s="14">
        <f t="shared" ref="F488:J488" si="171">F469+F437+F405+F387+F384+F306+F288+F164+F161+F158+F130+F117+F68+F62+F45+F38+F24+F18+F4</f>
        <v>3157969.3100000005</v>
      </c>
      <c r="G488" s="770">
        <f t="shared" si="171"/>
        <v>51694706.329999998</v>
      </c>
      <c r="H488" s="791">
        <f t="shared" si="171"/>
        <v>24874337.320000004</v>
      </c>
      <c r="I488" s="1229">
        <f>H488/G488</f>
        <v>0.48117765020680031</v>
      </c>
      <c r="J488" s="772">
        <f t="shared" si="171"/>
        <v>1430156.14</v>
      </c>
    </row>
    <row r="489" spans="1:10" hidden="1" x14ac:dyDescent="0.2">
      <c r="D489" s="1365" t="s">
        <v>801</v>
      </c>
      <c r="E489" s="1362">
        <f>E483+E482+E473+E472+E471+E465+E445+E444+E443+E393+E392+E391+E390+E381+E380+E379+E372+E371+E355+E353+E352+E351+E350+E326+E325+E324+E323+E315+E314+E313+E312+E308+E296+E295+E294+E290+E276+E275+E274+E273+E258+E257+E256+E255+E254+E237+E236+E235+E234+E233+E212+E211+E210+E209+E208+E193+E192+E191+E190+E172+E171++E169+E168+E139+E138+E137+E126+E125+E124+E121+E120+E119+E115+E110+E89+E87+E86+E85+E84+E73+E72+E71+E70+E64+E21+E20+E12+E11+E10+E170</f>
        <v>18573912</v>
      </c>
      <c r="F489" s="1363">
        <f t="shared" ref="F489:H489" si="172">F483+F482+F473+F472+F471+F465+F445+F444+F443+F393+F392+F391+F390+F381+F380+F379+F372+F371+F355+F353+F352+F351+F350+F326+F325+F324+F323+F315+F314+F313+F312+F308+F296+F295+F294+F290+F276+F275+F274+F273+F258+F257+F256+F255+F254+F237+F236+F235+F234+F233+F212+F211+F210+F209+F208+F193+F192+F191+F190+F172+F171++F169+F168+F139+F138+F137+F126+F125+F124+F121+F120+F119+F115+F110+F89+F87+F86+F85+F84+F73+F72+F71+F70+F64+F21+F20+F12+F11+F10+F170</f>
        <v>446805.91</v>
      </c>
      <c r="G489" s="1363">
        <f t="shared" si="172"/>
        <v>19020717.910000004</v>
      </c>
      <c r="H489" s="1363">
        <f t="shared" si="172"/>
        <v>9883250.1100000013</v>
      </c>
      <c r="I489" s="1364">
        <f>H489/G489</f>
        <v>0.51960447322569014</v>
      </c>
      <c r="J489" s="1363">
        <f>J483+J482+J473+J472+J471+J465+J445+J444+J443+J393+J392+J391+J390+J381+J380+J379+J372+J371+J355+J353+J352+J351+J350+J326+J325+J324+J323+J315+J314+J313+J312+J308+J296+J295+J294+J290+J276+J275+J274+J273+J258+J257+J256+J255+J254+J237+J236+J235+J234+J233+J212+J211+J210+J209+J208+J193+J192+J191+J190+J172+J171++J169+J168+J139+J138+J137+J126+J125+J124+J121+J120+J119+J115+J110+J89+J87+J86+J85+J84+J73+J72+J71+J70+J64+J21+J20+J12+J11+J10+J170</f>
        <v>567480.71</v>
      </c>
    </row>
    <row r="491" spans="1:10" x14ac:dyDescent="0.2">
      <c r="E491" s="1360"/>
    </row>
  </sheetData>
  <mergeCells count="3">
    <mergeCell ref="A488:D488"/>
    <mergeCell ref="A1:J1"/>
    <mergeCell ref="A2:J2"/>
  </mergeCells>
  <pageMargins left="0.74803149606299213" right="0" top="0.59055118110236227" bottom="0.39370078740157483" header="0.31496062992125984" footer="0.11811023622047245"/>
  <pageSetup paperSize="9" orientation="landscape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opLeftCell="A16" workbookViewId="0">
      <selection activeCell="F2" sqref="F2"/>
    </sheetView>
  </sheetViews>
  <sheetFormatPr defaultRowHeight="12.75" x14ac:dyDescent="0.2"/>
  <cols>
    <col min="1" max="1" width="3.42578125" style="144" customWidth="1"/>
    <col min="2" max="2" width="4.85546875" style="144" customWidth="1"/>
    <col min="3" max="3" width="25.5703125" style="144" customWidth="1"/>
    <col min="4" max="4" width="11.85546875" style="144" customWidth="1"/>
    <col min="5" max="5" width="12.7109375" style="144" customWidth="1"/>
    <col min="6" max="6" width="12.42578125" style="144" customWidth="1"/>
    <col min="7" max="7" width="11.140625" style="144" customWidth="1"/>
    <col min="8" max="8" width="8.5703125" style="144" customWidth="1"/>
    <col min="9" max="16384" width="9.140625" style="144"/>
  </cols>
  <sheetData>
    <row r="1" spans="1:8" x14ac:dyDescent="0.2">
      <c r="D1" s="145"/>
      <c r="E1" s="146"/>
      <c r="F1" s="144" t="s">
        <v>813</v>
      </c>
    </row>
    <row r="2" spans="1:8" ht="15" customHeight="1" x14ac:dyDescent="0.2">
      <c r="D2" s="1441"/>
      <c r="E2" s="1441"/>
    </row>
    <row r="3" spans="1:8" x14ac:dyDescent="0.2">
      <c r="D3" s="147"/>
      <c r="E3" s="146"/>
    </row>
    <row r="4" spans="1:8" ht="11.25" customHeight="1" x14ac:dyDescent="0.2">
      <c r="D4" s="148"/>
      <c r="E4" s="146"/>
    </row>
    <row r="5" spans="1:8" ht="18.600000000000001" customHeight="1" x14ac:dyDescent="0.2">
      <c r="D5" s="148"/>
      <c r="E5" s="146"/>
    </row>
    <row r="6" spans="1:8" ht="21" customHeight="1" x14ac:dyDescent="0.2">
      <c r="A6" s="1453" t="s">
        <v>717</v>
      </c>
      <c r="B6" s="1453"/>
      <c r="C6" s="1453"/>
      <c r="D6" s="1453"/>
      <c r="E6" s="1453"/>
      <c r="F6" s="1453"/>
      <c r="G6" s="1453"/>
      <c r="H6" s="1453"/>
    </row>
    <row r="7" spans="1:8" ht="9" customHeight="1" x14ac:dyDescent="0.2">
      <c r="A7" s="1442"/>
      <c r="B7" s="1442"/>
      <c r="C7" s="1442"/>
      <c r="D7" s="1442"/>
      <c r="E7" s="1442"/>
    </row>
    <row r="8" spans="1:8" ht="15.95" customHeight="1" x14ac:dyDescent="0.25">
      <c r="A8" s="1452" t="s">
        <v>409</v>
      </c>
      <c r="B8" s="1452"/>
      <c r="C8" s="1452"/>
      <c r="D8" s="1452"/>
      <c r="E8" s="1452"/>
      <c r="F8" s="1452"/>
      <c r="G8" s="1452"/>
      <c r="H8" s="1452"/>
    </row>
    <row r="9" spans="1:8" ht="9" customHeight="1" x14ac:dyDescent="0.25">
      <c r="A9" s="149"/>
      <c r="B9" s="149"/>
      <c r="C9" s="149"/>
      <c r="D9" s="149"/>
      <c r="E9" s="149"/>
    </row>
    <row r="10" spans="1:8" ht="15" customHeight="1" x14ac:dyDescent="0.25">
      <c r="A10" s="1454" t="s">
        <v>410</v>
      </c>
      <c r="B10" s="1454"/>
      <c r="C10" s="1454"/>
      <c r="D10" s="1454"/>
      <c r="E10" s="1454"/>
      <c r="F10" s="1454"/>
      <c r="G10" s="1454"/>
      <c r="H10" s="1454"/>
    </row>
    <row r="13" spans="1:8" ht="12.6" customHeight="1" x14ac:dyDescent="0.2"/>
    <row r="14" spans="1:8" ht="13.5" thickBot="1" x14ac:dyDescent="0.25">
      <c r="D14" s="150"/>
      <c r="E14" s="150"/>
    </row>
    <row r="15" spans="1:8" ht="33.75" customHeight="1" thickBot="1" x14ac:dyDescent="0.25">
      <c r="A15" s="1443" t="s">
        <v>411</v>
      </c>
      <c r="B15" s="1444" t="s">
        <v>392</v>
      </c>
      <c r="C15" s="1445" t="s">
        <v>412</v>
      </c>
      <c r="D15" s="1446" t="s">
        <v>711</v>
      </c>
      <c r="E15" s="1447"/>
      <c r="F15" s="1455" t="s">
        <v>714</v>
      </c>
      <c r="G15" s="1456"/>
      <c r="H15" s="1436" t="s">
        <v>715</v>
      </c>
    </row>
    <row r="16" spans="1:8" ht="15.75" customHeight="1" thickBot="1" x14ac:dyDescent="0.25">
      <c r="A16" s="1443"/>
      <c r="B16" s="1444"/>
      <c r="C16" s="1444"/>
      <c r="D16" s="1448" t="s">
        <v>712</v>
      </c>
      <c r="E16" s="1450" t="s">
        <v>713</v>
      </c>
      <c r="F16" s="1448" t="s">
        <v>712</v>
      </c>
      <c r="G16" s="1450" t="s">
        <v>713</v>
      </c>
      <c r="H16" s="1437"/>
    </row>
    <row r="17" spans="1:8" ht="21" customHeight="1" x14ac:dyDescent="0.2">
      <c r="A17" s="1443"/>
      <c r="B17" s="1444"/>
      <c r="C17" s="1444"/>
      <c r="D17" s="1449"/>
      <c r="E17" s="1451"/>
      <c r="F17" s="1449"/>
      <c r="G17" s="1451"/>
      <c r="H17" s="1438"/>
    </row>
    <row r="18" spans="1:8" ht="24" x14ac:dyDescent="0.2">
      <c r="A18" s="700" t="s">
        <v>413</v>
      </c>
      <c r="B18" s="701">
        <v>992</v>
      </c>
      <c r="C18" s="721" t="s">
        <v>414</v>
      </c>
      <c r="D18" s="694"/>
      <c r="E18" s="714">
        <v>419549.98</v>
      </c>
      <c r="F18" s="723"/>
      <c r="G18" s="723">
        <v>0</v>
      </c>
      <c r="H18" s="724">
        <f>G18/E18</f>
        <v>0</v>
      </c>
    </row>
    <row r="19" spans="1:8" ht="24" x14ac:dyDescent="0.2">
      <c r="A19" s="700" t="s">
        <v>415</v>
      </c>
      <c r="B19" s="701">
        <v>992</v>
      </c>
      <c r="C19" s="721" t="s">
        <v>414</v>
      </c>
      <c r="D19" s="694"/>
      <c r="E19" s="714">
        <v>103000</v>
      </c>
      <c r="F19" s="723"/>
      <c r="G19" s="723">
        <v>0</v>
      </c>
      <c r="H19" s="724">
        <f t="shared" ref="H19:H21" si="0">G19/E19</f>
        <v>0</v>
      </c>
    </row>
    <row r="20" spans="1:8" ht="24" x14ac:dyDescent="0.2">
      <c r="A20" s="700" t="s">
        <v>416</v>
      </c>
      <c r="B20" s="701">
        <v>992</v>
      </c>
      <c r="C20" s="721" t="s">
        <v>414</v>
      </c>
      <c r="D20" s="694"/>
      <c r="E20" s="714">
        <v>732000</v>
      </c>
      <c r="F20" s="723"/>
      <c r="G20" s="723">
        <v>0</v>
      </c>
      <c r="H20" s="724">
        <f t="shared" si="0"/>
        <v>0</v>
      </c>
    </row>
    <row r="21" spans="1:8" ht="24" x14ac:dyDescent="0.2">
      <c r="A21" s="702" t="s">
        <v>417</v>
      </c>
      <c r="B21" s="703">
        <v>992</v>
      </c>
      <c r="C21" s="721" t="s">
        <v>414</v>
      </c>
      <c r="D21" s="695"/>
      <c r="E21" s="715">
        <v>400000</v>
      </c>
      <c r="F21" s="723"/>
      <c r="G21" s="723">
        <v>200000</v>
      </c>
      <c r="H21" s="724">
        <f t="shared" si="0"/>
        <v>0.5</v>
      </c>
    </row>
    <row r="22" spans="1:8" ht="36" x14ac:dyDescent="0.2">
      <c r="A22" s="702" t="s">
        <v>418</v>
      </c>
      <c r="B22" s="703">
        <v>952</v>
      </c>
      <c r="C22" s="696" t="s">
        <v>419</v>
      </c>
      <c r="D22" s="695">
        <f>D24</f>
        <v>1250000</v>
      </c>
      <c r="E22" s="715"/>
      <c r="F22" s="725">
        <v>0</v>
      </c>
      <c r="G22" s="725"/>
      <c r="H22" s="726">
        <f>-F22/D22</f>
        <v>0</v>
      </c>
    </row>
    <row r="23" spans="1:8" x14ac:dyDescent="0.2">
      <c r="A23" s="704"/>
      <c r="B23" s="705"/>
      <c r="C23" s="697" t="s">
        <v>420</v>
      </c>
      <c r="D23" s="698"/>
      <c r="E23" s="716"/>
      <c r="F23" s="727"/>
      <c r="G23" s="727"/>
      <c r="H23" s="728"/>
    </row>
    <row r="24" spans="1:8" x14ac:dyDescent="0.2">
      <c r="A24" s="704"/>
      <c r="B24" s="705"/>
      <c r="C24" s="697" t="s">
        <v>421</v>
      </c>
      <c r="D24" s="699">
        <v>1250000</v>
      </c>
      <c r="E24" s="716"/>
      <c r="F24" s="729">
        <v>0</v>
      </c>
      <c r="G24" s="727"/>
      <c r="H24" s="730">
        <f>F24/D24</f>
        <v>0</v>
      </c>
    </row>
    <row r="25" spans="1:8" ht="24" x14ac:dyDescent="0.2">
      <c r="A25" s="706" t="s">
        <v>422</v>
      </c>
      <c r="B25" s="719">
        <v>950</v>
      </c>
      <c r="C25" s="722" t="s">
        <v>423</v>
      </c>
      <c r="D25" s="731">
        <v>1415000</v>
      </c>
      <c r="E25" s="717"/>
      <c r="F25" s="732">
        <v>1415161.3</v>
      </c>
      <c r="G25" s="732"/>
      <c r="H25" s="733">
        <f>F25/D25</f>
        <v>1.0001139929328622</v>
      </c>
    </row>
    <row r="26" spans="1:8" ht="32.25" customHeight="1" x14ac:dyDescent="0.2">
      <c r="A26" s="707"/>
      <c r="B26" s="708"/>
      <c r="C26" s="709" t="s">
        <v>424</v>
      </c>
      <c r="D26" s="710">
        <f>SUM(D22+D25)</f>
        <v>2665000</v>
      </c>
      <c r="E26" s="718">
        <f>SUM(E18:E22)</f>
        <v>1654549.98</v>
      </c>
      <c r="F26" s="718">
        <f>F22+F25</f>
        <v>1415161.3</v>
      </c>
      <c r="G26" s="718">
        <f t="shared" ref="G26" si="1">SUM(G18:G22)</f>
        <v>200000</v>
      </c>
      <c r="H26" s="720" t="s">
        <v>716</v>
      </c>
    </row>
    <row r="27" spans="1:8" ht="30.75" customHeight="1" thickBot="1" x14ac:dyDescent="0.25">
      <c r="A27" s="711"/>
      <c r="B27" s="712"/>
      <c r="C27" s="713" t="s">
        <v>425</v>
      </c>
      <c r="D27" s="1439">
        <f>D26-E26</f>
        <v>1010450.02</v>
      </c>
      <c r="E27" s="1440"/>
      <c r="F27" s="1439">
        <f>F26-G26</f>
        <v>1215161.3</v>
      </c>
      <c r="G27" s="1440"/>
      <c r="H27" s="734" t="s">
        <v>716</v>
      </c>
    </row>
  </sheetData>
  <sheetProtection selectLockedCells="1" selectUnlockedCells="1"/>
  <mergeCells count="17">
    <mergeCell ref="G16:G17"/>
    <mergeCell ref="H15:H17"/>
    <mergeCell ref="F27:G27"/>
    <mergeCell ref="D27:E27"/>
    <mergeCell ref="D2:E2"/>
    <mergeCell ref="A7:E7"/>
    <mergeCell ref="A15:A17"/>
    <mergeCell ref="B15:B17"/>
    <mergeCell ref="C15:C17"/>
    <mergeCell ref="D15:E15"/>
    <mergeCell ref="D16:D17"/>
    <mergeCell ref="E16:E17"/>
    <mergeCell ref="A8:H8"/>
    <mergeCell ref="A6:H6"/>
    <mergeCell ref="A10:H10"/>
    <mergeCell ref="F15:G15"/>
    <mergeCell ref="F16:F17"/>
  </mergeCells>
  <pageMargins left="0.78740157480314965" right="0" top="0.59055118110236227" bottom="0.59055118110236227" header="0.51181102362204722" footer="0.51181102362204722"/>
  <pageSetup paperSize="9" firstPageNumber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83"/>
  <sheetViews>
    <sheetView topLeftCell="D70" zoomScaleNormal="100" workbookViewId="0">
      <selection activeCell="O72" sqref="O72"/>
    </sheetView>
  </sheetViews>
  <sheetFormatPr defaultRowHeight="12.75" x14ac:dyDescent="0.2"/>
  <cols>
    <col min="1" max="1" width="4.140625" style="151" customWidth="1"/>
    <col min="2" max="2" width="31.5703125" style="151" customWidth="1"/>
    <col min="3" max="3" width="5.42578125" style="151" customWidth="1"/>
    <col min="4" max="4" width="7.42578125" style="151" customWidth="1"/>
    <col min="5" max="5" width="7.7109375" style="151" customWidth="1"/>
    <col min="6" max="6" width="11.5703125" style="151" hidden="1" customWidth="1"/>
    <col min="7" max="7" width="12.140625" style="151" customWidth="1"/>
    <col min="8" max="8" width="12" style="151" customWidth="1"/>
    <col min="9" max="9" width="13.140625" style="151" customWidth="1"/>
    <col min="10" max="10" width="13.7109375" style="151" customWidth="1"/>
    <col min="11" max="11" width="9.140625" style="151"/>
    <col min="12" max="12" width="17.28515625" style="151" customWidth="1"/>
    <col min="13" max="16384" width="9.140625" style="151"/>
  </cols>
  <sheetData>
    <row r="2" spans="1:12" x14ac:dyDescent="0.2">
      <c r="J2" s="1462" t="s">
        <v>743</v>
      </c>
      <c r="K2" s="1463"/>
      <c r="L2" s="1463"/>
    </row>
    <row r="3" spans="1:12" x14ac:dyDescent="0.2">
      <c r="J3" s="152"/>
    </row>
    <row r="4" spans="1:12" x14ac:dyDescent="0.2">
      <c r="J4" s="152"/>
    </row>
    <row r="5" spans="1:12" s="153" customFormat="1" ht="30" customHeight="1" thickBot="1" x14ac:dyDescent="0.3">
      <c r="B5" s="915" t="s">
        <v>732</v>
      </c>
      <c r="C5" s="915"/>
      <c r="D5" s="915"/>
      <c r="E5" s="915"/>
      <c r="F5" s="915"/>
      <c r="G5" s="915"/>
      <c r="H5" s="915"/>
      <c r="I5" s="915"/>
      <c r="J5" s="915"/>
    </row>
    <row r="6" spans="1:12" s="153" customFormat="1" ht="16.5" thickBot="1" x14ac:dyDescent="0.3">
      <c r="A6" s="1500" t="s">
        <v>411</v>
      </c>
      <c r="B6" s="1502" t="s">
        <v>426</v>
      </c>
      <c r="C6" s="1504" t="s">
        <v>427</v>
      </c>
      <c r="D6" s="1504" t="s">
        <v>1</v>
      </c>
      <c r="E6" s="1504" t="s">
        <v>2</v>
      </c>
      <c r="F6" s="1493" t="s">
        <v>428</v>
      </c>
      <c r="G6" s="1495" t="s">
        <v>429</v>
      </c>
      <c r="H6" s="1496"/>
      <c r="I6" s="1497"/>
      <c r="J6" s="1498" t="s">
        <v>739</v>
      </c>
      <c r="K6" s="1464" t="s">
        <v>726</v>
      </c>
      <c r="L6" s="1466" t="s">
        <v>430</v>
      </c>
    </row>
    <row r="7" spans="1:12" ht="48" x14ac:dyDescent="0.2">
      <c r="A7" s="1501"/>
      <c r="B7" s="1503"/>
      <c r="C7" s="1505"/>
      <c r="D7" s="1505"/>
      <c r="E7" s="1505"/>
      <c r="F7" s="1494"/>
      <c r="G7" s="846" t="s">
        <v>735</v>
      </c>
      <c r="H7" s="154" t="s">
        <v>733</v>
      </c>
      <c r="I7" s="831" t="s">
        <v>736</v>
      </c>
      <c r="J7" s="1499"/>
      <c r="K7" s="1465"/>
      <c r="L7" s="1467"/>
    </row>
    <row r="8" spans="1:12" x14ac:dyDescent="0.2">
      <c r="A8" s="155">
        <v>1</v>
      </c>
      <c r="B8" s="156" t="s">
        <v>431</v>
      </c>
      <c r="C8" s="1485">
        <v>3</v>
      </c>
      <c r="D8" s="1485"/>
      <c r="E8" s="1485"/>
      <c r="F8" s="157">
        <v>4</v>
      </c>
      <c r="G8" s="847">
        <v>5</v>
      </c>
      <c r="H8" s="157" t="s">
        <v>432</v>
      </c>
      <c r="I8" s="832" t="s">
        <v>433</v>
      </c>
      <c r="J8" s="832" t="s">
        <v>741</v>
      </c>
      <c r="K8" s="869">
        <v>9</v>
      </c>
      <c r="L8" s="805">
        <v>10</v>
      </c>
    </row>
    <row r="9" spans="1:12" ht="76.5" x14ac:dyDescent="0.2">
      <c r="A9" s="158" t="s">
        <v>413</v>
      </c>
      <c r="B9" s="159" t="s">
        <v>434</v>
      </c>
      <c r="C9" s="160" t="s">
        <v>21</v>
      </c>
      <c r="D9" s="160" t="s">
        <v>220</v>
      </c>
      <c r="E9" s="160" t="s">
        <v>8</v>
      </c>
      <c r="F9" s="161">
        <v>100000</v>
      </c>
      <c r="G9" s="848">
        <v>60000</v>
      </c>
      <c r="H9" s="214">
        <v>40000</v>
      </c>
      <c r="I9" s="833">
        <f>G9+H9</f>
        <v>100000</v>
      </c>
      <c r="J9" s="833">
        <v>0</v>
      </c>
      <c r="K9" s="881">
        <f t="shared" ref="K9:K41" si="0">J9/I9</f>
        <v>0</v>
      </c>
      <c r="L9" s="899" t="s">
        <v>435</v>
      </c>
    </row>
    <row r="10" spans="1:12" ht="67.5" x14ac:dyDescent="0.2">
      <c r="A10" s="158" t="s">
        <v>415</v>
      </c>
      <c r="B10" s="162" t="s">
        <v>436</v>
      </c>
      <c r="C10" s="163">
        <v>600</v>
      </c>
      <c r="D10" s="163">
        <v>60016</v>
      </c>
      <c r="E10" s="163">
        <v>6050</v>
      </c>
      <c r="F10" s="164">
        <f>I10</f>
        <v>75000</v>
      </c>
      <c r="G10" s="849">
        <v>55000</v>
      </c>
      <c r="H10" s="197">
        <v>20000</v>
      </c>
      <c r="I10" s="834">
        <f t="shared" ref="I10:I74" si="1">G10+H10</f>
        <v>75000</v>
      </c>
      <c r="J10" s="834">
        <v>2038.34</v>
      </c>
      <c r="K10" s="881">
        <f t="shared" si="0"/>
        <v>2.7177866666666665E-2</v>
      </c>
      <c r="L10" s="245" t="s">
        <v>437</v>
      </c>
    </row>
    <row r="11" spans="1:12" ht="67.5" x14ac:dyDescent="0.2">
      <c r="A11" s="158" t="s">
        <v>416</v>
      </c>
      <c r="B11" s="165" t="s">
        <v>438</v>
      </c>
      <c r="C11" s="166">
        <v>600</v>
      </c>
      <c r="D11" s="166" t="s">
        <v>23</v>
      </c>
      <c r="E11" s="166" t="s">
        <v>229</v>
      </c>
      <c r="F11" s="243">
        <f>I11</f>
        <v>63000</v>
      </c>
      <c r="G11" s="850">
        <v>40000</v>
      </c>
      <c r="H11" s="197">
        <v>23000</v>
      </c>
      <c r="I11" s="834">
        <f t="shared" si="1"/>
        <v>63000</v>
      </c>
      <c r="J11" s="838">
        <v>2500</v>
      </c>
      <c r="K11" s="881">
        <f t="shared" si="0"/>
        <v>3.968253968253968E-2</v>
      </c>
      <c r="L11" s="900" t="s">
        <v>437</v>
      </c>
    </row>
    <row r="12" spans="1:12" ht="67.5" x14ac:dyDescent="0.2">
      <c r="A12" s="158" t="s">
        <v>417</v>
      </c>
      <c r="B12" s="168" t="s">
        <v>439</v>
      </c>
      <c r="C12" s="169">
        <v>600</v>
      </c>
      <c r="D12" s="169">
        <v>60016</v>
      </c>
      <c r="E12" s="169" t="s">
        <v>229</v>
      </c>
      <c r="F12" s="167">
        <v>77000</v>
      </c>
      <c r="G12" s="850">
        <v>47000</v>
      </c>
      <c r="H12" s="818">
        <v>30000</v>
      </c>
      <c r="I12" s="835">
        <f t="shared" si="1"/>
        <v>77000</v>
      </c>
      <c r="J12" s="835">
        <v>0</v>
      </c>
      <c r="K12" s="881">
        <f t="shared" si="0"/>
        <v>0</v>
      </c>
      <c r="L12" s="901" t="s">
        <v>437</v>
      </c>
    </row>
    <row r="13" spans="1:12" ht="67.5" x14ac:dyDescent="0.2">
      <c r="A13" s="158" t="s">
        <v>418</v>
      </c>
      <c r="B13" s="170" t="s">
        <v>440</v>
      </c>
      <c r="C13" s="171" t="s">
        <v>21</v>
      </c>
      <c r="D13" s="171" t="s">
        <v>23</v>
      </c>
      <c r="E13" s="171" t="s">
        <v>229</v>
      </c>
      <c r="F13" s="197">
        <v>58000</v>
      </c>
      <c r="G13" s="851">
        <v>0</v>
      </c>
      <c r="H13" s="197">
        <v>58000</v>
      </c>
      <c r="I13" s="834">
        <f t="shared" si="1"/>
        <v>58000</v>
      </c>
      <c r="J13" s="834">
        <v>0</v>
      </c>
      <c r="K13" s="881">
        <f t="shared" si="0"/>
        <v>0</v>
      </c>
      <c r="L13" s="172" t="s">
        <v>437</v>
      </c>
    </row>
    <row r="14" spans="1:12" ht="67.5" x14ac:dyDescent="0.2">
      <c r="A14" s="158" t="s">
        <v>422</v>
      </c>
      <c r="B14" s="170" t="s">
        <v>441</v>
      </c>
      <c r="C14" s="171" t="s">
        <v>21</v>
      </c>
      <c r="D14" s="171" t="s">
        <v>23</v>
      </c>
      <c r="E14" s="171" t="s">
        <v>229</v>
      </c>
      <c r="F14" s="197">
        <v>30000</v>
      </c>
      <c r="G14" s="851">
        <v>0</v>
      </c>
      <c r="H14" s="197">
        <v>30000</v>
      </c>
      <c r="I14" s="834">
        <f t="shared" si="1"/>
        <v>30000</v>
      </c>
      <c r="J14" s="834">
        <v>0</v>
      </c>
      <c r="K14" s="881">
        <f t="shared" si="0"/>
        <v>0</v>
      </c>
      <c r="L14" s="172" t="s">
        <v>437</v>
      </c>
    </row>
    <row r="15" spans="1:12" ht="25.5" x14ac:dyDescent="0.2">
      <c r="A15" s="173" t="s">
        <v>442</v>
      </c>
      <c r="B15" s="1391" t="s">
        <v>443</v>
      </c>
      <c r="C15" s="816" t="s">
        <v>27</v>
      </c>
      <c r="D15" s="816" t="s">
        <v>29</v>
      </c>
      <c r="E15" s="816"/>
      <c r="F15" s="1392">
        <f>F16+F17+F19+F18</f>
        <v>1108719.02</v>
      </c>
      <c r="G15" s="1393">
        <f t="shared" ref="G15:I15" si="2">G16+G17+G19+G18</f>
        <v>1343987</v>
      </c>
      <c r="H15" s="1392">
        <f t="shared" si="2"/>
        <v>-235267.98</v>
      </c>
      <c r="I15" s="1394">
        <f t="shared" si="2"/>
        <v>1108719.02</v>
      </c>
      <c r="J15" s="1394">
        <f>J16+J17+J19+J18</f>
        <v>314723.06</v>
      </c>
      <c r="K15" s="882">
        <f t="shared" si="0"/>
        <v>0.28386187512143518</v>
      </c>
      <c r="L15" s="1468" t="s">
        <v>444</v>
      </c>
    </row>
    <row r="16" spans="1:12" x14ac:dyDescent="0.2">
      <c r="A16" s="176"/>
      <c r="B16" s="177" t="s">
        <v>420</v>
      </c>
      <c r="C16" s="1486" t="s">
        <v>445</v>
      </c>
      <c r="D16" s="1487"/>
      <c r="E16" s="879" t="s">
        <v>229</v>
      </c>
      <c r="F16" s="803">
        <v>21800</v>
      </c>
      <c r="G16" s="852">
        <v>0</v>
      </c>
      <c r="H16" s="824">
        <v>21800</v>
      </c>
      <c r="I16" s="875">
        <f>G16+H16</f>
        <v>21800</v>
      </c>
      <c r="J16" s="870">
        <v>9000</v>
      </c>
      <c r="K16" s="885">
        <f t="shared" si="0"/>
        <v>0.41284403669724773</v>
      </c>
      <c r="L16" s="1469"/>
    </row>
    <row r="17" spans="1:12" x14ac:dyDescent="0.2">
      <c r="A17" s="178"/>
      <c r="B17" s="177"/>
      <c r="C17" s="1486" t="s">
        <v>446</v>
      </c>
      <c r="D17" s="1488"/>
      <c r="E17" s="880" t="s">
        <v>231</v>
      </c>
      <c r="F17" s="803">
        <v>559517.17000000004</v>
      </c>
      <c r="G17" s="852">
        <v>1066983</v>
      </c>
      <c r="H17" s="824">
        <v>-507465.83</v>
      </c>
      <c r="I17" s="875">
        <f t="shared" ref="I17:I18" si="3">G17+H17</f>
        <v>559517.16999999993</v>
      </c>
      <c r="J17" s="870">
        <v>158454.01999999999</v>
      </c>
      <c r="K17" s="885">
        <f t="shared" si="0"/>
        <v>0.28319777925671163</v>
      </c>
      <c r="L17" s="1469"/>
    </row>
    <row r="18" spans="1:12" x14ac:dyDescent="0.2">
      <c r="A18" s="178"/>
      <c r="B18" s="177"/>
      <c r="C18" s="1489" t="s">
        <v>447</v>
      </c>
      <c r="D18" s="1490"/>
      <c r="E18" s="880" t="s">
        <v>232</v>
      </c>
      <c r="F18" s="803">
        <v>186505.73</v>
      </c>
      <c r="G18" s="852">
        <v>0</v>
      </c>
      <c r="H18" s="824">
        <v>186505.73</v>
      </c>
      <c r="I18" s="875">
        <f t="shared" si="3"/>
        <v>186505.73</v>
      </c>
      <c r="J18" s="870">
        <v>52818.01</v>
      </c>
      <c r="K18" s="885">
        <f t="shared" si="0"/>
        <v>0.28319778700632953</v>
      </c>
      <c r="L18" s="1469"/>
    </row>
    <row r="19" spans="1:12" x14ac:dyDescent="0.2">
      <c r="A19" s="189"/>
      <c r="B19" s="235"/>
      <c r="C19" s="1491" t="s">
        <v>445</v>
      </c>
      <c r="D19" s="1492"/>
      <c r="E19" s="1395" t="s">
        <v>232</v>
      </c>
      <c r="F19" s="1396">
        <f>I19</f>
        <v>340896.12</v>
      </c>
      <c r="G19" s="1397">
        <v>277004</v>
      </c>
      <c r="H19" s="826">
        <v>63892.12</v>
      </c>
      <c r="I19" s="876">
        <f t="shared" si="1"/>
        <v>340896.12</v>
      </c>
      <c r="J19" s="1398">
        <v>94451.03</v>
      </c>
      <c r="K19" s="886">
        <f t="shared" si="0"/>
        <v>0.27706689650794503</v>
      </c>
      <c r="L19" s="1470"/>
    </row>
    <row r="20" spans="1:12" ht="67.5" x14ac:dyDescent="0.2">
      <c r="A20" s="181" t="s">
        <v>448</v>
      </c>
      <c r="B20" s="1384" t="s">
        <v>449</v>
      </c>
      <c r="C20" s="1385">
        <v>630</v>
      </c>
      <c r="D20" s="1385">
        <v>63095</v>
      </c>
      <c r="E20" s="1386">
        <v>6050</v>
      </c>
      <c r="F20" s="828">
        <v>15000</v>
      </c>
      <c r="G20" s="1387">
        <v>0</v>
      </c>
      <c r="H20" s="828">
        <v>15000</v>
      </c>
      <c r="I20" s="1388">
        <f t="shared" si="1"/>
        <v>15000</v>
      </c>
      <c r="J20" s="1389">
        <v>0</v>
      </c>
      <c r="K20" s="1390">
        <f t="shared" si="0"/>
        <v>0</v>
      </c>
      <c r="L20" s="1372" t="s">
        <v>437</v>
      </c>
    </row>
    <row r="21" spans="1:12" ht="67.5" x14ac:dyDescent="0.2">
      <c r="A21" s="181" t="s">
        <v>450</v>
      </c>
      <c r="B21" s="182" t="s">
        <v>451</v>
      </c>
      <c r="C21" s="184">
        <v>630</v>
      </c>
      <c r="D21" s="184">
        <v>63095</v>
      </c>
      <c r="E21" s="183">
        <v>6050</v>
      </c>
      <c r="F21" s="819">
        <v>15000</v>
      </c>
      <c r="G21" s="853">
        <v>0</v>
      </c>
      <c r="H21" s="819">
        <v>15000</v>
      </c>
      <c r="I21" s="837">
        <f t="shared" si="1"/>
        <v>15000</v>
      </c>
      <c r="J21" s="871">
        <v>0</v>
      </c>
      <c r="K21" s="881">
        <f t="shared" si="0"/>
        <v>0</v>
      </c>
      <c r="L21" s="172" t="s">
        <v>437</v>
      </c>
    </row>
    <row r="22" spans="1:12" ht="33.75" x14ac:dyDescent="0.2">
      <c r="A22" s="185" t="s">
        <v>452</v>
      </c>
      <c r="B22" s="186" t="s">
        <v>453</v>
      </c>
      <c r="C22" s="187">
        <v>700</v>
      </c>
      <c r="D22" s="187">
        <v>70005</v>
      </c>
      <c r="E22" s="187">
        <v>6060</v>
      </c>
      <c r="F22" s="188">
        <v>5456</v>
      </c>
      <c r="G22" s="854">
        <v>8000</v>
      </c>
      <c r="H22" s="214">
        <v>-2544</v>
      </c>
      <c r="I22" s="833">
        <f t="shared" si="1"/>
        <v>5456</v>
      </c>
      <c r="J22" s="838">
        <v>0</v>
      </c>
      <c r="K22" s="881">
        <f t="shared" si="0"/>
        <v>0</v>
      </c>
      <c r="L22" s="902" t="s">
        <v>454</v>
      </c>
    </row>
    <row r="23" spans="1:12" ht="51" x14ac:dyDescent="0.2">
      <c r="A23" s="189" t="s">
        <v>455</v>
      </c>
      <c r="B23" s="190" t="s">
        <v>456</v>
      </c>
      <c r="C23" s="191" t="s">
        <v>33</v>
      </c>
      <c r="D23" s="192" t="s">
        <v>35</v>
      </c>
      <c r="E23" s="192" t="s">
        <v>250</v>
      </c>
      <c r="F23" s="193">
        <v>1037152</v>
      </c>
      <c r="G23" s="855">
        <v>0</v>
      </c>
      <c r="H23" s="197">
        <v>1000</v>
      </c>
      <c r="I23" s="834">
        <f t="shared" si="1"/>
        <v>1000</v>
      </c>
      <c r="J23" s="834">
        <v>0</v>
      </c>
      <c r="K23" s="881">
        <f t="shared" si="0"/>
        <v>0</v>
      </c>
      <c r="L23" s="903" t="s">
        <v>457</v>
      </c>
    </row>
    <row r="24" spans="1:12" ht="78.75" x14ac:dyDescent="0.2">
      <c r="A24" s="240" t="s">
        <v>458</v>
      </c>
      <c r="B24" s="1404" t="s">
        <v>459</v>
      </c>
      <c r="C24" s="198" t="s">
        <v>53</v>
      </c>
      <c r="D24" s="198" t="s">
        <v>57</v>
      </c>
      <c r="E24" s="198" t="s">
        <v>229</v>
      </c>
      <c r="F24" s="199">
        <v>25000</v>
      </c>
      <c r="G24" s="851">
        <v>0</v>
      </c>
      <c r="H24" s="199">
        <v>25000</v>
      </c>
      <c r="I24" s="834">
        <f t="shared" si="1"/>
        <v>25000</v>
      </c>
      <c r="J24" s="873">
        <v>0</v>
      </c>
      <c r="K24" s="881">
        <f t="shared" si="0"/>
        <v>0</v>
      </c>
      <c r="L24" s="172" t="s">
        <v>460</v>
      </c>
    </row>
    <row r="25" spans="1:12" ht="33.75" x14ac:dyDescent="0.2">
      <c r="A25" s="179" t="s">
        <v>461</v>
      </c>
      <c r="B25" s="1401" t="s">
        <v>462</v>
      </c>
      <c r="C25" s="1402" t="s">
        <v>53</v>
      </c>
      <c r="D25" s="1402" t="s">
        <v>57</v>
      </c>
      <c r="E25" s="1402" t="s">
        <v>250</v>
      </c>
      <c r="F25" s="1403">
        <v>5000</v>
      </c>
      <c r="G25" s="848">
        <v>5000</v>
      </c>
      <c r="H25" s="820">
        <v>0</v>
      </c>
      <c r="I25" s="833">
        <f t="shared" si="1"/>
        <v>5000</v>
      </c>
      <c r="J25" s="872">
        <v>0</v>
      </c>
      <c r="K25" s="1390">
        <f t="shared" si="0"/>
        <v>0</v>
      </c>
      <c r="L25" s="899" t="s">
        <v>454</v>
      </c>
    </row>
    <row r="26" spans="1:12" ht="56.25" x14ac:dyDescent="0.2">
      <c r="A26" s="181" t="s">
        <v>463</v>
      </c>
      <c r="B26" s="804" t="s">
        <v>734</v>
      </c>
      <c r="C26" s="171" t="s">
        <v>294</v>
      </c>
      <c r="D26" s="171" t="s">
        <v>296</v>
      </c>
      <c r="E26" s="171" t="s">
        <v>300</v>
      </c>
      <c r="F26" s="197">
        <v>0</v>
      </c>
      <c r="G26" s="848">
        <v>10000</v>
      </c>
      <c r="H26" s="199">
        <v>-10000</v>
      </c>
      <c r="I26" s="834">
        <f t="shared" si="1"/>
        <v>0</v>
      </c>
      <c r="J26" s="872">
        <v>0</v>
      </c>
      <c r="K26" s="881">
        <v>0</v>
      </c>
      <c r="L26" s="904" t="s">
        <v>740</v>
      </c>
    </row>
    <row r="27" spans="1:12" ht="78.75" x14ac:dyDescent="0.2">
      <c r="A27" s="179" t="s">
        <v>463</v>
      </c>
      <c r="B27" s="196" t="s">
        <v>464</v>
      </c>
      <c r="C27" s="171" t="s">
        <v>294</v>
      </c>
      <c r="D27" s="171" t="s">
        <v>296</v>
      </c>
      <c r="E27" s="171" t="s">
        <v>300</v>
      </c>
      <c r="F27" s="197">
        <v>19000</v>
      </c>
      <c r="G27" s="849">
        <v>0</v>
      </c>
      <c r="H27" s="197">
        <v>19000</v>
      </c>
      <c r="I27" s="834">
        <f t="shared" si="1"/>
        <v>19000</v>
      </c>
      <c r="J27" s="833">
        <v>19000</v>
      </c>
      <c r="K27" s="881">
        <f t="shared" si="0"/>
        <v>1</v>
      </c>
      <c r="L27" s="903" t="s">
        <v>785</v>
      </c>
    </row>
    <row r="28" spans="1:12" ht="78.75" x14ac:dyDescent="0.2">
      <c r="A28" s="179" t="s">
        <v>465</v>
      </c>
      <c r="B28" s="194" t="s">
        <v>466</v>
      </c>
      <c r="C28" s="198" t="s">
        <v>294</v>
      </c>
      <c r="D28" s="198" t="s">
        <v>302</v>
      </c>
      <c r="E28" s="198" t="s">
        <v>306</v>
      </c>
      <c r="F28" s="199">
        <v>400000</v>
      </c>
      <c r="G28" s="849">
        <v>200000</v>
      </c>
      <c r="H28" s="199">
        <v>200000</v>
      </c>
      <c r="I28" s="834">
        <f t="shared" si="1"/>
        <v>400000</v>
      </c>
      <c r="J28" s="872">
        <v>0</v>
      </c>
      <c r="K28" s="881">
        <f t="shared" si="0"/>
        <v>0</v>
      </c>
      <c r="L28" s="904" t="s">
        <v>737</v>
      </c>
    </row>
    <row r="29" spans="1:12" ht="67.5" x14ac:dyDescent="0.2">
      <c r="A29" s="189" t="s">
        <v>467</v>
      </c>
      <c r="B29" s="194" t="s">
        <v>468</v>
      </c>
      <c r="C29" s="198" t="s">
        <v>294</v>
      </c>
      <c r="D29" s="198" t="s">
        <v>302</v>
      </c>
      <c r="E29" s="198" t="s">
        <v>306</v>
      </c>
      <c r="F29" s="199">
        <f>I29</f>
        <v>360000</v>
      </c>
      <c r="G29" s="849">
        <v>160000</v>
      </c>
      <c r="H29" s="199">
        <v>200000</v>
      </c>
      <c r="I29" s="834">
        <f t="shared" si="1"/>
        <v>360000</v>
      </c>
      <c r="J29" s="872">
        <v>0</v>
      </c>
      <c r="K29" s="881">
        <f t="shared" si="0"/>
        <v>0</v>
      </c>
      <c r="L29" s="904" t="s">
        <v>469</v>
      </c>
    </row>
    <row r="30" spans="1:12" ht="78.75" x14ac:dyDescent="0.2">
      <c r="A30" s="179" t="s">
        <v>470</v>
      </c>
      <c r="B30" s="194" t="s">
        <v>471</v>
      </c>
      <c r="C30" s="195" t="s">
        <v>119</v>
      </c>
      <c r="D30" s="195" t="s">
        <v>124</v>
      </c>
      <c r="E30" s="195" t="s">
        <v>250</v>
      </c>
      <c r="F30" s="820">
        <v>23000</v>
      </c>
      <c r="G30" s="856">
        <v>0</v>
      </c>
      <c r="H30" s="820">
        <v>23000</v>
      </c>
      <c r="I30" s="833">
        <f t="shared" si="1"/>
        <v>23000</v>
      </c>
      <c r="J30" s="872">
        <v>0</v>
      </c>
      <c r="K30" s="1390">
        <f t="shared" si="0"/>
        <v>0</v>
      </c>
      <c r="L30" s="899" t="s">
        <v>472</v>
      </c>
    </row>
    <row r="31" spans="1:12" ht="78.75" x14ac:dyDescent="0.2">
      <c r="A31" s="179" t="s">
        <v>473</v>
      </c>
      <c r="B31" s="200" t="s">
        <v>474</v>
      </c>
      <c r="C31" s="201" t="s">
        <v>119</v>
      </c>
      <c r="D31" s="201" t="s">
        <v>136</v>
      </c>
      <c r="E31" s="201" t="s">
        <v>250</v>
      </c>
      <c r="F31" s="820">
        <v>9000</v>
      </c>
      <c r="G31" s="848">
        <v>9000</v>
      </c>
      <c r="H31" s="820">
        <v>0</v>
      </c>
      <c r="I31" s="833">
        <f t="shared" si="1"/>
        <v>9000</v>
      </c>
      <c r="J31" s="872">
        <v>8608.77</v>
      </c>
      <c r="K31" s="881">
        <f t="shared" si="0"/>
        <v>0.9565300000000001</v>
      </c>
      <c r="L31" s="899" t="s">
        <v>475</v>
      </c>
    </row>
    <row r="32" spans="1:12" ht="78.75" x14ac:dyDescent="0.2">
      <c r="A32" s="189" t="s">
        <v>476</v>
      </c>
      <c r="B32" s="190" t="s">
        <v>806</v>
      </c>
      <c r="C32" s="202" t="s">
        <v>359</v>
      </c>
      <c r="D32" s="202" t="s">
        <v>361</v>
      </c>
      <c r="E32" s="202" t="s">
        <v>8</v>
      </c>
      <c r="F32" s="199">
        <v>4000</v>
      </c>
      <c r="G32" s="856">
        <v>0</v>
      </c>
      <c r="H32" s="199">
        <v>4000</v>
      </c>
      <c r="I32" s="834">
        <f t="shared" si="1"/>
        <v>4000</v>
      </c>
      <c r="J32" s="873">
        <v>0</v>
      </c>
      <c r="K32" s="881">
        <f t="shared" si="0"/>
        <v>0</v>
      </c>
      <c r="L32" s="172" t="s">
        <v>786</v>
      </c>
    </row>
    <row r="33" spans="1:12" ht="78.75" x14ac:dyDescent="0.2">
      <c r="A33" s="179" t="s">
        <v>477</v>
      </c>
      <c r="B33" s="203" t="s">
        <v>478</v>
      </c>
      <c r="C33" s="204" t="s">
        <v>169</v>
      </c>
      <c r="D33" s="204" t="s">
        <v>372</v>
      </c>
      <c r="E33" s="204" t="s">
        <v>229</v>
      </c>
      <c r="F33" s="211">
        <v>7000</v>
      </c>
      <c r="G33" s="857">
        <v>0</v>
      </c>
      <c r="H33" s="820">
        <v>7000</v>
      </c>
      <c r="I33" s="833">
        <f t="shared" si="1"/>
        <v>7000</v>
      </c>
      <c r="J33" s="872">
        <v>0</v>
      </c>
      <c r="K33" s="881">
        <f t="shared" si="0"/>
        <v>0</v>
      </c>
      <c r="L33" s="902" t="s">
        <v>460</v>
      </c>
    </row>
    <row r="34" spans="1:12" ht="101.25" x14ac:dyDescent="0.2">
      <c r="A34" s="205" t="s">
        <v>479</v>
      </c>
      <c r="B34" s="206" t="s">
        <v>480</v>
      </c>
      <c r="C34" s="207" t="s">
        <v>169</v>
      </c>
      <c r="D34" s="207" t="s">
        <v>179</v>
      </c>
      <c r="E34" s="207"/>
      <c r="F34" s="818">
        <f>F36+F37+F35</f>
        <v>2299713</v>
      </c>
      <c r="G34" s="858">
        <f>G35+G36+G37</f>
        <v>2278269</v>
      </c>
      <c r="H34" s="208">
        <v>21544</v>
      </c>
      <c r="I34" s="838">
        <f t="shared" si="1"/>
        <v>2299813</v>
      </c>
      <c r="J34" s="838">
        <f>J36+J37+J35</f>
        <v>1145671.21</v>
      </c>
      <c r="K34" s="882">
        <f t="shared" si="0"/>
        <v>0.49815841983674325</v>
      </c>
      <c r="L34" s="905" t="s">
        <v>481</v>
      </c>
    </row>
    <row r="35" spans="1:12" x14ac:dyDescent="0.2">
      <c r="A35" s="209"/>
      <c r="B35" s="203" t="s">
        <v>420</v>
      </c>
      <c r="C35" s="210" t="s">
        <v>445</v>
      </c>
      <c r="D35" s="204"/>
      <c r="E35" s="887" t="s">
        <v>229</v>
      </c>
      <c r="F35" s="888">
        <v>20000</v>
      </c>
      <c r="G35" s="889">
        <v>0</v>
      </c>
      <c r="H35" s="890">
        <v>20000</v>
      </c>
      <c r="I35" s="841">
        <f>G35+H35</f>
        <v>20000</v>
      </c>
      <c r="J35" s="841">
        <v>20000</v>
      </c>
      <c r="K35" s="891">
        <f t="shared" si="0"/>
        <v>1</v>
      </c>
      <c r="L35" s="906"/>
    </row>
    <row r="36" spans="1:12" x14ac:dyDescent="0.2">
      <c r="A36" s="209"/>
      <c r="B36" s="203"/>
      <c r="C36" s="210" t="s">
        <v>446</v>
      </c>
      <c r="D36" s="204"/>
      <c r="E36" s="887" t="s">
        <v>231</v>
      </c>
      <c r="F36" s="890">
        <v>1000000</v>
      </c>
      <c r="G36" s="889">
        <v>1000000</v>
      </c>
      <c r="H36" s="890">
        <v>0</v>
      </c>
      <c r="I36" s="841">
        <f t="shared" si="1"/>
        <v>1000000</v>
      </c>
      <c r="J36" s="841">
        <v>485136.84</v>
      </c>
      <c r="K36" s="891">
        <f t="shared" si="0"/>
        <v>0.48513684000000001</v>
      </c>
      <c r="L36" s="906"/>
    </row>
    <row r="37" spans="1:12" x14ac:dyDescent="0.2">
      <c r="A37" s="212"/>
      <c r="B37" s="200"/>
      <c r="C37" s="213" t="s">
        <v>445</v>
      </c>
      <c r="D37" s="201"/>
      <c r="E37" s="892" t="s">
        <v>232</v>
      </c>
      <c r="F37" s="893">
        <v>1279713</v>
      </c>
      <c r="G37" s="894">
        <v>1278269</v>
      </c>
      <c r="H37" s="893">
        <v>1544</v>
      </c>
      <c r="I37" s="843">
        <f t="shared" si="1"/>
        <v>1279813</v>
      </c>
      <c r="J37" s="843">
        <v>640534.37</v>
      </c>
      <c r="K37" s="884">
        <f t="shared" si="0"/>
        <v>0.50049059511037941</v>
      </c>
      <c r="L37" s="907"/>
    </row>
    <row r="38" spans="1:12" ht="78.75" x14ac:dyDescent="0.2">
      <c r="A38" s="178" t="s">
        <v>482</v>
      </c>
      <c r="B38" s="174" t="s">
        <v>483</v>
      </c>
      <c r="C38" s="175" t="s">
        <v>180</v>
      </c>
      <c r="D38" s="175" t="s">
        <v>184</v>
      </c>
      <c r="E38" s="175"/>
      <c r="F38" s="215">
        <f>F40+F41+F39</f>
        <v>1288465.07</v>
      </c>
      <c r="G38" s="858">
        <f>G40+G41+G39</f>
        <v>1365213</v>
      </c>
      <c r="H38" s="821">
        <f>H39+H40+H41</f>
        <v>-76747.929999999993</v>
      </c>
      <c r="I38" s="835">
        <f t="shared" si="1"/>
        <v>1288465.07</v>
      </c>
      <c r="J38" s="836">
        <f>J40+J41+J39</f>
        <v>152832.48000000001</v>
      </c>
      <c r="K38" s="882">
        <f t="shared" si="0"/>
        <v>0.11861592802046236</v>
      </c>
      <c r="L38" s="908" t="s">
        <v>484</v>
      </c>
    </row>
    <row r="39" spans="1:12" x14ac:dyDescent="0.2">
      <c r="A39" s="178"/>
      <c r="B39" s="180" t="s">
        <v>420</v>
      </c>
      <c r="C39" s="216"/>
      <c r="D39" s="217"/>
      <c r="E39" s="895" t="s">
        <v>229</v>
      </c>
      <c r="F39" s="896">
        <f>F44+F48+F52+F56+F60+F64</f>
        <v>75029.070000000007</v>
      </c>
      <c r="G39" s="897">
        <f t="shared" ref="G39:H40" si="4">G44+G48+G52+G56+G60+G64</f>
        <v>0</v>
      </c>
      <c r="H39" s="896">
        <f t="shared" si="4"/>
        <v>75029.070000000007</v>
      </c>
      <c r="I39" s="841">
        <f>G39+H39</f>
        <v>75029.070000000007</v>
      </c>
      <c r="J39" s="841">
        <f>J44+J48+J52+J56+J60+J64</f>
        <v>512.92999999999995</v>
      </c>
      <c r="K39" s="891">
        <f t="shared" si="0"/>
        <v>6.836416871487277E-3</v>
      </c>
      <c r="L39" s="906"/>
    </row>
    <row r="40" spans="1:12" x14ac:dyDescent="0.2">
      <c r="A40" s="178"/>
      <c r="B40" s="180"/>
      <c r="C40" s="216"/>
      <c r="D40" s="217"/>
      <c r="E40" s="895" t="s">
        <v>231</v>
      </c>
      <c r="F40" s="896">
        <f>F45+F49+F53+F57+F61+F65</f>
        <v>772323.50999999989</v>
      </c>
      <c r="G40" s="897">
        <f t="shared" si="4"/>
        <v>832435</v>
      </c>
      <c r="H40" s="896">
        <f t="shared" si="4"/>
        <v>-60111.490000000005</v>
      </c>
      <c r="I40" s="841">
        <f t="shared" si="1"/>
        <v>772323.51</v>
      </c>
      <c r="J40" s="841">
        <f>J45+J49+J53+J57+J61+J65</f>
        <v>93999.48000000001</v>
      </c>
      <c r="K40" s="891">
        <f t="shared" si="0"/>
        <v>0.12170998135224449</v>
      </c>
      <c r="L40" s="229"/>
    </row>
    <row r="41" spans="1:12" x14ac:dyDescent="0.2">
      <c r="A41" s="178"/>
      <c r="B41" s="180"/>
      <c r="C41" s="216"/>
      <c r="D41" s="217"/>
      <c r="E41" s="895" t="s">
        <v>232</v>
      </c>
      <c r="F41" s="896">
        <f>I41</f>
        <v>441112.49</v>
      </c>
      <c r="G41" s="897">
        <f>G46+G50+G54+G58+G62+G66</f>
        <v>532778</v>
      </c>
      <c r="H41" s="896">
        <f>H46+H50+H54+H58+H66+H62</f>
        <v>-91665.51</v>
      </c>
      <c r="I41" s="841">
        <f t="shared" si="1"/>
        <v>441112.49</v>
      </c>
      <c r="J41" s="841">
        <f>J46+J50+J54+J58+J62+J66</f>
        <v>58320.07</v>
      </c>
      <c r="K41" s="891">
        <f t="shared" si="0"/>
        <v>0.13221133230664134</v>
      </c>
      <c r="L41" s="229"/>
    </row>
    <row r="42" spans="1:12" x14ac:dyDescent="0.2">
      <c r="A42" s="178"/>
      <c r="B42" s="218" t="s">
        <v>485</v>
      </c>
      <c r="C42" s="219"/>
      <c r="D42" s="217"/>
      <c r="E42" s="175"/>
      <c r="F42" s="215"/>
      <c r="G42" s="859"/>
      <c r="H42" s="211"/>
      <c r="I42" s="838"/>
      <c r="J42" s="836"/>
      <c r="K42" s="883"/>
      <c r="L42" s="908"/>
    </row>
    <row r="43" spans="1:12" x14ac:dyDescent="0.2">
      <c r="A43" s="220" t="s">
        <v>486</v>
      </c>
      <c r="B43" s="221" t="s">
        <v>487</v>
      </c>
      <c r="C43" s="1481" t="s">
        <v>186</v>
      </c>
      <c r="D43" s="1482"/>
      <c r="E43" s="222"/>
      <c r="F43" s="223">
        <f>F45+F46+F44</f>
        <v>287802.25999999995</v>
      </c>
      <c r="G43" s="860">
        <f>G45+G46</f>
        <v>309904</v>
      </c>
      <c r="H43" s="822">
        <f>H44+H45+H46</f>
        <v>-22101.74</v>
      </c>
      <c r="I43" s="839">
        <f t="shared" si="1"/>
        <v>287802.26</v>
      </c>
      <c r="J43" s="1222">
        <f>J45+J46+J44</f>
        <v>67048.69</v>
      </c>
      <c r="K43" s="1223">
        <f t="shared" ref="K43:K51" si="5">J43/I43</f>
        <v>0.23296790650636309</v>
      </c>
      <c r="L43" s="909"/>
    </row>
    <row r="44" spans="1:12" x14ac:dyDescent="0.2">
      <c r="A44" s="224"/>
      <c r="B44" s="225"/>
      <c r="C44" s="1483" t="s">
        <v>488</v>
      </c>
      <c r="D44" s="1484"/>
      <c r="E44" s="226" t="s">
        <v>229</v>
      </c>
      <c r="F44" s="227">
        <v>12309.85</v>
      </c>
      <c r="G44" s="861">
        <v>0</v>
      </c>
      <c r="H44" s="823">
        <v>12309.85</v>
      </c>
      <c r="I44" s="840">
        <f>G44+H44</f>
        <v>12309.85</v>
      </c>
      <c r="J44" s="874">
        <v>0</v>
      </c>
      <c r="K44" s="898">
        <f t="shared" si="5"/>
        <v>0</v>
      </c>
      <c r="L44" s="1459" t="s">
        <v>489</v>
      </c>
    </row>
    <row r="45" spans="1:12" x14ac:dyDescent="0.2">
      <c r="A45" s="176"/>
      <c r="B45" s="228"/>
      <c r="C45" s="1477" t="s">
        <v>446</v>
      </c>
      <c r="D45" s="1478"/>
      <c r="E45" s="175" t="s">
        <v>231</v>
      </c>
      <c r="F45" s="691">
        <f>I45</f>
        <v>162278.9</v>
      </c>
      <c r="G45" s="862">
        <v>172871</v>
      </c>
      <c r="H45" s="824">
        <v>-10592.1</v>
      </c>
      <c r="I45" s="841">
        <f t="shared" si="1"/>
        <v>162278.9</v>
      </c>
      <c r="J45" s="875">
        <v>38538.76</v>
      </c>
      <c r="K45" s="898">
        <f t="shared" si="5"/>
        <v>0.23748472537095089</v>
      </c>
      <c r="L45" s="1457"/>
    </row>
    <row r="46" spans="1:12" x14ac:dyDescent="0.2">
      <c r="A46" s="176"/>
      <c r="B46" s="806"/>
      <c r="C46" s="236" t="s">
        <v>445</v>
      </c>
      <c r="D46" s="237"/>
      <c r="E46" s="175" t="s">
        <v>232</v>
      </c>
      <c r="F46" s="691">
        <f>I46</f>
        <v>113213.51</v>
      </c>
      <c r="G46" s="862">
        <v>137033</v>
      </c>
      <c r="H46" s="824">
        <v>-23819.49</v>
      </c>
      <c r="I46" s="841">
        <f t="shared" si="1"/>
        <v>113213.51</v>
      </c>
      <c r="J46" s="875">
        <v>28509.93</v>
      </c>
      <c r="K46" s="898">
        <f t="shared" si="5"/>
        <v>0.25182445098645911</v>
      </c>
      <c r="L46" s="1457"/>
    </row>
    <row r="47" spans="1:12" x14ac:dyDescent="0.2">
      <c r="A47" s="807" t="s">
        <v>490</v>
      </c>
      <c r="B47" s="808" t="s">
        <v>491</v>
      </c>
      <c r="C47" s="1473" t="s">
        <v>186</v>
      </c>
      <c r="D47" s="1474"/>
      <c r="E47" s="809"/>
      <c r="F47" s="810">
        <f>F49+F50+F48</f>
        <v>118980.76</v>
      </c>
      <c r="G47" s="863">
        <f>G49+G50+G48</f>
        <v>118120</v>
      </c>
      <c r="H47" s="825">
        <f>H48+H49+H50</f>
        <v>860.76000000000022</v>
      </c>
      <c r="I47" s="842">
        <f t="shared" si="1"/>
        <v>118980.76</v>
      </c>
      <c r="J47" s="1224">
        <f>J49+J50+J48</f>
        <v>0</v>
      </c>
      <c r="K47" s="1223">
        <f t="shared" si="5"/>
        <v>0</v>
      </c>
      <c r="L47" s="910"/>
    </row>
    <row r="48" spans="1:12" x14ac:dyDescent="0.2">
      <c r="A48" s="176"/>
      <c r="B48" s="177"/>
      <c r="C48" s="1475" t="s">
        <v>488</v>
      </c>
      <c r="D48" s="1476"/>
      <c r="E48" s="175" t="s">
        <v>229</v>
      </c>
      <c r="F48" s="691">
        <f>I48</f>
        <v>7234.92</v>
      </c>
      <c r="G48" s="862">
        <v>0</v>
      </c>
      <c r="H48" s="824">
        <v>7234.92</v>
      </c>
      <c r="I48" s="841">
        <f>G48+H48</f>
        <v>7234.92</v>
      </c>
      <c r="J48" s="875">
        <v>0</v>
      </c>
      <c r="K48" s="898">
        <f t="shared" si="5"/>
        <v>0</v>
      </c>
      <c r="L48" s="1457" t="s">
        <v>492</v>
      </c>
    </row>
    <row r="49" spans="1:12" x14ac:dyDescent="0.2">
      <c r="A49" s="178"/>
      <c r="B49" s="180"/>
      <c r="C49" s="1477" t="s">
        <v>446</v>
      </c>
      <c r="D49" s="1478"/>
      <c r="E49" s="175" t="s">
        <v>231</v>
      </c>
      <c r="F49" s="691">
        <f>I49</f>
        <v>72680.22</v>
      </c>
      <c r="G49" s="862">
        <v>73457</v>
      </c>
      <c r="H49" s="824">
        <v>-776.78</v>
      </c>
      <c r="I49" s="841">
        <f t="shared" si="1"/>
        <v>72680.22</v>
      </c>
      <c r="J49" s="875">
        <v>0</v>
      </c>
      <c r="K49" s="898">
        <f t="shared" si="5"/>
        <v>0</v>
      </c>
      <c r="L49" s="1457"/>
    </row>
    <row r="50" spans="1:12" x14ac:dyDescent="0.2">
      <c r="A50" s="178"/>
      <c r="B50" s="180"/>
      <c r="C50" s="236" t="s">
        <v>445</v>
      </c>
      <c r="D50" s="237"/>
      <c r="E50" s="175" t="s">
        <v>232</v>
      </c>
      <c r="F50" s="691">
        <f>I50</f>
        <v>39065.620000000003</v>
      </c>
      <c r="G50" s="862">
        <v>44663</v>
      </c>
      <c r="H50" s="824">
        <v>-5597.38</v>
      </c>
      <c r="I50" s="841">
        <f t="shared" si="1"/>
        <v>39065.620000000003</v>
      </c>
      <c r="J50" s="875">
        <v>0</v>
      </c>
      <c r="K50" s="898">
        <f t="shared" si="5"/>
        <v>0</v>
      </c>
      <c r="L50" s="1457"/>
    </row>
    <row r="51" spans="1:12" x14ac:dyDescent="0.2">
      <c r="A51" s="811" t="s">
        <v>493</v>
      </c>
      <c r="B51" s="812" t="s">
        <v>494</v>
      </c>
      <c r="C51" s="1473" t="s">
        <v>186</v>
      </c>
      <c r="D51" s="1474"/>
      <c r="E51" s="813"/>
      <c r="F51" s="810">
        <f>F53+F54+F52</f>
        <v>260191.68000000002</v>
      </c>
      <c r="G51" s="863">
        <f>G53+G54</f>
        <v>296387</v>
      </c>
      <c r="H51" s="825">
        <f>H52+H53+H54</f>
        <v>-36195.32</v>
      </c>
      <c r="I51" s="842">
        <f t="shared" si="1"/>
        <v>260191.68</v>
      </c>
      <c r="J51" s="1224">
        <f>J53+J54+J52</f>
        <v>512.92999999999995</v>
      </c>
      <c r="K51" s="1223">
        <f t="shared" si="5"/>
        <v>1.9713543492243871E-3</v>
      </c>
      <c r="L51" s="911"/>
    </row>
    <row r="52" spans="1:12" x14ac:dyDescent="0.2">
      <c r="A52" s="176"/>
      <c r="B52" s="177"/>
      <c r="C52" s="1475" t="s">
        <v>488</v>
      </c>
      <c r="D52" s="1476"/>
      <c r="E52" s="175" t="s">
        <v>229</v>
      </c>
      <c r="F52" s="691">
        <f>I52</f>
        <v>25987.41</v>
      </c>
      <c r="G52" s="862">
        <v>0</v>
      </c>
      <c r="H52" s="824">
        <v>25987.41</v>
      </c>
      <c r="I52" s="841">
        <f>G52+H52</f>
        <v>25987.41</v>
      </c>
      <c r="J52" s="875">
        <v>512.92999999999995</v>
      </c>
      <c r="K52" s="898">
        <f>J52/I52</f>
        <v>1.9737634493010268E-2</v>
      </c>
      <c r="L52" s="1457" t="s">
        <v>495</v>
      </c>
    </row>
    <row r="53" spans="1:12" x14ac:dyDescent="0.2">
      <c r="A53" s="178"/>
      <c r="B53" s="180"/>
      <c r="C53" s="1477" t="s">
        <v>446</v>
      </c>
      <c r="D53" s="1478"/>
      <c r="E53" s="175" t="s">
        <v>231</v>
      </c>
      <c r="F53" s="691">
        <f>I53</f>
        <v>152327.98000000001</v>
      </c>
      <c r="G53" s="862">
        <v>170826</v>
      </c>
      <c r="H53" s="824">
        <v>-18498.02</v>
      </c>
      <c r="I53" s="841">
        <f t="shared" si="1"/>
        <v>152327.98000000001</v>
      </c>
      <c r="J53" s="875">
        <v>0</v>
      </c>
      <c r="K53" s="898">
        <f t="shared" ref="K53:K54" si="6">J53/I53</f>
        <v>0</v>
      </c>
      <c r="L53" s="1457"/>
    </row>
    <row r="54" spans="1:12" x14ac:dyDescent="0.2">
      <c r="A54" s="178"/>
      <c r="B54" s="180"/>
      <c r="C54" s="236" t="s">
        <v>445</v>
      </c>
      <c r="D54" s="237"/>
      <c r="E54" s="175" t="s">
        <v>232</v>
      </c>
      <c r="F54" s="691">
        <f>I54</f>
        <v>81876.290000000008</v>
      </c>
      <c r="G54" s="862">
        <v>125561</v>
      </c>
      <c r="H54" s="824">
        <v>-43684.71</v>
      </c>
      <c r="I54" s="841">
        <f t="shared" si="1"/>
        <v>81876.290000000008</v>
      </c>
      <c r="J54" s="875">
        <v>0</v>
      </c>
      <c r="K54" s="898">
        <f t="shared" si="6"/>
        <v>0</v>
      </c>
      <c r="L54" s="1458"/>
    </row>
    <row r="55" spans="1:12" x14ac:dyDescent="0.2">
      <c r="A55" s="238" t="s">
        <v>496</v>
      </c>
      <c r="B55" s="239" t="s">
        <v>497</v>
      </c>
      <c r="C55" s="1481" t="s">
        <v>186</v>
      </c>
      <c r="D55" s="1482"/>
      <c r="E55" s="222"/>
      <c r="F55" s="223">
        <f>F57+F58+F56</f>
        <v>197704.25</v>
      </c>
      <c r="G55" s="860">
        <f>G57+G58</f>
        <v>207376</v>
      </c>
      <c r="H55" s="822">
        <f>H56+H57+H58</f>
        <v>-9671.75</v>
      </c>
      <c r="I55" s="839">
        <f t="shared" si="1"/>
        <v>197704.25</v>
      </c>
      <c r="J55" s="1222">
        <f>J57+J58+J56</f>
        <v>0</v>
      </c>
      <c r="K55" s="1221">
        <f>J55/I55</f>
        <v>0</v>
      </c>
      <c r="L55" s="912"/>
    </row>
    <row r="56" spans="1:12" x14ac:dyDescent="0.2">
      <c r="A56" s="176"/>
      <c r="B56" s="177"/>
      <c r="C56" s="1475" t="s">
        <v>488</v>
      </c>
      <c r="D56" s="1476"/>
      <c r="E56" s="175" t="s">
        <v>229</v>
      </c>
      <c r="F56" s="691">
        <f>I56</f>
        <v>11383.43</v>
      </c>
      <c r="G56" s="862">
        <v>0</v>
      </c>
      <c r="H56" s="824">
        <v>11383.43</v>
      </c>
      <c r="I56" s="841">
        <f>G56+H56</f>
        <v>11383.43</v>
      </c>
      <c r="J56" s="875">
        <v>0</v>
      </c>
      <c r="K56" s="898">
        <f>J56/I56</f>
        <v>0</v>
      </c>
      <c r="L56" s="1459" t="s">
        <v>498</v>
      </c>
    </row>
    <row r="57" spans="1:12" x14ac:dyDescent="0.2">
      <c r="A57" s="178"/>
      <c r="B57" s="180"/>
      <c r="C57" s="1477" t="s">
        <v>446</v>
      </c>
      <c r="D57" s="1478"/>
      <c r="E57" s="175" t="s">
        <v>231</v>
      </c>
      <c r="F57" s="691">
        <f>I57</f>
        <v>121184.27</v>
      </c>
      <c r="G57" s="862">
        <v>127082</v>
      </c>
      <c r="H57" s="824">
        <v>-5897.73</v>
      </c>
      <c r="I57" s="841">
        <f t="shared" si="1"/>
        <v>121184.27</v>
      </c>
      <c r="J57" s="875">
        <v>0</v>
      </c>
      <c r="K57" s="898">
        <f t="shared" ref="K57:K58" si="7">J57/I57</f>
        <v>0</v>
      </c>
      <c r="L57" s="1457"/>
    </row>
    <row r="58" spans="1:12" x14ac:dyDescent="0.2">
      <c r="A58" s="178"/>
      <c r="B58" s="180"/>
      <c r="C58" s="236" t="s">
        <v>445</v>
      </c>
      <c r="D58" s="237"/>
      <c r="E58" s="175" t="s">
        <v>232</v>
      </c>
      <c r="F58" s="691">
        <f>I58</f>
        <v>65136.55</v>
      </c>
      <c r="G58" s="862">
        <v>80294</v>
      </c>
      <c r="H58" s="824">
        <v>-15157.45</v>
      </c>
      <c r="I58" s="841">
        <f t="shared" si="1"/>
        <v>65136.55</v>
      </c>
      <c r="J58" s="875">
        <v>0</v>
      </c>
      <c r="K58" s="898">
        <f t="shared" si="7"/>
        <v>0</v>
      </c>
      <c r="L58" s="1457"/>
    </row>
    <row r="59" spans="1:12" x14ac:dyDescent="0.2">
      <c r="A59" s="811" t="s">
        <v>499</v>
      </c>
      <c r="B59" s="812" t="s">
        <v>500</v>
      </c>
      <c r="C59" s="1473" t="s">
        <v>186</v>
      </c>
      <c r="D59" s="1474"/>
      <c r="E59" s="809"/>
      <c r="F59" s="810">
        <f>F61+F62+F60</f>
        <v>223770.97</v>
      </c>
      <c r="G59" s="863">
        <f>G61+G62+G60</f>
        <v>232036</v>
      </c>
      <c r="H59" s="825">
        <f>H60+H61+H62</f>
        <v>-8265.0299999999988</v>
      </c>
      <c r="I59" s="842">
        <f t="shared" si="1"/>
        <v>223770.97</v>
      </c>
      <c r="J59" s="1224">
        <f>J61+J62+J60</f>
        <v>85270.86</v>
      </c>
      <c r="K59" s="1221">
        <f>J59/I59</f>
        <v>0.38106310215306299</v>
      </c>
      <c r="L59" s="910"/>
    </row>
    <row r="60" spans="1:12" x14ac:dyDescent="0.2">
      <c r="A60" s="176"/>
      <c r="B60" s="177"/>
      <c r="C60" s="1475" t="s">
        <v>488</v>
      </c>
      <c r="D60" s="1476"/>
      <c r="E60" s="175" t="s">
        <v>229</v>
      </c>
      <c r="F60" s="691">
        <f>I60</f>
        <v>9289.6299999999992</v>
      </c>
      <c r="G60" s="862">
        <v>0</v>
      </c>
      <c r="H60" s="824">
        <v>9289.6299999999992</v>
      </c>
      <c r="I60" s="841">
        <f>G60+H60</f>
        <v>9289.6299999999992</v>
      </c>
      <c r="J60" s="875">
        <v>0</v>
      </c>
      <c r="K60" s="898">
        <f>J60/I60</f>
        <v>0</v>
      </c>
      <c r="L60" s="1457" t="s">
        <v>489</v>
      </c>
    </row>
    <row r="61" spans="1:12" x14ac:dyDescent="0.2">
      <c r="A61" s="178"/>
      <c r="B61" s="180"/>
      <c r="C61" s="1477" t="s">
        <v>446</v>
      </c>
      <c r="D61" s="1478"/>
      <c r="E61" s="175" t="s">
        <v>231</v>
      </c>
      <c r="F61" s="691">
        <f>I61</f>
        <v>139500.06</v>
      </c>
      <c r="G61" s="862">
        <v>156738</v>
      </c>
      <c r="H61" s="824">
        <v>-17237.939999999999</v>
      </c>
      <c r="I61" s="841">
        <f t="shared" si="1"/>
        <v>139500.06</v>
      </c>
      <c r="J61" s="875">
        <v>55460.72</v>
      </c>
      <c r="K61" s="898">
        <f t="shared" ref="K61:K62" si="8">J61/I61</f>
        <v>0.39756771430779314</v>
      </c>
      <c r="L61" s="1457"/>
    </row>
    <row r="62" spans="1:12" x14ac:dyDescent="0.2">
      <c r="A62" s="178"/>
      <c r="B62" s="180"/>
      <c r="C62" s="236" t="s">
        <v>445</v>
      </c>
      <c r="D62" s="237"/>
      <c r="E62" s="175" t="s">
        <v>232</v>
      </c>
      <c r="F62" s="691">
        <f>I62</f>
        <v>74981.279999999999</v>
      </c>
      <c r="G62" s="862">
        <v>75298</v>
      </c>
      <c r="H62" s="824">
        <v>-316.72000000000003</v>
      </c>
      <c r="I62" s="841">
        <f t="shared" si="1"/>
        <v>74981.279999999999</v>
      </c>
      <c r="J62" s="875">
        <v>29810.14</v>
      </c>
      <c r="K62" s="898">
        <f t="shared" si="8"/>
        <v>0.39756776624778878</v>
      </c>
      <c r="L62" s="1457"/>
    </row>
    <row r="63" spans="1:12" x14ac:dyDescent="0.2">
      <c r="A63" s="811" t="s">
        <v>501</v>
      </c>
      <c r="B63" s="812" t="s">
        <v>502</v>
      </c>
      <c r="C63" s="1473" t="s">
        <v>186</v>
      </c>
      <c r="D63" s="1474"/>
      <c r="E63" s="809"/>
      <c r="F63" s="810">
        <f>F65+F66+F64</f>
        <v>200015.15</v>
      </c>
      <c r="G63" s="863">
        <f>G65+G66+G64</f>
        <v>201390</v>
      </c>
      <c r="H63" s="825">
        <f>H64+H65+H66</f>
        <v>-1374.8500000000004</v>
      </c>
      <c r="I63" s="842">
        <f t="shared" si="1"/>
        <v>200015.15</v>
      </c>
      <c r="J63" s="1224">
        <f>J65+J66+J64</f>
        <v>0</v>
      </c>
      <c r="K63" s="1223">
        <f>J63/I63</f>
        <v>0</v>
      </c>
      <c r="L63" s="911"/>
    </row>
    <row r="64" spans="1:12" x14ac:dyDescent="0.2">
      <c r="A64" s="1405"/>
      <c r="B64" s="1406"/>
      <c r="C64" s="1479" t="s">
        <v>488</v>
      </c>
      <c r="D64" s="1480"/>
      <c r="E64" s="1407" t="s">
        <v>229</v>
      </c>
      <c r="F64" s="1408">
        <f>I64</f>
        <v>8823.83</v>
      </c>
      <c r="G64" s="1409">
        <v>0</v>
      </c>
      <c r="H64" s="1410">
        <v>8823.83</v>
      </c>
      <c r="I64" s="1411">
        <f>G64+H64</f>
        <v>8823.83</v>
      </c>
      <c r="J64" s="1412">
        <v>0</v>
      </c>
      <c r="K64" s="1413">
        <f>J64/I64</f>
        <v>0</v>
      </c>
      <c r="L64" s="1460" t="s">
        <v>492</v>
      </c>
    </row>
    <row r="65" spans="1:12" x14ac:dyDescent="0.2">
      <c r="A65" s="178"/>
      <c r="B65" s="180"/>
      <c r="C65" s="1477" t="s">
        <v>446</v>
      </c>
      <c r="D65" s="1478"/>
      <c r="E65" s="175" t="s">
        <v>231</v>
      </c>
      <c r="F65" s="1373">
        <f>I65</f>
        <v>124352.08</v>
      </c>
      <c r="G65" s="862">
        <v>131461</v>
      </c>
      <c r="H65" s="824">
        <v>-7108.92</v>
      </c>
      <c r="I65" s="841">
        <f t="shared" si="1"/>
        <v>124352.08</v>
      </c>
      <c r="J65" s="875">
        <v>0</v>
      </c>
      <c r="K65" s="898">
        <f t="shared" ref="K65:K66" si="9">J65/I65</f>
        <v>0</v>
      </c>
      <c r="L65" s="1457"/>
    </row>
    <row r="66" spans="1:12" x14ac:dyDescent="0.2">
      <c r="A66" s="189"/>
      <c r="B66" s="235"/>
      <c r="C66" s="231" t="s">
        <v>445</v>
      </c>
      <c r="D66" s="232"/>
      <c r="E66" s="233" t="s">
        <v>232</v>
      </c>
      <c r="F66" s="234">
        <f>I66</f>
        <v>66839.240000000005</v>
      </c>
      <c r="G66" s="864">
        <v>69929</v>
      </c>
      <c r="H66" s="826">
        <v>-3089.76</v>
      </c>
      <c r="I66" s="843">
        <f t="shared" si="1"/>
        <v>66839.240000000005</v>
      </c>
      <c r="J66" s="876">
        <v>0</v>
      </c>
      <c r="K66" s="886">
        <f t="shared" si="9"/>
        <v>0</v>
      </c>
      <c r="L66" s="1461"/>
    </row>
    <row r="67" spans="1:12" ht="67.5" x14ac:dyDescent="0.2">
      <c r="A67" s="240" t="s">
        <v>503</v>
      </c>
      <c r="B67" s="241" t="s">
        <v>504</v>
      </c>
      <c r="C67" s="242" t="s">
        <v>180</v>
      </c>
      <c r="D67" s="242" t="s">
        <v>184</v>
      </c>
      <c r="E67" s="242" t="s">
        <v>229</v>
      </c>
      <c r="F67" s="164">
        <v>25000</v>
      </c>
      <c r="G67" s="849">
        <v>25000</v>
      </c>
      <c r="H67" s="197">
        <v>0</v>
      </c>
      <c r="I67" s="834">
        <f t="shared" si="1"/>
        <v>25000</v>
      </c>
      <c r="J67" s="834">
        <v>0</v>
      </c>
      <c r="K67" s="881">
        <f>J67/I67</f>
        <v>0</v>
      </c>
      <c r="L67" s="245" t="s">
        <v>738</v>
      </c>
    </row>
    <row r="68" spans="1:12" ht="67.5" x14ac:dyDescent="0.2">
      <c r="A68" s="240" t="s">
        <v>505</v>
      </c>
      <c r="B68" s="180" t="s">
        <v>807</v>
      </c>
      <c r="C68" s="175" t="s">
        <v>180</v>
      </c>
      <c r="D68" s="175" t="s">
        <v>184</v>
      </c>
      <c r="E68" s="175" t="s">
        <v>229</v>
      </c>
      <c r="F68" s="243">
        <v>10000</v>
      </c>
      <c r="G68" s="858">
        <v>7000</v>
      </c>
      <c r="H68" s="818">
        <v>3000</v>
      </c>
      <c r="I68" s="835">
        <f t="shared" si="1"/>
        <v>10000</v>
      </c>
      <c r="J68" s="834">
        <v>0</v>
      </c>
      <c r="K68" s="881">
        <f>J68/I68</f>
        <v>0</v>
      </c>
      <c r="L68" s="900" t="s">
        <v>437</v>
      </c>
    </row>
    <row r="69" spans="1:12" ht="67.5" x14ac:dyDescent="0.2">
      <c r="A69" s="244" t="s">
        <v>506</v>
      </c>
      <c r="B69" s="182" t="s">
        <v>507</v>
      </c>
      <c r="C69" s="202" t="s">
        <v>180</v>
      </c>
      <c r="D69" s="202" t="s">
        <v>184</v>
      </c>
      <c r="E69" s="202" t="s">
        <v>250</v>
      </c>
      <c r="F69" s="197">
        <v>8000</v>
      </c>
      <c r="G69" s="851">
        <v>0</v>
      </c>
      <c r="H69" s="197">
        <v>8000</v>
      </c>
      <c r="I69" s="834">
        <f t="shared" si="1"/>
        <v>8000</v>
      </c>
      <c r="J69" s="834">
        <v>0</v>
      </c>
      <c r="K69" s="881">
        <f>J69/I69</f>
        <v>0</v>
      </c>
      <c r="L69" s="245" t="s">
        <v>437</v>
      </c>
    </row>
    <row r="70" spans="1:12" ht="78.75" x14ac:dyDescent="0.2">
      <c r="A70" s="240" t="s">
        <v>508</v>
      </c>
      <c r="B70" s="246" t="s">
        <v>509</v>
      </c>
      <c r="C70" s="247" t="s">
        <v>180</v>
      </c>
      <c r="D70" s="247" t="s">
        <v>184</v>
      </c>
      <c r="E70" s="247" t="s">
        <v>376</v>
      </c>
      <c r="F70" s="188">
        <f>I70</f>
        <v>8704</v>
      </c>
      <c r="G70" s="854">
        <v>10000</v>
      </c>
      <c r="H70" s="827">
        <v>-1296</v>
      </c>
      <c r="I70" s="844">
        <f t="shared" si="1"/>
        <v>8704</v>
      </c>
      <c r="J70" s="844">
        <v>8703.9699999999993</v>
      </c>
      <c r="K70" s="881">
        <f>J70/I70</f>
        <v>0.99999655330882342</v>
      </c>
      <c r="L70" s="902" t="s">
        <v>510</v>
      </c>
    </row>
    <row r="71" spans="1:12" ht="51" x14ac:dyDescent="0.2">
      <c r="A71" s="240" t="s">
        <v>511</v>
      </c>
      <c r="B71" s="230" t="s">
        <v>512</v>
      </c>
      <c r="C71" s="233" t="s">
        <v>180</v>
      </c>
      <c r="D71" s="233" t="s">
        <v>386</v>
      </c>
      <c r="E71" s="233" t="s">
        <v>229</v>
      </c>
      <c r="F71" s="248">
        <f>I71</f>
        <v>0</v>
      </c>
      <c r="G71" s="865">
        <v>7500</v>
      </c>
      <c r="H71" s="828">
        <v>-7500</v>
      </c>
      <c r="I71" s="833">
        <f t="shared" si="1"/>
        <v>0</v>
      </c>
      <c r="J71" s="877">
        <v>0</v>
      </c>
      <c r="K71" s="881">
        <v>0</v>
      </c>
      <c r="L71" s="913" t="s">
        <v>742</v>
      </c>
    </row>
    <row r="72" spans="1:12" ht="67.5" x14ac:dyDescent="0.2">
      <c r="A72" s="240" t="s">
        <v>513</v>
      </c>
      <c r="B72" s="250" t="s">
        <v>514</v>
      </c>
      <c r="C72" s="242" t="s">
        <v>180</v>
      </c>
      <c r="D72" s="242" t="s">
        <v>386</v>
      </c>
      <c r="E72" s="242" t="s">
        <v>229</v>
      </c>
      <c r="F72" s="251">
        <v>12500</v>
      </c>
      <c r="G72" s="866">
        <v>0</v>
      </c>
      <c r="H72" s="819">
        <v>12500</v>
      </c>
      <c r="I72" s="834">
        <f t="shared" si="1"/>
        <v>12500</v>
      </c>
      <c r="J72" s="837">
        <v>0</v>
      </c>
      <c r="K72" s="881">
        <f>J72/I72</f>
        <v>0</v>
      </c>
      <c r="L72" s="245" t="s">
        <v>437</v>
      </c>
    </row>
    <row r="73" spans="1:12" ht="78.75" x14ac:dyDescent="0.2">
      <c r="A73" s="189" t="s">
        <v>515</v>
      </c>
      <c r="B73" s="235" t="s">
        <v>516</v>
      </c>
      <c r="C73" s="233" t="s">
        <v>387</v>
      </c>
      <c r="D73" s="233" t="s">
        <v>389</v>
      </c>
      <c r="E73" s="233" t="s">
        <v>250</v>
      </c>
      <c r="F73" s="248">
        <f>I73</f>
        <v>63000</v>
      </c>
      <c r="G73" s="865">
        <v>50000</v>
      </c>
      <c r="H73" s="828">
        <v>13000</v>
      </c>
      <c r="I73" s="833">
        <f t="shared" si="1"/>
        <v>63000</v>
      </c>
      <c r="J73" s="1388">
        <v>49999.99</v>
      </c>
      <c r="K73" s="1390">
        <f t="shared" ref="K73:K74" si="10">J73/I73</f>
        <v>0.79365063492063492</v>
      </c>
      <c r="L73" s="899" t="s">
        <v>517</v>
      </c>
    </row>
    <row r="74" spans="1:12" ht="68.25" thickBot="1" x14ac:dyDescent="0.25">
      <c r="A74" s="814" t="s">
        <v>518</v>
      </c>
      <c r="B74" s="815" t="s">
        <v>519</v>
      </c>
      <c r="C74" s="816" t="s">
        <v>387</v>
      </c>
      <c r="D74" s="816" t="s">
        <v>391</v>
      </c>
      <c r="E74" s="816" t="s">
        <v>229</v>
      </c>
      <c r="F74" s="817">
        <v>11000</v>
      </c>
      <c r="G74" s="867">
        <v>6000</v>
      </c>
      <c r="H74" s="829">
        <v>5000</v>
      </c>
      <c r="I74" s="835">
        <f t="shared" si="1"/>
        <v>11000</v>
      </c>
      <c r="J74" s="878">
        <v>0</v>
      </c>
      <c r="K74" s="881">
        <f t="shared" si="10"/>
        <v>0</v>
      </c>
      <c r="L74" s="900" t="s">
        <v>437</v>
      </c>
    </row>
    <row r="75" spans="1:12" ht="13.5" thickBot="1" x14ac:dyDescent="0.25">
      <c r="A75" s="1471" t="s">
        <v>520</v>
      </c>
      <c r="B75" s="1472"/>
      <c r="C75" s="1472"/>
      <c r="D75" s="1472"/>
      <c r="E75" s="1472"/>
      <c r="F75" s="830">
        <f>F74+F71+F38+F34+F31+F25+F22+F15+F73+F70+F68+F67+F29+F28+F27+F12+F11+F10+F9+F23+F72+F32+F33+F30+F21+F20+F14+F13+F69+F24</f>
        <v>7162709.0899999999</v>
      </c>
      <c r="G75" s="868">
        <f>G74+G71+G38+G34+G31+G25+G22+G15+G73+G70+G68+G67+G29+G28+G27+G12+G11+G10+G9+G23+G72+G32+G33+G30+G21+G20+G14+G13+G69+G24+G26</f>
        <v>5686969</v>
      </c>
      <c r="H75" s="830">
        <f>H74+H71+H38+H34+H31+H25+H22+H15+H73+H70+H68+H67+H29+H28+H27+H12+H11+H10+H9+H23+H72+H32+H33+H30+H21+H20+H14+H13+H69+H24+H26</f>
        <v>439688.08999999997</v>
      </c>
      <c r="I75" s="845">
        <f>I74+I71+I38+I34+I31+I25+I22+I15+I73+I70+I68+I67+I29+I28+I27+I12+I11+I10+I9+I23+I72+I32+I33+I30+I21+I20+I14+I13+I69+I24+I26</f>
        <v>6126657.0899999999</v>
      </c>
      <c r="J75" s="845">
        <f t="shared" ref="J75" si="11">J74+J71+J38+J34+J31+J25+J22+J15+J73+J70+J68+J67+J29+J28+J27+J12+J11+J10+J9+J23+J72+J32+J33+J30+J21+J20+J14+J13+J69+J24</f>
        <v>1704077.82</v>
      </c>
      <c r="K75" s="1582">
        <f>J75/I75</f>
        <v>0.27814153705148859</v>
      </c>
      <c r="L75" s="914"/>
    </row>
    <row r="77" spans="1:12" x14ac:dyDescent="0.2">
      <c r="B77" s="252"/>
      <c r="F77" s="249"/>
      <c r="G77" s="249"/>
      <c r="H77" s="249"/>
      <c r="I77" s="249"/>
      <c r="J77" s="249"/>
    </row>
    <row r="78" spans="1:12" x14ac:dyDescent="0.2">
      <c r="B78" s="252"/>
      <c r="F78" s="249"/>
      <c r="G78" s="249"/>
      <c r="H78" s="249"/>
      <c r="I78" s="249"/>
      <c r="J78" s="249"/>
    </row>
    <row r="79" spans="1:12" x14ac:dyDescent="0.2">
      <c r="B79" s="252"/>
      <c r="F79" s="249"/>
      <c r="G79" s="249"/>
      <c r="H79" s="249"/>
      <c r="I79" s="249"/>
      <c r="J79" s="249"/>
    </row>
    <row r="80" spans="1:12" x14ac:dyDescent="0.2">
      <c r="B80" s="252"/>
      <c r="F80" s="249"/>
      <c r="G80" s="249"/>
      <c r="H80" s="249"/>
      <c r="I80" s="249"/>
      <c r="J80" s="249"/>
    </row>
    <row r="81" spans="2:10" x14ac:dyDescent="0.2">
      <c r="B81" s="253"/>
      <c r="F81" s="249"/>
      <c r="G81" s="249"/>
      <c r="H81" s="249"/>
      <c r="I81" s="249"/>
      <c r="J81" s="249"/>
    </row>
    <row r="82" spans="2:10" x14ac:dyDescent="0.2">
      <c r="B82" s="253"/>
      <c r="F82" s="249"/>
      <c r="G82" s="249"/>
      <c r="H82" s="249"/>
      <c r="I82" s="249"/>
      <c r="J82" s="249"/>
    </row>
    <row r="83" spans="2:10" x14ac:dyDescent="0.2">
      <c r="F83" s="249"/>
      <c r="G83" s="249"/>
      <c r="H83" s="249"/>
      <c r="I83" s="249"/>
      <c r="J83" s="249"/>
    </row>
  </sheetData>
  <sheetProtection selectLockedCells="1" selectUnlockedCells="1"/>
  <mergeCells count="42">
    <mergeCell ref="F6:F7"/>
    <mergeCell ref="G6:I6"/>
    <mergeCell ref="J6:J7"/>
    <mergeCell ref="A6:A7"/>
    <mergeCell ref="B6:B7"/>
    <mergeCell ref="C6:C7"/>
    <mergeCell ref="D6:D7"/>
    <mergeCell ref="E6:E7"/>
    <mergeCell ref="C8:E8"/>
    <mergeCell ref="C16:D16"/>
    <mergeCell ref="C17:D17"/>
    <mergeCell ref="C18:D18"/>
    <mergeCell ref="C19:D19"/>
    <mergeCell ref="C56:D56"/>
    <mergeCell ref="C57:D57"/>
    <mergeCell ref="C43:D43"/>
    <mergeCell ref="C44:D44"/>
    <mergeCell ref="C45:D45"/>
    <mergeCell ref="C47:D47"/>
    <mergeCell ref="C48:D48"/>
    <mergeCell ref="C49:D49"/>
    <mergeCell ref="C51:D51"/>
    <mergeCell ref="C52:D52"/>
    <mergeCell ref="C53:D53"/>
    <mergeCell ref="C55:D55"/>
    <mergeCell ref="A75:E75"/>
    <mergeCell ref="C59:D59"/>
    <mergeCell ref="C60:D60"/>
    <mergeCell ref="C61:D61"/>
    <mergeCell ref="C63:D63"/>
    <mergeCell ref="C64:D64"/>
    <mergeCell ref="C65:D65"/>
    <mergeCell ref="L52:L54"/>
    <mergeCell ref="L56:L58"/>
    <mergeCell ref="L60:L62"/>
    <mergeCell ref="L64:L66"/>
    <mergeCell ref="J2:L2"/>
    <mergeCell ref="K6:K7"/>
    <mergeCell ref="L6:L7"/>
    <mergeCell ref="L15:L19"/>
    <mergeCell ref="L44:L46"/>
    <mergeCell ref="L48:L50"/>
  </mergeCells>
  <pageMargins left="0.39370078740157483" right="7.874015748031496E-2" top="0.78740157480314965" bottom="0.39370078740157483" header="0.59055118110236227" footer="0"/>
  <pageSetup paperSize="9" orientation="landscape" useFirstPageNumber="1" r:id="rId1"/>
  <headerFooter alignWithMargins="0"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3"/>
  <sheetViews>
    <sheetView topLeftCell="A70" zoomScaleNormal="100" workbookViewId="0">
      <selection activeCell="I92" sqref="I92"/>
    </sheetView>
  </sheetViews>
  <sheetFormatPr defaultRowHeight="12.75" x14ac:dyDescent="0.2"/>
  <cols>
    <col min="1" max="1" width="4.85546875" style="15" customWidth="1"/>
    <col min="2" max="2" width="7.7109375" style="15" customWidth="1"/>
    <col min="3" max="3" width="4.7109375" style="15" customWidth="1"/>
    <col min="4" max="4" width="36" style="15" customWidth="1"/>
    <col min="5" max="6" width="14.140625" style="15" customWidth="1"/>
    <col min="7" max="7" width="9.5703125" style="15" customWidth="1"/>
    <col min="8" max="9" width="13.42578125" style="15" customWidth="1"/>
    <col min="10" max="10" width="10" style="15" customWidth="1"/>
    <col min="11" max="16384" width="9.140625" style="15"/>
  </cols>
  <sheetData>
    <row r="1" spans="1:10" x14ac:dyDescent="0.2">
      <c r="E1" s="16"/>
      <c r="F1" s="16"/>
      <c r="G1" s="16"/>
      <c r="H1" s="948" t="s">
        <v>744</v>
      </c>
      <c r="I1" s="17"/>
      <c r="J1" s="17"/>
    </row>
    <row r="2" spans="1:10" x14ac:dyDescent="0.2">
      <c r="E2" s="16"/>
      <c r="F2" s="16"/>
      <c r="G2" s="16"/>
      <c r="H2" s="1506"/>
      <c r="I2" s="1506"/>
      <c r="J2" s="1506"/>
    </row>
    <row r="3" spans="1:10" ht="12" customHeight="1" x14ac:dyDescent="0.2">
      <c r="E3" s="18"/>
      <c r="F3" s="18"/>
      <c r="G3" s="18"/>
      <c r="H3" s="1507"/>
      <c r="I3" s="1507"/>
      <c r="J3" s="1507"/>
    </row>
    <row r="4" spans="1:10" ht="33.75" customHeight="1" thickBot="1" x14ac:dyDescent="0.3">
      <c r="A4" s="1508" t="s">
        <v>748</v>
      </c>
      <c r="B4" s="1509"/>
      <c r="C4" s="1509"/>
      <c r="D4" s="1509"/>
      <c r="E4" s="1509"/>
      <c r="F4" s="1509"/>
      <c r="G4" s="1509"/>
      <c r="H4" s="1509"/>
    </row>
    <row r="5" spans="1:10" ht="15" customHeight="1" x14ac:dyDescent="0.2">
      <c r="A5" s="1510" t="s">
        <v>0</v>
      </c>
      <c r="B5" s="1512" t="s">
        <v>1</v>
      </c>
      <c r="C5" s="1512" t="s">
        <v>392</v>
      </c>
      <c r="D5" s="1512" t="s">
        <v>393</v>
      </c>
      <c r="E5" s="1514" t="s">
        <v>394</v>
      </c>
      <c r="F5" s="1514"/>
      <c r="G5" s="1515"/>
      <c r="H5" s="1516" t="s">
        <v>395</v>
      </c>
      <c r="I5" s="1516"/>
      <c r="J5" s="1517"/>
    </row>
    <row r="6" spans="1:10" ht="26.25" thickBot="1" x14ac:dyDescent="0.25">
      <c r="A6" s="1511"/>
      <c r="B6" s="1513"/>
      <c r="C6" s="1513"/>
      <c r="D6" s="1513"/>
      <c r="E6" s="20" t="s">
        <v>745</v>
      </c>
      <c r="F6" s="104" t="s">
        <v>746</v>
      </c>
      <c r="G6" s="19" t="s">
        <v>715</v>
      </c>
      <c r="H6" s="105" t="s">
        <v>745</v>
      </c>
      <c r="I6" s="104" t="s">
        <v>746</v>
      </c>
      <c r="J6" s="19" t="s">
        <v>715</v>
      </c>
    </row>
    <row r="7" spans="1:10" ht="15.75" x14ac:dyDescent="0.2">
      <c r="A7" s="21" t="s">
        <v>4</v>
      </c>
      <c r="B7" s="22"/>
      <c r="C7" s="22"/>
      <c r="D7" s="23" t="s">
        <v>5</v>
      </c>
      <c r="E7" s="24">
        <f t="shared" ref="E7:I7" si="0">E8</f>
        <v>460321.41</v>
      </c>
      <c r="F7" s="25">
        <f t="shared" si="0"/>
        <v>460321.41</v>
      </c>
      <c r="G7" s="916">
        <f>F7/E7</f>
        <v>1</v>
      </c>
      <c r="H7" s="26">
        <f t="shared" si="0"/>
        <v>460321.41</v>
      </c>
      <c r="I7" s="27">
        <f t="shared" si="0"/>
        <v>460321.41</v>
      </c>
      <c r="J7" s="1186">
        <f>I7/H7</f>
        <v>1</v>
      </c>
    </row>
    <row r="8" spans="1:10" ht="15.75" x14ac:dyDescent="0.2">
      <c r="A8" s="28"/>
      <c r="B8" s="29" t="s">
        <v>10</v>
      </c>
      <c r="C8" s="30"/>
      <c r="D8" s="31" t="s">
        <v>11</v>
      </c>
      <c r="E8" s="32">
        <f>E9</f>
        <v>460321.41</v>
      </c>
      <c r="F8" s="32">
        <f>F9</f>
        <v>460321.41</v>
      </c>
      <c r="G8" s="917">
        <f>F8/E8</f>
        <v>1</v>
      </c>
      <c r="H8" s="33">
        <f>SUM(H10:H17)</f>
        <v>460321.41</v>
      </c>
      <c r="I8" s="32">
        <f>SUM(I10:I17)</f>
        <v>460321.41</v>
      </c>
      <c r="J8" s="917">
        <f>I8/H8</f>
        <v>1</v>
      </c>
    </row>
    <row r="9" spans="1:10" ht="48" x14ac:dyDescent="0.2">
      <c r="A9" s="34"/>
      <c r="B9" s="35"/>
      <c r="C9" s="36">
        <v>2010</v>
      </c>
      <c r="D9" s="37" t="s">
        <v>15</v>
      </c>
      <c r="E9" s="38">
        <v>460321.41</v>
      </c>
      <c r="F9" s="38">
        <v>460321.41</v>
      </c>
      <c r="G9" s="918">
        <f>F9/E9</f>
        <v>1</v>
      </c>
      <c r="H9" s="39"/>
      <c r="I9" s="40"/>
      <c r="J9" s="1187"/>
    </row>
    <row r="10" spans="1:10" ht="15.75" x14ac:dyDescent="0.2">
      <c r="A10" s="34"/>
      <c r="B10" s="41"/>
      <c r="C10" s="36">
        <v>4010</v>
      </c>
      <c r="D10" s="37" t="s">
        <v>197</v>
      </c>
      <c r="E10" s="42"/>
      <c r="F10" s="42"/>
      <c r="G10" s="919"/>
      <c r="H10" s="43">
        <v>3244.17</v>
      </c>
      <c r="I10" s="44">
        <v>3244.17</v>
      </c>
      <c r="J10" s="1188">
        <f>I10/H10</f>
        <v>1</v>
      </c>
    </row>
    <row r="11" spans="1:10" ht="15.75" x14ac:dyDescent="0.2">
      <c r="A11" s="34"/>
      <c r="B11" s="41"/>
      <c r="C11" s="36">
        <v>4110</v>
      </c>
      <c r="D11" s="37" t="s">
        <v>199</v>
      </c>
      <c r="E11" s="42"/>
      <c r="F11" s="42"/>
      <c r="G11" s="919"/>
      <c r="H11" s="43">
        <v>557.66999999999996</v>
      </c>
      <c r="I11" s="44">
        <v>557.66999999999996</v>
      </c>
      <c r="J11" s="1188">
        <f t="shared" ref="J11:J17" si="1">I11/H11</f>
        <v>1</v>
      </c>
    </row>
    <row r="12" spans="1:10" ht="15.75" x14ac:dyDescent="0.2">
      <c r="A12" s="34"/>
      <c r="B12" s="41"/>
      <c r="C12" s="36">
        <v>4120</v>
      </c>
      <c r="D12" s="37" t="s">
        <v>201</v>
      </c>
      <c r="E12" s="42"/>
      <c r="F12" s="42"/>
      <c r="G12" s="919"/>
      <c r="H12" s="43">
        <v>79.48</v>
      </c>
      <c r="I12" s="44">
        <v>79.48</v>
      </c>
      <c r="J12" s="1188">
        <f t="shared" si="1"/>
        <v>1</v>
      </c>
    </row>
    <row r="13" spans="1:10" ht="15.75" x14ac:dyDescent="0.2">
      <c r="A13" s="34"/>
      <c r="B13" s="45"/>
      <c r="C13" s="36">
        <v>4210</v>
      </c>
      <c r="D13" s="37" t="s">
        <v>203</v>
      </c>
      <c r="E13" s="42"/>
      <c r="F13" s="42"/>
      <c r="G13" s="919"/>
      <c r="H13" s="43">
        <v>3628.89</v>
      </c>
      <c r="I13" s="44">
        <v>3628.89</v>
      </c>
      <c r="J13" s="1188">
        <f t="shared" si="1"/>
        <v>1</v>
      </c>
    </row>
    <row r="14" spans="1:10" ht="15.75" x14ac:dyDescent="0.2">
      <c r="A14" s="34"/>
      <c r="B14" s="45"/>
      <c r="C14" s="36">
        <v>4300</v>
      </c>
      <c r="D14" s="37" t="s">
        <v>205</v>
      </c>
      <c r="E14" s="42"/>
      <c r="F14" s="42"/>
      <c r="G14" s="919"/>
      <c r="H14" s="43">
        <v>1238.3</v>
      </c>
      <c r="I14" s="44">
        <v>1238.3</v>
      </c>
      <c r="J14" s="1188">
        <f t="shared" si="1"/>
        <v>1</v>
      </c>
    </row>
    <row r="15" spans="1:10" ht="15.75" x14ac:dyDescent="0.2">
      <c r="A15" s="34"/>
      <c r="B15" s="45"/>
      <c r="C15" s="36">
        <v>4410</v>
      </c>
      <c r="D15" s="37" t="s">
        <v>207</v>
      </c>
      <c r="E15" s="42"/>
      <c r="F15" s="42"/>
      <c r="G15" s="919"/>
      <c r="H15" s="43">
        <v>43.4</v>
      </c>
      <c r="I15" s="44">
        <v>43.4</v>
      </c>
      <c r="J15" s="1188">
        <f t="shared" si="1"/>
        <v>1</v>
      </c>
    </row>
    <row r="16" spans="1:10" ht="15.75" x14ac:dyDescent="0.2">
      <c r="A16" s="34"/>
      <c r="B16" s="45"/>
      <c r="C16" s="36">
        <v>4430</v>
      </c>
      <c r="D16" s="37" t="s">
        <v>209</v>
      </c>
      <c r="E16" s="42"/>
      <c r="F16" s="42"/>
      <c r="G16" s="919"/>
      <c r="H16" s="43">
        <v>451295.5</v>
      </c>
      <c r="I16" s="46">
        <v>451295.5</v>
      </c>
      <c r="J16" s="1188">
        <f t="shared" si="1"/>
        <v>1</v>
      </c>
    </row>
    <row r="17" spans="1:10" ht="24" x14ac:dyDescent="0.2">
      <c r="A17" s="34"/>
      <c r="B17" s="45"/>
      <c r="C17" s="36">
        <v>4700</v>
      </c>
      <c r="D17" s="37" t="s">
        <v>396</v>
      </c>
      <c r="E17" s="38"/>
      <c r="F17" s="42"/>
      <c r="G17" s="919"/>
      <c r="H17" s="47">
        <v>234</v>
      </c>
      <c r="I17" s="48">
        <v>234</v>
      </c>
      <c r="J17" s="1188">
        <f t="shared" si="1"/>
        <v>1</v>
      </c>
    </row>
    <row r="18" spans="1:10" ht="15.75" x14ac:dyDescent="0.2">
      <c r="A18" s="49">
        <v>750</v>
      </c>
      <c r="B18" s="22"/>
      <c r="C18" s="22"/>
      <c r="D18" s="23" t="s">
        <v>54</v>
      </c>
      <c r="E18" s="24">
        <f t="shared" ref="E18:H18" si="2">E19</f>
        <v>122261</v>
      </c>
      <c r="F18" s="50">
        <f t="shared" si="2"/>
        <v>59352</v>
      </c>
      <c r="G18" s="920">
        <f>F18/E18</f>
        <v>0.48545325165015829</v>
      </c>
      <c r="H18" s="51">
        <f t="shared" si="2"/>
        <v>122260.99999999999</v>
      </c>
      <c r="I18" s="52">
        <f>I19</f>
        <v>59352.000000000007</v>
      </c>
      <c r="J18" s="941">
        <f>I18/H18</f>
        <v>0.4854532516501584</v>
      </c>
    </row>
    <row r="19" spans="1:10" ht="15.75" x14ac:dyDescent="0.2">
      <c r="A19" s="28"/>
      <c r="B19" s="53">
        <v>75011</v>
      </c>
      <c r="C19" s="30"/>
      <c r="D19" s="31" t="s">
        <v>56</v>
      </c>
      <c r="E19" s="32">
        <f>E20</f>
        <v>122261</v>
      </c>
      <c r="F19" s="32">
        <f>F20</f>
        <v>59352</v>
      </c>
      <c r="G19" s="917">
        <f>F19/E19</f>
        <v>0.48545325165015829</v>
      </c>
      <c r="H19" s="54">
        <f>SUM(H21:H27)</f>
        <v>122260.99999999999</v>
      </c>
      <c r="I19" s="55">
        <f>SUM(I21:I27)</f>
        <v>59352.000000000007</v>
      </c>
      <c r="J19" s="1189">
        <f>I19/H19</f>
        <v>0.4854532516501584</v>
      </c>
    </row>
    <row r="20" spans="1:10" ht="48" x14ac:dyDescent="0.2">
      <c r="A20" s="34"/>
      <c r="B20" s="35"/>
      <c r="C20" s="36">
        <v>2010</v>
      </c>
      <c r="D20" s="37" t="s">
        <v>15</v>
      </c>
      <c r="E20" s="38">
        <v>122261</v>
      </c>
      <c r="F20" s="38">
        <v>59352</v>
      </c>
      <c r="G20" s="918">
        <f>F20/E20</f>
        <v>0.48545325165015829</v>
      </c>
      <c r="H20" s="43"/>
      <c r="I20" s="40"/>
      <c r="J20" s="1187"/>
    </row>
    <row r="21" spans="1:10" ht="15.75" x14ac:dyDescent="0.2">
      <c r="A21" s="34"/>
      <c r="B21" s="41"/>
      <c r="C21" s="36">
        <v>4010</v>
      </c>
      <c r="D21" s="37" t="s">
        <v>197</v>
      </c>
      <c r="E21" s="42"/>
      <c r="F21" s="42"/>
      <c r="G21" s="919"/>
      <c r="H21" s="43">
        <v>90025</v>
      </c>
      <c r="I21" s="44">
        <v>43774.36</v>
      </c>
      <c r="J21" s="1188">
        <f>I21/H21</f>
        <v>0.4862467092474313</v>
      </c>
    </row>
    <row r="22" spans="1:10" ht="15.75" x14ac:dyDescent="0.2">
      <c r="A22" s="34"/>
      <c r="B22" s="41"/>
      <c r="C22" s="36">
        <v>4040</v>
      </c>
      <c r="D22" s="37" t="s">
        <v>397</v>
      </c>
      <c r="E22" s="42"/>
      <c r="F22" s="42"/>
      <c r="G22" s="919"/>
      <c r="H22" s="43">
        <v>6940.5</v>
      </c>
      <c r="I22" s="44">
        <v>6940.5</v>
      </c>
      <c r="J22" s="1188">
        <f t="shared" ref="J22:J27" si="3">I22/H22</f>
        <v>1</v>
      </c>
    </row>
    <row r="23" spans="1:10" ht="15.75" x14ac:dyDescent="0.2">
      <c r="A23" s="34"/>
      <c r="B23" s="41"/>
      <c r="C23" s="36">
        <v>4110</v>
      </c>
      <c r="D23" s="37" t="s">
        <v>199</v>
      </c>
      <c r="E23" s="42"/>
      <c r="F23" s="42"/>
      <c r="G23" s="919"/>
      <c r="H23" s="43">
        <v>16668.37</v>
      </c>
      <c r="I23" s="44">
        <v>7032.97</v>
      </c>
      <c r="J23" s="1188">
        <f t="shared" si="3"/>
        <v>0.42193507823500442</v>
      </c>
    </row>
    <row r="24" spans="1:10" ht="15.75" x14ac:dyDescent="0.2">
      <c r="A24" s="34"/>
      <c r="B24" s="41"/>
      <c r="C24" s="36">
        <v>4120</v>
      </c>
      <c r="D24" s="37" t="s">
        <v>201</v>
      </c>
      <c r="E24" s="42"/>
      <c r="F24" s="42"/>
      <c r="G24" s="919"/>
      <c r="H24" s="43">
        <v>2375.65</v>
      </c>
      <c r="I24" s="44">
        <v>1002.37</v>
      </c>
      <c r="J24" s="1188">
        <f t="shared" si="3"/>
        <v>0.42193504935491338</v>
      </c>
    </row>
    <row r="25" spans="1:10" ht="15.75" x14ac:dyDescent="0.2">
      <c r="A25" s="34"/>
      <c r="B25" s="45"/>
      <c r="C25" s="36">
        <v>4210</v>
      </c>
      <c r="D25" s="37" t="s">
        <v>203</v>
      </c>
      <c r="E25" s="42"/>
      <c r="F25" s="42"/>
      <c r="G25" s="919"/>
      <c r="H25" s="43">
        <v>1320.48</v>
      </c>
      <c r="I25" s="44">
        <v>0</v>
      </c>
      <c r="J25" s="1188">
        <f t="shared" si="3"/>
        <v>0</v>
      </c>
    </row>
    <row r="26" spans="1:10" ht="15.75" x14ac:dyDescent="0.2">
      <c r="A26" s="34"/>
      <c r="B26" s="45"/>
      <c r="C26" s="36">
        <v>4300</v>
      </c>
      <c r="D26" s="37" t="s">
        <v>205</v>
      </c>
      <c r="E26" s="42"/>
      <c r="F26" s="42"/>
      <c r="G26" s="919"/>
      <c r="H26" s="43">
        <v>3931</v>
      </c>
      <c r="I26" s="44">
        <v>0</v>
      </c>
      <c r="J26" s="1188">
        <f t="shared" si="3"/>
        <v>0</v>
      </c>
    </row>
    <row r="27" spans="1:10" ht="15.75" x14ac:dyDescent="0.2">
      <c r="A27" s="34"/>
      <c r="B27" s="45"/>
      <c r="C27" s="36">
        <v>4410</v>
      </c>
      <c r="D27" s="37" t="s">
        <v>207</v>
      </c>
      <c r="E27" s="38"/>
      <c r="F27" s="38"/>
      <c r="G27" s="918"/>
      <c r="H27" s="43">
        <v>1000</v>
      </c>
      <c r="I27" s="44">
        <v>601.79999999999995</v>
      </c>
      <c r="J27" s="1188">
        <f t="shared" si="3"/>
        <v>0.6018</v>
      </c>
    </row>
    <row r="28" spans="1:10" ht="25.5" x14ac:dyDescent="0.2">
      <c r="A28" s="49">
        <v>751</v>
      </c>
      <c r="B28" s="22"/>
      <c r="C28" s="22"/>
      <c r="D28" s="23" t="s">
        <v>398</v>
      </c>
      <c r="E28" s="24">
        <f t="shared" ref="E28:I28" si="4">E29+E34</f>
        <v>36330</v>
      </c>
      <c r="F28" s="24">
        <f t="shared" si="4"/>
        <v>34864</v>
      </c>
      <c r="G28" s="921">
        <f>F28/E28</f>
        <v>0.95964767409854113</v>
      </c>
      <c r="H28" s="26">
        <f t="shared" si="4"/>
        <v>36330</v>
      </c>
      <c r="I28" s="50">
        <f t="shared" si="4"/>
        <v>34864</v>
      </c>
      <c r="J28" s="1190">
        <f>I28/H28</f>
        <v>0.95964767409854113</v>
      </c>
    </row>
    <row r="29" spans="1:10" ht="25.5" x14ac:dyDescent="0.2">
      <c r="A29" s="28"/>
      <c r="B29" s="56">
        <v>75101</v>
      </c>
      <c r="C29" s="57"/>
      <c r="D29" s="58" t="s">
        <v>398</v>
      </c>
      <c r="E29" s="59">
        <f>E30</f>
        <v>2930</v>
      </c>
      <c r="F29" s="59">
        <f>F30</f>
        <v>1464</v>
      </c>
      <c r="G29" s="922">
        <f>F29/E29</f>
        <v>0.49965870307167237</v>
      </c>
      <c r="H29" s="60">
        <f>H31+H32+H33</f>
        <v>2930</v>
      </c>
      <c r="I29" s="61">
        <f>I31+I32+I33</f>
        <v>1464</v>
      </c>
      <c r="J29" s="1191">
        <f>I29/H29</f>
        <v>0.49965870307167237</v>
      </c>
    </row>
    <row r="30" spans="1:10" ht="48" x14ac:dyDescent="0.2">
      <c r="A30" s="34"/>
      <c r="B30" s="35"/>
      <c r="C30" s="36">
        <v>2010</v>
      </c>
      <c r="D30" s="37" t="s">
        <v>15</v>
      </c>
      <c r="E30" s="62">
        <v>2930</v>
      </c>
      <c r="F30" s="62">
        <v>1464</v>
      </c>
      <c r="G30" s="923">
        <f>F30/E30</f>
        <v>0.49965870307167237</v>
      </c>
      <c r="H30" s="63"/>
      <c r="I30" s="40"/>
      <c r="J30" s="1187"/>
    </row>
    <row r="31" spans="1:10" ht="15.75" x14ac:dyDescent="0.2">
      <c r="A31" s="34"/>
      <c r="B31" s="41"/>
      <c r="C31" s="36">
        <v>4010</v>
      </c>
      <c r="D31" s="37" t="s">
        <v>197</v>
      </c>
      <c r="E31" s="42"/>
      <c r="F31" s="42"/>
      <c r="G31" s="919"/>
      <c r="H31" s="43">
        <v>2449</v>
      </c>
      <c r="I31" s="44">
        <v>1263.7</v>
      </c>
      <c r="J31" s="1188">
        <f>I31/H31</f>
        <v>0.51600653327888935</v>
      </c>
    </row>
    <row r="32" spans="1:10" ht="15.75" x14ac:dyDescent="0.2">
      <c r="A32" s="34"/>
      <c r="B32" s="41"/>
      <c r="C32" s="36">
        <v>4110</v>
      </c>
      <c r="D32" s="37" t="s">
        <v>199</v>
      </c>
      <c r="E32" s="42"/>
      <c r="F32" s="42"/>
      <c r="G32" s="919"/>
      <c r="H32" s="43">
        <v>421</v>
      </c>
      <c r="I32" s="44">
        <v>175.3</v>
      </c>
      <c r="J32" s="1188">
        <f t="shared" ref="J32:J33" si="5">I32/H32</f>
        <v>0.41638954869358674</v>
      </c>
    </row>
    <row r="33" spans="1:11" ht="15.75" x14ac:dyDescent="0.2">
      <c r="A33" s="34"/>
      <c r="B33" s="41"/>
      <c r="C33" s="36">
        <v>4120</v>
      </c>
      <c r="D33" s="37" t="s">
        <v>201</v>
      </c>
      <c r="E33" s="38"/>
      <c r="F33" s="38"/>
      <c r="G33" s="918"/>
      <c r="H33" s="43">
        <v>60</v>
      </c>
      <c r="I33" s="44">
        <v>25</v>
      </c>
      <c r="J33" s="1188">
        <f t="shared" si="5"/>
        <v>0.41666666666666669</v>
      </c>
    </row>
    <row r="34" spans="1:11" ht="15.75" x14ac:dyDescent="0.2">
      <c r="A34" s="34"/>
      <c r="B34" s="64">
        <v>75113</v>
      </c>
      <c r="C34" s="57"/>
      <c r="D34" s="65" t="s">
        <v>66</v>
      </c>
      <c r="E34" s="59">
        <f>E35</f>
        <v>33400</v>
      </c>
      <c r="F34" s="59">
        <f>F35</f>
        <v>33400</v>
      </c>
      <c r="G34" s="922">
        <f>F34/E34</f>
        <v>1</v>
      </c>
      <c r="H34" s="66">
        <f>SUM(H36:H42)</f>
        <v>33400</v>
      </c>
      <c r="I34" s="67">
        <f>SUM(I36:I42)</f>
        <v>33400</v>
      </c>
      <c r="J34" s="1191">
        <f>I34/H34</f>
        <v>1</v>
      </c>
    </row>
    <row r="35" spans="1:11" ht="48" x14ac:dyDescent="0.2">
      <c r="A35" s="34"/>
      <c r="B35" s="35"/>
      <c r="C35" s="36">
        <v>2010</v>
      </c>
      <c r="D35" s="37" t="s">
        <v>15</v>
      </c>
      <c r="E35" s="62">
        <v>33400</v>
      </c>
      <c r="F35" s="62">
        <v>33400</v>
      </c>
      <c r="G35" s="923">
        <f>F35/E35</f>
        <v>1</v>
      </c>
      <c r="H35" s="63"/>
      <c r="I35" s="40"/>
      <c r="J35" s="1187"/>
    </row>
    <row r="36" spans="1:11" ht="15.75" x14ac:dyDescent="0.2">
      <c r="A36" s="34"/>
      <c r="B36" s="41"/>
      <c r="C36" s="36">
        <v>3030</v>
      </c>
      <c r="D36" s="37" t="s">
        <v>399</v>
      </c>
      <c r="E36" s="68"/>
      <c r="F36" s="68"/>
      <c r="G36" s="924"/>
      <c r="H36" s="43">
        <v>16280.06</v>
      </c>
      <c r="I36" s="44">
        <v>16280.06</v>
      </c>
      <c r="J36" s="1188">
        <f>I36/H36</f>
        <v>1</v>
      </c>
    </row>
    <row r="37" spans="1:11" ht="15.75" x14ac:dyDescent="0.2">
      <c r="A37" s="34"/>
      <c r="B37" s="41"/>
      <c r="C37" s="36">
        <v>4110</v>
      </c>
      <c r="D37" s="37" t="s">
        <v>199</v>
      </c>
      <c r="E37" s="42"/>
      <c r="F37" s="42"/>
      <c r="G37" s="919"/>
      <c r="H37" s="43">
        <v>905.92</v>
      </c>
      <c r="I37" s="44">
        <v>905.92</v>
      </c>
      <c r="J37" s="1188">
        <f t="shared" ref="J37:J42" si="6">I37/H37</f>
        <v>1</v>
      </c>
    </row>
    <row r="38" spans="1:11" ht="15.75" x14ac:dyDescent="0.2">
      <c r="A38" s="34"/>
      <c r="B38" s="41"/>
      <c r="C38" s="36">
        <v>4120</v>
      </c>
      <c r="D38" s="37" t="s">
        <v>201</v>
      </c>
      <c r="E38" s="42"/>
      <c r="F38" s="42"/>
      <c r="G38" s="919"/>
      <c r="H38" s="43">
        <v>91.15</v>
      </c>
      <c r="I38" s="44">
        <v>91.15</v>
      </c>
      <c r="J38" s="1188">
        <f t="shared" si="6"/>
        <v>1</v>
      </c>
    </row>
    <row r="39" spans="1:11" ht="15.75" x14ac:dyDescent="0.2">
      <c r="A39" s="34"/>
      <c r="B39" s="41"/>
      <c r="C39" s="36">
        <v>4170</v>
      </c>
      <c r="D39" s="37" t="s">
        <v>213</v>
      </c>
      <c r="E39" s="42"/>
      <c r="F39" s="42"/>
      <c r="G39" s="919"/>
      <c r="H39" s="43">
        <v>6860</v>
      </c>
      <c r="I39" s="44">
        <v>6860</v>
      </c>
      <c r="J39" s="1188">
        <f t="shared" si="6"/>
        <v>1</v>
      </c>
    </row>
    <row r="40" spans="1:11" ht="15.75" x14ac:dyDescent="0.2">
      <c r="A40" s="34"/>
      <c r="B40" s="45"/>
      <c r="C40" s="36">
        <v>4210</v>
      </c>
      <c r="D40" s="37" t="s">
        <v>203</v>
      </c>
      <c r="E40" s="42"/>
      <c r="F40" s="42"/>
      <c r="G40" s="919"/>
      <c r="H40" s="69">
        <v>4262.16</v>
      </c>
      <c r="I40" s="46">
        <v>4262.16</v>
      </c>
      <c r="J40" s="1188">
        <f t="shared" si="6"/>
        <v>1</v>
      </c>
    </row>
    <row r="41" spans="1:11" ht="15.75" x14ac:dyDescent="0.2">
      <c r="A41" s="34"/>
      <c r="B41" s="45"/>
      <c r="C41" s="36">
        <v>4300</v>
      </c>
      <c r="D41" s="37" t="s">
        <v>205</v>
      </c>
      <c r="E41" s="42"/>
      <c r="F41" s="42"/>
      <c r="G41" s="919"/>
      <c r="H41" s="69">
        <v>4107.24</v>
      </c>
      <c r="I41" s="46">
        <v>4107.24</v>
      </c>
      <c r="J41" s="1188">
        <f t="shared" si="6"/>
        <v>1</v>
      </c>
    </row>
    <row r="42" spans="1:11" ht="15.75" x14ac:dyDescent="0.2">
      <c r="A42" s="34"/>
      <c r="B42" s="45"/>
      <c r="C42" s="94">
        <v>4410</v>
      </c>
      <c r="D42" s="95" t="s">
        <v>207</v>
      </c>
      <c r="E42" s="42"/>
      <c r="F42" s="42"/>
      <c r="G42" s="919"/>
      <c r="H42" s="932">
        <v>893.47</v>
      </c>
      <c r="I42" s="48">
        <v>893.47</v>
      </c>
      <c r="J42" s="1188">
        <f t="shared" si="6"/>
        <v>1</v>
      </c>
    </row>
    <row r="43" spans="1:11" ht="15.75" x14ac:dyDescent="0.2">
      <c r="A43" s="49">
        <v>852</v>
      </c>
      <c r="B43" s="22"/>
      <c r="C43" s="22"/>
      <c r="D43" s="933" t="s">
        <v>139</v>
      </c>
      <c r="E43" s="50">
        <f t="shared" ref="E43:I43" si="7">E44+E61+E67+E73+E64+E70</f>
        <v>6007757</v>
      </c>
      <c r="F43" s="50">
        <f t="shared" si="7"/>
        <v>3246420</v>
      </c>
      <c r="G43" s="920">
        <f>F43/E43</f>
        <v>0.54037138985481603</v>
      </c>
      <c r="H43" s="934">
        <f t="shared" si="7"/>
        <v>6007757</v>
      </c>
      <c r="I43" s="50">
        <f t="shared" si="7"/>
        <v>3204544.57</v>
      </c>
      <c r="J43" s="920">
        <f>I43/H43</f>
        <v>0.53340116286327821</v>
      </c>
    </row>
    <row r="44" spans="1:11" ht="51" x14ac:dyDescent="0.2">
      <c r="A44" s="28"/>
      <c r="B44" s="53">
        <v>85212</v>
      </c>
      <c r="C44" s="30"/>
      <c r="D44" s="31" t="s">
        <v>400</v>
      </c>
      <c r="E44" s="70">
        <f>SUM(E45:E45)</f>
        <v>5768150</v>
      </c>
      <c r="F44" s="70">
        <f>F45</f>
        <v>3083384</v>
      </c>
      <c r="G44" s="925">
        <f>F44/E44</f>
        <v>0.53455336633062589</v>
      </c>
      <c r="H44" s="54">
        <f>SUM(H46:H60)</f>
        <v>5768150</v>
      </c>
      <c r="I44" s="55">
        <f>SUM(I46:I60)</f>
        <v>3048750.81</v>
      </c>
      <c r="J44" s="1189">
        <f>I44/H44</f>
        <v>0.52854915527508817</v>
      </c>
      <c r="K44" s="1195"/>
    </row>
    <row r="45" spans="1:11" ht="48" x14ac:dyDescent="0.2">
      <c r="A45" s="34"/>
      <c r="B45" s="35"/>
      <c r="C45" s="36">
        <v>2010</v>
      </c>
      <c r="D45" s="37" t="s">
        <v>15</v>
      </c>
      <c r="E45" s="38">
        <v>5768150</v>
      </c>
      <c r="F45" s="38">
        <v>3083384</v>
      </c>
      <c r="G45" s="918">
        <f>F45/E45</f>
        <v>0.53455336633062589</v>
      </c>
      <c r="H45" s="43"/>
      <c r="I45" s="40"/>
      <c r="J45" s="1187"/>
    </row>
    <row r="46" spans="1:11" ht="15.75" x14ac:dyDescent="0.2">
      <c r="A46" s="34"/>
      <c r="B46" s="41"/>
      <c r="C46" s="36">
        <v>3110</v>
      </c>
      <c r="D46" s="37" t="s">
        <v>352</v>
      </c>
      <c r="E46" s="42"/>
      <c r="F46" s="42"/>
      <c r="G46" s="919"/>
      <c r="H46" s="43">
        <v>5467450</v>
      </c>
      <c r="I46" s="44">
        <v>2865027.64</v>
      </c>
      <c r="J46" s="1188">
        <f>I46/H46</f>
        <v>0.52401533438806025</v>
      </c>
    </row>
    <row r="47" spans="1:11" ht="15.75" x14ac:dyDescent="0.2">
      <c r="A47" s="34"/>
      <c r="B47" s="41"/>
      <c r="C47" s="36">
        <v>4010</v>
      </c>
      <c r="D47" s="37" t="s">
        <v>197</v>
      </c>
      <c r="E47" s="42"/>
      <c r="F47" s="42"/>
      <c r="G47" s="919"/>
      <c r="H47" s="43">
        <v>126668</v>
      </c>
      <c r="I47" s="44">
        <v>58082.78</v>
      </c>
      <c r="J47" s="1188">
        <f t="shared" ref="J47:J60" si="8">I47/H47</f>
        <v>0.45854343638488015</v>
      </c>
    </row>
    <row r="48" spans="1:11" ht="15.75" x14ac:dyDescent="0.2">
      <c r="A48" s="71"/>
      <c r="B48" s="41"/>
      <c r="C48" s="36">
        <v>4040</v>
      </c>
      <c r="D48" s="37" t="s">
        <v>397</v>
      </c>
      <c r="E48" s="42"/>
      <c r="F48" s="42"/>
      <c r="G48" s="919"/>
      <c r="H48" s="43">
        <v>7314</v>
      </c>
      <c r="I48" s="44">
        <v>7314</v>
      </c>
      <c r="J48" s="1188">
        <f t="shared" si="8"/>
        <v>1</v>
      </c>
    </row>
    <row r="49" spans="1:11" ht="15.75" x14ac:dyDescent="0.2">
      <c r="A49" s="71"/>
      <c r="B49" s="41"/>
      <c r="C49" s="36">
        <v>4110</v>
      </c>
      <c r="D49" s="37" t="s">
        <v>199</v>
      </c>
      <c r="E49" s="42"/>
      <c r="F49" s="42"/>
      <c r="G49" s="919"/>
      <c r="H49" s="43">
        <v>133072</v>
      </c>
      <c r="I49" s="44">
        <v>99825.95</v>
      </c>
      <c r="J49" s="1188">
        <f t="shared" si="8"/>
        <v>0.75016494829866531</v>
      </c>
    </row>
    <row r="50" spans="1:11" ht="15.75" x14ac:dyDescent="0.2">
      <c r="A50" s="34"/>
      <c r="B50" s="41"/>
      <c r="C50" s="72">
        <v>4120</v>
      </c>
      <c r="D50" s="73" t="s">
        <v>201</v>
      </c>
      <c r="E50" s="42"/>
      <c r="F50" s="42"/>
      <c r="G50" s="919"/>
      <c r="H50" s="74">
        <v>3282</v>
      </c>
      <c r="I50" s="44">
        <v>829.45</v>
      </c>
      <c r="J50" s="1188">
        <f t="shared" si="8"/>
        <v>0.25272699573430835</v>
      </c>
    </row>
    <row r="51" spans="1:11" ht="15.75" x14ac:dyDescent="0.2">
      <c r="A51" s="34"/>
      <c r="B51" s="41"/>
      <c r="C51" s="36">
        <v>4210</v>
      </c>
      <c r="D51" s="37" t="s">
        <v>203</v>
      </c>
      <c r="E51" s="42"/>
      <c r="F51" s="42"/>
      <c r="G51" s="919"/>
      <c r="H51" s="43">
        <v>3800</v>
      </c>
      <c r="I51" s="44">
        <v>1250.02</v>
      </c>
      <c r="J51" s="1188">
        <f t="shared" si="8"/>
        <v>0.32895263157894739</v>
      </c>
    </row>
    <row r="52" spans="1:11" ht="15.75" x14ac:dyDescent="0.2">
      <c r="A52" s="34"/>
      <c r="B52" s="41"/>
      <c r="C52" s="36">
        <v>4270</v>
      </c>
      <c r="D52" s="37" t="s">
        <v>226</v>
      </c>
      <c r="E52" s="42"/>
      <c r="F52" s="42"/>
      <c r="G52" s="919"/>
      <c r="H52" s="43">
        <v>550</v>
      </c>
      <c r="I52" s="44">
        <v>0</v>
      </c>
      <c r="J52" s="1188">
        <f t="shared" si="8"/>
        <v>0</v>
      </c>
    </row>
    <row r="53" spans="1:11" ht="15.75" x14ac:dyDescent="0.2">
      <c r="A53" s="34"/>
      <c r="B53" s="41"/>
      <c r="C53" s="36">
        <v>4300</v>
      </c>
      <c r="D53" s="37" t="s">
        <v>205</v>
      </c>
      <c r="E53" s="42"/>
      <c r="F53" s="42"/>
      <c r="G53" s="919"/>
      <c r="H53" s="43">
        <v>3285</v>
      </c>
      <c r="I53" s="44">
        <v>1377.69</v>
      </c>
      <c r="J53" s="1188">
        <f t="shared" si="8"/>
        <v>0.4193881278538813</v>
      </c>
    </row>
    <row r="54" spans="1:11" ht="24" x14ac:dyDescent="0.2">
      <c r="A54" s="34"/>
      <c r="B54" s="41"/>
      <c r="C54" s="36">
        <v>4360</v>
      </c>
      <c r="D54" s="37" t="s">
        <v>401</v>
      </c>
      <c r="E54" s="42"/>
      <c r="F54" s="42"/>
      <c r="G54" s="919"/>
      <c r="H54" s="43">
        <v>1900</v>
      </c>
      <c r="I54" s="44">
        <v>0</v>
      </c>
      <c r="J54" s="1188">
        <f t="shared" si="8"/>
        <v>0</v>
      </c>
    </row>
    <row r="55" spans="1:11" ht="24" x14ac:dyDescent="0.2">
      <c r="A55" s="34"/>
      <c r="B55" s="41"/>
      <c r="C55" s="36">
        <v>4370</v>
      </c>
      <c r="D55" s="37" t="s">
        <v>402</v>
      </c>
      <c r="E55" s="42"/>
      <c r="F55" s="42"/>
      <c r="G55" s="919"/>
      <c r="H55" s="43">
        <v>1500</v>
      </c>
      <c r="I55" s="44">
        <v>0</v>
      </c>
      <c r="J55" s="1188">
        <f t="shared" si="8"/>
        <v>0</v>
      </c>
    </row>
    <row r="56" spans="1:11" ht="24" x14ac:dyDescent="0.2">
      <c r="A56" s="34"/>
      <c r="B56" s="41"/>
      <c r="C56" s="36">
        <v>4400</v>
      </c>
      <c r="D56" s="37" t="s">
        <v>403</v>
      </c>
      <c r="E56" s="42"/>
      <c r="F56" s="42"/>
      <c r="G56" s="919"/>
      <c r="H56" s="43">
        <v>2000</v>
      </c>
      <c r="I56" s="44">
        <v>1487.7</v>
      </c>
      <c r="J56" s="1188">
        <f t="shared" si="8"/>
        <v>0.74385000000000001</v>
      </c>
    </row>
    <row r="57" spans="1:11" ht="15.75" x14ac:dyDescent="0.2">
      <c r="A57" s="34"/>
      <c r="B57" s="41"/>
      <c r="C57" s="36">
        <v>4410</v>
      </c>
      <c r="D57" s="37" t="s">
        <v>207</v>
      </c>
      <c r="E57" s="42"/>
      <c r="F57" s="42"/>
      <c r="G57" s="919"/>
      <c r="H57" s="43">
        <v>500</v>
      </c>
      <c r="I57" s="44">
        <v>44.8</v>
      </c>
      <c r="J57" s="1188">
        <f t="shared" si="8"/>
        <v>8.9599999999999999E-2</v>
      </c>
    </row>
    <row r="58" spans="1:11" ht="24" x14ac:dyDescent="0.2">
      <c r="A58" s="34"/>
      <c r="B58" s="41"/>
      <c r="C58" s="36">
        <v>4440</v>
      </c>
      <c r="D58" s="37" t="s">
        <v>288</v>
      </c>
      <c r="E58" s="42"/>
      <c r="F58" s="42"/>
      <c r="G58" s="919"/>
      <c r="H58" s="43">
        <v>4029</v>
      </c>
      <c r="I58" s="44">
        <v>3021.75</v>
      </c>
      <c r="J58" s="1188">
        <f t="shared" si="8"/>
        <v>0.75</v>
      </c>
    </row>
    <row r="59" spans="1:11" ht="15.75" x14ac:dyDescent="0.2">
      <c r="A59" s="34"/>
      <c r="B59" s="41"/>
      <c r="C59" s="36">
        <v>4580</v>
      </c>
      <c r="D59" s="37" t="s">
        <v>48</v>
      </c>
      <c r="E59" s="42"/>
      <c r="F59" s="42"/>
      <c r="G59" s="919"/>
      <c r="H59" s="43">
        <v>11300</v>
      </c>
      <c r="I59" s="44">
        <v>10129.030000000001</v>
      </c>
      <c r="J59" s="1188">
        <f t="shared" si="8"/>
        <v>0.89637433628318586</v>
      </c>
    </row>
    <row r="60" spans="1:11" ht="24" x14ac:dyDescent="0.2">
      <c r="A60" s="34"/>
      <c r="B60" s="41"/>
      <c r="C60" s="36">
        <v>4700</v>
      </c>
      <c r="D60" s="37" t="s">
        <v>396</v>
      </c>
      <c r="E60" s="38"/>
      <c r="F60" s="38"/>
      <c r="G60" s="918"/>
      <c r="H60" s="43">
        <v>1500</v>
      </c>
      <c r="I60" s="44">
        <v>360</v>
      </c>
      <c r="J60" s="1188">
        <f t="shared" si="8"/>
        <v>0.24</v>
      </c>
    </row>
    <row r="61" spans="1:11" ht="76.5" x14ac:dyDescent="0.2">
      <c r="A61" s="34"/>
      <c r="B61" s="75">
        <v>85213</v>
      </c>
      <c r="C61" s="76"/>
      <c r="D61" s="77" t="s">
        <v>404</v>
      </c>
      <c r="E61" s="78">
        <f>E62</f>
        <v>16198</v>
      </c>
      <c r="F61" s="78">
        <f>F62</f>
        <v>8250</v>
      </c>
      <c r="G61" s="926">
        <f>F61/E61</f>
        <v>0.50932213853562169</v>
      </c>
      <c r="H61" s="79">
        <f>H63</f>
        <v>16198</v>
      </c>
      <c r="I61" s="80">
        <f>I63</f>
        <v>7230.6</v>
      </c>
      <c r="J61" s="1192">
        <f>I61/H61</f>
        <v>0.44638844301765651</v>
      </c>
      <c r="K61" s="1195"/>
    </row>
    <row r="62" spans="1:11" ht="48" x14ac:dyDescent="0.2">
      <c r="A62" s="34"/>
      <c r="B62" s="35"/>
      <c r="C62" s="36">
        <v>2010</v>
      </c>
      <c r="D62" s="37" t="s">
        <v>15</v>
      </c>
      <c r="E62" s="38">
        <v>16198</v>
      </c>
      <c r="F62" s="38">
        <v>8250</v>
      </c>
      <c r="G62" s="918">
        <f>F62/E62</f>
        <v>0.50932213853562169</v>
      </c>
      <c r="H62" s="43"/>
      <c r="I62" s="40"/>
      <c r="J62" s="1187"/>
    </row>
    <row r="63" spans="1:11" ht="15.75" x14ac:dyDescent="0.2">
      <c r="A63" s="34"/>
      <c r="B63" s="81"/>
      <c r="C63" s="36">
        <v>4130</v>
      </c>
      <c r="D63" s="37" t="s">
        <v>358</v>
      </c>
      <c r="E63" s="38"/>
      <c r="F63" s="38"/>
      <c r="G63" s="918"/>
      <c r="H63" s="43">
        <v>16198</v>
      </c>
      <c r="I63" s="44">
        <v>7230.6</v>
      </c>
      <c r="J63" s="1188">
        <f>I63/H63</f>
        <v>0.44638844301765651</v>
      </c>
    </row>
    <row r="64" spans="1:11" ht="15.75" x14ac:dyDescent="0.2">
      <c r="A64" s="34"/>
      <c r="B64" s="82">
        <v>85215</v>
      </c>
      <c r="C64" s="83"/>
      <c r="D64" s="84" t="s">
        <v>155</v>
      </c>
      <c r="E64" s="85">
        <f>E65</f>
        <v>11210</v>
      </c>
      <c r="F64" s="85">
        <f>F65</f>
        <v>2384</v>
      </c>
      <c r="G64" s="927">
        <f>F64/E64</f>
        <v>0.21266726137377343</v>
      </c>
      <c r="H64" s="86">
        <f>H66</f>
        <v>11210</v>
      </c>
      <c r="I64" s="87">
        <f>I66</f>
        <v>2383.59</v>
      </c>
      <c r="J64" s="1193">
        <f>I64/H64</f>
        <v>0.2126306868867083</v>
      </c>
      <c r="K64" s="1195"/>
    </row>
    <row r="65" spans="1:11" ht="48" x14ac:dyDescent="0.2">
      <c r="A65" s="34"/>
      <c r="B65" s="88"/>
      <c r="C65" s="36">
        <v>2010</v>
      </c>
      <c r="D65" s="37" t="s">
        <v>15</v>
      </c>
      <c r="E65" s="38">
        <v>11210</v>
      </c>
      <c r="F65" s="38">
        <v>2384</v>
      </c>
      <c r="G65" s="918">
        <f>F65/E65</f>
        <v>0.21266726137377343</v>
      </c>
      <c r="H65" s="43"/>
      <c r="I65" s="89"/>
      <c r="J65" s="1194"/>
    </row>
    <row r="66" spans="1:11" ht="15.75" x14ac:dyDescent="0.2">
      <c r="A66" s="34"/>
      <c r="B66" s="90"/>
      <c r="C66" s="36">
        <v>3110</v>
      </c>
      <c r="D66" s="37" t="s">
        <v>352</v>
      </c>
      <c r="E66" s="38"/>
      <c r="F66" s="38"/>
      <c r="G66" s="918"/>
      <c r="H66" s="43">
        <v>11210</v>
      </c>
      <c r="I66" s="89">
        <v>2383.59</v>
      </c>
      <c r="J66" s="1194">
        <f>I66/H66</f>
        <v>0.2126306868867083</v>
      </c>
    </row>
    <row r="67" spans="1:11" ht="25.5" x14ac:dyDescent="0.2">
      <c r="A67" s="34"/>
      <c r="B67" s="75">
        <v>85228</v>
      </c>
      <c r="C67" s="76"/>
      <c r="D67" s="77" t="s">
        <v>161</v>
      </c>
      <c r="E67" s="78">
        <f>E68</f>
        <v>38300</v>
      </c>
      <c r="F67" s="78">
        <f>F68</f>
        <v>19152</v>
      </c>
      <c r="G67" s="926">
        <f>F67/E67</f>
        <v>0.50005221932114885</v>
      </c>
      <c r="H67" s="79">
        <f>SUM(H69:H69)</f>
        <v>38300</v>
      </c>
      <c r="I67" s="80">
        <f>SUM(I69:I69)</f>
        <v>18194.810000000001</v>
      </c>
      <c r="J67" s="1192">
        <f>I67/H67</f>
        <v>0.47506031331592691</v>
      </c>
      <c r="K67" s="1195"/>
    </row>
    <row r="68" spans="1:11" ht="48" x14ac:dyDescent="0.2">
      <c r="A68" s="34"/>
      <c r="B68" s="35"/>
      <c r="C68" s="36">
        <v>2010</v>
      </c>
      <c r="D68" s="37" t="s">
        <v>15</v>
      </c>
      <c r="E68" s="38">
        <v>38300</v>
      </c>
      <c r="F68" s="38">
        <v>19152</v>
      </c>
      <c r="G68" s="918">
        <f>F68/E68</f>
        <v>0.50005221932114885</v>
      </c>
      <c r="H68" s="43"/>
      <c r="I68" s="40"/>
      <c r="J68" s="1187"/>
    </row>
    <row r="69" spans="1:11" ht="15.75" x14ac:dyDescent="0.2">
      <c r="A69" s="34"/>
      <c r="B69" s="41"/>
      <c r="C69" s="36">
        <v>4300</v>
      </c>
      <c r="D69" s="37" t="s">
        <v>205</v>
      </c>
      <c r="E69" s="42"/>
      <c r="F69" s="42"/>
      <c r="G69" s="919"/>
      <c r="H69" s="43">
        <v>38300</v>
      </c>
      <c r="I69" s="44">
        <v>18194.810000000001</v>
      </c>
      <c r="J69" s="1188">
        <f>I69/H69</f>
        <v>0.47506031331592691</v>
      </c>
    </row>
    <row r="70" spans="1:11" ht="15.75" x14ac:dyDescent="0.2">
      <c r="A70" s="34"/>
      <c r="B70" s="91">
        <v>85278</v>
      </c>
      <c r="C70" s="83"/>
      <c r="D70" s="84" t="s">
        <v>163</v>
      </c>
      <c r="E70" s="92">
        <f>E71</f>
        <v>69110</v>
      </c>
      <c r="F70" s="92">
        <f>F71</f>
        <v>69110</v>
      </c>
      <c r="G70" s="928">
        <f>F70/E70</f>
        <v>1</v>
      </c>
      <c r="H70" s="86">
        <f>H72</f>
        <v>69110</v>
      </c>
      <c r="I70" s="87">
        <f>I72</f>
        <v>69110</v>
      </c>
      <c r="J70" s="1193">
        <f>I70/H70</f>
        <v>1</v>
      </c>
    </row>
    <row r="71" spans="1:11" ht="48" x14ac:dyDescent="0.2">
      <c r="A71" s="34"/>
      <c r="B71" s="88"/>
      <c r="C71" s="36">
        <v>2010</v>
      </c>
      <c r="D71" s="37" t="s">
        <v>15</v>
      </c>
      <c r="E71" s="38">
        <v>69110</v>
      </c>
      <c r="F71" s="38">
        <v>69110</v>
      </c>
      <c r="G71" s="918">
        <f>F71/E71</f>
        <v>1</v>
      </c>
      <c r="H71" s="43"/>
      <c r="I71" s="89"/>
      <c r="J71" s="1194"/>
    </row>
    <row r="72" spans="1:11" ht="15.75" x14ac:dyDescent="0.2">
      <c r="A72" s="34"/>
      <c r="B72" s="90"/>
      <c r="C72" s="36">
        <v>3110</v>
      </c>
      <c r="D72" s="37" t="s">
        <v>352</v>
      </c>
      <c r="E72" s="38"/>
      <c r="F72" s="38"/>
      <c r="G72" s="918"/>
      <c r="H72" s="43">
        <v>69110</v>
      </c>
      <c r="I72" s="89">
        <v>69110</v>
      </c>
      <c r="J72" s="1194">
        <f>I72/H72</f>
        <v>1</v>
      </c>
    </row>
    <row r="73" spans="1:11" ht="15.75" x14ac:dyDescent="0.2">
      <c r="A73" s="34"/>
      <c r="B73" s="75">
        <v>85295</v>
      </c>
      <c r="C73" s="76"/>
      <c r="D73" s="77" t="s">
        <v>11</v>
      </c>
      <c r="E73" s="78">
        <f>E74</f>
        <v>104789</v>
      </c>
      <c r="F73" s="78">
        <f>F74</f>
        <v>64140</v>
      </c>
      <c r="G73" s="926">
        <f>F73/E73</f>
        <v>0.61208714655164187</v>
      </c>
      <c r="H73" s="79">
        <f>SUM(H75:H79)</f>
        <v>104789</v>
      </c>
      <c r="I73" s="80">
        <f>SUM(I75:I79)</f>
        <v>58874.76</v>
      </c>
      <c r="J73" s="1192">
        <f>I73/H73</f>
        <v>0.56184103293284604</v>
      </c>
      <c r="K73" s="1195"/>
    </row>
    <row r="74" spans="1:11" ht="48" x14ac:dyDescent="0.2">
      <c r="A74" s="34"/>
      <c r="B74" s="35"/>
      <c r="C74" s="36">
        <v>2010</v>
      </c>
      <c r="D74" s="37" t="s">
        <v>15</v>
      </c>
      <c r="E74" s="38">
        <v>104789</v>
      </c>
      <c r="F74" s="38">
        <v>64140</v>
      </c>
      <c r="G74" s="918">
        <f>F74/E74</f>
        <v>0.61208714655164187</v>
      </c>
      <c r="H74" s="43"/>
      <c r="I74" s="40"/>
      <c r="J74" s="1187"/>
    </row>
    <row r="75" spans="1:11" ht="15.75" x14ac:dyDescent="0.2">
      <c r="A75" s="34"/>
      <c r="B75" s="41"/>
      <c r="C75" s="36">
        <v>3110</v>
      </c>
      <c r="D75" s="37" t="s">
        <v>352</v>
      </c>
      <c r="E75" s="93"/>
      <c r="F75" s="93"/>
      <c r="G75" s="929"/>
      <c r="H75" s="43">
        <v>101249</v>
      </c>
      <c r="I75" s="44">
        <v>58600</v>
      </c>
      <c r="J75" s="1188">
        <f>I75/H75</f>
        <v>0.57877114835702081</v>
      </c>
    </row>
    <row r="76" spans="1:11" ht="15.75" x14ac:dyDescent="0.2">
      <c r="A76" s="34"/>
      <c r="B76" s="41"/>
      <c r="C76" s="36">
        <v>4010</v>
      </c>
      <c r="D76" s="37" t="s">
        <v>197</v>
      </c>
      <c r="E76" s="42"/>
      <c r="F76" s="42"/>
      <c r="G76" s="930"/>
      <c r="H76" s="74">
        <v>2216</v>
      </c>
      <c r="I76" s="44"/>
      <c r="J76" s="1188">
        <f t="shared" ref="J76:J79" si="9">I76/H76</f>
        <v>0</v>
      </c>
    </row>
    <row r="77" spans="1:11" ht="15.75" x14ac:dyDescent="0.2">
      <c r="A77" s="34"/>
      <c r="B77" s="41"/>
      <c r="C77" s="36">
        <v>4110</v>
      </c>
      <c r="D77" s="37" t="s">
        <v>199</v>
      </c>
      <c r="E77" s="42"/>
      <c r="F77" s="42"/>
      <c r="G77" s="930"/>
      <c r="H77" s="74">
        <v>382</v>
      </c>
      <c r="I77" s="44"/>
      <c r="J77" s="1188">
        <f t="shared" si="9"/>
        <v>0</v>
      </c>
    </row>
    <row r="78" spans="1:11" ht="15.75" x14ac:dyDescent="0.2">
      <c r="A78" s="34"/>
      <c r="B78" s="41"/>
      <c r="C78" s="72">
        <v>4120</v>
      </c>
      <c r="D78" s="73" t="s">
        <v>201</v>
      </c>
      <c r="E78" s="42"/>
      <c r="F78" s="42"/>
      <c r="G78" s="930"/>
      <c r="H78" s="74">
        <v>54</v>
      </c>
      <c r="I78" s="44"/>
      <c r="J78" s="1188">
        <f t="shared" si="9"/>
        <v>0</v>
      </c>
    </row>
    <row r="79" spans="1:11" ht="16.5" thickBot="1" x14ac:dyDescent="0.25">
      <c r="A79" s="34"/>
      <c r="B79" s="41"/>
      <c r="C79" s="94">
        <v>4300</v>
      </c>
      <c r="D79" s="95" t="s">
        <v>205</v>
      </c>
      <c r="E79" s="42"/>
      <c r="F79" s="42"/>
      <c r="G79" s="919"/>
      <c r="H79" s="47">
        <v>888</v>
      </c>
      <c r="I79" s="48">
        <v>274.76</v>
      </c>
      <c r="J79" s="1188">
        <f t="shared" si="9"/>
        <v>0.30941441441441442</v>
      </c>
    </row>
    <row r="80" spans="1:11" ht="15.75" thickBot="1" x14ac:dyDescent="0.25">
      <c r="A80" s="96"/>
      <c r="B80" s="97"/>
      <c r="C80" s="97"/>
      <c r="D80" s="98" t="s">
        <v>405</v>
      </c>
      <c r="E80" s="99">
        <f t="shared" ref="E80:I80" si="10">E43+E28+E18+E7</f>
        <v>6626669.4100000001</v>
      </c>
      <c r="F80" s="99">
        <f t="shared" si="10"/>
        <v>3800957.41</v>
      </c>
      <c r="G80" s="931">
        <f>F80/E80</f>
        <v>0.5735848847784909</v>
      </c>
      <c r="H80" s="100">
        <f t="shared" si="10"/>
        <v>6626669.4100000001</v>
      </c>
      <c r="I80" s="100">
        <f t="shared" si="10"/>
        <v>3759081.98</v>
      </c>
      <c r="J80" s="931">
        <f>I80/H80</f>
        <v>0.56726565751527358</v>
      </c>
      <c r="K80" s="1195"/>
    </row>
    <row r="81" spans="1:11" x14ac:dyDescent="0.2">
      <c r="K81" s="1195"/>
    </row>
    <row r="83" spans="1:11" x14ac:dyDescent="0.2">
      <c r="A83" s="101"/>
      <c r="B83" s="101"/>
      <c r="C83" s="101"/>
      <c r="D83" s="102"/>
      <c r="E83" s="103"/>
      <c r="F83" s="103"/>
      <c r="G83" s="103"/>
    </row>
  </sheetData>
  <mergeCells count="9">
    <mergeCell ref="H2:J2"/>
    <mergeCell ref="H3:J3"/>
    <mergeCell ref="A4:H4"/>
    <mergeCell ref="A5:A6"/>
    <mergeCell ref="B5:B6"/>
    <mergeCell ref="C5:C6"/>
    <mergeCell ref="D5:D6"/>
    <mergeCell ref="E5:G5"/>
    <mergeCell ref="H5:J5"/>
  </mergeCells>
  <pageMargins left="0.78740157480314965" right="0" top="0.55118110236220474" bottom="0.59055118110236227" header="0.39370078740157483" footer="0.23622047244094491"/>
  <pageSetup paperSize="9" orientation="landscape" r:id="rId1"/>
  <headerFooter alignWithMargins="0">
    <oddFooter>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2"/>
  <sheetViews>
    <sheetView topLeftCell="A43" zoomScaleNormal="100" workbookViewId="0">
      <selection activeCell="H8" sqref="H8"/>
    </sheetView>
  </sheetViews>
  <sheetFormatPr defaultRowHeight="12.75" x14ac:dyDescent="0.2"/>
  <cols>
    <col min="1" max="1" width="7.5703125" style="15" customWidth="1"/>
    <col min="2" max="2" width="7.7109375" style="15" customWidth="1"/>
    <col min="3" max="3" width="6.5703125" style="15" customWidth="1"/>
    <col min="4" max="4" width="31.42578125" style="15" customWidth="1"/>
    <col min="5" max="5" width="13.85546875" style="15" customWidth="1"/>
    <col min="6" max="6" width="14.42578125" style="15" customWidth="1"/>
    <col min="7" max="7" width="11.140625" style="15" customWidth="1"/>
    <col min="8" max="8" width="15" style="15" customWidth="1"/>
    <col min="9" max="9" width="14.28515625" style="15" customWidth="1"/>
    <col min="10" max="10" width="10.7109375" style="15" customWidth="1"/>
    <col min="11" max="256" width="9.140625" style="15"/>
    <col min="257" max="257" width="7.5703125" style="15" customWidth="1"/>
    <col min="258" max="258" width="7.7109375" style="15" customWidth="1"/>
    <col min="259" max="259" width="6.5703125" style="15" customWidth="1"/>
    <col min="260" max="260" width="31.42578125" style="15" customWidth="1"/>
    <col min="261" max="261" width="13" style="15" customWidth="1"/>
    <col min="262" max="262" width="13.85546875" style="15" customWidth="1"/>
    <col min="263" max="263" width="14.28515625" style="15" customWidth="1"/>
    <col min="264" max="264" width="12.85546875" style="15" customWidth="1"/>
    <col min="265" max="265" width="13.5703125" style="15" customWidth="1"/>
    <col min="266" max="266" width="14.5703125" style="15" customWidth="1"/>
    <col min="267" max="512" width="9.140625" style="15"/>
    <col min="513" max="513" width="7.5703125" style="15" customWidth="1"/>
    <col min="514" max="514" width="7.7109375" style="15" customWidth="1"/>
    <col min="515" max="515" width="6.5703125" style="15" customWidth="1"/>
    <col min="516" max="516" width="31.42578125" style="15" customWidth="1"/>
    <col min="517" max="517" width="13" style="15" customWidth="1"/>
    <col min="518" max="518" width="13.85546875" style="15" customWidth="1"/>
    <col min="519" max="519" width="14.28515625" style="15" customWidth="1"/>
    <col min="520" max="520" width="12.85546875" style="15" customWidth="1"/>
    <col min="521" max="521" width="13.5703125" style="15" customWidth="1"/>
    <col min="522" max="522" width="14.5703125" style="15" customWidth="1"/>
    <col min="523" max="768" width="9.140625" style="15"/>
    <col min="769" max="769" width="7.5703125" style="15" customWidth="1"/>
    <col min="770" max="770" width="7.7109375" style="15" customWidth="1"/>
    <col min="771" max="771" width="6.5703125" style="15" customWidth="1"/>
    <col min="772" max="772" width="31.42578125" style="15" customWidth="1"/>
    <col min="773" max="773" width="13" style="15" customWidth="1"/>
    <col min="774" max="774" width="13.85546875" style="15" customWidth="1"/>
    <col min="775" max="775" width="14.28515625" style="15" customWidth="1"/>
    <col min="776" max="776" width="12.85546875" style="15" customWidth="1"/>
    <col min="777" max="777" width="13.5703125" style="15" customWidth="1"/>
    <col min="778" max="778" width="14.5703125" style="15" customWidth="1"/>
    <col min="779" max="1024" width="9.140625" style="15"/>
    <col min="1025" max="1025" width="7.5703125" style="15" customWidth="1"/>
    <col min="1026" max="1026" width="7.7109375" style="15" customWidth="1"/>
    <col min="1027" max="1027" width="6.5703125" style="15" customWidth="1"/>
    <col min="1028" max="1028" width="31.42578125" style="15" customWidth="1"/>
    <col min="1029" max="1029" width="13" style="15" customWidth="1"/>
    <col min="1030" max="1030" width="13.85546875" style="15" customWidth="1"/>
    <col min="1031" max="1031" width="14.28515625" style="15" customWidth="1"/>
    <col min="1032" max="1032" width="12.85546875" style="15" customWidth="1"/>
    <col min="1033" max="1033" width="13.5703125" style="15" customWidth="1"/>
    <col min="1034" max="1034" width="14.5703125" style="15" customWidth="1"/>
    <col min="1035" max="1280" width="9.140625" style="15"/>
    <col min="1281" max="1281" width="7.5703125" style="15" customWidth="1"/>
    <col min="1282" max="1282" width="7.7109375" style="15" customWidth="1"/>
    <col min="1283" max="1283" width="6.5703125" style="15" customWidth="1"/>
    <col min="1284" max="1284" width="31.42578125" style="15" customWidth="1"/>
    <col min="1285" max="1285" width="13" style="15" customWidth="1"/>
    <col min="1286" max="1286" width="13.85546875" style="15" customWidth="1"/>
    <col min="1287" max="1287" width="14.28515625" style="15" customWidth="1"/>
    <col min="1288" max="1288" width="12.85546875" style="15" customWidth="1"/>
    <col min="1289" max="1289" width="13.5703125" style="15" customWidth="1"/>
    <col min="1290" max="1290" width="14.5703125" style="15" customWidth="1"/>
    <col min="1291" max="1536" width="9.140625" style="15"/>
    <col min="1537" max="1537" width="7.5703125" style="15" customWidth="1"/>
    <col min="1538" max="1538" width="7.7109375" style="15" customWidth="1"/>
    <col min="1539" max="1539" width="6.5703125" style="15" customWidth="1"/>
    <col min="1540" max="1540" width="31.42578125" style="15" customWidth="1"/>
    <col min="1541" max="1541" width="13" style="15" customWidth="1"/>
    <col min="1542" max="1542" width="13.85546875" style="15" customWidth="1"/>
    <col min="1543" max="1543" width="14.28515625" style="15" customWidth="1"/>
    <col min="1544" max="1544" width="12.85546875" style="15" customWidth="1"/>
    <col min="1545" max="1545" width="13.5703125" style="15" customWidth="1"/>
    <col min="1546" max="1546" width="14.5703125" style="15" customWidth="1"/>
    <col min="1547" max="1792" width="9.140625" style="15"/>
    <col min="1793" max="1793" width="7.5703125" style="15" customWidth="1"/>
    <col min="1794" max="1794" width="7.7109375" style="15" customWidth="1"/>
    <col min="1795" max="1795" width="6.5703125" style="15" customWidth="1"/>
    <col min="1796" max="1796" width="31.42578125" style="15" customWidth="1"/>
    <col min="1797" max="1797" width="13" style="15" customWidth="1"/>
    <col min="1798" max="1798" width="13.85546875" style="15" customWidth="1"/>
    <col min="1799" max="1799" width="14.28515625" style="15" customWidth="1"/>
    <col min="1800" max="1800" width="12.85546875" style="15" customWidth="1"/>
    <col min="1801" max="1801" width="13.5703125" style="15" customWidth="1"/>
    <col min="1802" max="1802" width="14.5703125" style="15" customWidth="1"/>
    <col min="1803" max="2048" width="9.140625" style="15"/>
    <col min="2049" max="2049" width="7.5703125" style="15" customWidth="1"/>
    <col min="2050" max="2050" width="7.7109375" style="15" customWidth="1"/>
    <col min="2051" max="2051" width="6.5703125" style="15" customWidth="1"/>
    <col min="2052" max="2052" width="31.42578125" style="15" customWidth="1"/>
    <col min="2053" max="2053" width="13" style="15" customWidth="1"/>
    <col min="2054" max="2054" width="13.85546875" style="15" customWidth="1"/>
    <col min="2055" max="2055" width="14.28515625" style="15" customWidth="1"/>
    <col min="2056" max="2056" width="12.85546875" style="15" customWidth="1"/>
    <col min="2057" max="2057" width="13.5703125" style="15" customWidth="1"/>
    <col min="2058" max="2058" width="14.5703125" style="15" customWidth="1"/>
    <col min="2059" max="2304" width="9.140625" style="15"/>
    <col min="2305" max="2305" width="7.5703125" style="15" customWidth="1"/>
    <col min="2306" max="2306" width="7.7109375" style="15" customWidth="1"/>
    <col min="2307" max="2307" width="6.5703125" style="15" customWidth="1"/>
    <col min="2308" max="2308" width="31.42578125" style="15" customWidth="1"/>
    <col min="2309" max="2309" width="13" style="15" customWidth="1"/>
    <col min="2310" max="2310" width="13.85546875" style="15" customWidth="1"/>
    <col min="2311" max="2311" width="14.28515625" style="15" customWidth="1"/>
    <col min="2312" max="2312" width="12.85546875" style="15" customWidth="1"/>
    <col min="2313" max="2313" width="13.5703125" style="15" customWidth="1"/>
    <col min="2314" max="2314" width="14.5703125" style="15" customWidth="1"/>
    <col min="2315" max="2560" width="9.140625" style="15"/>
    <col min="2561" max="2561" width="7.5703125" style="15" customWidth="1"/>
    <col min="2562" max="2562" width="7.7109375" style="15" customWidth="1"/>
    <col min="2563" max="2563" width="6.5703125" style="15" customWidth="1"/>
    <col min="2564" max="2564" width="31.42578125" style="15" customWidth="1"/>
    <col min="2565" max="2565" width="13" style="15" customWidth="1"/>
    <col min="2566" max="2566" width="13.85546875" style="15" customWidth="1"/>
    <col min="2567" max="2567" width="14.28515625" style="15" customWidth="1"/>
    <col min="2568" max="2568" width="12.85546875" style="15" customWidth="1"/>
    <col min="2569" max="2569" width="13.5703125" style="15" customWidth="1"/>
    <col min="2570" max="2570" width="14.5703125" style="15" customWidth="1"/>
    <col min="2571" max="2816" width="9.140625" style="15"/>
    <col min="2817" max="2817" width="7.5703125" style="15" customWidth="1"/>
    <col min="2818" max="2818" width="7.7109375" style="15" customWidth="1"/>
    <col min="2819" max="2819" width="6.5703125" style="15" customWidth="1"/>
    <col min="2820" max="2820" width="31.42578125" style="15" customWidth="1"/>
    <col min="2821" max="2821" width="13" style="15" customWidth="1"/>
    <col min="2822" max="2822" width="13.85546875" style="15" customWidth="1"/>
    <col min="2823" max="2823" width="14.28515625" style="15" customWidth="1"/>
    <col min="2824" max="2824" width="12.85546875" style="15" customWidth="1"/>
    <col min="2825" max="2825" width="13.5703125" style="15" customWidth="1"/>
    <col min="2826" max="2826" width="14.5703125" style="15" customWidth="1"/>
    <col min="2827" max="3072" width="9.140625" style="15"/>
    <col min="3073" max="3073" width="7.5703125" style="15" customWidth="1"/>
    <col min="3074" max="3074" width="7.7109375" style="15" customWidth="1"/>
    <col min="3075" max="3075" width="6.5703125" style="15" customWidth="1"/>
    <col min="3076" max="3076" width="31.42578125" style="15" customWidth="1"/>
    <col min="3077" max="3077" width="13" style="15" customWidth="1"/>
    <col min="3078" max="3078" width="13.85546875" style="15" customWidth="1"/>
    <col min="3079" max="3079" width="14.28515625" style="15" customWidth="1"/>
    <col min="3080" max="3080" width="12.85546875" style="15" customWidth="1"/>
    <col min="3081" max="3081" width="13.5703125" style="15" customWidth="1"/>
    <col min="3082" max="3082" width="14.5703125" style="15" customWidth="1"/>
    <col min="3083" max="3328" width="9.140625" style="15"/>
    <col min="3329" max="3329" width="7.5703125" style="15" customWidth="1"/>
    <col min="3330" max="3330" width="7.7109375" style="15" customWidth="1"/>
    <col min="3331" max="3331" width="6.5703125" style="15" customWidth="1"/>
    <col min="3332" max="3332" width="31.42578125" style="15" customWidth="1"/>
    <col min="3333" max="3333" width="13" style="15" customWidth="1"/>
    <col min="3334" max="3334" width="13.85546875" style="15" customWidth="1"/>
    <col min="3335" max="3335" width="14.28515625" style="15" customWidth="1"/>
    <col min="3336" max="3336" width="12.85546875" style="15" customWidth="1"/>
    <col min="3337" max="3337" width="13.5703125" style="15" customWidth="1"/>
    <col min="3338" max="3338" width="14.5703125" style="15" customWidth="1"/>
    <col min="3339" max="3584" width="9.140625" style="15"/>
    <col min="3585" max="3585" width="7.5703125" style="15" customWidth="1"/>
    <col min="3586" max="3586" width="7.7109375" style="15" customWidth="1"/>
    <col min="3587" max="3587" width="6.5703125" style="15" customWidth="1"/>
    <col min="3588" max="3588" width="31.42578125" style="15" customWidth="1"/>
    <col min="3589" max="3589" width="13" style="15" customWidth="1"/>
    <col min="3590" max="3590" width="13.85546875" style="15" customWidth="1"/>
    <col min="3591" max="3591" width="14.28515625" style="15" customWidth="1"/>
    <col min="3592" max="3592" width="12.85546875" style="15" customWidth="1"/>
    <col min="3593" max="3593" width="13.5703125" style="15" customWidth="1"/>
    <col min="3594" max="3594" width="14.5703125" style="15" customWidth="1"/>
    <col min="3595" max="3840" width="9.140625" style="15"/>
    <col min="3841" max="3841" width="7.5703125" style="15" customWidth="1"/>
    <col min="3842" max="3842" width="7.7109375" style="15" customWidth="1"/>
    <col min="3843" max="3843" width="6.5703125" style="15" customWidth="1"/>
    <col min="3844" max="3844" width="31.42578125" style="15" customWidth="1"/>
    <col min="3845" max="3845" width="13" style="15" customWidth="1"/>
    <col min="3846" max="3846" width="13.85546875" style="15" customWidth="1"/>
    <col min="3847" max="3847" width="14.28515625" style="15" customWidth="1"/>
    <col min="3848" max="3848" width="12.85546875" style="15" customWidth="1"/>
    <col min="3849" max="3849" width="13.5703125" style="15" customWidth="1"/>
    <col min="3850" max="3850" width="14.5703125" style="15" customWidth="1"/>
    <col min="3851" max="4096" width="9.140625" style="15"/>
    <col min="4097" max="4097" width="7.5703125" style="15" customWidth="1"/>
    <col min="4098" max="4098" width="7.7109375" style="15" customWidth="1"/>
    <col min="4099" max="4099" width="6.5703125" style="15" customWidth="1"/>
    <col min="4100" max="4100" width="31.42578125" style="15" customWidth="1"/>
    <col min="4101" max="4101" width="13" style="15" customWidth="1"/>
    <col min="4102" max="4102" width="13.85546875" style="15" customWidth="1"/>
    <col min="4103" max="4103" width="14.28515625" style="15" customWidth="1"/>
    <col min="4104" max="4104" width="12.85546875" style="15" customWidth="1"/>
    <col min="4105" max="4105" width="13.5703125" style="15" customWidth="1"/>
    <col min="4106" max="4106" width="14.5703125" style="15" customWidth="1"/>
    <col min="4107" max="4352" width="9.140625" style="15"/>
    <col min="4353" max="4353" width="7.5703125" style="15" customWidth="1"/>
    <col min="4354" max="4354" width="7.7109375" style="15" customWidth="1"/>
    <col min="4355" max="4355" width="6.5703125" style="15" customWidth="1"/>
    <col min="4356" max="4356" width="31.42578125" style="15" customWidth="1"/>
    <col min="4357" max="4357" width="13" style="15" customWidth="1"/>
    <col min="4358" max="4358" width="13.85546875" style="15" customWidth="1"/>
    <col min="4359" max="4359" width="14.28515625" style="15" customWidth="1"/>
    <col min="4360" max="4360" width="12.85546875" style="15" customWidth="1"/>
    <col min="4361" max="4361" width="13.5703125" style="15" customWidth="1"/>
    <col min="4362" max="4362" width="14.5703125" style="15" customWidth="1"/>
    <col min="4363" max="4608" width="9.140625" style="15"/>
    <col min="4609" max="4609" width="7.5703125" style="15" customWidth="1"/>
    <col min="4610" max="4610" width="7.7109375" style="15" customWidth="1"/>
    <col min="4611" max="4611" width="6.5703125" style="15" customWidth="1"/>
    <col min="4612" max="4612" width="31.42578125" style="15" customWidth="1"/>
    <col min="4613" max="4613" width="13" style="15" customWidth="1"/>
    <col min="4614" max="4614" width="13.85546875" style="15" customWidth="1"/>
    <col min="4615" max="4615" width="14.28515625" style="15" customWidth="1"/>
    <col min="4616" max="4616" width="12.85546875" style="15" customWidth="1"/>
    <col min="4617" max="4617" width="13.5703125" style="15" customWidth="1"/>
    <col min="4618" max="4618" width="14.5703125" style="15" customWidth="1"/>
    <col min="4619" max="4864" width="9.140625" style="15"/>
    <col min="4865" max="4865" width="7.5703125" style="15" customWidth="1"/>
    <col min="4866" max="4866" width="7.7109375" style="15" customWidth="1"/>
    <col min="4867" max="4867" width="6.5703125" style="15" customWidth="1"/>
    <col min="4868" max="4868" width="31.42578125" style="15" customWidth="1"/>
    <col min="4869" max="4869" width="13" style="15" customWidth="1"/>
    <col min="4870" max="4870" width="13.85546875" style="15" customWidth="1"/>
    <col min="4871" max="4871" width="14.28515625" style="15" customWidth="1"/>
    <col min="4872" max="4872" width="12.85546875" style="15" customWidth="1"/>
    <col min="4873" max="4873" width="13.5703125" style="15" customWidth="1"/>
    <col min="4874" max="4874" width="14.5703125" style="15" customWidth="1"/>
    <col min="4875" max="5120" width="9.140625" style="15"/>
    <col min="5121" max="5121" width="7.5703125" style="15" customWidth="1"/>
    <col min="5122" max="5122" width="7.7109375" style="15" customWidth="1"/>
    <col min="5123" max="5123" width="6.5703125" style="15" customWidth="1"/>
    <col min="5124" max="5124" width="31.42578125" style="15" customWidth="1"/>
    <col min="5125" max="5125" width="13" style="15" customWidth="1"/>
    <col min="5126" max="5126" width="13.85546875" style="15" customWidth="1"/>
    <col min="5127" max="5127" width="14.28515625" style="15" customWidth="1"/>
    <col min="5128" max="5128" width="12.85546875" style="15" customWidth="1"/>
    <col min="5129" max="5129" width="13.5703125" style="15" customWidth="1"/>
    <col min="5130" max="5130" width="14.5703125" style="15" customWidth="1"/>
    <col min="5131" max="5376" width="9.140625" style="15"/>
    <col min="5377" max="5377" width="7.5703125" style="15" customWidth="1"/>
    <col min="5378" max="5378" width="7.7109375" style="15" customWidth="1"/>
    <col min="5379" max="5379" width="6.5703125" style="15" customWidth="1"/>
    <col min="5380" max="5380" width="31.42578125" style="15" customWidth="1"/>
    <col min="5381" max="5381" width="13" style="15" customWidth="1"/>
    <col min="5382" max="5382" width="13.85546875" style="15" customWidth="1"/>
    <col min="5383" max="5383" width="14.28515625" style="15" customWidth="1"/>
    <col min="5384" max="5384" width="12.85546875" style="15" customWidth="1"/>
    <col min="5385" max="5385" width="13.5703125" style="15" customWidth="1"/>
    <col min="5386" max="5386" width="14.5703125" style="15" customWidth="1"/>
    <col min="5387" max="5632" width="9.140625" style="15"/>
    <col min="5633" max="5633" width="7.5703125" style="15" customWidth="1"/>
    <col min="5634" max="5634" width="7.7109375" style="15" customWidth="1"/>
    <col min="5635" max="5635" width="6.5703125" style="15" customWidth="1"/>
    <col min="5636" max="5636" width="31.42578125" style="15" customWidth="1"/>
    <col min="5637" max="5637" width="13" style="15" customWidth="1"/>
    <col min="5638" max="5638" width="13.85546875" style="15" customWidth="1"/>
    <col min="5639" max="5639" width="14.28515625" style="15" customWidth="1"/>
    <col min="5640" max="5640" width="12.85546875" style="15" customWidth="1"/>
    <col min="5641" max="5641" width="13.5703125" style="15" customWidth="1"/>
    <col min="5642" max="5642" width="14.5703125" style="15" customWidth="1"/>
    <col min="5643" max="5888" width="9.140625" style="15"/>
    <col min="5889" max="5889" width="7.5703125" style="15" customWidth="1"/>
    <col min="5890" max="5890" width="7.7109375" style="15" customWidth="1"/>
    <col min="5891" max="5891" width="6.5703125" style="15" customWidth="1"/>
    <col min="5892" max="5892" width="31.42578125" style="15" customWidth="1"/>
    <col min="5893" max="5893" width="13" style="15" customWidth="1"/>
    <col min="5894" max="5894" width="13.85546875" style="15" customWidth="1"/>
    <col min="5895" max="5895" width="14.28515625" style="15" customWidth="1"/>
    <col min="5896" max="5896" width="12.85546875" style="15" customWidth="1"/>
    <col min="5897" max="5897" width="13.5703125" style="15" customWidth="1"/>
    <col min="5898" max="5898" width="14.5703125" style="15" customWidth="1"/>
    <col min="5899" max="6144" width="9.140625" style="15"/>
    <col min="6145" max="6145" width="7.5703125" style="15" customWidth="1"/>
    <col min="6146" max="6146" width="7.7109375" style="15" customWidth="1"/>
    <col min="6147" max="6147" width="6.5703125" style="15" customWidth="1"/>
    <col min="6148" max="6148" width="31.42578125" style="15" customWidth="1"/>
    <col min="6149" max="6149" width="13" style="15" customWidth="1"/>
    <col min="6150" max="6150" width="13.85546875" style="15" customWidth="1"/>
    <col min="6151" max="6151" width="14.28515625" style="15" customWidth="1"/>
    <col min="6152" max="6152" width="12.85546875" style="15" customWidth="1"/>
    <col min="6153" max="6153" width="13.5703125" style="15" customWidth="1"/>
    <col min="6154" max="6154" width="14.5703125" style="15" customWidth="1"/>
    <col min="6155" max="6400" width="9.140625" style="15"/>
    <col min="6401" max="6401" width="7.5703125" style="15" customWidth="1"/>
    <col min="6402" max="6402" width="7.7109375" style="15" customWidth="1"/>
    <col min="6403" max="6403" width="6.5703125" style="15" customWidth="1"/>
    <col min="6404" max="6404" width="31.42578125" style="15" customWidth="1"/>
    <col min="6405" max="6405" width="13" style="15" customWidth="1"/>
    <col min="6406" max="6406" width="13.85546875" style="15" customWidth="1"/>
    <col min="6407" max="6407" width="14.28515625" style="15" customWidth="1"/>
    <col min="6408" max="6408" width="12.85546875" style="15" customWidth="1"/>
    <col min="6409" max="6409" width="13.5703125" style="15" customWidth="1"/>
    <col min="6410" max="6410" width="14.5703125" style="15" customWidth="1"/>
    <col min="6411" max="6656" width="9.140625" style="15"/>
    <col min="6657" max="6657" width="7.5703125" style="15" customWidth="1"/>
    <col min="6658" max="6658" width="7.7109375" style="15" customWidth="1"/>
    <col min="6659" max="6659" width="6.5703125" style="15" customWidth="1"/>
    <col min="6660" max="6660" width="31.42578125" style="15" customWidth="1"/>
    <col min="6661" max="6661" width="13" style="15" customWidth="1"/>
    <col min="6662" max="6662" width="13.85546875" style="15" customWidth="1"/>
    <col min="6663" max="6663" width="14.28515625" style="15" customWidth="1"/>
    <col min="6664" max="6664" width="12.85546875" style="15" customWidth="1"/>
    <col min="6665" max="6665" width="13.5703125" style="15" customWidth="1"/>
    <col min="6666" max="6666" width="14.5703125" style="15" customWidth="1"/>
    <col min="6667" max="6912" width="9.140625" style="15"/>
    <col min="6913" max="6913" width="7.5703125" style="15" customWidth="1"/>
    <col min="6914" max="6914" width="7.7109375" style="15" customWidth="1"/>
    <col min="6915" max="6915" width="6.5703125" style="15" customWidth="1"/>
    <col min="6916" max="6916" width="31.42578125" style="15" customWidth="1"/>
    <col min="6917" max="6917" width="13" style="15" customWidth="1"/>
    <col min="6918" max="6918" width="13.85546875" style="15" customWidth="1"/>
    <col min="6919" max="6919" width="14.28515625" style="15" customWidth="1"/>
    <col min="6920" max="6920" width="12.85546875" style="15" customWidth="1"/>
    <col min="6921" max="6921" width="13.5703125" style="15" customWidth="1"/>
    <col min="6922" max="6922" width="14.5703125" style="15" customWidth="1"/>
    <col min="6923" max="7168" width="9.140625" style="15"/>
    <col min="7169" max="7169" width="7.5703125" style="15" customWidth="1"/>
    <col min="7170" max="7170" width="7.7109375" style="15" customWidth="1"/>
    <col min="7171" max="7171" width="6.5703125" style="15" customWidth="1"/>
    <col min="7172" max="7172" width="31.42578125" style="15" customWidth="1"/>
    <col min="7173" max="7173" width="13" style="15" customWidth="1"/>
    <col min="7174" max="7174" width="13.85546875" style="15" customWidth="1"/>
    <col min="7175" max="7175" width="14.28515625" style="15" customWidth="1"/>
    <col min="7176" max="7176" width="12.85546875" style="15" customWidth="1"/>
    <col min="7177" max="7177" width="13.5703125" style="15" customWidth="1"/>
    <col min="7178" max="7178" width="14.5703125" style="15" customWidth="1"/>
    <col min="7179" max="7424" width="9.140625" style="15"/>
    <col min="7425" max="7425" width="7.5703125" style="15" customWidth="1"/>
    <col min="7426" max="7426" width="7.7109375" style="15" customWidth="1"/>
    <col min="7427" max="7427" width="6.5703125" style="15" customWidth="1"/>
    <col min="7428" max="7428" width="31.42578125" style="15" customWidth="1"/>
    <col min="7429" max="7429" width="13" style="15" customWidth="1"/>
    <col min="7430" max="7430" width="13.85546875" style="15" customWidth="1"/>
    <col min="7431" max="7431" width="14.28515625" style="15" customWidth="1"/>
    <col min="7432" max="7432" width="12.85546875" style="15" customWidth="1"/>
    <col min="7433" max="7433" width="13.5703125" style="15" customWidth="1"/>
    <col min="7434" max="7434" width="14.5703125" style="15" customWidth="1"/>
    <col min="7435" max="7680" width="9.140625" style="15"/>
    <col min="7681" max="7681" width="7.5703125" style="15" customWidth="1"/>
    <col min="7682" max="7682" width="7.7109375" style="15" customWidth="1"/>
    <col min="7683" max="7683" width="6.5703125" style="15" customWidth="1"/>
    <col min="7684" max="7684" width="31.42578125" style="15" customWidth="1"/>
    <col min="7685" max="7685" width="13" style="15" customWidth="1"/>
    <col min="7686" max="7686" width="13.85546875" style="15" customWidth="1"/>
    <col min="7687" max="7687" width="14.28515625" style="15" customWidth="1"/>
    <col min="7688" max="7688" width="12.85546875" style="15" customWidth="1"/>
    <col min="7689" max="7689" width="13.5703125" style="15" customWidth="1"/>
    <col min="7690" max="7690" width="14.5703125" style="15" customWidth="1"/>
    <col min="7691" max="7936" width="9.140625" style="15"/>
    <col min="7937" max="7937" width="7.5703125" style="15" customWidth="1"/>
    <col min="7938" max="7938" width="7.7109375" style="15" customWidth="1"/>
    <col min="7939" max="7939" width="6.5703125" style="15" customWidth="1"/>
    <col min="7940" max="7940" width="31.42578125" style="15" customWidth="1"/>
    <col min="7941" max="7941" width="13" style="15" customWidth="1"/>
    <col min="7942" max="7942" width="13.85546875" style="15" customWidth="1"/>
    <col min="7943" max="7943" width="14.28515625" style="15" customWidth="1"/>
    <col min="7944" max="7944" width="12.85546875" style="15" customWidth="1"/>
    <col min="7945" max="7945" width="13.5703125" style="15" customWidth="1"/>
    <col min="7946" max="7946" width="14.5703125" style="15" customWidth="1"/>
    <col min="7947" max="8192" width="9.140625" style="15"/>
    <col min="8193" max="8193" width="7.5703125" style="15" customWidth="1"/>
    <col min="8194" max="8194" width="7.7109375" style="15" customWidth="1"/>
    <col min="8195" max="8195" width="6.5703125" style="15" customWidth="1"/>
    <col min="8196" max="8196" width="31.42578125" style="15" customWidth="1"/>
    <col min="8197" max="8197" width="13" style="15" customWidth="1"/>
    <col min="8198" max="8198" width="13.85546875" style="15" customWidth="1"/>
    <col min="8199" max="8199" width="14.28515625" style="15" customWidth="1"/>
    <col min="8200" max="8200" width="12.85546875" style="15" customWidth="1"/>
    <col min="8201" max="8201" width="13.5703125" style="15" customWidth="1"/>
    <col min="8202" max="8202" width="14.5703125" style="15" customWidth="1"/>
    <col min="8203" max="8448" width="9.140625" style="15"/>
    <col min="8449" max="8449" width="7.5703125" style="15" customWidth="1"/>
    <col min="8450" max="8450" width="7.7109375" style="15" customWidth="1"/>
    <col min="8451" max="8451" width="6.5703125" style="15" customWidth="1"/>
    <col min="8452" max="8452" width="31.42578125" style="15" customWidth="1"/>
    <col min="8453" max="8453" width="13" style="15" customWidth="1"/>
    <col min="8454" max="8454" width="13.85546875" style="15" customWidth="1"/>
    <col min="8455" max="8455" width="14.28515625" style="15" customWidth="1"/>
    <col min="8456" max="8456" width="12.85546875" style="15" customWidth="1"/>
    <col min="8457" max="8457" width="13.5703125" style="15" customWidth="1"/>
    <col min="8458" max="8458" width="14.5703125" style="15" customWidth="1"/>
    <col min="8459" max="8704" width="9.140625" style="15"/>
    <col min="8705" max="8705" width="7.5703125" style="15" customWidth="1"/>
    <col min="8706" max="8706" width="7.7109375" style="15" customWidth="1"/>
    <col min="8707" max="8707" width="6.5703125" style="15" customWidth="1"/>
    <col min="8708" max="8708" width="31.42578125" style="15" customWidth="1"/>
    <col min="8709" max="8709" width="13" style="15" customWidth="1"/>
    <col min="8710" max="8710" width="13.85546875" style="15" customWidth="1"/>
    <col min="8711" max="8711" width="14.28515625" style="15" customWidth="1"/>
    <col min="8712" max="8712" width="12.85546875" style="15" customWidth="1"/>
    <col min="8713" max="8713" width="13.5703125" style="15" customWidth="1"/>
    <col min="8714" max="8714" width="14.5703125" style="15" customWidth="1"/>
    <col min="8715" max="8960" width="9.140625" style="15"/>
    <col min="8961" max="8961" width="7.5703125" style="15" customWidth="1"/>
    <col min="8962" max="8962" width="7.7109375" style="15" customWidth="1"/>
    <col min="8963" max="8963" width="6.5703125" style="15" customWidth="1"/>
    <col min="8964" max="8964" width="31.42578125" style="15" customWidth="1"/>
    <col min="8965" max="8965" width="13" style="15" customWidth="1"/>
    <col min="8966" max="8966" width="13.85546875" style="15" customWidth="1"/>
    <col min="8967" max="8967" width="14.28515625" style="15" customWidth="1"/>
    <col min="8968" max="8968" width="12.85546875" style="15" customWidth="1"/>
    <col min="8969" max="8969" width="13.5703125" style="15" customWidth="1"/>
    <col min="8970" max="8970" width="14.5703125" style="15" customWidth="1"/>
    <col min="8971" max="9216" width="9.140625" style="15"/>
    <col min="9217" max="9217" width="7.5703125" style="15" customWidth="1"/>
    <col min="9218" max="9218" width="7.7109375" style="15" customWidth="1"/>
    <col min="9219" max="9219" width="6.5703125" style="15" customWidth="1"/>
    <col min="9220" max="9220" width="31.42578125" style="15" customWidth="1"/>
    <col min="9221" max="9221" width="13" style="15" customWidth="1"/>
    <col min="9222" max="9222" width="13.85546875" style="15" customWidth="1"/>
    <col min="9223" max="9223" width="14.28515625" style="15" customWidth="1"/>
    <col min="9224" max="9224" width="12.85546875" style="15" customWidth="1"/>
    <col min="9225" max="9225" width="13.5703125" style="15" customWidth="1"/>
    <col min="9226" max="9226" width="14.5703125" style="15" customWidth="1"/>
    <col min="9227" max="9472" width="9.140625" style="15"/>
    <col min="9473" max="9473" width="7.5703125" style="15" customWidth="1"/>
    <col min="9474" max="9474" width="7.7109375" style="15" customWidth="1"/>
    <col min="9475" max="9475" width="6.5703125" style="15" customWidth="1"/>
    <col min="9476" max="9476" width="31.42578125" style="15" customWidth="1"/>
    <col min="9477" max="9477" width="13" style="15" customWidth="1"/>
    <col min="9478" max="9478" width="13.85546875" style="15" customWidth="1"/>
    <col min="9479" max="9479" width="14.28515625" style="15" customWidth="1"/>
    <col min="9480" max="9480" width="12.85546875" style="15" customWidth="1"/>
    <col min="9481" max="9481" width="13.5703125" style="15" customWidth="1"/>
    <col min="9482" max="9482" width="14.5703125" style="15" customWidth="1"/>
    <col min="9483" max="9728" width="9.140625" style="15"/>
    <col min="9729" max="9729" width="7.5703125" style="15" customWidth="1"/>
    <col min="9730" max="9730" width="7.7109375" style="15" customWidth="1"/>
    <col min="9731" max="9731" width="6.5703125" style="15" customWidth="1"/>
    <col min="9732" max="9732" width="31.42578125" style="15" customWidth="1"/>
    <col min="9733" max="9733" width="13" style="15" customWidth="1"/>
    <col min="9734" max="9734" width="13.85546875" style="15" customWidth="1"/>
    <col min="9735" max="9735" width="14.28515625" style="15" customWidth="1"/>
    <col min="9736" max="9736" width="12.85546875" style="15" customWidth="1"/>
    <col min="9737" max="9737" width="13.5703125" style="15" customWidth="1"/>
    <col min="9738" max="9738" width="14.5703125" style="15" customWidth="1"/>
    <col min="9739" max="9984" width="9.140625" style="15"/>
    <col min="9985" max="9985" width="7.5703125" style="15" customWidth="1"/>
    <col min="9986" max="9986" width="7.7109375" style="15" customWidth="1"/>
    <col min="9987" max="9987" width="6.5703125" style="15" customWidth="1"/>
    <col min="9988" max="9988" width="31.42578125" style="15" customWidth="1"/>
    <col min="9989" max="9989" width="13" style="15" customWidth="1"/>
    <col min="9990" max="9990" width="13.85546875" style="15" customWidth="1"/>
    <col min="9991" max="9991" width="14.28515625" style="15" customWidth="1"/>
    <col min="9992" max="9992" width="12.85546875" style="15" customWidth="1"/>
    <col min="9993" max="9993" width="13.5703125" style="15" customWidth="1"/>
    <col min="9994" max="9994" width="14.5703125" style="15" customWidth="1"/>
    <col min="9995" max="10240" width="9.140625" style="15"/>
    <col min="10241" max="10241" width="7.5703125" style="15" customWidth="1"/>
    <col min="10242" max="10242" width="7.7109375" style="15" customWidth="1"/>
    <col min="10243" max="10243" width="6.5703125" style="15" customWidth="1"/>
    <col min="10244" max="10244" width="31.42578125" style="15" customWidth="1"/>
    <col min="10245" max="10245" width="13" style="15" customWidth="1"/>
    <col min="10246" max="10246" width="13.85546875" style="15" customWidth="1"/>
    <col min="10247" max="10247" width="14.28515625" style="15" customWidth="1"/>
    <col min="10248" max="10248" width="12.85546875" style="15" customWidth="1"/>
    <col min="10249" max="10249" width="13.5703125" style="15" customWidth="1"/>
    <col min="10250" max="10250" width="14.5703125" style="15" customWidth="1"/>
    <col min="10251" max="10496" width="9.140625" style="15"/>
    <col min="10497" max="10497" width="7.5703125" style="15" customWidth="1"/>
    <col min="10498" max="10498" width="7.7109375" style="15" customWidth="1"/>
    <col min="10499" max="10499" width="6.5703125" style="15" customWidth="1"/>
    <col min="10500" max="10500" width="31.42578125" style="15" customWidth="1"/>
    <col min="10501" max="10501" width="13" style="15" customWidth="1"/>
    <col min="10502" max="10502" width="13.85546875" style="15" customWidth="1"/>
    <col min="10503" max="10503" width="14.28515625" style="15" customWidth="1"/>
    <col min="10504" max="10504" width="12.85546875" style="15" customWidth="1"/>
    <col min="10505" max="10505" width="13.5703125" style="15" customWidth="1"/>
    <col min="10506" max="10506" width="14.5703125" style="15" customWidth="1"/>
    <col min="10507" max="10752" width="9.140625" style="15"/>
    <col min="10753" max="10753" width="7.5703125" style="15" customWidth="1"/>
    <col min="10754" max="10754" width="7.7109375" style="15" customWidth="1"/>
    <col min="10755" max="10755" width="6.5703125" style="15" customWidth="1"/>
    <col min="10756" max="10756" width="31.42578125" style="15" customWidth="1"/>
    <col min="10757" max="10757" width="13" style="15" customWidth="1"/>
    <col min="10758" max="10758" width="13.85546875" style="15" customWidth="1"/>
    <col min="10759" max="10759" width="14.28515625" style="15" customWidth="1"/>
    <col min="10760" max="10760" width="12.85546875" style="15" customWidth="1"/>
    <col min="10761" max="10761" width="13.5703125" style="15" customWidth="1"/>
    <col min="10762" max="10762" width="14.5703125" style="15" customWidth="1"/>
    <col min="10763" max="11008" width="9.140625" style="15"/>
    <col min="11009" max="11009" width="7.5703125" style="15" customWidth="1"/>
    <col min="11010" max="11010" width="7.7109375" style="15" customWidth="1"/>
    <col min="11011" max="11011" width="6.5703125" style="15" customWidth="1"/>
    <col min="11012" max="11012" width="31.42578125" style="15" customWidth="1"/>
    <col min="11013" max="11013" width="13" style="15" customWidth="1"/>
    <col min="11014" max="11014" width="13.85546875" style="15" customWidth="1"/>
    <col min="11015" max="11015" width="14.28515625" style="15" customWidth="1"/>
    <col min="11016" max="11016" width="12.85546875" style="15" customWidth="1"/>
    <col min="11017" max="11017" width="13.5703125" style="15" customWidth="1"/>
    <col min="11018" max="11018" width="14.5703125" style="15" customWidth="1"/>
    <col min="11019" max="11264" width="9.140625" style="15"/>
    <col min="11265" max="11265" width="7.5703125" style="15" customWidth="1"/>
    <col min="11266" max="11266" width="7.7109375" style="15" customWidth="1"/>
    <col min="11267" max="11267" width="6.5703125" style="15" customWidth="1"/>
    <col min="11268" max="11268" width="31.42578125" style="15" customWidth="1"/>
    <col min="11269" max="11269" width="13" style="15" customWidth="1"/>
    <col min="11270" max="11270" width="13.85546875" style="15" customWidth="1"/>
    <col min="11271" max="11271" width="14.28515625" style="15" customWidth="1"/>
    <col min="11272" max="11272" width="12.85546875" style="15" customWidth="1"/>
    <col min="11273" max="11273" width="13.5703125" style="15" customWidth="1"/>
    <col min="11274" max="11274" width="14.5703125" style="15" customWidth="1"/>
    <col min="11275" max="11520" width="9.140625" style="15"/>
    <col min="11521" max="11521" width="7.5703125" style="15" customWidth="1"/>
    <col min="11522" max="11522" width="7.7109375" style="15" customWidth="1"/>
    <col min="11523" max="11523" width="6.5703125" style="15" customWidth="1"/>
    <col min="11524" max="11524" width="31.42578125" style="15" customWidth="1"/>
    <col min="11525" max="11525" width="13" style="15" customWidth="1"/>
    <col min="11526" max="11526" width="13.85546875" style="15" customWidth="1"/>
    <col min="11527" max="11527" width="14.28515625" style="15" customWidth="1"/>
    <col min="11528" max="11528" width="12.85546875" style="15" customWidth="1"/>
    <col min="11529" max="11529" width="13.5703125" style="15" customWidth="1"/>
    <col min="11530" max="11530" width="14.5703125" style="15" customWidth="1"/>
    <col min="11531" max="11776" width="9.140625" style="15"/>
    <col min="11777" max="11777" width="7.5703125" style="15" customWidth="1"/>
    <col min="11778" max="11778" width="7.7109375" style="15" customWidth="1"/>
    <col min="11779" max="11779" width="6.5703125" style="15" customWidth="1"/>
    <col min="11780" max="11780" width="31.42578125" style="15" customWidth="1"/>
    <col min="11781" max="11781" width="13" style="15" customWidth="1"/>
    <col min="11782" max="11782" width="13.85546875" style="15" customWidth="1"/>
    <col min="11783" max="11783" width="14.28515625" style="15" customWidth="1"/>
    <col min="11784" max="11784" width="12.85546875" style="15" customWidth="1"/>
    <col min="11785" max="11785" width="13.5703125" style="15" customWidth="1"/>
    <col min="11786" max="11786" width="14.5703125" style="15" customWidth="1"/>
    <col min="11787" max="12032" width="9.140625" style="15"/>
    <col min="12033" max="12033" width="7.5703125" style="15" customWidth="1"/>
    <col min="12034" max="12034" width="7.7109375" style="15" customWidth="1"/>
    <col min="12035" max="12035" width="6.5703125" style="15" customWidth="1"/>
    <col min="12036" max="12036" width="31.42578125" style="15" customWidth="1"/>
    <col min="12037" max="12037" width="13" style="15" customWidth="1"/>
    <col min="12038" max="12038" width="13.85546875" style="15" customWidth="1"/>
    <col min="12039" max="12039" width="14.28515625" style="15" customWidth="1"/>
    <col min="12040" max="12040" width="12.85546875" style="15" customWidth="1"/>
    <col min="12041" max="12041" width="13.5703125" style="15" customWidth="1"/>
    <col min="12042" max="12042" width="14.5703125" style="15" customWidth="1"/>
    <col min="12043" max="12288" width="9.140625" style="15"/>
    <col min="12289" max="12289" width="7.5703125" style="15" customWidth="1"/>
    <col min="12290" max="12290" width="7.7109375" style="15" customWidth="1"/>
    <col min="12291" max="12291" width="6.5703125" style="15" customWidth="1"/>
    <col min="12292" max="12292" width="31.42578125" style="15" customWidth="1"/>
    <col min="12293" max="12293" width="13" style="15" customWidth="1"/>
    <col min="12294" max="12294" width="13.85546875" style="15" customWidth="1"/>
    <col min="12295" max="12295" width="14.28515625" style="15" customWidth="1"/>
    <col min="12296" max="12296" width="12.85546875" style="15" customWidth="1"/>
    <col min="12297" max="12297" width="13.5703125" style="15" customWidth="1"/>
    <col min="12298" max="12298" width="14.5703125" style="15" customWidth="1"/>
    <col min="12299" max="12544" width="9.140625" style="15"/>
    <col min="12545" max="12545" width="7.5703125" style="15" customWidth="1"/>
    <col min="12546" max="12546" width="7.7109375" style="15" customWidth="1"/>
    <col min="12547" max="12547" width="6.5703125" style="15" customWidth="1"/>
    <col min="12548" max="12548" width="31.42578125" style="15" customWidth="1"/>
    <col min="12549" max="12549" width="13" style="15" customWidth="1"/>
    <col min="12550" max="12550" width="13.85546875" style="15" customWidth="1"/>
    <col min="12551" max="12551" width="14.28515625" style="15" customWidth="1"/>
    <col min="12552" max="12552" width="12.85546875" style="15" customWidth="1"/>
    <col min="12553" max="12553" width="13.5703125" style="15" customWidth="1"/>
    <col min="12554" max="12554" width="14.5703125" style="15" customWidth="1"/>
    <col min="12555" max="12800" width="9.140625" style="15"/>
    <col min="12801" max="12801" width="7.5703125" style="15" customWidth="1"/>
    <col min="12802" max="12802" width="7.7109375" style="15" customWidth="1"/>
    <col min="12803" max="12803" width="6.5703125" style="15" customWidth="1"/>
    <col min="12804" max="12804" width="31.42578125" style="15" customWidth="1"/>
    <col min="12805" max="12805" width="13" style="15" customWidth="1"/>
    <col min="12806" max="12806" width="13.85546875" style="15" customWidth="1"/>
    <col min="12807" max="12807" width="14.28515625" style="15" customWidth="1"/>
    <col min="12808" max="12808" width="12.85546875" style="15" customWidth="1"/>
    <col min="12809" max="12809" width="13.5703125" style="15" customWidth="1"/>
    <col min="12810" max="12810" width="14.5703125" style="15" customWidth="1"/>
    <col min="12811" max="13056" width="9.140625" style="15"/>
    <col min="13057" max="13057" width="7.5703125" style="15" customWidth="1"/>
    <col min="13058" max="13058" width="7.7109375" style="15" customWidth="1"/>
    <col min="13059" max="13059" width="6.5703125" style="15" customWidth="1"/>
    <col min="13060" max="13060" width="31.42578125" style="15" customWidth="1"/>
    <col min="13061" max="13061" width="13" style="15" customWidth="1"/>
    <col min="13062" max="13062" width="13.85546875" style="15" customWidth="1"/>
    <col min="13063" max="13063" width="14.28515625" style="15" customWidth="1"/>
    <col min="13064" max="13064" width="12.85546875" style="15" customWidth="1"/>
    <col min="13065" max="13065" width="13.5703125" style="15" customWidth="1"/>
    <col min="13066" max="13066" width="14.5703125" style="15" customWidth="1"/>
    <col min="13067" max="13312" width="9.140625" style="15"/>
    <col min="13313" max="13313" width="7.5703125" style="15" customWidth="1"/>
    <col min="13314" max="13314" width="7.7109375" style="15" customWidth="1"/>
    <col min="13315" max="13315" width="6.5703125" style="15" customWidth="1"/>
    <col min="13316" max="13316" width="31.42578125" style="15" customWidth="1"/>
    <col min="13317" max="13317" width="13" style="15" customWidth="1"/>
    <col min="13318" max="13318" width="13.85546875" style="15" customWidth="1"/>
    <col min="13319" max="13319" width="14.28515625" style="15" customWidth="1"/>
    <col min="13320" max="13320" width="12.85546875" style="15" customWidth="1"/>
    <col min="13321" max="13321" width="13.5703125" style="15" customWidth="1"/>
    <col min="13322" max="13322" width="14.5703125" style="15" customWidth="1"/>
    <col min="13323" max="13568" width="9.140625" style="15"/>
    <col min="13569" max="13569" width="7.5703125" style="15" customWidth="1"/>
    <col min="13570" max="13570" width="7.7109375" style="15" customWidth="1"/>
    <col min="13571" max="13571" width="6.5703125" style="15" customWidth="1"/>
    <col min="13572" max="13572" width="31.42578125" style="15" customWidth="1"/>
    <col min="13573" max="13573" width="13" style="15" customWidth="1"/>
    <col min="13574" max="13574" width="13.85546875" style="15" customWidth="1"/>
    <col min="13575" max="13575" width="14.28515625" style="15" customWidth="1"/>
    <col min="13576" max="13576" width="12.85546875" style="15" customWidth="1"/>
    <col min="13577" max="13577" width="13.5703125" style="15" customWidth="1"/>
    <col min="13578" max="13578" width="14.5703125" style="15" customWidth="1"/>
    <col min="13579" max="13824" width="9.140625" style="15"/>
    <col min="13825" max="13825" width="7.5703125" style="15" customWidth="1"/>
    <col min="13826" max="13826" width="7.7109375" style="15" customWidth="1"/>
    <col min="13827" max="13827" width="6.5703125" style="15" customWidth="1"/>
    <col min="13828" max="13828" width="31.42578125" style="15" customWidth="1"/>
    <col min="13829" max="13829" width="13" style="15" customWidth="1"/>
    <col min="13830" max="13830" width="13.85546875" style="15" customWidth="1"/>
    <col min="13831" max="13831" width="14.28515625" style="15" customWidth="1"/>
    <col min="13832" max="13832" width="12.85546875" style="15" customWidth="1"/>
    <col min="13833" max="13833" width="13.5703125" style="15" customWidth="1"/>
    <col min="13834" max="13834" width="14.5703125" style="15" customWidth="1"/>
    <col min="13835" max="14080" width="9.140625" style="15"/>
    <col min="14081" max="14081" width="7.5703125" style="15" customWidth="1"/>
    <col min="14082" max="14082" width="7.7109375" style="15" customWidth="1"/>
    <col min="14083" max="14083" width="6.5703125" style="15" customWidth="1"/>
    <col min="14084" max="14084" width="31.42578125" style="15" customWidth="1"/>
    <col min="14085" max="14085" width="13" style="15" customWidth="1"/>
    <col min="14086" max="14086" width="13.85546875" style="15" customWidth="1"/>
    <col min="14087" max="14087" width="14.28515625" style="15" customWidth="1"/>
    <col min="14088" max="14088" width="12.85546875" style="15" customWidth="1"/>
    <col min="14089" max="14089" width="13.5703125" style="15" customWidth="1"/>
    <col min="14090" max="14090" width="14.5703125" style="15" customWidth="1"/>
    <col min="14091" max="14336" width="9.140625" style="15"/>
    <col min="14337" max="14337" width="7.5703125" style="15" customWidth="1"/>
    <col min="14338" max="14338" width="7.7109375" style="15" customWidth="1"/>
    <col min="14339" max="14339" width="6.5703125" style="15" customWidth="1"/>
    <col min="14340" max="14340" width="31.42578125" style="15" customWidth="1"/>
    <col min="14341" max="14341" width="13" style="15" customWidth="1"/>
    <col min="14342" max="14342" width="13.85546875" style="15" customWidth="1"/>
    <col min="14343" max="14343" width="14.28515625" style="15" customWidth="1"/>
    <col min="14344" max="14344" width="12.85546875" style="15" customWidth="1"/>
    <col min="14345" max="14345" width="13.5703125" style="15" customWidth="1"/>
    <col min="14346" max="14346" width="14.5703125" style="15" customWidth="1"/>
    <col min="14347" max="14592" width="9.140625" style="15"/>
    <col min="14593" max="14593" width="7.5703125" style="15" customWidth="1"/>
    <col min="14594" max="14594" width="7.7109375" style="15" customWidth="1"/>
    <col min="14595" max="14595" width="6.5703125" style="15" customWidth="1"/>
    <col min="14596" max="14596" width="31.42578125" style="15" customWidth="1"/>
    <col min="14597" max="14597" width="13" style="15" customWidth="1"/>
    <col min="14598" max="14598" width="13.85546875" style="15" customWidth="1"/>
    <col min="14599" max="14599" width="14.28515625" style="15" customWidth="1"/>
    <col min="14600" max="14600" width="12.85546875" style="15" customWidth="1"/>
    <col min="14601" max="14601" width="13.5703125" style="15" customWidth="1"/>
    <col min="14602" max="14602" width="14.5703125" style="15" customWidth="1"/>
    <col min="14603" max="14848" width="9.140625" style="15"/>
    <col min="14849" max="14849" width="7.5703125" style="15" customWidth="1"/>
    <col min="14850" max="14850" width="7.7109375" style="15" customWidth="1"/>
    <col min="14851" max="14851" width="6.5703125" style="15" customWidth="1"/>
    <col min="14852" max="14852" width="31.42578125" style="15" customWidth="1"/>
    <col min="14853" max="14853" width="13" style="15" customWidth="1"/>
    <col min="14854" max="14854" width="13.85546875" style="15" customWidth="1"/>
    <col min="14855" max="14855" width="14.28515625" style="15" customWidth="1"/>
    <col min="14856" max="14856" width="12.85546875" style="15" customWidth="1"/>
    <col min="14857" max="14857" width="13.5703125" style="15" customWidth="1"/>
    <col min="14858" max="14858" width="14.5703125" style="15" customWidth="1"/>
    <col min="14859" max="15104" width="9.140625" style="15"/>
    <col min="15105" max="15105" width="7.5703125" style="15" customWidth="1"/>
    <col min="15106" max="15106" width="7.7109375" style="15" customWidth="1"/>
    <col min="15107" max="15107" width="6.5703125" style="15" customWidth="1"/>
    <col min="15108" max="15108" width="31.42578125" style="15" customWidth="1"/>
    <col min="15109" max="15109" width="13" style="15" customWidth="1"/>
    <col min="15110" max="15110" width="13.85546875" style="15" customWidth="1"/>
    <col min="15111" max="15111" width="14.28515625" style="15" customWidth="1"/>
    <col min="15112" max="15112" width="12.85546875" style="15" customWidth="1"/>
    <col min="15113" max="15113" width="13.5703125" style="15" customWidth="1"/>
    <col min="15114" max="15114" width="14.5703125" style="15" customWidth="1"/>
    <col min="15115" max="15360" width="9.140625" style="15"/>
    <col min="15361" max="15361" width="7.5703125" style="15" customWidth="1"/>
    <col min="15362" max="15362" width="7.7109375" style="15" customWidth="1"/>
    <col min="15363" max="15363" width="6.5703125" style="15" customWidth="1"/>
    <col min="15364" max="15364" width="31.42578125" style="15" customWidth="1"/>
    <col min="15365" max="15365" width="13" style="15" customWidth="1"/>
    <col min="15366" max="15366" width="13.85546875" style="15" customWidth="1"/>
    <col min="15367" max="15367" width="14.28515625" style="15" customWidth="1"/>
    <col min="15368" max="15368" width="12.85546875" style="15" customWidth="1"/>
    <col min="15369" max="15369" width="13.5703125" style="15" customWidth="1"/>
    <col min="15370" max="15370" width="14.5703125" style="15" customWidth="1"/>
    <col min="15371" max="15616" width="9.140625" style="15"/>
    <col min="15617" max="15617" width="7.5703125" style="15" customWidth="1"/>
    <col min="15618" max="15618" width="7.7109375" style="15" customWidth="1"/>
    <col min="15619" max="15619" width="6.5703125" style="15" customWidth="1"/>
    <col min="15620" max="15620" width="31.42578125" style="15" customWidth="1"/>
    <col min="15621" max="15621" width="13" style="15" customWidth="1"/>
    <col min="15622" max="15622" width="13.85546875" style="15" customWidth="1"/>
    <col min="15623" max="15623" width="14.28515625" style="15" customWidth="1"/>
    <col min="15624" max="15624" width="12.85546875" style="15" customWidth="1"/>
    <col min="15625" max="15625" width="13.5703125" style="15" customWidth="1"/>
    <col min="15626" max="15626" width="14.5703125" style="15" customWidth="1"/>
    <col min="15627" max="15872" width="9.140625" style="15"/>
    <col min="15873" max="15873" width="7.5703125" style="15" customWidth="1"/>
    <col min="15874" max="15874" width="7.7109375" style="15" customWidth="1"/>
    <col min="15875" max="15875" width="6.5703125" style="15" customWidth="1"/>
    <col min="15876" max="15876" width="31.42578125" style="15" customWidth="1"/>
    <col min="15877" max="15877" width="13" style="15" customWidth="1"/>
    <col min="15878" max="15878" width="13.85546875" style="15" customWidth="1"/>
    <col min="15879" max="15879" width="14.28515625" style="15" customWidth="1"/>
    <col min="15880" max="15880" width="12.85546875" style="15" customWidth="1"/>
    <col min="15881" max="15881" width="13.5703125" style="15" customWidth="1"/>
    <col min="15882" max="15882" width="14.5703125" style="15" customWidth="1"/>
    <col min="15883" max="16128" width="9.140625" style="15"/>
    <col min="16129" max="16129" width="7.5703125" style="15" customWidth="1"/>
    <col min="16130" max="16130" width="7.7109375" style="15" customWidth="1"/>
    <col min="16131" max="16131" width="6.5703125" style="15" customWidth="1"/>
    <col min="16132" max="16132" width="31.42578125" style="15" customWidth="1"/>
    <col min="16133" max="16133" width="13" style="15" customWidth="1"/>
    <col min="16134" max="16134" width="13.85546875" style="15" customWidth="1"/>
    <col min="16135" max="16135" width="14.28515625" style="15" customWidth="1"/>
    <col min="16136" max="16136" width="12.85546875" style="15" customWidth="1"/>
    <col min="16137" max="16137" width="13.5703125" style="15" customWidth="1"/>
    <col min="16138" max="16138" width="14.5703125" style="15" customWidth="1"/>
    <col min="16139" max="16384" width="9.140625" style="15"/>
  </cols>
  <sheetData>
    <row r="2" spans="1:10" x14ac:dyDescent="0.2">
      <c r="E2" s="16"/>
      <c r="F2" s="16"/>
      <c r="G2" s="16"/>
      <c r="H2" s="1519" t="s">
        <v>747</v>
      </c>
      <c r="I2" s="1519"/>
      <c r="J2" s="1519"/>
    </row>
    <row r="3" spans="1:10" x14ac:dyDescent="0.2">
      <c r="E3" s="16"/>
      <c r="F3" s="16"/>
      <c r="G3" s="16"/>
      <c r="H3" s="1520"/>
      <c r="I3" s="1520"/>
      <c r="J3" s="1520"/>
    </row>
    <row r="4" spans="1:10" ht="18" customHeight="1" x14ac:dyDescent="0.25">
      <c r="A4" s="1508" t="s">
        <v>749</v>
      </c>
      <c r="B4" s="1509"/>
      <c r="C4" s="1509"/>
      <c r="D4" s="1509"/>
      <c r="E4" s="1509"/>
      <c r="F4" s="1509"/>
      <c r="G4" s="1509"/>
      <c r="H4" s="1509"/>
    </row>
    <row r="5" spans="1:10" ht="16.5" thickBot="1" x14ac:dyDescent="0.3">
      <c r="A5" s="1521"/>
      <c r="B5" s="1521"/>
      <c r="C5" s="1521"/>
      <c r="D5" s="1521"/>
      <c r="E5" s="1521"/>
      <c r="F5" s="1521"/>
      <c r="G5" s="1521"/>
      <c r="H5" s="1522"/>
    </row>
    <row r="6" spans="1:10" ht="15" customHeight="1" x14ac:dyDescent="0.2">
      <c r="A6" s="1523" t="s">
        <v>0</v>
      </c>
      <c r="B6" s="1510" t="s">
        <v>1</v>
      </c>
      <c r="C6" s="1512" t="s">
        <v>392</v>
      </c>
      <c r="D6" s="1512" t="s">
        <v>393</v>
      </c>
      <c r="E6" s="1525" t="s">
        <v>394</v>
      </c>
      <c r="F6" s="1516"/>
      <c r="G6" s="1517"/>
      <c r="H6" s="1518" t="s">
        <v>395</v>
      </c>
      <c r="I6" s="1516"/>
      <c r="J6" s="1517"/>
    </row>
    <row r="7" spans="1:10" ht="51.75" thickBot="1" x14ac:dyDescent="0.25">
      <c r="A7" s="1524"/>
      <c r="B7" s="1511"/>
      <c r="C7" s="1513"/>
      <c r="D7" s="1513"/>
      <c r="E7" s="20" t="s">
        <v>750</v>
      </c>
      <c r="F7" s="104" t="s">
        <v>808</v>
      </c>
      <c r="G7" s="19" t="s">
        <v>715</v>
      </c>
      <c r="H7" s="20" t="s">
        <v>750</v>
      </c>
      <c r="I7" s="104" t="s">
        <v>808</v>
      </c>
      <c r="J7" s="19" t="s">
        <v>715</v>
      </c>
    </row>
    <row r="8" spans="1:10" x14ac:dyDescent="0.2">
      <c r="A8" s="106">
        <v>801</v>
      </c>
      <c r="B8" s="107"/>
      <c r="C8" s="107"/>
      <c r="D8" s="108" t="s">
        <v>120</v>
      </c>
      <c r="E8" s="109">
        <f t="shared" ref="E8:I8" si="0">E9+E12</f>
        <v>769477</v>
      </c>
      <c r="F8" s="109">
        <f t="shared" si="0"/>
        <v>384742</v>
      </c>
      <c r="G8" s="935">
        <f>F8/E8</f>
        <v>0.50000454854401111</v>
      </c>
      <c r="H8" s="110">
        <f t="shared" si="0"/>
        <v>769477</v>
      </c>
      <c r="I8" s="109">
        <f t="shared" si="0"/>
        <v>334893.65000000002</v>
      </c>
      <c r="J8" s="935">
        <f>I8/H8</f>
        <v>0.43522243030006097</v>
      </c>
    </row>
    <row r="9" spans="1:10" ht="25.5" x14ac:dyDescent="0.2">
      <c r="A9" s="111"/>
      <c r="B9" s="112">
        <v>80103</v>
      </c>
      <c r="C9" s="113"/>
      <c r="D9" s="114" t="s">
        <v>406</v>
      </c>
      <c r="E9" s="115">
        <f>E10</f>
        <v>204154</v>
      </c>
      <c r="F9" s="115">
        <f>F10</f>
        <v>102078</v>
      </c>
      <c r="G9" s="936">
        <f>F9/E9</f>
        <v>0.50000489826307593</v>
      </c>
      <c r="H9" s="116">
        <f>H11</f>
        <v>204154</v>
      </c>
      <c r="I9" s="115">
        <f>I11</f>
        <v>92599.34</v>
      </c>
      <c r="J9" s="949">
        <f>I9/H9</f>
        <v>0.45357592797593971</v>
      </c>
    </row>
    <row r="10" spans="1:10" ht="36" x14ac:dyDescent="0.2">
      <c r="A10" s="111"/>
      <c r="B10" s="117"/>
      <c r="C10" s="118">
        <v>2030</v>
      </c>
      <c r="D10" s="119" t="s">
        <v>127</v>
      </c>
      <c r="E10" s="120">
        <v>204154</v>
      </c>
      <c r="F10" s="120">
        <v>102078</v>
      </c>
      <c r="G10" s="937">
        <f>F10/E10</f>
        <v>0.50000489826307593</v>
      </c>
      <c r="H10" s="121"/>
      <c r="I10" s="122"/>
      <c r="J10" s="950"/>
    </row>
    <row r="11" spans="1:10" x14ac:dyDescent="0.2">
      <c r="A11" s="111"/>
      <c r="B11" s="117"/>
      <c r="C11" s="117">
        <v>4010</v>
      </c>
      <c r="D11" s="95" t="s">
        <v>197</v>
      </c>
      <c r="E11" s="123"/>
      <c r="F11" s="122"/>
      <c r="G11" s="938"/>
      <c r="H11" s="124">
        <v>204154</v>
      </c>
      <c r="I11" s="120">
        <v>92599.34</v>
      </c>
      <c r="J11" s="951">
        <f>I11/H11</f>
        <v>0.45357592797593971</v>
      </c>
    </row>
    <row r="12" spans="1:10" x14ac:dyDescent="0.2">
      <c r="A12" s="111"/>
      <c r="B12" s="112">
        <v>80104</v>
      </c>
      <c r="C12" s="113"/>
      <c r="D12" s="125" t="s">
        <v>407</v>
      </c>
      <c r="E12" s="115">
        <f>E13</f>
        <v>565323</v>
      </c>
      <c r="F12" s="115">
        <f>F13</f>
        <v>282664</v>
      </c>
      <c r="G12" s="936">
        <f>F12/E12</f>
        <v>0.50000442225064257</v>
      </c>
      <c r="H12" s="116">
        <f>SUM(H14:H16)</f>
        <v>565323</v>
      </c>
      <c r="I12" s="115">
        <f>SUM(I14:I16)</f>
        <v>242294.31</v>
      </c>
      <c r="J12" s="936"/>
    </row>
    <row r="13" spans="1:10" ht="36" x14ac:dyDescent="0.2">
      <c r="A13" s="111"/>
      <c r="B13" s="117"/>
      <c r="C13" s="118">
        <v>2030</v>
      </c>
      <c r="D13" s="119" t="s">
        <v>127</v>
      </c>
      <c r="E13" s="120">
        <v>565323</v>
      </c>
      <c r="F13" s="120">
        <v>282664</v>
      </c>
      <c r="G13" s="937">
        <f>F13/E13</f>
        <v>0.50000442225064257</v>
      </c>
      <c r="H13" s="126"/>
      <c r="I13" s="123"/>
      <c r="J13" s="940"/>
    </row>
    <row r="14" spans="1:10" x14ac:dyDescent="0.2">
      <c r="A14" s="111"/>
      <c r="B14" s="117"/>
      <c r="C14" s="118">
        <v>4010</v>
      </c>
      <c r="D14" s="37" t="s">
        <v>197</v>
      </c>
      <c r="E14" s="123"/>
      <c r="F14" s="123"/>
      <c r="G14" s="939"/>
      <c r="H14" s="124">
        <v>474500</v>
      </c>
      <c r="I14" s="120">
        <v>181886.87</v>
      </c>
      <c r="J14" s="951">
        <f>I14/H14</f>
        <v>0.38332322444678607</v>
      </c>
    </row>
    <row r="15" spans="1:10" x14ac:dyDescent="0.2">
      <c r="A15" s="111"/>
      <c r="B15" s="117"/>
      <c r="C15" s="118">
        <v>4110</v>
      </c>
      <c r="D15" s="37" t="s">
        <v>199</v>
      </c>
      <c r="E15" s="123"/>
      <c r="F15" s="123"/>
      <c r="G15" s="939"/>
      <c r="H15" s="124">
        <v>82223</v>
      </c>
      <c r="I15" s="120">
        <v>55032.97</v>
      </c>
      <c r="J15" s="951">
        <f t="shared" ref="J15:J16" si="1">I15/H15</f>
        <v>0.66931357406078595</v>
      </c>
    </row>
    <row r="16" spans="1:10" x14ac:dyDescent="0.2">
      <c r="A16" s="111"/>
      <c r="B16" s="117"/>
      <c r="C16" s="118">
        <v>4120</v>
      </c>
      <c r="D16" s="73" t="s">
        <v>201</v>
      </c>
      <c r="E16" s="123"/>
      <c r="F16" s="123"/>
      <c r="G16" s="940"/>
      <c r="H16" s="124">
        <v>8600</v>
      </c>
      <c r="I16" s="120">
        <v>5374.47</v>
      </c>
      <c r="J16" s="951">
        <f t="shared" si="1"/>
        <v>0.62493837209302328</v>
      </c>
    </row>
    <row r="17" spans="1:10" ht="21.75" customHeight="1" x14ac:dyDescent="0.2">
      <c r="A17" s="127">
        <v>852</v>
      </c>
      <c r="B17" s="128"/>
      <c r="C17" s="128"/>
      <c r="D17" s="129" t="s">
        <v>139</v>
      </c>
      <c r="E17" s="52">
        <f>E23+E26+E29+E32+E45+E18</f>
        <v>497455</v>
      </c>
      <c r="F17" s="52">
        <f t="shared" ref="F17:I17" si="2">F23+F26+F29+F32+F45+F18</f>
        <v>350306</v>
      </c>
      <c r="G17" s="941">
        <f>F17/E17</f>
        <v>0.70419635946970083</v>
      </c>
      <c r="H17" s="130">
        <f t="shared" si="2"/>
        <v>497455</v>
      </c>
      <c r="I17" s="52">
        <f t="shared" si="2"/>
        <v>265952.32299999997</v>
      </c>
      <c r="J17" s="941">
        <f>I17/H17</f>
        <v>0.53462589178920705</v>
      </c>
    </row>
    <row r="18" spans="1:10" ht="15.75" x14ac:dyDescent="0.2">
      <c r="A18" s="34"/>
      <c r="B18" s="131">
        <v>85206</v>
      </c>
      <c r="C18" s="30"/>
      <c r="D18" s="31"/>
      <c r="E18" s="55">
        <f>E19</f>
        <v>53973</v>
      </c>
      <c r="F18" s="132">
        <f>F19</f>
        <v>53973</v>
      </c>
      <c r="G18" s="942">
        <f>F18/E18</f>
        <v>1</v>
      </c>
      <c r="H18" s="133">
        <f>SUM(H20:H22)</f>
        <v>53972.999999999993</v>
      </c>
      <c r="I18" s="132">
        <f>SUM(I20:I22)</f>
        <v>0</v>
      </c>
      <c r="J18" s="942">
        <f>I18/H18</f>
        <v>0</v>
      </c>
    </row>
    <row r="19" spans="1:10" ht="36" x14ac:dyDescent="0.2">
      <c r="A19" s="34"/>
      <c r="B19" s="35"/>
      <c r="C19" s="36">
        <v>2030</v>
      </c>
      <c r="D19" s="37" t="s">
        <v>127</v>
      </c>
      <c r="E19" s="38">
        <v>53973</v>
      </c>
      <c r="F19" s="38">
        <v>53973</v>
      </c>
      <c r="G19" s="943">
        <f>F19/E19</f>
        <v>1</v>
      </c>
      <c r="H19" s="39"/>
      <c r="I19" s="134"/>
      <c r="J19" s="952"/>
    </row>
    <row r="20" spans="1:10" ht="15.75" x14ac:dyDescent="0.2">
      <c r="A20" s="34"/>
      <c r="B20" s="41"/>
      <c r="C20" s="36">
        <v>4010</v>
      </c>
      <c r="D20" s="37" t="s">
        <v>197</v>
      </c>
      <c r="E20" s="42"/>
      <c r="F20" s="42"/>
      <c r="G20" s="944"/>
      <c r="H20" s="39">
        <v>45101.53</v>
      </c>
      <c r="I20" s="44">
        <v>0</v>
      </c>
      <c r="J20" s="953">
        <f>I20/H20</f>
        <v>0</v>
      </c>
    </row>
    <row r="21" spans="1:10" ht="15.75" x14ac:dyDescent="0.2">
      <c r="A21" s="71"/>
      <c r="B21" s="41"/>
      <c r="C21" s="36">
        <v>4110</v>
      </c>
      <c r="D21" s="37" t="s">
        <v>199</v>
      </c>
      <c r="E21" s="42"/>
      <c r="F21" s="42"/>
      <c r="G21" s="944"/>
      <c r="H21" s="39">
        <v>7766.48</v>
      </c>
      <c r="I21" s="44">
        <v>0</v>
      </c>
      <c r="J21" s="953">
        <f>I21/H21</f>
        <v>0</v>
      </c>
    </row>
    <row r="22" spans="1:10" ht="15.75" x14ac:dyDescent="0.2">
      <c r="A22" s="34"/>
      <c r="B22" s="41"/>
      <c r="C22" s="72">
        <v>4120</v>
      </c>
      <c r="D22" s="73" t="s">
        <v>201</v>
      </c>
      <c r="E22" s="38"/>
      <c r="F22" s="38"/>
      <c r="G22" s="943"/>
      <c r="H22" s="135">
        <v>1104.99</v>
      </c>
      <c r="I22" s="44">
        <v>0</v>
      </c>
      <c r="J22" s="953">
        <f>I22/H22</f>
        <v>0</v>
      </c>
    </row>
    <row r="23" spans="1:10" ht="89.25" x14ac:dyDescent="0.2">
      <c r="A23" s="34"/>
      <c r="B23" s="75">
        <v>85213</v>
      </c>
      <c r="C23" s="30"/>
      <c r="D23" s="31" t="s">
        <v>404</v>
      </c>
      <c r="E23" s="55">
        <f>E24</f>
        <v>17557</v>
      </c>
      <c r="F23" s="132">
        <f>F24</f>
        <v>12230</v>
      </c>
      <c r="G23" s="942">
        <f>F23/E23</f>
        <v>0.69658825539670788</v>
      </c>
      <c r="H23" s="133">
        <f>H25</f>
        <v>17557</v>
      </c>
      <c r="I23" s="132">
        <f>I25</f>
        <v>10955.36</v>
      </c>
      <c r="J23" s="942">
        <f>I23/H23</f>
        <v>0.62398815287349774</v>
      </c>
    </row>
    <row r="24" spans="1:10" ht="36" x14ac:dyDescent="0.2">
      <c r="A24" s="34"/>
      <c r="B24" s="35"/>
      <c r="C24" s="36">
        <v>2030</v>
      </c>
      <c r="D24" s="37" t="s">
        <v>127</v>
      </c>
      <c r="E24" s="38">
        <v>17557</v>
      </c>
      <c r="F24" s="38">
        <v>12230</v>
      </c>
      <c r="G24" s="943">
        <f>F24/E24</f>
        <v>0.69658825539670788</v>
      </c>
      <c r="H24" s="39"/>
      <c r="I24" s="134"/>
      <c r="J24" s="952"/>
    </row>
    <row r="25" spans="1:10" ht="15.75" x14ac:dyDescent="0.2">
      <c r="A25" s="34"/>
      <c r="B25" s="81"/>
      <c r="C25" s="36">
        <v>4130</v>
      </c>
      <c r="D25" s="37" t="s">
        <v>358</v>
      </c>
      <c r="E25" s="38"/>
      <c r="F25" s="38"/>
      <c r="G25" s="943"/>
      <c r="H25" s="39">
        <v>17557</v>
      </c>
      <c r="I25" s="44">
        <v>10955.36</v>
      </c>
      <c r="J25" s="953">
        <f>I25/H25</f>
        <v>0.62398815287349774</v>
      </c>
    </row>
    <row r="26" spans="1:10" ht="25.5" x14ac:dyDescent="0.2">
      <c r="A26" s="34"/>
      <c r="B26" s="75">
        <v>85214</v>
      </c>
      <c r="C26" s="76"/>
      <c r="D26" s="77" t="s">
        <v>153</v>
      </c>
      <c r="E26" s="80">
        <f>E27</f>
        <v>90328</v>
      </c>
      <c r="F26" s="136">
        <f>F27</f>
        <v>45164</v>
      </c>
      <c r="G26" s="945">
        <f>F26/E26</f>
        <v>0.5</v>
      </c>
      <c r="H26" s="137">
        <f>H28</f>
        <v>90328</v>
      </c>
      <c r="I26" s="136">
        <f>I28</f>
        <v>43110.572999999997</v>
      </c>
      <c r="J26" s="945">
        <f>I26/H26</f>
        <v>0.47726699362323971</v>
      </c>
    </row>
    <row r="27" spans="1:10" ht="36" x14ac:dyDescent="0.2">
      <c r="A27" s="34"/>
      <c r="B27" s="35"/>
      <c r="C27" s="36">
        <v>2030</v>
      </c>
      <c r="D27" s="37" t="s">
        <v>127</v>
      </c>
      <c r="E27" s="38">
        <v>90328</v>
      </c>
      <c r="F27" s="38">
        <v>45164</v>
      </c>
      <c r="G27" s="943">
        <f>F27/E27</f>
        <v>0.5</v>
      </c>
      <c r="H27" s="39"/>
      <c r="I27" s="44"/>
      <c r="J27" s="952"/>
    </row>
    <row r="28" spans="1:10" ht="15.75" x14ac:dyDescent="0.2">
      <c r="A28" s="34"/>
      <c r="B28" s="81"/>
      <c r="C28" s="36">
        <v>3110</v>
      </c>
      <c r="D28" s="37" t="s">
        <v>352</v>
      </c>
      <c r="E28" s="38"/>
      <c r="F28" s="38"/>
      <c r="G28" s="943"/>
      <c r="H28" s="39">
        <v>90328</v>
      </c>
      <c r="I28" s="44">
        <v>43110.572999999997</v>
      </c>
      <c r="J28" s="953">
        <f>I28/H28</f>
        <v>0.47726699362323971</v>
      </c>
    </row>
    <row r="29" spans="1:10" ht="15.75" x14ac:dyDescent="0.2">
      <c r="A29" s="34"/>
      <c r="B29" s="53">
        <v>85216</v>
      </c>
      <c r="C29" s="30"/>
      <c r="D29" s="31" t="s">
        <v>157</v>
      </c>
      <c r="E29" s="138">
        <f>SUM(E30:E30)</f>
        <v>159564</v>
      </c>
      <c r="F29" s="139">
        <f>SUM(F30:F30)</f>
        <v>133409</v>
      </c>
      <c r="G29" s="946">
        <f>F29/E29</f>
        <v>0.83608458048181289</v>
      </c>
      <c r="H29" s="140">
        <f>H31</f>
        <v>159564</v>
      </c>
      <c r="I29" s="139">
        <f>I31</f>
        <v>128100.02</v>
      </c>
      <c r="J29" s="946">
        <f>I29/H29</f>
        <v>0.80281278985234772</v>
      </c>
    </row>
    <row r="30" spans="1:10" ht="36" x14ac:dyDescent="0.2">
      <c r="A30" s="34"/>
      <c r="B30" s="35"/>
      <c r="C30" s="36">
        <v>2030</v>
      </c>
      <c r="D30" s="37" t="s">
        <v>127</v>
      </c>
      <c r="E30" s="38">
        <v>159564</v>
      </c>
      <c r="F30" s="38">
        <v>133409</v>
      </c>
      <c r="G30" s="943">
        <f>F30/E30</f>
        <v>0.83608458048181289</v>
      </c>
      <c r="H30" s="39"/>
      <c r="I30" s="44"/>
      <c r="J30" s="952"/>
    </row>
    <row r="31" spans="1:10" ht="15.75" x14ac:dyDescent="0.2">
      <c r="A31" s="34"/>
      <c r="B31" s="41"/>
      <c r="C31" s="36">
        <v>3110</v>
      </c>
      <c r="D31" s="37" t="s">
        <v>352</v>
      </c>
      <c r="E31" s="38"/>
      <c r="F31" s="38"/>
      <c r="G31" s="943"/>
      <c r="H31" s="39">
        <v>159564</v>
      </c>
      <c r="I31" s="44">
        <v>128100.02</v>
      </c>
      <c r="J31" s="953">
        <f>I31/H31</f>
        <v>0.80281278985234772</v>
      </c>
    </row>
    <row r="32" spans="1:10" ht="15.75" x14ac:dyDescent="0.2">
      <c r="A32" s="34"/>
      <c r="B32" s="75">
        <v>85219</v>
      </c>
      <c r="C32" s="30"/>
      <c r="D32" s="31" t="s">
        <v>159</v>
      </c>
      <c r="E32" s="138">
        <f>E33</f>
        <v>113433</v>
      </c>
      <c r="F32" s="139">
        <f>F33</f>
        <v>60830</v>
      </c>
      <c r="G32" s="946">
        <f>F32/E32</f>
        <v>0.53626369751306935</v>
      </c>
      <c r="H32" s="140">
        <f>SUM(H34:H44)</f>
        <v>113433</v>
      </c>
      <c r="I32" s="139">
        <f>SUM(I34:I44)</f>
        <v>56966.37</v>
      </c>
      <c r="J32" s="946">
        <f>I32/H32</f>
        <v>0.5022027981275291</v>
      </c>
    </row>
    <row r="33" spans="1:10" ht="36" x14ac:dyDescent="0.2">
      <c r="A33" s="34"/>
      <c r="B33" s="35"/>
      <c r="C33" s="36">
        <v>2030</v>
      </c>
      <c r="D33" s="37" t="s">
        <v>127</v>
      </c>
      <c r="E33" s="38">
        <v>113433</v>
      </c>
      <c r="F33" s="38">
        <v>60830</v>
      </c>
      <c r="G33" s="943">
        <f>F33/E33</f>
        <v>0.53626369751306935</v>
      </c>
      <c r="H33" s="39"/>
      <c r="I33" s="141"/>
      <c r="J33" s="953"/>
    </row>
    <row r="34" spans="1:10" ht="24" x14ac:dyDescent="0.2">
      <c r="A34" s="34"/>
      <c r="B34" s="41"/>
      <c r="C34" s="36">
        <v>3020</v>
      </c>
      <c r="D34" s="37" t="s">
        <v>408</v>
      </c>
      <c r="E34" s="42"/>
      <c r="F34" s="42"/>
      <c r="G34" s="944"/>
      <c r="H34" s="39">
        <v>900</v>
      </c>
      <c r="I34" s="44">
        <v>0</v>
      </c>
      <c r="J34" s="953">
        <f>I34/H34</f>
        <v>0</v>
      </c>
    </row>
    <row r="35" spans="1:10" ht="15.75" x14ac:dyDescent="0.2">
      <c r="A35" s="34"/>
      <c r="B35" s="41"/>
      <c r="C35" s="36">
        <v>4010</v>
      </c>
      <c r="D35" s="37" t="s">
        <v>197</v>
      </c>
      <c r="E35" s="42"/>
      <c r="F35" s="42"/>
      <c r="G35" s="944"/>
      <c r="H35" s="39">
        <v>60653</v>
      </c>
      <c r="I35" s="44">
        <v>24578.63</v>
      </c>
      <c r="J35" s="953">
        <f t="shared" ref="J35:J44" si="3">I35/H35</f>
        <v>0.40523354162201375</v>
      </c>
    </row>
    <row r="36" spans="1:10" ht="15.75" x14ac:dyDescent="0.2">
      <c r="A36" s="71"/>
      <c r="B36" s="41"/>
      <c r="C36" s="36">
        <v>4040</v>
      </c>
      <c r="D36" s="37" t="s">
        <v>397</v>
      </c>
      <c r="E36" s="42"/>
      <c r="F36" s="42"/>
      <c r="G36" s="944"/>
      <c r="H36" s="39">
        <v>15419</v>
      </c>
      <c r="I36" s="44">
        <v>15419</v>
      </c>
      <c r="J36" s="953">
        <f t="shared" si="3"/>
        <v>1</v>
      </c>
    </row>
    <row r="37" spans="1:10" ht="15.75" x14ac:dyDescent="0.2">
      <c r="A37" s="71"/>
      <c r="B37" s="41"/>
      <c r="C37" s="36">
        <v>4110</v>
      </c>
      <c r="D37" s="37" t="s">
        <v>199</v>
      </c>
      <c r="E37" s="42"/>
      <c r="F37" s="42"/>
      <c r="G37" s="944"/>
      <c r="H37" s="39">
        <v>13100</v>
      </c>
      <c r="I37" s="44">
        <v>6359.09</v>
      </c>
      <c r="J37" s="953">
        <f t="shared" si="3"/>
        <v>0.48542671755725192</v>
      </c>
    </row>
    <row r="38" spans="1:10" ht="15.75" x14ac:dyDescent="0.2">
      <c r="A38" s="34"/>
      <c r="B38" s="41"/>
      <c r="C38" s="72">
        <v>4120</v>
      </c>
      <c r="D38" s="73" t="s">
        <v>201</v>
      </c>
      <c r="E38" s="42"/>
      <c r="F38" s="42"/>
      <c r="G38" s="944"/>
      <c r="H38" s="135">
        <v>1864</v>
      </c>
      <c r="I38" s="44">
        <v>823.41</v>
      </c>
      <c r="J38" s="953">
        <f t="shared" si="3"/>
        <v>0.44174356223175965</v>
      </c>
    </row>
    <row r="39" spans="1:10" ht="15.75" x14ac:dyDescent="0.2">
      <c r="A39" s="34"/>
      <c r="B39" s="41"/>
      <c r="C39" s="36">
        <v>4210</v>
      </c>
      <c r="D39" s="37" t="s">
        <v>203</v>
      </c>
      <c r="E39" s="42"/>
      <c r="F39" s="42"/>
      <c r="G39" s="944"/>
      <c r="H39" s="39">
        <v>857</v>
      </c>
      <c r="I39" s="44">
        <v>0</v>
      </c>
      <c r="J39" s="953">
        <f t="shared" si="3"/>
        <v>0</v>
      </c>
    </row>
    <row r="40" spans="1:10" ht="15.75" x14ac:dyDescent="0.2">
      <c r="A40" s="34"/>
      <c r="B40" s="41"/>
      <c r="C40" s="36">
        <v>4260</v>
      </c>
      <c r="D40" s="37" t="s">
        <v>216</v>
      </c>
      <c r="E40" s="42"/>
      <c r="F40" s="42"/>
      <c r="G40" s="944"/>
      <c r="H40" s="39">
        <v>1000</v>
      </c>
      <c r="I40" s="44">
        <v>0</v>
      </c>
      <c r="J40" s="953">
        <f t="shared" si="3"/>
        <v>0</v>
      </c>
    </row>
    <row r="41" spans="1:10" ht="15.75" x14ac:dyDescent="0.2">
      <c r="A41" s="34"/>
      <c r="B41" s="41"/>
      <c r="C41" s="36">
        <v>4300</v>
      </c>
      <c r="D41" s="37" t="s">
        <v>205</v>
      </c>
      <c r="E41" s="42"/>
      <c r="F41" s="42"/>
      <c r="G41" s="944"/>
      <c r="H41" s="39">
        <v>5238</v>
      </c>
      <c r="I41" s="44">
        <v>2016.24</v>
      </c>
      <c r="J41" s="953">
        <f t="shared" si="3"/>
        <v>0.38492554410080182</v>
      </c>
    </row>
    <row r="42" spans="1:10" ht="24" x14ac:dyDescent="0.2">
      <c r="A42" s="34"/>
      <c r="B42" s="41"/>
      <c r="C42" s="36">
        <v>4400</v>
      </c>
      <c r="D42" s="37" t="s">
        <v>354</v>
      </c>
      <c r="E42" s="42"/>
      <c r="F42" s="42"/>
      <c r="G42" s="944"/>
      <c r="H42" s="39">
        <v>3542</v>
      </c>
      <c r="I42" s="44">
        <v>0</v>
      </c>
      <c r="J42" s="953">
        <f t="shared" si="3"/>
        <v>0</v>
      </c>
    </row>
    <row r="43" spans="1:10" ht="24" x14ac:dyDescent="0.2">
      <c r="A43" s="34"/>
      <c r="B43" s="41"/>
      <c r="C43" s="36">
        <v>4440</v>
      </c>
      <c r="D43" s="37" t="s">
        <v>288</v>
      </c>
      <c r="E43" s="42"/>
      <c r="F43" s="42"/>
      <c r="G43" s="944"/>
      <c r="H43" s="39">
        <v>10360</v>
      </c>
      <c r="I43" s="44">
        <v>7770</v>
      </c>
      <c r="J43" s="953">
        <f t="shared" si="3"/>
        <v>0.75</v>
      </c>
    </row>
    <row r="44" spans="1:10" ht="24" x14ac:dyDescent="0.2">
      <c r="A44" s="34"/>
      <c r="B44" s="81"/>
      <c r="C44" s="36">
        <v>4700</v>
      </c>
      <c r="D44" s="37" t="s">
        <v>396</v>
      </c>
      <c r="E44" s="38"/>
      <c r="F44" s="38"/>
      <c r="G44" s="943"/>
      <c r="H44" s="39">
        <v>500</v>
      </c>
      <c r="I44" s="44">
        <v>0</v>
      </c>
      <c r="J44" s="953">
        <f t="shared" si="3"/>
        <v>0</v>
      </c>
    </row>
    <row r="45" spans="1:10" ht="15.75" x14ac:dyDescent="0.2">
      <c r="A45" s="34"/>
      <c r="B45" s="53">
        <v>85295</v>
      </c>
      <c r="C45" s="30"/>
      <c r="D45" s="31" t="s">
        <v>11</v>
      </c>
      <c r="E45" s="138">
        <f>SUM(E46:E46)</f>
        <v>62600</v>
      </c>
      <c r="F45" s="139">
        <f>SUM(F46:F46)</f>
        <v>44700</v>
      </c>
      <c r="G45" s="946">
        <f>F45/E45</f>
        <v>0.71405750798722045</v>
      </c>
      <c r="H45" s="140">
        <f>H47</f>
        <v>62600</v>
      </c>
      <c r="I45" s="139">
        <f>I47</f>
        <v>26820</v>
      </c>
      <c r="J45" s="946">
        <f>I45/H45</f>
        <v>0.42843450479233225</v>
      </c>
    </row>
    <row r="46" spans="1:10" ht="36" x14ac:dyDescent="0.2">
      <c r="A46" s="34"/>
      <c r="B46" s="35"/>
      <c r="C46" s="36">
        <v>2030</v>
      </c>
      <c r="D46" s="37" t="s">
        <v>127</v>
      </c>
      <c r="E46" s="38">
        <v>62600</v>
      </c>
      <c r="F46" s="38">
        <v>44700</v>
      </c>
      <c r="G46" s="943">
        <f>F46/E46</f>
        <v>0.71405750798722045</v>
      </c>
      <c r="H46" s="39"/>
      <c r="I46" s="1216"/>
      <c r="J46" s="952"/>
    </row>
    <row r="47" spans="1:10" ht="15.75" x14ac:dyDescent="0.2">
      <c r="A47" s="34"/>
      <c r="B47" s="41"/>
      <c r="C47" s="36">
        <v>3110</v>
      </c>
      <c r="D47" s="37" t="s">
        <v>352</v>
      </c>
      <c r="E47" s="38"/>
      <c r="F47" s="38"/>
      <c r="G47" s="943"/>
      <c r="H47" s="39">
        <v>62600</v>
      </c>
      <c r="I47" s="44">
        <v>26820</v>
      </c>
      <c r="J47" s="953">
        <f>I47/H47</f>
        <v>0.42843450479233225</v>
      </c>
    </row>
    <row r="48" spans="1:10" ht="21.75" customHeight="1" x14ac:dyDescent="0.2">
      <c r="A48" s="127">
        <v>854</v>
      </c>
      <c r="B48" s="128"/>
      <c r="C48" s="128"/>
      <c r="D48" s="129" t="s">
        <v>166</v>
      </c>
      <c r="E48" s="52">
        <f t="shared" ref="E48:I48" si="4">E49</f>
        <v>244793</v>
      </c>
      <c r="F48" s="130">
        <f t="shared" si="4"/>
        <v>244793</v>
      </c>
      <c r="G48" s="947">
        <f>F48/E48</f>
        <v>1</v>
      </c>
      <c r="H48" s="142">
        <f t="shared" si="4"/>
        <v>244793</v>
      </c>
      <c r="I48" s="130">
        <f t="shared" si="4"/>
        <v>244035</v>
      </c>
      <c r="J48" s="947">
        <f>I48/H48</f>
        <v>0.99690350622771073</v>
      </c>
    </row>
    <row r="49" spans="1:10" ht="15.75" x14ac:dyDescent="0.2">
      <c r="A49" s="34"/>
      <c r="B49" s="131">
        <v>85415</v>
      </c>
      <c r="C49" s="30"/>
      <c r="D49" s="31" t="s">
        <v>168</v>
      </c>
      <c r="E49" s="55">
        <f>E50</f>
        <v>244793</v>
      </c>
      <c r="F49" s="132">
        <f>F50</f>
        <v>244793</v>
      </c>
      <c r="G49" s="942">
        <f>F49/E49</f>
        <v>1</v>
      </c>
      <c r="H49" s="133">
        <f>H51</f>
        <v>244793</v>
      </c>
      <c r="I49" s="132">
        <f>I51</f>
        <v>244035</v>
      </c>
      <c r="J49" s="942">
        <f>I49/H49</f>
        <v>0.99690350622771073</v>
      </c>
    </row>
    <row r="50" spans="1:10" ht="36" x14ac:dyDescent="0.2">
      <c r="A50" s="34"/>
      <c r="B50" s="35"/>
      <c r="C50" s="36">
        <v>2030</v>
      </c>
      <c r="D50" s="37" t="s">
        <v>127</v>
      </c>
      <c r="E50" s="38">
        <v>244793</v>
      </c>
      <c r="F50" s="38">
        <v>244793</v>
      </c>
      <c r="G50" s="943">
        <f>F50/E50</f>
        <v>1</v>
      </c>
      <c r="H50" s="39"/>
      <c r="I50" s="134"/>
      <c r="J50" s="952"/>
    </row>
    <row r="51" spans="1:10" ht="16.5" thickBot="1" x14ac:dyDescent="0.25">
      <c r="A51" s="34"/>
      <c r="B51" s="81"/>
      <c r="C51" s="36">
        <v>3240</v>
      </c>
      <c r="D51" s="37" t="s">
        <v>324</v>
      </c>
      <c r="E51" s="38"/>
      <c r="F51" s="38"/>
      <c r="G51" s="943"/>
      <c r="H51" s="39">
        <v>244793</v>
      </c>
      <c r="I51" s="44">
        <v>244035</v>
      </c>
      <c r="J51" s="953">
        <f>I51/H51</f>
        <v>0.99690350622771073</v>
      </c>
    </row>
    <row r="52" spans="1:10" ht="16.5" thickBot="1" x14ac:dyDescent="0.25">
      <c r="A52" s="96"/>
      <c r="B52" s="97"/>
      <c r="C52" s="97"/>
      <c r="D52" s="143" t="s">
        <v>405</v>
      </c>
      <c r="E52" s="99">
        <f t="shared" ref="E52:I52" si="5">E17+E8+E48</f>
        <v>1511725</v>
      </c>
      <c r="F52" s="99">
        <f t="shared" si="5"/>
        <v>979841</v>
      </c>
      <c r="G52" s="931">
        <f>F52/E52</f>
        <v>0.64816087582066839</v>
      </c>
      <c r="H52" s="100">
        <f t="shared" si="5"/>
        <v>1511725</v>
      </c>
      <c r="I52" s="99">
        <f t="shared" si="5"/>
        <v>844880.973</v>
      </c>
      <c r="J52" s="954">
        <f>I52/H52</f>
        <v>0.55888536142486234</v>
      </c>
    </row>
  </sheetData>
  <mergeCells count="10">
    <mergeCell ref="H6:J6"/>
    <mergeCell ref="H2:J2"/>
    <mergeCell ref="H3:J3"/>
    <mergeCell ref="A4:H4"/>
    <mergeCell ref="A5:H5"/>
    <mergeCell ref="A6:A7"/>
    <mergeCell ref="B6:B7"/>
    <mergeCell ref="C6:C7"/>
    <mergeCell ref="D6:D7"/>
    <mergeCell ref="E6:G6"/>
  </mergeCells>
  <pageMargins left="0.78740157480314965" right="0" top="0.55118110236220474" bottom="0.59055118110236227" header="0.39370078740157483" footer="0.23622047244094491"/>
  <pageSetup paperSize="9" orientation="landscape" r:id="rId1"/>
  <headerFooter alignWithMargins="0">
    <oddFooter>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86"/>
  <sheetViews>
    <sheetView topLeftCell="A55" zoomScaleNormal="100" zoomScaleSheetLayoutView="75" workbookViewId="0">
      <selection activeCell="J26" sqref="J26"/>
    </sheetView>
  </sheetViews>
  <sheetFormatPr defaultRowHeight="12.75" x14ac:dyDescent="0.2"/>
  <cols>
    <col min="1" max="1" width="4.28515625" style="256" customWidth="1"/>
    <col min="2" max="2" width="7.5703125" style="256" customWidth="1"/>
    <col min="3" max="3" width="5.85546875" style="256" customWidth="1"/>
    <col min="4" max="4" width="35" style="256" customWidth="1"/>
    <col min="5" max="5" width="13.7109375" style="256" customWidth="1"/>
    <col min="6" max="6" width="13.85546875" style="256" customWidth="1"/>
    <col min="7" max="7" width="9.7109375" style="256" customWidth="1"/>
    <col min="8" max="16384" width="9.140625" style="256"/>
  </cols>
  <sheetData>
    <row r="2" spans="1:7" x14ac:dyDescent="0.2">
      <c r="A2" s="254"/>
      <c r="B2" s="254"/>
      <c r="C2" s="254"/>
      <c r="D2" s="255"/>
      <c r="E2" s="1536" t="s">
        <v>753</v>
      </c>
      <c r="F2" s="1536"/>
      <c r="G2" s="1536"/>
    </row>
    <row r="3" spans="1:7" x14ac:dyDescent="0.2">
      <c r="A3" s="254"/>
      <c r="B3" s="254"/>
      <c r="C3" s="254"/>
      <c r="D3" s="257"/>
      <c r="E3" s="258"/>
      <c r="F3" s="258"/>
      <c r="G3" s="258"/>
    </row>
    <row r="4" spans="1:7" ht="18" customHeight="1" x14ac:dyDescent="0.2">
      <c r="A4" s="254"/>
      <c r="B4" s="254"/>
      <c r="C4" s="254"/>
      <c r="D4" s="259"/>
    </row>
    <row r="5" spans="1:7" ht="25.5" customHeight="1" x14ac:dyDescent="0.2">
      <c r="A5" s="1537" t="s">
        <v>754</v>
      </c>
      <c r="B5" s="1537"/>
      <c r="C5" s="1537"/>
      <c r="D5" s="1537"/>
      <c r="E5" s="1537"/>
      <c r="F5" s="1537"/>
      <c r="G5" s="1537"/>
    </row>
    <row r="6" spans="1:7" ht="14.25" customHeight="1" x14ac:dyDescent="0.2">
      <c r="A6" s="260"/>
      <c r="B6" s="260"/>
      <c r="C6" s="260"/>
      <c r="D6" s="261"/>
      <c r="E6" s="262"/>
    </row>
    <row r="7" spans="1:7" ht="15.75" x14ac:dyDescent="0.2">
      <c r="A7" s="1537" t="s">
        <v>521</v>
      </c>
      <c r="B7" s="1537"/>
      <c r="C7" s="1537"/>
      <c r="D7" s="1537"/>
      <c r="E7" s="1537"/>
    </row>
    <row r="8" spans="1:7" ht="16.5" thickBot="1" x14ac:dyDescent="0.25">
      <c r="A8" s="692"/>
      <c r="B8" s="692"/>
      <c r="C8" s="692"/>
      <c r="D8" s="692"/>
      <c r="E8" s="692"/>
    </row>
    <row r="9" spans="1:7" ht="60" customHeight="1" thickBot="1" x14ac:dyDescent="0.25">
      <c r="A9" s="263" t="s">
        <v>0</v>
      </c>
      <c r="B9" s="264" t="s">
        <v>1</v>
      </c>
      <c r="C9" s="265" t="s">
        <v>392</v>
      </c>
      <c r="D9" s="266" t="s">
        <v>3</v>
      </c>
      <c r="E9" s="1399" t="s">
        <v>783</v>
      </c>
      <c r="F9" s="955" t="s">
        <v>784</v>
      </c>
      <c r="G9" s="982" t="s">
        <v>751</v>
      </c>
    </row>
    <row r="10" spans="1:7" s="269" customFormat="1" ht="32.25" customHeight="1" thickBot="1" x14ac:dyDescent="0.3">
      <c r="A10" s="267" t="s">
        <v>522</v>
      </c>
      <c r="B10" s="1534" t="s">
        <v>523</v>
      </c>
      <c r="C10" s="1534"/>
      <c r="D10" s="1534"/>
      <c r="E10" s="268">
        <f>E11+E19+E37</f>
        <v>3297081</v>
      </c>
      <c r="F10" s="268">
        <f>F11+F19+F37</f>
        <v>1684812.46</v>
      </c>
      <c r="G10" s="956">
        <f t="shared" ref="G10:G32" si="0">F10/E10</f>
        <v>0.51100123412193998</v>
      </c>
    </row>
    <row r="11" spans="1:7" ht="24" customHeight="1" x14ac:dyDescent="0.2">
      <c r="A11" s="270" t="s">
        <v>524</v>
      </c>
      <c r="B11" s="1535" t="s">
        <v>525</v>
      </c>
      <c r="C11" s="1535"/>
      <c r="D11" s="1535"/>
      <c r="E11" s="271">
        <f>SUM(E12)</f>
        <v>1262596</v>
      </c>
      <c r="F11" s="271">
        <f t="shared" ref="F11" si="1">SUM(F12)</f>
        <v>628900</v>
      </c>
      <c r="G11" s="957">
        <f t="shared" si="0"/>
        <v>0.49810073847849984</v>
      </c>
    </row>
    <row r="12" spans="1:7" s="277" customFormat="1" ht="24" x14ac:dyDescent="0.25">
      <c r="A12" s="272">
        <v>921</v>
      </c>
      <c r="B12" s="273"/>
      <c r="C12" s="274"/>
      <c r="D12" s="275" t="s">
        <v>181</v>
      </c>
      <c r="E12" s="276">
        <f>E13+E15+E17</f>
        <v>1262596</v>
      </c>
      <c r="F12" s="276">
        <f t="shared" ref="F12" si="2">F13+F15+F17</f>
        <v>628900</v>
      </c>
      <c r="G12" s="958">
        <f t="shared" si="0"/>
        <v>0.49810073847849984</v>
      </c>
    </row>
    <row r="13" spans="1:7" s="277" customFormat="1" ht="12" x14ac:dyDescent="0.25">
      <c r="A13" s="278"/>
      <c r="B13" s="279">
        <v>92109</v>
      </c>
      <c r="C13" s="280"/>
      <c r="D13" s="281" t="s">
        <v>185</v>
      </c>
      <c r="E13" s="282">
        <f>E14</f>
        <v>611096</v>
      </c>
      <c r="F13" s="282">
        <f t="shared" ref="F13" si="3">F14</f>
        <v>304900</v>
      </c>
      <c r="G13" s="959">
        <f t="shared" si="0"/>
        <v>0.49893961014308719</v>
      </c>
    </row>
    <row r="14" spans="1:7" s="277" customFormat="1" ht="24" x14ac:dyDescent="0.25">
      <c r="A14" s="283"/>
      <c r="B14" s="284"/>
      <c r="C14" s="285">
        <v>2480</v>
      </c>
      <c r="D14" s="286" t="s">
        <v>375</v>
      </c>
      <c r="E14" s="287">
        <v>611096</v>
      </c>
      <c r="F14" s="288">
        <v>304900</v>
      </c>
      <c r="G14" s="960">
        <f t="shared" si="0"/>
        <v>0.49893961014308719</v>
      </c>
    </row>
    <row r="15" spans="1:7" s="277" customFormat="1" ht="12" x14ac:dyDescent="0.25">
      <c r="A15" s="283"/>
      <c r="B15" s="279">
        <v>92116</v>
      </c>
      <c r="C15" s="280"/>
      <c r="D15" s="281" t="s">
        <v>379</v>
      </c>
      <c r="E15" s="282">
        <f>E16</f>
        <v>286000</v>
      </c>
      <c r="F15" s="282">
        <f t="shared" ref="F15" si="4">F16</f>
        <v>142000</v>
      </c>
      <c r="G15" s="959">
        <f t="shared" si="0"/>
        <v>0.49650349650349651</v>
      </c>
    </row>
    <row r="16" spans="1:7" s="277" customFormat="1" ht="24" x14ac:dyDescent="0.25">
      <c r="A16" s="283"/>
      <c r="B16" s="284"/>
      <c r="C16" s="285">
        <v>2480</v>
      </c>
      <c r="D16" s="286" t="s">
        <v>375</v>
      </c>
      <c r="E16" s="287">
        <v>286000</v>
      </c>
      <c r="F16" s="288">
        <v>142000</v>
      </c>
      <c r="G16" s="960">
        <f t="shared" si="0"/>
        <v>0.49650349650349651</v>
      </c>
    </row>
    <row r="17" spans="1:7" s="277" customFormat="1" ht="12" x14ac:dyDescent="0.25">
      <c r="A17" s="283"/>
      <c r="B17" s="279">
        <v>92118</v>
      </c>
      <c r="C17" s="289"/>
      <c r="D17" s="290" t="s">
        <v>381</v>
      </c>
      <c r="E17" s="291">
        <f>E18</f>
        <v>365500</v>
      </c>
      <c r="F17" s="291">
        <f t="shared" ref="F17" si="5">F18</f>
        <v>182000</v>
      </c>
      <c r="G17" s="961">
        <f t="shared" si="0"/>
        <v>0.49794801641586867</v>
      </c>
    </row>
    <row r="18" spans="1:7" s="277" customFormat="1" ht="24.75" thickBot="1" x14ac:dyDescent="0.3">
      <c r="A18" s="292"/>
      <c r="B18" s="293"/>
      <c r="C18" s="294">
        <v>2480</v>
      </c>
      <c r="D18" s="295" t="s">
        <v>375</v>
      </c>
      <c r="E18" s="296">
        <v>365500</v>
      </c>
      <c r="F18" s="297">
        <v>182000</v>
      </c>
      <c r="G18" s="962">
        <f t="shared" si="0"/>
        <v>0.49794801641586867</v>
      </c>
    </row>
    <row r="19" spans="1:7" ht="21" customHeight="1" x14ac:dyDescent="0.2">
      <c r="A19" s="298" t="s">
        <v>415</v>
      </c>
      <c r="B19" s="1529" t="s">
        <v>526</v>
      </c>
      <c r="C19" s="1529"/>
      <c r="D19" s="1529"/>
      <c r="E19" s="299">
        <f>E32+E25+E20</f>
        <v>1664164</v>
      </c>
      <c r="F19" s="299">
        <f t="shared" ref="F19" si="6">F32+F25+F20</f>
        <v>920751.96000000008</v>
      </c>
      <c r="G19" s="963">
        <f t="shared" si="0"/>
        <v>0.55328198422751607</v>
      </c>
    </row>
    <row r="20" spans="1:7" x14ac:dyDescent="0.2">
      <c r="A20" s="300">
        <v>600</v>
      </c>
      <c r="B20" s="301"/>
      <c r="C20" s="301"/>
      <c r="D20" s="302" t="s">
        <v>527</v>
      </c>
      <c r="E20" s="303">
        <f>E21+E23</f>
        <v>232200</v>
      </c>
      <c r="F20" s="303">
        <f t="shared" ref="F20" si="7">F21+F23</f>
        <v>80299.28</v>
      </c>
      <c r="G20" s="964">
        <f t="shared" si="0"/>
        <v>0.34581946597760549</v>
      </c>
    </row>
    <row r="21" spans="1:7" x14ac:dyDescent="0.2">
      <c r="A21" s="298"/>
      <c r="B21" s="304">
        <v>60004</v>
      </c>
      <c r="C21" s="304"/>
      <c r="D21" s="305" t="s">
        <v>218</v>
      </c>
      <c r="E21" s="306">
        <f>E22</f>
        <v>222200</v>
      </c>
      <c r="F21" s="306">
        <f>F22</f>
        <v>80299.28</v>
      </c>
      <c r="G21" s="965">
        <f t="shared" si="0"/>
        <v>0.361382898289829</v>
      </c>
    </row>
    <row r="22" spans="1:7" ht="48" x14ac:dyDescent="0.2">
      <c r="A22" s="298"/>
      <c r="B22" s="307"/>
      <c r="C22" s="308">
        <v>2310</v>
      </c>
      <c r="D22" s="309" t="s">
        <v>528</v>
      </c>
      <c r="E22" s="310">
        <v>222200</v>
      </c>
      <c r="F22" s="311">
        <v>80299.28</v>
      </c>
      <c r="G22" s="966">
        <f t="shared" si="0"/>
        <v>0.361382898289829</v>
      </c>
    </row>
    <row r="23" spans="1:7" x14ac:dyDescent="0.2">
      <c r="A23" s="298"/>
      <c r="B23" s="312">
        <v>60014</v>
      </c>
      <c r="C23" s="313"/>
      <c r="D23" s="314" t="s">
        <v>221</v>
      </c>
      <c r="E23" s="315">
        <f>E24</f>
        <v>10000</v>
      </c>
      <c r="F23" s="315">
        <f>F24</f>
        <v>0</v>
      </c>
      <c r="G23" s="967">
        <f t="shared" si="0"/>
        <v>0</v>
      </c>
    </row>
    <row r="24" spans="1:7" ht="48" x14ac:dyDescent="0.2">
      <c r="A24" s="298"/>
      <c r="B24" s="316"/>
      <c r="C24" s="317">
        <v>2710</v>
      </c>
      <c r="D24" s="318" t="s">
        <v>529</v>
      </c>
      <c r="E24" s="319">
        <v>10000</v>
      </c>
      <c r="F24" s="319">
        <v>0</v>
      </c>
      <c r="G24" s="1581">
        <f t="shared" si="0"/>
        <v>0</v>
      </c>
    </row>
    <row r="25" spans="1:7" x14ac:dyDescent="0.2">
      <c r="A25" s="300">
        <v>801</v>
      </c>
      <c r="B25" s="320"/>
      <c r="C25" s="320"/>
      <c r="D25" s="321" t="s">
        <v>120</v>
      </c>
      <c r="E25" s="322">
        <f>E28+E30+E26</f>
        <v>1321964</v>
      </c>
      <c r="F25" s="322">
        <f t="shared" ref="F25" si="8">F28+F30+F26</f>
        <v>800452.68</v>
      </c>
      <c r="G25" s="968">
        <f t="shared" si="0"/>
        <v>0.60550263093397405</v>
      </c>
    </row>
    <row r="26" spans="1:7" ht="24" x14ac:dyDescent="0.2">
      <c r="A26" s="323"/>
      <c r="B26" s="324">
        <v>80103</v>
      </c>
      <c r="C26" s="324"/>
      <c r="D26" s="325" t="s">
        <v>125</v>
      </c>
      <c r="E26" s="326">
        <f>E27</f>
        <v>3600</v>
      </c>
      <c r="F26" s="326">
        <f t="shared" ref="F26" si="9">F27</f>
        <v>0</v>
      </c>
      <c r="G26" s="969">
        <f t="shared" si="0"/>
        <v>0</v>
      </c>
    </row>
    <row r="27" spans="1:7" ht="48" x14ac:dyDescent="0.2">
      <c r="A27" s="323"/>
      <c r="B27" s="327"/>
      <c r="C27" s="328">
        <v>2310</v>
      </c>
      <c r="D27" s="329" t="s">
        <v>528</v>
      </c>
      <c r="E27" s="330">
        <v>3600</v>
      </c>
      <c r="F27" s="288">
        <v>0</v>
      </c>
      <c r="G27" s="960">
        <f t="shared" si="0"/>
        <v>0</v>
      </c>
    </row>
    <row r="28" spans="1:7" x14ac:dyDescent="0.2">
      <c r="A28" s="332"/>
      <c r="B28" s="304">
        <v>80104</v>
      </c>
      <c r="C28" s="304"/>
      <c r="D28" s="333" t="s">
        <v>407</v>
      </c>
      <c r="E28" s="306">
        <f>E29</f>
        <v>64800</v>
      </c>
      <c r="F28" s="306">
        <f t="shared" ref="F28" si="10">F29</f>
        <v>27656.68</v>
      </c>
      <c r="G28" s="965">
        <f t="shared" si="0"/>
        <v>0.42680061728395063</v>
      </c>
    </row>
    <row r="29" spans="1:7" ht="48" x14ac:dyDescent="0.2">
      <c r="A29" s="334"/>
      <c r="B29" s="335"/>
      <c r="C29" s="328">
        <v>2310</v>
      </c>
      <c r="D29" s="329" t="s">
        <v>528</v>
      </c>
      <c r="E29" s="336">
        <v>64800</v>
      </c>
      <c r="F29" s="288">
        <v>27656.68</v>
      </c>
      <c r="G29" s="960">
        <f t="shared" si="0"/>
        <v>0.42680061728395063</v>
      </c>
    </row>
    <row r="30" spans="1:7" s="277" customFormat="1" ht="12" x14ac:dyDescent="0.25">
      <c r="A30" s="283"/>
      <c r="B30" s="279">
        <v>80110</v>
      </c>
      <c r="C30" s="280"/>
      <c r="D30" s="281" t="s">
        <v>135</v>
      </c>
      <c r="E30" s="282">
        <f>E31</f>
        <v>1253564</v>
      </c>
      <c r="F30" s="282">
        <f t="shared" ref="F30" si="11">F31</f>
        <v>772796</v>
      </c>
      <c r="G30" s="959">
        <f t="shared" si="0"/>
        <v>0.61647909480489227</v>
      </c>
    </row>
    <row r="31" spans="1:7" s="277" customFormat="1" ht="48" x14ac:dyDescent="0.25">
      <c r="A31" s="337"/>
      <c r="B31" s="338"/>
      <c r="C31" s="339">
        <v>2320</v>
      </c>
      <c r="D31" s="329" t="s">
        <v>530</v>
      </c>
      <c r="E31" s="340">
        <v>1253564</v>
      </c>
      <c r="F31" s="288">
        <v>772796</v>
      </c>
      <c r="G31" s="960">
        <f t="shared" si="0"/>
        <v>0.61647909480489227</v>
      </c>
    </row>
    <row r="32" spans="1:7" s="277" customFormat="1" ht="24" x14ac:dyDescent="0.25">
      <c r="A32" s="341">
        <v>900</v>
      </c>
      <c r="B32" s="342"/>
      <c r="C32" s="343"/>
      <c r="D32" s="275" t="s">
        <v>170</v>
      </c>
      <c r="E32" s="276">
        <f>E33+E35</f>
        <v>110000</v>
      </c>
      <c r="F32" s="276">
        <f t="shared" ref="F32" si="12">F33+F35</f>
        <v>40000</v>
      </c>
      <c r="G32" s="958">
        <f t="shared" si="0"/>
        <v>0.36363636363636365</v>
      </c>
    </row>
    <row r="33" spans="1:7" s="277" customFormat="1" ht="12" x14ac:dyDescent="0.25">
      <c r="A33" s="344"/>
      <c r="B33" s="1001">
        <v>90002</v>
      </c>
      <c r="C33" s="1002"/>
      <c r="D33" s="1003" t="s">
        <v>176</v>
      </c>
      <c r="E33" s="1004">
        <f>E34</f>
        <v>30000</v>
      </c>
      <c r="F33" s="1004">
        <f t="shared" ref="F33" si="13">F34</f>
        <v>0</v>
      </c>
      <c r="G33" s="1005">
        <f>F34/E33</f>
        <v>0</v>
      </c>
    </row>
    <row r="34" spans="1:7" s="277" customFormat="1" ht="48" x14ac:dyDescent="0.25">
      <c r="A34" s="346"/>
      <c r="B34" s="995"/>
      <c r="C34" s="996">
        <v>2320</v>
      </c>
      <c r="D34" s="997" t="s">
        <v>531</v>
      </c>
      <c r="E34" s="998">
        <v>30000</v>
      </c>
      <c r="F34" s="999"/>
      <c r="G34" s="1000">
        <f t="shared" ref="G34:G64" si="14">F34/E34</f>
        <v>0</v>
      </c>
    </row>
    <row r="35" spans="1:7" s="277" customFormat="1" ht="12" x14ac:dyDescent="0.25">
      <c r="A35" s="344"/>
      <c r="B35" s="348">
        <v>90013</v>
      </c>
      <c r="C35" s="345"/>
      <c r="D35" s="349" t="s">
        <v>371</v>
      </c>
      <c r="E35" s="350">
        <f>E36</f>
        <v>80000</v>
      </c>
      <c r="F35" s="350">
        <f t="shared" ref="F35" si="15">F36</f>
        <v>40000</v>
      </c>
      <c r="G35" s="970">
        <f t="shared" si="14"/>
        <v>0.5</v>
      </c>
    </row>
    <row r="36" spans="1:7" s="277" customFormat="1" ht="48" x14ac:dyDescent="0.25">
      <c r="A36" s="337"/>
      <c r="B36" s="338"/>
      <c r="C36" s="339">
        <v>2310</v>
      </c>
      <c r="D36" s="329" t="s">
        <v>528</v>
      </c>
      <c r="E36" s="340">
        <v>80000</v>
      </c>
      <c r="F36" s="288">
        <v>40000</v>
      </c>
      <c r="G36" s="960">
        <f t="shared" si="14"/>
        <v>0.5</v>
      </c>
    </row>
    <row r="37" spans="1:7" s="277" customFormat="1" ht="19.5" customHeight="1" x14ac:dyDescent="0.25">
      <c r="A37" s="1006" t="s">
        <v>416</v>
      </c>
      <c r="B37" s="1530" t="s">
        <v>532</v>
      </c>
      <c r="C37" s="1530"/>
      <c r="D37" s="1530"/>
      <c r="E37" s="351">
        <f>E38</f>
        <v>370321</v>
      </c>
      <c r="F37" s="351">
        <f t="shared" ref="F37:F39" si="16">F38</f>
        <v>135160.5</v>
      </c>
      <c r="G37" s="971">
        <f t="shared" si="14"/>
        <v>0.36498200210088005</v>
      </c>
    </row>
    <row r="38" spans="1:7" s="277" customFormat="1" ht="12" x14ac:dyDescent="0.25">
      <c r="A38" s="352">
        <v>700</v>
      </c>
      <c r="B38" s="353"/>
      <c r="C38" s="354"/>
      <c r="D38" s="355" t="s">
        <v>34</v>
      </c>
      <c r="E38" s="356">
        <f>E39</f>
        <v>370321</v>
      </c>
      <c r="F38" s="356">
        <f t="shared" si="16"/>
        <v>135160.5</v>
      </c>
      <c r="G38" s="972">
        <f t="shared" si="14"/>
        <v>0.36498200210088005</v>
      </c>
    </row>
    <row r="39" spans="1:7" s="277" customFormat="1" ht="12" x14ac:dyDescent="0.25">
      <c r="A39" s="357"/>
      <c r="B39" s="313">
        <v>70001</v>
      </c>
      <c r="C39" s="358"/>
      <c r="D39" s="359" t="s">
        <v>533</v>
      </c>
      <c r="E39" s="360">
        <f>E40</f>
        <v>370321</v>
      </c>
      <c r="F39" s="360">
        <f t="shared" si="16"/>
        <v>135160.5</v>
      </c>
      <c r="G39" s="973">
        <f t="shared" si="14"/>
        <v>0.36498200210088005</v>
      </c>
    </row>
    <row r="40" spans="1:7" s="277" customFormat="1" ht="24" x14ac:dyDescent="0.25">
      <c r="A40" s="361"/>
      <c r="B40" s="362"/>
      <c r="C40" s="363">
        <v>2650</v>
      </c>
      <c r="D40" s="364" t="s">
        <v>237</v>
      </c>
      <c r="E40" s="365">
        <v>370321</v>
      </c>
      <c r="F40" s="288">
        <v>135160.5</v>
      </c>
      <c r="G40" s="960">
        <f t="shared" si="14"/>
        <v>0.36498200210088005</v>
      </c>
    </row>
    <row r="41" spans="1:7" s="269" customFormat="1" ht="32.25" customHeight="1" thickBot="1" x14ac:dyDescent="0.3">
      <c r="A41" s="267" t="s">
        <v>534</v>
      </c>
      <c r="B41" s="1531" t="s">
        <v>535</v>
      </c>
      <c r="C41" s="1531"/>
      <c r="D41" s="1531"/>
      <c r="E41" s="268">
        <f>E42+E48</f>
        <v>2131854</v>
      </c>
      <c r="F41" s="268">
        <f t="shared" ref="F41" si="17">F42+F48</f>
        <v>1061919.7</v>
      </c>
      <c r="G41" s="974">
        <f t="shared" si="14"/>
        <v>0.49812027465295461</v>
      </c>
    </row>
    <row r="42" spans="1:7" ht="20.25" customHeight="1" x14ac:dyDescent="0.2">
      <c r="A42" s="366" t="s">
        <v>413</v>
      </c>
      <c r="B42" s="1532" t="s">
        <v>525</v>
      </c>
      <c r="C42" s="1532"/>
      <c r="D42" s="1532"/>
      <c r="E42" s="367">
        <f>E43</f>
        <v>1786154</v>
      </c>
      <c r="F42" s="367">
        <f t="shared" ref="F42" si="18">F43</f>
        <v>781230.61</v>
      </c>
      <c r="G42" s="975">
        <f t="shared" si="14"/>
        <v>0.43738144079401886</v>
      </c>
    </row>
    <row r="43" spans="1:7" s="277" customFormat="1" ht="12" x14ac:dyDescent="0.25">
      <c r="A43" s="272">
        <v>801</v>
      </c>
      <c r="B43" s="273"/>
      <c r="C43" s="274"/>
      <c r="D43" s="275" t="s">
        <v>120</v>
      </c>
      <c r="E43" s="368">
        <f>E44+E46</f>
        <v>1786154</v>
      </c>
      <c r="F43" s="368">
        <f t="shared" ref="F43" si="19">F44+F46</f>
        <v>781230.61</v>
      </c>
      <c r="G43" s="976">
        <f t="shared" si="14"/>
        <v>0.43738144079401886</v>
      </c>
    </row>
    <row r="44" spans="1:7" s="277" customFormat="1" ht="12" x14ac:dyDescent="0.25">
      <c r="A44" s="278"/>
      <c r="B44" s="279">
        <v>80104</v>
      </c>
      <c r="C44" s="280"/>
      <c r="D44" s="281" t="s">
        <v>407</v>
      </c>
      <c r="E44" s="282">
        <f>E45</f>
        <v>1204154</v>
      </c>
      <c r="F44" s="282">
        <f t="shared" ref="F44" si="20">F45</f>
        <v>520060.21</v>
      </c>
      <c r="G44" s="959">
        <f t="shared" si="14"/>
        <v>0.43188845446678747</v>
      </c>
    </row>
    <row r="45" spans="1:7" s="277" customFormat="1" ht="24" x14ac:dyDescent="0.25">
      <c r="A45" s="346"/>
      <c r="B45" s="347"/>
      <c r="C45" s="285">
        <v>2540</v>
      </c>
      <c r="D45" s="286" t="s">
        <v>326</v>
      </c>
      <c r="E45" s="287">
        <v>1204154</v>
      </c>
      <c r="F45" s="288">
        <v>520060.21</v>
      </c>
      <c r="G45" s="960">
        <f t="shared" si="14"/>
        <v>0.43188845446678747</v>
      </c>
    </row>
    <row r="46" spans="1:7" s="277" customFormat="1" ht="12" x14ac:dyDescent="0.25">
      <c r="A46" s="283"/>
      <c r="B46" s="279">
        <v>80110</v>
      </c>
      <c r="C46" s="280"/>
      <c r="D46" s="281" t="s">
        <v>135</v>
      </c>
      <c r="E46" s="282">
        <f>E47</f>
        <v>582000</v>
      </c>
      <c r="F46" s="282">
        <f t="shared" ref="F46" si="21">F47</f>
        <v>261170.4</v>
      </c>
      <c r="G46" s="959">
        <f t="shared" si="14"/>
        <v>0.4487463917525773</v>
      </c>
    </row>
    <row r="47" spans="1:7" s="277" customFormat="1" ht="24" x14ac:dyDescent="0.25">
      <c r="A47" s="369"/>
      <c r="B47" s="347"/>
      <c r="C47" s="285">
        <v>2540</v>
      </c>
      <c r="D47" s="286" t="s">
        <v>326</v>
      </c>
      <c r="E47" s="287">
        <v>582000</v>
      </c>
      <c r="F47" s="288">
        <v>261170.4</v>
      </c>
      <c r="G47" s="960">
        <f t="shared" si="14"/>
        <v>0.4487463917525773</v>
      </c>
    </row>
    <row r="48" spans="1:7" ht="23.25" customHeight="1" x14ac:dyDescent="0.2">
      <c r="A48" s="370" t="s">
        <v>415</v>
      </c>
      <c r="B48" s="1533" t="s">
        <v>536</v>
      </c>
      <c r="C48" s="1533"/>
      <c r="D48" s="1533"/>
      <c r="E48" s="371">
        <f>E55+E61+E52+E49+E58</f>
        <v>345700</v>
      </c>
      <c r="F48" s="331">
        <f>F49+F52+F55+F58+F61</f>
        <v>280689.08999999997</v>
      </c>
      <c r="G48" s="977">
        <f t="shared" si="14"/>
        <v>0.81194414231993051</v>
      </c>
    </row>
    <row r="49" spans="1:7" ht="24" x14ac:dyDescent="0.2">
      <c r="A49" s="372">
        <v>754</v>
      </c>
      <c r="B49" s="373"/>
      <c r="C49" s="373"/>
      <c r="D49" s="374" t="s">
        <v>295</v>
      </c>
      <c r="E49" s="375">
        <f>E50</f>
        <v>30000</v>
      </c>
      <c r="F49" s="375">
        <f t="shared" ref="F49:F50" si="22">F50</f>
        <v>30000</v>
      </c>
      <c r="G49" s="978">
        <f t="shared" si="14"/>
        <v>1</v>
      </c>
    </row>
    <row r="50" spans="1:7" x14ac:dyDescent="0.2">
      <c r="A50" s="376"/>
      <c r="B50" s="304">
        <v>75412</v>
      </c>
      <c r="C50" s="304"/>
      <c r="D50" s="305" t="s">
        <v>303</v>
      </c>
      <c r="E50" s="306">
        <f>E51</f>
        <v>30000</v>
      </c>
      <c r="F50" s="306">
        <f t="shared" si="22"/>
        <v>30000</v>
      </c>
      <c r="G50" s="965">
        <f t="shared" si="14"/>
        <v>1</v>
      </c>
    </row>
    <row r="51" spans="1:7" ht="36" x14ac:dyDescent="0.2">
      <c r="A51" s="376"/>
      <c r="B51" s="377"/>
      <c r="C51" s="378">
        <v>2820</v>
      </c>
      <c r="D51" s="364" t="s">
        <v>305</v>
      </c>
      <c r="E51" s="336">
        <v>30000</v>
      </c>
      <c r="F51" s="288">
        <v>30000</v>
      </c>
      <c r="G51" s="977">
        <f t="shared" si="14"/>
        <v>1</v>
      </c>
    </row>
    <row r="52" spans="1:7" s="277" customFormat="1" ht="12" x14ac:dyDescent="0.25">
      <c r="A52" s="379" t="s">
        <v>4</v>
      </c>
      <c r="B52" s="342"/>
      <c r="C52" s="380"/>
      <c r="D52" s="381" t="s">
        <v>5</v>
      </c>
      <c r="E52" s="276">
        <f>E53</f>
        <v>15000</v>
      </c>
      <c r="F52" s="276">
        <f t="shared" ref="F52:F53" si="23">F53</f>
        <v>0</v>
      </c>
      <c r="G52" s="958">
        <f t="shared" si="14"/>
        <v>0</v>
      </c>
    </row>
    <row r="53" spans="1:7" s="277" customFormat="1" ht="12" x14ac:dyDescent="0.25">
      <c r="A53" s="278"/>
      <c r="B53" s="382" t="s">
        <v>187</v>
      </c>
      <c r="C53" s="280"/>
      <c r="D53" s="281" t="s">
        <v>188</v>
      </c>
      <c r="E53" s="282">
        <f>E54</f>
        <v>15000</v>
      </c>
      <c r="F53" s="282">
        <f t="shared" si="23"/>
        <v>0</v>
      </c>
      <c r="G53" s="959">
        <f t="shared" si="14"/>
        <v>0</v>
      </c>
    </row>
    <row r="54" spans="1:7" s="277" customFormat="1" ht="60" x14ac:dyDescent="0.25">
      <c r="A54" s="346"/>
      <c r="B54" s="383"/>
      <c r="C54" s="384">
        <v>2830</v>
      </c>
      <c r="D54" s="309" t="s">
        <v>537</v>
      </c>
      <c r="E54" s="385">
        <v>15000</v>
      </c>
      <c r="F54" s="288">
        <v>0</v>
      </c>
      <c r="G54" s="960">
        <f t="shared" si="14"/>
        <v>0</v>
      </c>
    </row>
    <row r="55" spans="1:7" s="277" customFormat="1" ht="12" x14ac:dyDescent="0.25">
      <c r="A55" s="272">
        <v>851</v>
      </c>
      <c r="B55" s="273"/>
      <c r="C55" s="274"/>
      <c r="D55" s="275" t="s">
        <v>339</v>
      </c>
      <c r="E55" s="276">
        <f>E56</f>
        <v>37700</v>
      </c>
      <c r="F55" s="276">
        <f t="shared" ref="F55" si="24">F56</f>
        <v>37700</v>
      </c>
      <c r="G55" s="958">
        <f t="shared" si="14"/>
        <v>1</v>
      </c>
    </row>
    <row r="56" spans="1:7" s="277" customFormat="1" ht="12" x14ac:dyDescent="0.25">
      <c r="A56" s="278"/>
      <c r="B56" s="279">
        <v>85154</v>
      </c>
      <c r="C56" s="280"/>
      <c r="D56" s="281" t="s">
        <v>343</v>
      </c>
      <c r="E56" s="282">
        <f>SUM(E57:E57)</f>
        <v>37700</v>
      </c>
      <c r="F56" s="282">
        <f t="shared" ref="F56" si="25">SUM(F57:F57)</f>
        <v>37700</v>
      </c>
      <c r="G56" s="959">
        <f t="shared" si="14"/>
        <v>1</v>
      </c>
    </row>
    <row r="57" spans="1:7" s="277" customFormat="1" ht="72" x14ac:dyDescent="0.25">
      <c r="A57" s="346"/>
      <c r="B57" s="383"/>
      <c r="C57" s="384">
        <v>2360</v>
      </c>
      <c r="D57" s="309" t="s">
        <v>538</v>
      </c>
      <c r="E57" s="385">
        <v>37700</v>
      </c>
      <c r="F57" s="288">
        <v>37700</v>
      </c>
      <c r="G57" s="960">
        <f t="shared" si="14"/>
        <v>1</v>
      </c>
    </row>
    <row r="58" spans="1:7" s="277" customFormat="1" ht="24" x14ac:dyDescent="0.25">
      <c r="A58" s="386">
        <v>921</v>
      </c>
      <c r="B58" s="387"/>
      <c r="C58" s="388"/>
      <c r="D58" s="389" t="s">
        <v>181</v>
      </c>
      <c r="E58" s="390">
        <f>E59</f>
        <v>93000</v>
      </c>
      <c r="F58" s="390">
        <f t="shared" ref="F58:F59" si="26">F59</f>
        <v>42989.09</v>
      </c>
      <c r="G58" s="979">
        <f t="shared" si="14"/>
        <v>0.46224827956989245</v>
      </c>
    </row>
    <row r="59" spans="1:7" s="277" customFormat="1" ht="12" x14ac:dyDescent="0.25">
      <c r="A59" s="346"/>
      <c r="B59" s="391">
        <v>92120</v>
      </c>
      <c r="C59" s="392"/>
      <c r="D59" s="393" t="s">
        <v>383</v>
      </c>
      <c r="E59" s="360">
        <f>E60</f>
        <v>93000</v>
      </c>
      <c r="F59" s="360">
        <f t="shared" si="26"/>
        <v>42989.09</v>
      </c>
      <c r="G59" s="973">
        <f t="shared" si="14"/>
        <v>0.46224827956989245</v>
      </c>
    </row>
    <row r="60" spans="1:7" s="277" customFormat="1" ht="60" x14ac:dyDescent="0.25">
      <c r="A60" s="346"/>
      <c r="B60" s="383"/>
      <c r="C60" s="394">
        <v>2720</v>
      </c>
      <c r="D60" s="395" t="s">
        <v>539</v>
      </c>
      <c r="E60" s="396">
        <v>93000</v>
      </c>
      <c r="F60" s="288">
        <v>42989.09</v>
      </c>
      <c r="G60" s="960">
        <f t="shared" si="14"/>
        <v>0.46224827956989245</v>
      </c>
    </row>
    <row r="61" spans="1:7" s="277" customFormat="1" ht="12" x14ac:dyDescent="0.25">
      <c r="A61" s="272">
        <v>926</v>
      </c>
      <c r="B61" s="273"/>
      <c r="C61" s="397"/>
      <c r="D61" s="398" t="s">
        <v>540</v>
      </c>
      <c r="E61" s="399">
        <f>E62</f>
        <v>170000</v>
      </c>
      <c r="F61" s="399">
        <f t="shared" ref="F61:F62" si="27">F62</f>
        <v>170000</v>
      </c>
      <c r="G61" s="980">
        <f t="shared" si="14"/>
        <v>1</v>
      </c>
    </row>
    <row r="62" spans="1:7" s="277" customFormat="1" ht="12" x14ac:dyDescent="0.25">
      <c r="A62" s="346"/>
      <c r="B62" s="400">
        <v>92695</v>
      </c>
      <c r="C62" s="401"/>
      <c r="D62" s="349" t="s">
        <v>11</v>
      </c>
      <c r="E62" s="402">
        <f>E63</f>
        <v>170000</v>
      </c>
      <c r="F62" s="402">
        <f t="shared" si="27"/>
        <v>170000</v>
      </c>
      <c r="G62" s="981">
        <f t="shared" si="14"/>
        <v>1</v>
      </c>
    </row>
    <row r="63" spans="1:7" s="277" customFormat="1" ht="72.75" thickBot="1" x14ac:dyDescent="0.3">
      <c r="A63" s="403"/>
      <c r="B63" s="404"/>
      <c r="C63" s="285">
        <v>2360</v>
      </c>
      <c r="D63" s="286" t="s">
        <v>538</v>
      </c>
      <c r="E63" s="287">
        <v>170000</v>
      </c>
      <c r="F63" s="288">
        <v>170000</v>
      </c>
      <c r="G63" s="960">
        <f t="shared" si="14"/>
        <v>1</v>
      </c>
    </row>
    <row r="64" spans="1:7" ht="27.75" customHeight="1" thickBot="1" x14ac:dyDescent="0.25">
      <c r="A64" s="405"/>
      <c r="B64" s="406"/>
      <c r="C64" s="407"/>
      <c r="D64" s="408" t="s">
        <v>541</v>
      </c>
      <c r="E64" s="1219">
        <f>E41+E10</f>
        <v>5428935</v>
      </c>
      <c r="F64" s="1219">
        <f t="shared" ref="F64" si="28">F41+F10</f>
        <v>2746732.16</v>
      </c>
      <c r="G64" s="1220">
        <f t="shared" si="14"/>
        <v>0.50594309196923526</v>
      </c>
    </row>
    <row r="65" spans="1:7" ht="15" x14ac:dyDescent="0.2">
      <c r="A65" s="409"/>
      <c r="B65" s="409"/>
      <c r="C65" s="410"/>
      <c r="D65" s="261"/>
      <c r="E65" s="411"/>
    </row>
    <row r="66" spans="1:7" ht="15" x14ac:dyDescent="0.2">
      <c r="A66" s="409"/>
      <c r="B66" s="409"/>
      <c r="C66" s="410"/>
      <c r="D66" s="261"/>
      <c r="E66" s="411"/>
    </row>
    <row r="67" spans="1:7" ht="15.75" x14ac:dyDescent="0.25">
      <c r="A67" s="412" t="s">
        <v>542</v>
      </c>
    </row>
    <row r="68" spans="1:7" ht="13.5" thickBot="1" x14ac:dyDescent="0.25"/>
    <row r="69" spans="1:7" ht="57.75" customHeight="1" thickBot="1" x14ac:dyDescent="0.25">
      <c r="A69" s="263" t="s">
        <v>0</v>
      </c>
      <c r="B69" s="264" t="s">
        <v>1</v>
      </c>
      <c r="C69" s="265" t="s">
        <v>392</v>
      </c>
      <c r="D69" s="266" t="s">
        <v>3</v>
      </c>
      <c r="E69" s="1399" t="s">
        <v>750</v>
      </c>
      <c r="F69" s="955" t="s">
        <v>752</v>
      </c>
      <c r="G69" s="982" t="s">
        <v>751</v>
      </c>
    </row>
    <row r="70" spans="1:7" s="269" customFormat="1" ht="13.5" thickBot="1" x14ac:dyDescent="0.3">
      <c r="A70" s="267" t="s">
        <v>522</v>
      </c>
      <c r="B70" s="1534" t="s">
        <v>523</v>
      </c>
      <c r="C70" s="1534"/>
      <c r="D70" s="1534"/>
      <c r="E70" s="268">
        <f>E71</f>
        <v>112704</v>
      </c>
      <c r="F70" s="268">
        <f t="shared" ref="F70" si="29">F71</f>
        <v>8703.9699999999993</v>
      </c>
      <c r="G70" s="984">
        <f t="shared" ref="G70:G86" si="30">F70/E70</f>
        <v>7.7228581061896645E-2</v>
      </c>
    </row>
    <row r="71" spans="1:7" ht="21" customHeight="1" x14ac:dyDescent="0.2">
      <c r="A71" s="413" t="s">
        <v>413</v>
      </c>
      <c r="B71" s="1526" t="s">
        <v>526</v>
      </c>
      <c r="C71" s="1526"/>
      <c r="D71" s="1526"/>
      <c r="E71" s="414">
        <f>E72+E78+E75</f>
        <v>112704</v>
      </c>
      <c r="F71" s="414">
        <f>F72+F78+F75</f>
        <v>8703.9699999999993</v>
      </c>
      <c r="G71" s="985">
        <f t="shared" si="30"/>
        <v>7.7228581061896645E-2</v>
      </c>
    </row>
    <row r="72" spans="1:7" x14ac:dyDescent="0.2">
      <c r="A72" s="300">
        <v>600</v>
      </c>
      <c r="B72" s="301"/>
      <c r="C72" s="301"/>
      <c r="D72" s="302" t="s">
        <v>527</v>
      </c>
      <c r="E72" s="415">
        <f>E73</f>
        <v>100000</v>
      </c>
      <c r="F72" s="415">
        <f t="shared" ref="F72:F76" si="31">F73</f>
        <v>0</v>
      </c>
      <c r="G72" s="986">
        <f t="shared" si="30"/>
        <v>0</v>
      </c>
    </row>
    <row r="73" spans="1:7" x14ac:dyDescent="0.2">
      <c r="A73" s="416"/>
      <c r="B73" s="417">
        <v>60014</v>
      </c>
      <c r="C73" s="418"/>
      <c r="D73" s="419" t="s">
        <v>221</v>
      </c>
      <c r="E73" s="420">
        <f>E74</f>
        <v>100000</v>
      </c>
      <c r="F73" s="420">
        <f t="shared" si="31"/>
        <v>0</v>
      </c>
      <c r="G73" s="987">
        <f t="shared" si="30"/>
        <v>0</v>
      </c>
    </row>
    <row r="74" spans="1:7" ht="60" x14ac:dyDescent="0.2">
      <c r="A74" s="416"/>
      <c r="B74" s="416"/>
      <c r="C74" s="421">
        <v>6300</v>
      </c>
      <c r="D74" s="422" t="s">
        <v>543</v>
      </c>
      <c r="E74" s="423">
        <v>100000</v>
      </c>
      <c r="F74" s="423">
        <v>0</v>
      </c>
      <c r="G74" s="988">
        <f t="shared" si="30"/>
        <v>0</v>
      </c>
    </row>
    <row r="75" spans="1:7" ht="24" x14ac:dyDescent="0.2">
      <c r="A75" s="300">
        <v>853</v>
      </c>
      <c r="B75" s="301"/>
      <c r="C75" s="301"/>
      <c r="D75" s="302" t="s">
        <v>360</v>
      </c>
      <c r="E75" s="415">
        <f>E76</f>
        <v>4000</v>
      </c>
      <c r="F75" s="415">
        <f t="shared" si="31"/>
        <v>0</v>
      </c>
      <c r="G75" s="986">
        <f t="shared" si="30"/>
        <v>0</v>
      </c>
    </row>
    <row r="76" spans="1:7" ht="25.5" x14ac:dyDescent="0.2">
      <c r="A76" s="416"/>
      <c r="B76" s="425">
        <v>85311</v>
      </c>
      <c r="C76" s="426"/>
      <c r="D76" s="427" t="s">
        <v>362</v>
      </c>
      <c r="E76" s="420">
        <f>E77</f>
        <v>4000</v>
      </c>
      <c r="F76" s="420">
        <f t="shared" si="31"/>
        <v>0</v>
      </c>
      <c r="G76" s="987">
        <f t="shared" si="30"/>
        <v>0</v>
      </c>
    </row>
    <row r="77" spans="1:7" ht="60" x14ac:dyDescent="0.2">
      <c r="A77" s="416"/>
      <c r="B77" s="416"/>
      <c r="C77" s="421">
        <v>6300</v>
      </c>
      <c r="D77" s="422" t="s">
        <v>543</v>
      </c>
      <c r="E77" s="423">
        <v>4000</v>
      </c>
      <c r="F77" s="424">
        <v>0</v>
      </c>
      <c r="G77" s="988">
        <f t="shared" si="30"/>
        <v>0</v>
      </c>
    </row>
    <row r="78" spans="1:7" ht="24" x14ac:dyDescent="0.2">
      <c r="A78" s="272">
        <v>921</v>
      </c>
      <c r="B78" s="273"/>
      <c r="C78" s="274"/>
      <c r="D78" s="275" t="s">
        <v>181</v>
      </c>
      <c r="E78" s="428">
        <f>E79</f>
        <v>8704</v>
      </c>
      <c r="F78" s="428">
        <f t="shared" ref="F78:F79" si="32">F79</f>
        <v>8703.9699999999993</v>
      </c>
      <c r="G78" s="989">
        <f t="shared" si="30"/>
        <v>0.99999655330882342</v>
      </c>
    </row>
    <row r="79" spans="1:7" x14ac:dyDescent="0.2">
      <c r="A79" s="278"/>
      <c r="B79" s="279">
        <v>92109</v>
      </c>
      <c r="C79" s="280"/>
      <c r="D79" s="281" t="s">
        <v>185</v>
      </c>
      <c r="E79" s="420">
        <f>E80</f>
        <v>8704</v>
      </c>
      <c r="F79" s="420">
        <f t="shared" si="32"/>
        <v>8703.9699999999993</v>
      </c>
      <c r="G79" s="987">
        <f t="shared" si="30"/>
        <v>0.99999655330882342</v>
      </c>
    </row>
    <row r="80" spans="1:7" ht="48.75" thickBot="1" x14ac:dyDescent="0.25">
      <c r="A80" s="283"/>
      <c r="B80" s="284"/>
      <c r="C80" s="384">
        <v>6220</v>
      </c>
      <c r="D80" s="309" t="s">
        <v>544</v>
      </c>
      <c r="E80" s="429">
        <v>8704</v>
      </c>
      <c r="F80" s="331">
        <v>8703.9699999999993</v>
      </c>
      <c r="G80" s="985">
        <f t="shared" si="30"/>
        <v>0.99999655330882342</v>
      </c>
    </row>
    <row r="81" spans="1:7" s="269" customFormat="1" ht="32.25" customHeight="1" thickBot="1" x14ac:dyDescent="0.3">
      <c r="A81" s="430" t="s">
        <v>534</v>
      </c>
      <c r="B81" s="1527" t="s">
        <v>535</v>
      </c>
      <c r="C81" s="1527"/>
      <c r="D81" s="1527"/>
      <c r="E81" s="431">
        <f>E83+E89</f>
        <v>760000</v>
      </c>
      <c r="F81" s="431">
        <f t="shared" ref="F81" si="33">F83+F89</f>
        <v>0</v>
      </c>
      <c r="G81" s="990">
        <f t="shared" si="30"/>
        <v>0</v>
      </c>
    </row>
    <row r="82" spans="1:7" ht="23.25" customHeight="1" x14ac:dyDescent="0.2">
      <c r="A82" s="432" t="s">
        <v>413</v>
      </c>
      <c r="B82" s="1528" t="s">
        <v>536</v>
      </c>
      <c r="C82" s="1528"/>
      <c r="D82" s="1528"/>
      <c r="E82" s="371">
        <f>E83</f>
        <v>760000</v>
      </c>
      <c r="F82" s="371">
        <f t="shared" ref="F82:F84" si="34">F83</f>
        <v>0</v>
      </c>
      <c r="G82" s="991">
        <f t="shared" si="30"/>
        <v>0</v>
      </c>
    </row>
    <row r="83" spans="1:7" ht="24" x14ac:dyDescent="0.2">
      <c r="A83" s="372">
        <v>754</v>
      </c>
      <c r="B83" s="373"/>
      <c r="C83" s="373"/>
      <c r="D83" s="374" t="s">
        <v>295</v>
      </c>
      <c r="E83" s="375">
        <f>E84</f>
        <v>760000</v>
      </c>
      <c r="F83" s="375">
        <f t="shared" si="34"/>
        <v>0</v>
      </c>
      <c r="G83" s="992">
        <f t="shared" si="30"/>
        <v>0</v>
      </c>
    </row>
    <row r="84" spans="1:7" x14ac:dyDescent="0.2">
      <c r="A84" s="376"/>
      <c r="B84" s="304">
        <v>75412</v>
      </c>
      <c r="C84" s="304"/>
      <c r="D84" s="305" t="s">
        <v>303</v>
      </c>
      <c r="E84" s="306">
        <f>E85</f>
        <v>760000</v>
      </c>
      <c r="F84" s="306">
        <f t="shared" si="34"/>
        <v>0</v>
      </c>
      <c r="G84" s="993">
        <f t="shared" si="30"/>
        <v>0</v>
      </c>
    </row>
    <row r="85" spans="1:7" ht="60.75" thickBot="1" x14ac:dyDescent="0.25">
      <c r="A85" s="433"/>
      <c r="B85" s="434"/>
      <c r="C85" s="435">
        <v>6230</v>
      </c>
      <c r="D85" s="436" t="s">
        <v>545</v>
      </c>
      <c r="E85" s="310">
        <v>760000</v>
      </c>
      <c r="F85" s="331">
        <v>0</v>
      </c>
      <c r="G85" s="985">
        <f t="shared" si="30"/>
        <v>0</v>
      </c>
    </row>
    <row r="86" spans="1:7" ht="30" customHeight="1" thickBot="1" x14ac:dyDescent="0.25">
      <c r="A86" s="437"/>
      <c r="B86" s="437"/>
      <c r="C86" s="437"/>
      <c r="D86" s="983" t="s">
        <v>520</v>
      </c>
      <c r="E86" s="438">
        <f>E81+E70</f>
        <v>872704</v>
      </c>
      <c r="F86" s="438">
        <f>F81+F70</f>
        <v>8703.9699999999993</v>
      </c>
      <c r="G86" s="994">
        <f t="shared" si="30"/>
        <v>9.973564920064534E-3</v>
      </c>
    </row>
  </sheetData>
  <sheetProtection selectLockedCells="1" selectUnlockedCells="1"/>
  <mergeCells count="14">
    <mergeCell ref="B11:D11"/>
    <mergeCell ref="E2:G2"/>
    <mergeCell ref="A5:G5"/>
    <mergeCell ref="A7:E7"/>
    <mergeCell ref="B10:D10"/>
    <mergeCell ref="B71:D71"/>
    <mergeCell ref="B81:D81"/>
    <mergeCell ref="B82:D82"/>
    <mergeCell ref="B19:D19"/>
    <mergeCell ref="B37:D37"/>
    <mergeCell ref="B41:D41"/>
    <mergeCell ref="B42:D42"/>
    <mergeCell ref="B48:D48"/>
    <mergeCell ref="B70:D70"/>
  </mergeCells>
  <pageMargins left="0.78740157480314965" right="0" top="0.47244094488188981" bottom="0.35433070866141736" header="0.51181102362204722" footer="0.19685039370078741"/>
  <pageSetup paperSize="9" orientation="portrait" useFirstPageNumber="1" r:id="rId1"/>
  <headerFooter alignWithMargins="0">
    <oddFooter>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0"/>
  <sheetViews>
    <sheetView topLeftCell="A13" workbookViewId="0">
      <selection activeCell="B2" sqref="B2"/>
    </sheetView>
  </sheetViews>
  <sheetFormatPr defaultRowHeight="12.75" x14ac:dyDescent="0.2"/>
  <cols>
    <col min="1" max="1" width="4.140625" style="439" customWidth="1"/>
    <col min="2" max="2" width="26.5703125" style="439" customWidth="1"/>
    <col min="3" max="3" width="4.28515625" style="439" customWidth="1"/>
    <col min="4" max="4" width="20.7109375" style="439" customWidth="1"/>
    <col min="5" max="5" width="8" style="439" customWidth="1"/>
    <col min="6" max="6" width="15.7109375" style="439" customWidth="1"/>
    <col min="7" max="7" width="17.140625" style="439" customWidth="1"/>
    <col min="8" max="8" width="18.140625" style="439" customWidth="1"/>
    <col min="9" max="9" width="23" style="439" customWidth="1"/>
    <col min="10" max="16384" width="9.140625" style="439"/>
  </cols>
  <sheetData>
    <row r="2" spans="1:9" x14ac:dyDescent="0.2">
      <c r="H2" s="1546" t="s">
        <v>812</v>
      </c>
      <c r="I2" s="1546"/>
    </row>
    <row r="5" spans="1:9" ht="15.75" x14ac:dyDescent="0.2">
      <c r="A5" s="1547" t="s">
        <v>756</v>
      </c>
      <c r="B5" s="1547"/>
      <c r="C5" s="1547"/>
      <c r="D5" s="1547"/>
      <c r="E5" s="1547"/>
      <c r="F5" s="1547"/>
      <c r="G5" s="1547"/>
      <c r="H5" s="1547"/>
      <c r="I5" s="1547"/>
    </row>
    <row r="8" spans="1:9" s="440" customFormat="1" ht="13.5" customHeight="1" x14ac:dyDescent="0.25">
      <c r="A8" s="1548" t="s">
        <v>411</v>
      </c>
      <c r="B8" s="1545" t="s">
        <v>546</v>
      </c>
      <c r="C8" s="1549"/>
      <c r="D8" s="1550" t="s">
        <v>757</v>
      </c>
      <c r="E8" s="1549"/>
      <c r="F8" s="1550" t="s">
        <v>547</v>
      </c>
      <c r="G8" s="1544" t="s">
        <v>420</v>
      </c>
      <c r="H8" s="1544"/>
      <c r="I8" s="1544"/>
    </row>
    <row r="9" spans="1:9" s="440" customFormat="1" ht="13.5" customHeight="1" x14ac:dyDescent="0.25">
      <c r="A9" s="1548"/>
      <c r="B9" s="1545"/>
      <c r="C9" s="1549"/>
      <c r="D9" s="1550"/>
      <c r="E9" s="1549"/>
      <c r="F9" s="1550"/>
      <c r="G9" s="1545" t="s">
        <v>548</v>
      </c>
      <c r="H9" s="1545"/>
      <c r="I9" s="1545" t="s">
        <v>549</v>
      </c>
    </row>
    <row r="10" spans="1:9" s="440" customFormat="1" ht="45" x14ac:dyDescent="0.25">
      <c r="A10" s="1548"/>
      <c r="B10" s="1545"/>
      <c r="C10" s="1549"/>
      <c r="D10" s="1550"/>
      <c r="E10" s="1549"/>
      <c r="F10" s="1550"/>
      <c r="G10" s="441" t="s">
        <v>550</v>
      </c>
      <c r="H10" s="442" t="s">
        <v>551</v>
      </c>
      <c r="I10" s="1545"/>
    </row>
    <row r="11" spans="1:9" s="440" customFormat="1" x14ac:dyDescent="0.25">
      <c r="A11" s="443">
        <v>1</v>
      </c>
      <c r="B11" s="443">
        <v>2</v>
      </c>
      <c r="C11" s="444"/>
      <c r="D11" s="445">
        <v>4</v>
      </c>
      <c r="E11" s="444"/>
      <c r="F11" s="445">
        <v>6</v>
      </c>
      <c r="G11" s="443">
        <v>7</v>
      </c>
      <c r="H11" s="443">
        <v>8</v>
      </c>
      <c r="I11" s="443">
        <v>9</v>
      </c>
    </row>
    <row r="12" spans="1:9" s="440" customFormat="1" ht="39" customHeight="1" x14ac:dyDescent="0.25">
      <c r="A12" s="446" t="s">
        <v>413</v>
      </c>
      <c r="B12" s="447" t="s">
        <v>552</v>
      </c>
      <c r="C12" s="448"/>
      <c r="D12" s="449">
        <v>1968321</v>
      </c>
      <c r="E12" s="450"/>
      <c r="F12" s="449">
        <v>1972321</v>
      </c>
      <c r="G12" s="451">
        <v>1952321</v>
      </c>
      <c r="H12" s="451">
        <v>341400</v>
      </c>
      <c r="I12" s="452">
        <v>20000</v>
      </c>
    </row>
    <row r="13" spans="1:9" s="440" customFormat="1" ht="19.5" customHeight="1" x14ac:dyDescent="0.25">
      <c r="A13" s="453"/>
      <c r="B13" s="454" t="s">
        <v>420</v>
      </c>
      <c r="C13" s="455"/>
      <c r="D13" s="456"/>
      <c r="E13" s="457"/>
      <c r="F13" s="456"/>
      <c r="G13" s="458"/>
      <c r="H13" s="458"/>
      <c r="I13" s="459"/>
    </row>
    <row r="14" spans="1:9" s="440" customFormat="1" ht="39" customHeight="1" x14ac:dyDescent="0.25">
      <c r="A14" s="460"/>
      <c r="B14" s="461" t="s">
        <v>553</v>
      </c>
      <c r="C14" s="462"/>
      <c r="D14" s="463">
        <v>370321</v>
      </c>
      <c r="E14" s="464"/>
      <c r="F14" s="465"/>
      <c r="G14" s="466"/>
      <c r="H14" s="466"/>
      <c r="I14" s="467"/>
    </row>
    <row r="15" spans="1:9" s="440" customFormat="1" ht="24.75" customHeight="1" x14ac:dyDescent="0.25">
      <c r="A15" s="1538" t="s">
        <v>758</v>
      </c>
      <c r="B15" s="1539"/>
      <c r="C15" s="1007"/>
      <c r="D15" s="1008">
        <f>SUM(D12)</f>
        <v>1968321</v>
      </c>
      <c r="E15" s="1009"/>
      <c r="F15" s="1008">
        <f>F12</f>
        <v>1972321</v>
      </c>
      <c r="G15" s="1010">
        <f>G12</f>
        <v>1952321</v>
      </c>
      <c r="H15" s="1010">
        <f>H12</f>
        <v>341400</v>
      </c>
      <c r="I15" s="1011">
        <f>I12</f>
        <v>20000</v>
      </c>
    </row>
    <row r="16" spans="1:9" s="440" customFormat="1" ht="39" customHeight="1" x14ac:dyDescent="0.25">
      <c r="A16" s="446" t="s">
        <v>415</v>
      </c>
      <c r="B16" s="447" t="s">
        <v>552</v>
      </c>
      <c r="C16" s="448"/>
      <c r="D16" s="449"/>
      <c r="E16" s="450"/>
      <c r="F16" s="449"/>
      <c r="G16" s="451"/>
      <c r="H16" s="451"/>
      <c r="I16" s="452"/>
    </row>
    <row r="17" spans="1:9" s="440" customFormat="1" ht="19.5" customHeight="1" x14ac:dyDescent="0.25">
      <c r="A17" s="453"/>
      <c r="B17" s="454" t="s">
        <v>420</v>
      </c>
      <c r="C17" s="455"/>
      <c r="D17" s="456">
        <v>965959.52</v>
      </c>
      <c r="E17" s="457"/>
      <c r="F17" s="456">
        <v>936761.41</v>
      </c>
      <c r="G17" s="458">
        <f>F17-I17</f>
        <v>926735.56</v>
      </c>
      <c r="H17" s="458">
        <v>145275.44</v>
      </c>
      <c r="I17" s="459">
        <v>10025.85</v>
      </c>
    </row>
    <row r="18" spans="1:9" s="440" customFormat="1" ht="39" customHeight="1" x14ac:dyDescent="0.25">
      <c r="A18" s="460"/>
      <c r="B18" s="461" t="s">
        <v>553</v>
      </c>
      <c r="C18" s="462"/>
      <c r="D18" s="463">
        <v>135160.5</v>
      </c>
      <c r="E18" s="464"/>
      <c r="F18" s="465"/>
      <c r="G18" s="466"/>
      <c r="H18" s="466"/>
      <c r="I18" s="467"/>
    </row>
    <row r="19" spans="1:9" s="440" customFormat="1" ht="24.75" customHeight="1" x14ac:dyDescent="0.25">
      <c r="A19" s="1540" t="s">
        <v>759</v>
      </c>
      <c r="B19" s="1541"/>
      <c r="C19" s="1012"/>
      <c r="D19" s="1015">
        <f>D17</f>
        <v>965959.52</v>
      </c>
      <c r="E19" s="1014"/>
      <c r="F19" s="1015">
        <f>F17</f>
        <v>936761.41</v>
      </c>
      <c r="G19" s="1016">
        <f>G17</f>
        <v>926735.56</v>
      </c>
      <c r="H19" s="1016">
        <f>H17</f>
        <v>145275.44</v>
      </c>
      <c r="I19" s="1013">
        <f>I17</f>
        <v>10025.85</v>
      </c>
    </row>
    <row r="20" spans="1:9" ht="22.5" customHeight="1" x14ac:dyDescent="0.2">
      <c r="A20" s="1542" t="s">
        <v>760</v>
      </c>
      <c r="B20" s="1543"/>
      <c r="C20" s="1017"/>
      <c r="D20" s="1018">
        <f>D19/D15</f>
        <v>0.49075304282177551</v>
      </c>
      <c r="E20" s="1019"/>
      <c r="F20" s="1020">
        <f>F19/F15</f>
        <v>0.47495382850965945</v>
      </c>
      <c r="G20" s="1020">
        <f t="shared" ref="G20:I20" si="0">G19/G15</f>
        <v>0.47468400944311928</v>
      </c>
      <c r="H20" s="1020">
        <f t="shared" si="0"/>
        <v>0.42552852958406562</v>
      </c>
      <c r="I20" s="1021">
        <f t="shared" si="0"/>
        <v>0.50129250000000003</v>
      </c>
    </row>
  </sheetData>
  <sheetProtection selectLockedCells="1" selectUnlockedCells="1"/>
  <mergeCells count="14">
    <mergeCell ref="H2:I2"/>
    <mergeCell ref="A5:I5"/>
    <mergeCell ref="A8:A10"/>
    <mergeCell ref="B8:B10"/>
    <mergeCell ref="C8:C10"/>
    <mergeCell ref="D8:D10"/>
    <mergeCell ref="E8:E10"/>
    <mergeCell ref="F8:F10"/>
    <mergeCell ref="A15:B15"/>
    <mergeCell ref="A19:B19"/>
    <mergeCell ref="A20:B20"/>
    <mergeCell ref="G8:I8"/>
    <mergeCell ref="G9:H9"/>
    <mergeCell ref="I9:I10"/>
  </mergeCells>
  <pageMargins left="0.47244094488188981" right="0.31496062992125984" top="0.98425196850393704" bottom="0.98425196850393704" header="0.51181102362204722" footer="0.51181102362204722"/>
  <pageSetup paperSize="9" firstPageNumber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49"/>
  <sheetViews>
    <sheetView topLeftCell="A25" workbookViewId="0">
      <selection activeCell="I14" sqref="I14"/>
    </sheetView>
  </sheetViews>
  <sheetFormatPr defaultRowHeight="12.75" x14ac:dyDescent="0.2"/>
  <cols>
    <col min="1" max="1" width="4.28515625" style="624" customWidth="1"/>
    <col min="2" max="2" width="6.85546875" style="624" customWidth="1"/>
    <col min="3" max="3" width="7.7109375" style="624" customWidth="1"/>
    <col min="4" max="4" width="37.140625" style="624" customWidth="1"/>
    <col min="5" max="5" width="12.5703125" style="624" customWidth="1"/>
    <col min="6" max="6" width="12.7109375" style="624" customWidth="1"/>
    <col min="7" max="7" width="11" style="624" customWidth="1"/>
    <col min="8" max="16384" width="9.140625" style="624"/>
  </cols>
  <sheetData>
    <row r="1" spans="1:7" x14ac:dyDescent="0.2">
      <c r="D1" s="625"/>
      <c r="E1" s="1552" t="s">
        <v>761</v>
      </c>
      <c r="F1" s="1552"/>
      <c r="G1" s="1552"/>
    </row>
    <row r="2" spans="1:7" x14ac:dyDescent="0.2">
      <c r="D2" s="625"/>
      <c r="E2" s="1553"/>
      <c r="F2" s="1553"/>
      <c r="G2" s="1553"/>
    </row>
    <row r="3" spans="1:7" ht="12" customHeight="1" x14ac:dyDescent="0.2">
      <c r="D3" s="626"/>
      <c r="E3" s="1554"/>
      <c r="F3" s="1554"/>
      <c r="G3" s="1554"/>
    </row>
    <row r="4" spans="1:7" x14ac:dyDescent="0.2">
      <c r="D4" s="1555"/>
      <c r="E4" s="1555"/>
    </row>
    <row r="6" spans="1:7" ht="30.75" customHeight="1" x14ac:dyDescent="0.2">
      <c r="A6" s="1557" t="s">
        <v>762</v>
      </c>
      <c r="B6" s="1557"/>
      <c r="C6" s="1557"/>
      <c r="D6" s="1557"/>
      <c r="E6" s="1557"/>
      <c r="F6" s="1557"/>
      <c r="G6" s="1557"/>
    </row>
    <row r="7" spans="1:7" ht="38.25" customHeight="1" thickBot="1" x14ac:dyDescent="0.25">
      <c r="A7" s="1556" t="s">
        <v>558</v>
      </c>
      <c r="B7" s="1556"/>
      <c r="C7" s="1556"/>
      <c r="D7" s="1556"/>
      <c r="E7" s="627"/>
    </row>
    <row r="8" spans="1:7" ht="51" customHeight="1" thickBot="1" x14ac:dyDescent="0.25">
      <c r="A8" s="628" t="s">
        <v>0</v>
      </c>
      <c r="B8" s="629" t="s">
        <v>1</v>
      </c>
      <c r="C8" s="629" t="s">
        <v>2</v>
      </c>
      <c r="D8" s="630" t="s">
        <v>3</v>
      </c>
      <c r="E8" s="631" t="s">
        <v>750</v>
      </c>
      <c r="F8" s="1022" t="s">
        <v>763</v>
      </c>
      <c r="G8" s="632" t="s">
        <v>715</v>
      </c>
    </row>
    <row r="9" spans="1:7" ht="20.25" customHeight="1" x14ac:dyDescent="0.2">
      <c r="A9" s="633">
        <v>900</v>
      </c>
      <c r="B9" s="634"/>
      <c r="C9" s="635"/>
      <c r="D9" s="636" t="s">
        <v>170</v>
      </c>
      <c r="E9" s="637">
        <f>E10</f>
        <v>215000</v>
      </c>
      <c r="F9" s="638">
        <f t="shared" ref="F9" si="0">F10</f>
        <v>265533.45999999996</v>
      </c>
      <c r="G9" s="1023">
        <f>F9/E9</f>
        <v>1.2350393488372091</v>
      </c>
    </row>
    <row r="10" spans="1:7" ht="36" x14ac:dyDescent="0.2">
      <c r="A10" s="639"/>
      <c r="B10" s="640">
        <v>90019</v>
      </c>
      <c r="C10" s="640"/>
      <c r="D10" s="641" t="s">
        <v>178</v>
      </c>
      <c r="E10" s="642">
        <f>E12+E11</f>
        <v>215000</v>
      </c>
      <c r="F10" s="642">
        <f>F12+F11</f>
        <v>265533.45999999996</v>
      </c>
      <c r="G10" s="1024">
        <f>F10/E10</f>
        <v>1.2350393488372091</v>
      </c>
    </row>
    <row r="11" spans="1:7" ht="24" x14ac:dyDescent="0.2">
      <c r="A11" s="639"/>
      <c r="B11" s="1210"/>
      <c r="C11" s="1211">
        <v>580</v>
      </c>
      <c r="D11" s="1205" t="s">
        <v>782</v>
      </c>
      <c r="E11" s="500">
        <v>0</v>
      </c>
      <c r="F11" s="534">
        <v>1187.5999999999999</v>
      </c>
      <c r="G11" s="1206">
        <v>0</v>
      </c>
    </row>
    <row r="12" spans="1:7" ht="15.75" customHeight="1" thickBot="1" x14ac:dyDescent="0.25">
      <c r="A12" s="644"/>
      <c r="B12" s="645"/>
      <c r="C12" s="1103" t="s">
        <v>19</v>
      </c>
      <c r="D12" s="1154" t="s">
        <v>20</v>
      </c>
      <c r="E12" s="647">
        <v>215000</v>
      </c>
      <c r="F12" s="1366">
        <v>264345.86</v>
      </c>
      <c r="G12" s="1025">
        <f>F12/E12</f>
        <v>1.2295156279069768</v>
      </c>
    </row>
    <row r="13" spans="1:7" ht="27" customHeight="1" thickBot="1" x14ac:dyDescent="0.3">
      <c r="A13" s="648"/>
      <c r="B13" s="649"/>
      <c r="C13" s="650"/>
      <c r="D13" s="651" t="s">
        <v>520</v>
      </c>
      <c r="E13" s="652">
        <f>E9</f>
        <v>215000</v>
      </c>
      <c r="F13" s="652">
        <f t="shared" ref="F13" si="1">F9</f>
        <v>265533.45999999996</v>
      </c>
      <c r="G13" s="1026">
        <f>F13/E13</f>
        <v>1.2350393488372091</v>
      </c>
    </row>
    <row r="14" spans="1:7" ht="39.75" customHeight="1" thickBot="1" x14ac:dyDescent="0.25">
      <c r="A14" s="1551" t="s">
        <v>709</v>
      </c>
      <c r="B14" s="1551"/>
      <c r="C14" s="1551"/>
      <c r="D14" s="1551"/>
      <c r="E14" s="653"/>
    </row>
    <row r="15" spans="1:7" ht="53.25" customHeight="1" thickBot="1" x14ac:dyDescent="0.25">
      <c r="A15" s="654" t="s">
        <v>0</v>
      </c>
      <c r="B15" s="655" t="s">
        <v>1</v>
      </c>
      <c r="C15" s="655" t="s">
        <v>2</v>
      </c>
      <c r="D15" s="630" t="s">
        <v>3</v>
      </c>
      <c r="E15" s="631" t="s">
        <v>750</v>
      </c>
      <c r="F15" s="1022" t="s">
        <v>763</v>
      </c>
      <c r="G15" s="632" t="s">
        <v>715</v>
      </c>
    </row>
    <row r="16" spans="1:7" ht="25.5" x14ac:dyDescent="0.2">
      <c r="A16" s="633">
        <v>900</v>
      </c>
      <c r="B16" s="656"/>
      <c r="C16" s="635"/>
      <c r="D16" s="657" t="s">
        <v>170</v>
      </c>
      <c r="E16" s="658">
        <f>E17+E20+E24+E27+E29</f>
        <v>215000</v>
      </c>
      <c r="F16" s="659">
        <f t="shared" ref="F16" si="2">F17+F20+F24+F27+F29</f>
        <v>57382.31</v>
      </c>
      <c r="G16" s="1027">
        <f t="shared" ref="G16:G30" si="3">F16/E16</f>
        <v>0.26689446511627907</v>
      </c>
    </row>
    <row r="17" spans="1:7" ht="24" x14ac:dyDescent="0.2">
      <c r="A17" s="661"/>
      <c r="B17" s="640">
        <v>90001</v>
      </c>
      <c r="C17" s="640"/>
      <c r="D17" s="662" t="s">
        <v>710</v>
      </c>
      <c r="E17" s="663">
        <f>SUM(E18:E19)</f>
        <v>98200</v>
      </c>
      <c r="F17" s="664">
        <f>SUM(F18:F19)</f>
        <v>41690</v>
      </c>
      <c r="G17" s="1028">
        <f t="shared" si="3"/>
        <v>0.4245417515274949</v>
      </c>
    </row>
    <row r="18" spans="1:7" x14ac:dyDescent="0.2">
      <c r="A18" s="644"/>
      <c r="B18" s="666"/>
      <c r="C18" s="646">
        <v>4210</v>
      </c>
      <c r="D18" s="667" t="s">
        <v>203</v>
      </c>
      <c r="E18" s="668">
        <v>38200</v>
      </c>
      <c r="F18" s="669">
        <v>38000</v>
      </c>
      <c r="G18" s="1029">
        <f t="shared" si="3"/>
        <v>0.99476439790575921</v>
      </c>
    </row>
    <row r="19" spans="1:7" x14ac:dyDescent="0.2">
      <c r="A19" s="644"/>
      <c r="B19" s="670"/>
      <c r="C19" s="666">
        <v>4300</v>
      </c>
      <c r="D19" s="667" t="s">
        <v>205</v>
      </c>
      <c r="E19" s="668">
        <v>60000</v>
      </c>
      <c r="F19" s="671">
        <v>3690</v>
      </c>
      <c r="G19" s="1029">
        <f t="shared" si="3"/>
        <v>6.1499999999999999E-2</v>
      </c>
    </row>
    <row r="20" spans="1:7" x14ac:dyDescent="0.2">
      <c r="A20" s="644"/>
      <c r="B20" s="640">
        <v>90002</v>
      </c>
      <c r="C20" s="640"/>
      <c r="D20" s="641" t="s">
        <v>176</v>
      </c>
      <c r="E20" s="663">
        <f>SUM(E21:E23)</f>
        <v>65000</v>
      </c>
      <c r="F20" s="664">
        <f t="shared" ref="F20" si="4">SUM(F21:F23)</f>
        <v>15444.529999999999</v>
      </c>
      <c r="G20" s="1028">
        <f t="shared" si="3"/>
        <v>0.23760815384615383</v>
      </c>
    </row>
    <row r="21" spans="1:7" ht="48" x14ac:dyDescent="0.2">
      <c r="A21" s="644"/>
      <c r="B21" s="672"/>
      <c r="C21" s="672">
        <v>2320</v>
      </c>
      <c r="D21" s="673" t="s">
        <v>531</v>
      </c>
      <c r="E21" s="674">
        <v>30000</v>
      </c>
      <c r="F21" s="675">
        <v>0</v>
      </c>
      <c r="G21" s="1025">
        <f t="shared" si="3"/>
        <v>0</v>
      </c>
    </row>
    <row r="22" spans="1:7" x14ac:dyDescent="0.2">
      <c r="A22" s="644"/>
      <c r="B22" s="676"/>
      <c r="C22" s="646">
        <v>4210</v>
      </c>
      <c r="D22" s="667" t="s">
        <v>203</v>
      </c>
      <c r="E22" s="677">
        <v>15000</v>
      </c>
      <c r="F22" s="675">
        <v>13850.99</v>
      </c>
      <c r="G22" s="1025">
        <f t="shared" si="3"/>
        <v>0.92339933333333335</v>
      </c>
    </row>
    <row r="23" spans="1:7" x14ac:dyDescent="0.2">
      <c r="A23" s="644"/>
      <c r="B23" s="678"/>
      <c r="C23" s="646">
        <v>4300</v>
      </c>
      <c r="D23" s="667" t="s">
        <v>205</v>
      </c>
      <c r="E23" s="677">
        <v>20000</v>
      </c>
      <c r="F23" s="675">
        <v>1593.54</v>
      </c>
      <c r="G23" s="1025">
        <f t="shared" si="3"/>
        <v>7.9676999999999998E-2</v>
      </c>
    </row>
    <row r="24" spans="1:7" x14ac:dyDescent="0.2">
      <c r="A24" s="644"/>
      <c r="B24" s="640">
        <v>90004</v>
      </c>
      <c r="C24" s="679"/>
      <c r="D24" s="641" t="s">
        <v>369</v>
      </c>
      <c r="E24" s="663">
        <f>SUM(E25:E26)</f>
        <v>39800</v>
      </c>
      <c r="F24" s="664">
        <f t="shared" ref="F24" si="5">SUM(F25:F26)</f>
        <v>247.78</v>
      </c>
      <c r="G24" s="1028">
        <f t="shared" si="3"/>
        <v>6.2256281407035178E-3</v>
      </c>
    </row>
    <row r="25" spans="1:7" x14ac:dyDescent="0.2">
      <c r="A25" s="644"/>
      <c r="B25" s="666"/>
      <c r="C25" s="646">
        <v>4210</v>
      </c>
      <c r="D25" s="667" t="s">
        <v>203</v>
      </c>
      <c r="E25" s="680">
        <v>11800</v>
      </c>
      <c r="F25" s="669">
        <v>247.78</v>
      </c>
      <c r="G25" s="1029">
        <f t="shared" si="3"/>
        <v>2.0998305084745764E-2</v>
      </c>
    </row>
    <row r="26" spans="1:7" x14ac:dyDescent="0.2">
      <c r="A26" s="644"/>
      <c r="B26" s="681"/>
      <c r="C26" s="682">
        <v>4300</v>
      </c>
      <c r="D26" s="683" t="s">
        <v>205</v>
      </c>
      <c r="E26" s="684">
        <v>28000</v>
      </c>
      <c r="F26" s="675">
        <v>0</v>
      </c>
      <c r="G26" s="1025">
        <f t="shared" si="3"/>
        <v>0</v>
      </c>
    </row>
    <row r="27" spans="1:7" ht="36" x14ac:dyDescent="0.2">
      <c r="A27" s="644"/>
      <c r="B27" s="685">
        <v>90019</v>
      </c>
      <c r="C27" s="640"/>
      <c r="D27" s="641" t="s">
        <v>178</v>
      </c>
      <c r="E27" s="663">
        <f>E28</f>
        <v>10000</v>
      </c>
      <c r="F27" s="664">
        <f t="shared" ref="F27" si="6">F28</f>
        <v>0</v>
      </c>
      <c r="G27" s="1028">
        <f t="shared" si="3"/>
        <v>0</v>
      </c>
    </row>
    <row r="28" spans="1:7" x14ac:dyDescent="0.2">
      <c r="A28" s="644"/>
      <c r="B28" s="686"/>
      <c r="C28" s="646">
        <v>4430</v>
      </c>
      <c r="D28" s="667" t="s">
        <v>209</v>
      </c>
      <c r="E28" s="677">
        <v>10000</v>
      </c>
      <c r="F28" s="675">
        <v>0</v>
      </c>
      <c r="G28" s="1025">
        <f t="shared" si="3"/>
        <v>0</v>
      </c>
    </row>
    <row r="29" spans="1:7" x14ac:dyDescent="0.2">
      <c r="A29" s="644"/>
      <c r="B29" s="640">
        <v>90095</v>
      </c>
      <c r="C29" s="679"/>
      <c r="D29" s="641" t="s">
        <v>11</v>
      </c>
      <c r="E29" s="663">
        <f>SUM(E30:E31)</f>
        <v>2000</v>
      </c>
      <c r="F29" s="664">
        <f t="shared" ref="F29" si="7">SUM(F30:F31)</f>
        <v>0</v>
      </c>
      <c r="G29" s="1028">
        <f t="shared" si="3"/>
        <v>0</v>
      </c>
    </row>
    <row r="30" spans="1:7" x14ac:dyDescent="0.2">
      <c r="A30" s="644"/>
      <c r="B30" s="686"/>
      <c r="C30" s="646">
        <v>4210</v>
      </c>
      <c r="D30" s="667" t="s">
        <v>203</v>
      </c>
      <c r="E30" s="677">
        <v>2000</v>
      </c>
      <c r="F30" s="675">
        <v>0</v>
      </c>
      <c r="G30" s="1025">
        <f t="shared" si="3"/>
        <v>0</v>
      </c>
    </row>
    <row r="31" spans="1:7" ht="13.5" thickBot="1" x14ac:dyDescent="0.25">
      <c r="A31" s="644"/>
      <c r="B31" s="678"/>
      <c r="C31" s="646">
        <v>4300</v>
      </c>
      <c r="D31" s="687" t="s">
        <v>205</v>
      </c>
      <c r="E31" s="677">
        <v>0</v>
      </c>
      <c r="F31" s="675">
        <v>0</v>
      </c>
      <c r="G31" s="1025">
        <v>0</v>
      </c>
    </row>
    <row r="32" spans="1:7" ht="33" customHeight="1" thickBot="1" x14ac:dyDescent="0.3">
      <c r="A32" s="648"/>
      <c r="B32" s="649"/>
      <c r="C32" s="649"/>
      <c r="D32" s="651" t="s">
        <v>520</v>
      </c>
      <c r="E32" s="688">
        <f>E16</f>
        <v>215000</v>
      </c>
      <c r="F32" s="689">
        <f t="shared" ref="F32" si="8">F16</f>
        <v>57382.31</v>
      </c>
      <c r="G32" s="1026">
        <f>F32/E32</f>
        <v>0.26689446511627907</v>
      </c>
    </row>
    <row r="33" spans="1:7" x14ac:dyDescent="0.2">
      <c r="A33" s="690"/>
      <c r="B33" s="645"/>
      <c r="C33" s="645"/>
      <c r="D33" s="645"/>
      <c r="E33" s="645"/>
      <c r="G33" s="1030"/>
    </row>
    <row r="34" spans="1:7" x14ac:dyDescent="0.2">
      <c r="A34" s="690"/>
      <c r="B34" s="645"/>
      <c r="C34" s="645"/>
      <c r="D34" s="645"/>
      <c r="E34" s="645"/>
      <c r="G34" s="1030"/>
    </row>
    <row r="35" spans="1:7" x14ac:dyDescent="0.2">
      <c r="A35" s="690"/>
      <c r="B35" s="645"/>
      <c r="C35" s="645"/>
      <c r="D35" s="645"/>
      <c r="E35" s="645"/>
    </row>
    <row r="36" spans="1:7" x14ac:dyDescent="0.2">
      <c r="A36" s="690"/>
      <c r="B36" s="645"/>
      <c r="C36" s="645"/>
      <c r="D36" s="645"/>
      <c r="E36" s="645"/>
    </row>
    <row r="37" spans="1:7" x14ac:dyDescent="0.2">
      <c r="A37" s="690"/>
      <c r="B37" s="645"/>
      <c r="C37" s="645"/>
      <c r="D37" s="645"/>
      <c r="E37" s="645"/>
    </row>
    <row r="38" spans="1:7" x14ac:dyDescent="0.2">
      <c r="A38" s="690"/>
      <c r="B38" s="645"/>
      <c r="C38" s="645"/>
      <c r="D38" s="645"/>
      <c r="E38" s="645"/>
    </row>
    <row r="39" spans="1:7" x14ac:dyDescent="0.2">
      <c r="A39" s="690"/>
      <c r="B39" s="645"/>
      <c r="C39" s="645"/>
      <c r="D39" s="645"/>
      <c r="E39" s="645"/>
    </row>
    <row r="40" spans="1:7" x14ac:dyDescent="0.2">
      <c r="A40" s="690"/>
      <c r="B40" s="645"/>
      <c r="C40" s="645"/>
      <c r="D40" s="645"/>
      <c r="E40" s="645"/>
    </row>
    <row r="41" spans="1:7" x14ac:dyDescent="0.2">
      <c r="A41" s="690"/>
      <c r="B41" s="645"/>
      <c r="C41" s="645"/>
      <c r="D41" s="645"/>
      <c r="E41" s="645"/>
    </row>
    <row r="42" spans="1:7" x14ac:dyDescent="0.2">
      <c r="A42" s="690"/>
      <c r="B42" s="645"/>
      <c r="C42" s="645"/>
      <c r="D42" s="645"/>
      <c r="E42" s="645"/>
    </row>
    <row r="43" spans="1:7" x14ac:dyDescent="0.2">
      <c r="A43" s="690"/>
      <c r="B43" s="645"/>
      <c r="C43" s="645"/>
      <c r="D43" s="645"/>
      <c r="E43" s="645"/>
    </row>
    <row r="44" spans="1:7" x14ac:dyDescent="0.2">
      <c r="A44" s="690"/>
      <c r="B44" s="690"/>
      <c r="C44" s="690"/>
      <c r="D44" s="690"/>
      <c r="E44" s="690"/>
    </row>
    <row r="45" spans="1:7" x14ac:dyDescent="0.2">
      <c r="A45" s="690"/>
      <c r="B45" s="690"/>
      <c r="C45" s="690"/>
      <c r="D45" s="690"/>
      <c r="E45" s="690"/>
    </row>
    <row r="46" spans="1:7" x14ac:dyDescent="0.2">
      <c r="A46" s="690"/>
      <c r="B46" s="690"/>
      <c r="C46" s="690"/>
      <c r="D46" s="690"/>
      <c r="E46" s="690"/>
    </row>
    <row r="47" spans="1:7" x14ac:dyDescent="0.2">
      <c r="A47" s="690"/>
      <c r="B47" s="690"/>
      <c r="C47" s="690"/>
      <c r="D47" s="690"/>
      <c r="E47" s="690"/>
    </row>
    <row r="48" spans="1:7" x14ac:dyDescent="0.2">
      <c r="A48" s="690"/>
      <c r="B48" s="690"/>
      <c r="C48" s="690"/>
      <c r="D48" s="690"/>
      <c r="E48" s="690"/>
    </row>
    <row r="49" spans="1:5" x14ac:dyDescent="0.2">
      <c r="A49" s="690"/>
      <c r="B49" s="690"/>
      <c r="C49" s="690"/>
      <c r="D49" s="690"/>
      <c r="E49" s="690"/>
    </row>
  </sheetData>
  <mergeCells count="7">
    <mergeCell ref="A14:D14"/>
    <mergeCell ref="E1:G1"/>
    <mergeCell ref="E2:G2"/>
    <mergeCell ref="E3:G3"/>
    <mergeCell ref="D4:E4"/>
    <mergeCell ref="A7:D7"/>
    <mergeCell ref="A6:G6"/>
  </mergeCells>
  <pageMargins left="0.78740157480314965" right="0.19685039370078741" top="0.98425196850393704" bottom="0.98425196850393704" header="0.51181102362204722" footer="0.51181102362204722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14</vt:i4>
      </vt:variant>
      <vt:variant>
        <vt:lpstr>Zakresy nazwane</vt:lpstr>
      </vt:variant>
      <vt:variant>
        <vt:i4>9</vt:i4>
      </vt:variant>
    </vt:vector>
  </HeadingPairs>
  <TitlesOfParts>
    <vt:vector size="23" baseType="lpstr">
      <vt:lpstr>Zał.Nr 1</vt:lpstr>
      <vt:lpstr>Zal Nr 2</vt:lpstr>
      <vt:lpstr>Zał. nr 3 </vt:lpstr>
      <vt:lpstr>Zał. nr 4</vt:lpstr>
      <vt:lpstr>Zał. Nr 5</vt:lpstr>
      <vt:lpstr>Zał. Nr 6</vt:lpstr>
      <vt:lpstr>zał nr 7</vt:lpstr>
      <vt:lpstr>zał.nr 8</vt:lpstr>
      <vt:lpstr>Zał. nr 9</vt:lpstr>
      <vt:lpstr>Zał. nr 10</vt:lpstr>
      <vt:lpstr>Zał. Nr 11 Przedsięwzięcia</vt:lpstr>
      <vt:lpstr>Tabela Nr 1 </vt:lpstr>
      <vt:lpstr>Zal Nr 12 </vt:lpstr>
      <vt:lpstr>Odpady komunalne</vt:lpstr>
      <vt:lpstr>'Tabela Nr 1 '!Tytuły_wydruku</vt:lpstr>
      <vt:lpstr>'Zal Nr 12 '!Tytuły_wydruku</vt:lpstr>
      <vt:lpstr>'Zal Nr 2'!Tytuły_wydruku</vt:lpstr>
      <vt:lpstr>'zał nr 7'!Tytuły_wydruku</vt:lpstr>
      <vt:lpstr>'Zał. Nr 11 Przedsięwzięcia'!Tytuły_wydruku</vt:lpstr>
      <vt:lpstr>'Zał. nr 4'!Tytuły_wydruku</vt:lpstr>
      <vt:lpstr>'Zał. Nr 5'!Tytuły_wydruku</vt:lpstr>
      <vt:lpstr>'Zał. Nr 6'!Tytuły_wydruku</vt:lpstr>
      <vt:lpstr>'Zał.Nr 1'!Tytuły_wydruku</vt:lpstr>
    </vt:vector>
  </TitlesOfParts>
  <Company>Gmina Rogoźno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2014-08-19T11:39:35Z</cp:lastPrinted>
  <dcterms:created xsi:type="dcterms:W3CDTF">2014-06-26T11:51:39Z</dcterms:created>
  <dcterms:modified xsi:type="dcterms:W3CDTF">2014-08-19T11:56:37Z</dcterms:modified>
</cp:coreProperties>
</file>