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18195" windowHeight="7455"/>
  </bookViews>
  <sheets>
    <sheet name="Zał. Nr 2 do WPF" sheetId="1" r:id="rId1"/>
  </sheets>
  <definedNames>
    <definedName name="_xlnm.Print_Titles" localSheetId="0">'Zał. Nr 2 do WPF'!$6:$8</definedName>
  </definedNames>
  <calcPr calcId="145621"/>
</workbook>
</file>

<file path=xl/calcChain.xml><?xml version="1.0" encoding="utf-8"?>
<calcChain xmlns="http://schemas.openxmlformats.org/spreadsheetml/2006/main">
  <c r="G25" i="1" l="1"/>
  <c r="H25" i="1"/>
  <c r="I25" i="1"/>
  <c r="J25" i="1"/>
  <c r="K25" i="1"/>
  <c r="L25" i="1"/>
  <c r="F25" i="1"/>
  <c r="L26" i="1"/>
  <c r="L29" i="1" l="1"/>
  <c r="H29" i="1"/>
  <c r="F29" i="1"/>
  <c r="H30" i="1" l="1"/>
  <c r="F30" i="1"/>
  <c r="G28" i="1" l="1"/>
  <c r="H28" i="1"/>
  <c r="I28" i="1"/>
  <c r="J28" i="1"/>
  <c r="K28" i="1"/>
  <c r="L28" i="1"/>
  <c r="F28" i="1"/>
  <c r="L50" i="1"/>
  <c r="L18" i="1" l="1"/>
  <c r="L16" i="1"/>
  <c r="L38" i="1" l="1"/>
  <c r="H38" i="1"/>
  <c r="F38" i="1"/>
  <c r="H16" i="1" l="1"/>
  <c r="H14" i="1"/>
  <c r="F14" i="1"/>
  <c r="F21" i="1"/>
  <c r="F46" i="1"/>
  <c r="F44" i="1"/>
  <c r="H40" i="1"/>
  <c r="F40" i="1"/>
  <c r="H21" i="1"/>
  <c r="F24" i="1" l="1"/>
  <c r="F18" i="1"/>
  <c r="H18" i="1"/>
  <c r="K20" i="1" l="1"/>
  <c r="K13" i="1"/>
  <c r="G13" i="1"/>
  <c r="H13" i="1"/>
  <c r="I13" i="1"/>
  <c r="J13" i="1"/>
  <c r="L13" i="1"/>
  <c r="F13" i="1"/>
  <c r="K11" i="1" l="1"/>
  <c r="K24" i="1"/>
  <c r="K12" i="1"/>
  <c r="K10" i="1"/>
  <c r="K9" i="1" l="1"/>
  <c r="G21" i="1" l="1"/>
  <c r="G20" i="1" l="1"/>
  <c r="H20" i="1"/>
  <c r="H12" i="1" s="1"/>
  <c r="I20" i="1"/>
  <c r="I12" i="1" s="1"/>
  <c r="J20" i="1"/>
  <c r="J11" i="1" s="1"/>
  <c r="L20" i="1"/>
  <c r="L11" i="1" s="1"/>
  <c r="F20" i="1"/>
  <c r="I11" i="1" l="1"/>
  <c r="H11" i="1"/>
  <c r="J12" i="1"/>
  <c r="L12" i="1"/>
  <c r="G12" i="1"/>
  <c r="F12" i="1"/>
  <c r="G11" i="1"/>
  <c r="F11" i="1"/>
  <c r="G10" i="1" l="1"/>
  <c r="H10" i="1"/>
  <c r="I10" i="1"/>
  <c r="J10" i="1"/>
  <c r="L10" i="1"/>
  <c r="G24" i="1" l="1"/>
  <c r="G9" i="1"/>
  <c r="F10" i="1"/>
  <c r="J24" i="1" l="1"/>
  <c r="I24" i="1"/>
  <c r="I9" i="1" l="1"/>
  <c r="J9" i="1"/>
  <c r="H9" i="1"/>
  <c r="H24" i="1"/>
  <c r="L24" i="1"/>
  <c r="L9" i="1"/>
  <c r="F9" i="1"/>
</calcChain>
</file>

<file path=xl/sharedStrings.xml><?xml version="1.0" encoding="utf-8"?>
<sst xmlns="http://schemas.openxmlformats.org/spreadsheetml/2006/main" count="92" uniqueCount="74">
  <si>
    <t>Rady Miejskiej w Rogoźnie</t>
  </si>
  <si>
    <t>Lp</t>
  </si>
  <si>
    <t>Nazwa i cel</t>
  </si>
  <si>
    <t>Jednostka odpowiedzialna lub koordynująca program</t>
  </si>
  <si>
    <t>Okres realizacji programu</t>
  </si>
  <si>
    <t>Łączne nakłady finansowe</t>
  </si>
  <si>
    <t>Limity wydatków w poszczególnych latach (wszystkie lata)</t>
  </si>
  <si>
    <t>Limit zobowiązań</t>
  </si>
  <si>
    <t>od</t>
  </si>
  <si>
    <t>do</t>
  </si>
  <si>
    <t>1</t>
  </si>
  <si>
    <t>2</t>
  </si>
  <si>
    <t>3</t>
  </si>
  <si>
    <t>4</t>
  </si>
  <si>
    <t>5</t>
  </si>
  <si>
    <t>6</t>
  </si>
  <si>
    <t>7</t>
  </si>
  <si>
    <r>
      <t xml:space="preserve">Wydatki na przedsięwzięcia - ogółem (1.1 .+1.2.+1.3) </t>
    </r>
    <r>
      <rPr>
        <i/>
        <sz val="8"/>
        <rFont val="Times New Roman"/>
        <family val="1"/>
        <charset val="238"/>
      </rPr>
      <t xml:space="preserve">i </t>
    </r>
    <r>
      <rPr>
        <sz val="8"/>
        <rFont val="Times New Roman"/>
        <family val="1"/>
        <charset val="238"/>
      </rPr>
      <t>tego:</t>
    </r>
  </si>
  <si>
    <t>l.a</t>
  </si>
  <si>
    <t>- wydatki bieżące</t>
  </si>
  <si>
    <t>l.b</t>
  </si>
  <si>
    <t>- wydatki majątkowe</t>
  </si>
  <si>
    <t>1.1.</t>
  </si>
  <si>
    <t>1.1.1.</t>
  </si>
  <si>
    <t>1.1.2.</t>
  </si>
  <si>
    <t>1.2.</t>
  </si>
  <si>
    <t>1.3.</t>
  </si>
  <si>
    <t>Wydatki na programy, projekty lub zadania pozostałe (inne niż wymienione w pkt 1.1 i 1.2), z tego:</t>
  </si>
  <si>
    <t>1.3.1</t>
  </si>
  <si>
    <t>Urząd Miejski w Rogoźnie</t>
  </si>
  <si>
    <t>1.3.2.</t>
  </si>
  <si>
    <t>1.3.2.1</t>
  </si>
  <si>
    <t>1.3.2.2</t>
  </si>
  <si>
    <t>1.3.2.3</t>
  </si>
  <si>
    <r>
      <t xml:space="preserve">Wydatki na programy, projekty lub zadania związane z programami realizowanymi z udziałem środków, o których mowa w art. 5 ust. 1 pkt 2 i 3 ustawy z dnia 27 sierpnia 2009. r. o finansach publicznych (t.j. Dz. U. z 2016 r., poz.1870 z późn. zm.) </t>
    </r>
    <r>
      <rPr>
        <b/>
        <i/>
        <sz val="8"/>
        <rFont val="Times New Roman"/>
        <family val="1"/>
        <charset val="238"/>
      </rPr>
      <t xml:space="preserve">i </t>
    </r>
    <r>
      <rPr>
        <b/>
        <sz val="8"/>
        <rFont val="Times New Roman"/>
        <family val="1"/>
        <charset val="238"/>
      </rPr>
      <t>tego:</t>
    </r>
  </si>
  <si>
    <t>1.1.1.1</t>
  </si>
  <si>
    <t>GOPS w Rogoźnie</t>
  </si>
  <si>
    <t>Poprawa dostępu do usług społecznych w powiecie obornickim</t>
  </si>
  <si>
    <t>Cel: Poprawa dostępu do usług społecznych w powiecie obornickim dla osób zagrożonych ubustwem lub wykluczeniem społecznym</t>
  </si>
  <si>
    <t>1.1.2.1</t>
  </si>
  <si>
    <r>
      <t>Wydatki na programy, projekty lub zadania związane z umowami partnerstwa publiczno- prywatnego, z</t>
    </r>
    <r>
      <rPr>
        <b/>
        <i/>
        <sz val="8"/>
        <rFont val="Times New Roman"/>
        <family val="1"/>
        <charset val="238"/>
      </rPr>
      <t xml:space="preserve"> </t>
    </r>
    <r>
      <rPr>
        <b/>
        <sz val="8"/>
        <rFont val="Times New Roman"/>
        <family val="1"/>
        <charset val="238"/>
      </rPr>
      <t>tego:</t>
    </r>
  </si>
  <si>
    <t>Cel: zachowanie, ochrona, promocja i rozwój dziedzictwa naturalnego  i kulturowego</t>
  </si>
  <si>
    <t>1.3.2.4</t>
  </si>
  <si>
    <t>1.1.1.3</t>
  </si>
  <si>
    <t>1.1.1.4</t>
  </si>
  <si>
    <t>Aktywniej w Rogoźnie- kompleksowy program aktywizacji dla mieszkańców Gminy Rogoźno</t>
  </si>
  <si>
    <t>Cel: aktywizacja zawodowa osób wykluczonych społecznie i niepełnosprawnych</t>
  </si>
  <si>
    <t>Cel: Edukacja szkolno przedszkolna - podwyższenie kompetencji uczniów i nauczycieli</t>
  </si>
  <si>
    <t>1.3.2.5</t>
  </si>
  <si>
    <t>Modernizacja oraz wyposażenie Muzeum Regionalnego im. Wojciechy Dutkiewicz w Rogoźnie wraz z zagospodarowaniem otoczenia Placu Karola Marcinkowskiego</t>
  </si>
  <si>
    <t>Budowa wiaty biesiadnej wraz z budynkiem przyległym w m. Garbatka</t>
  </si>
  <si>
    <t>Wykaz przedsiewzięć do Wieloletniej Prognozy Finansowej na lata 2018-2037</t>
  </si>
  <si>
    <t>Powiedz mi, a zapomnę. Pokaż mi, a zapamietam. Pozwól mi zrobić, a zrozumiem"- nowe kompetencje uczniów i nauczycieli w Gminie Rogoźno</t>
  </si>
  <si>
    <t>poprawa życia mieszkanców</t>
  </si>
  <si>
    <t>"Przebudowa budynku przy ulicy Fabrycznej na lokale socjalne</t>
  </si>
  <si>
    <t>realizacja zadania własnego gminy</t>
  </si>
  <si>
    <t>Dofinansowanie przebudowy drogi 2030P na odcinku ul. Za Jeziorem na długości 0,7km</t>
  </si>
  <si>
    <t>Cel. Bezpieczeństwo publiczne</t>
  </si>
  <si>
    <t>Budowa drogi Pasieka - Pruśce</t>
  </si>
  <si>
    <t>Cel.poprawa życia mieszkańców</t>
  </si>
  <si>
    <t>1.3.2.6</t>
  </si>
  <si>
    <t xml:space="preserve">Rozbudowa remizy OSP Owieczki </t>
  </si>
  <si>
    <t>1.3.2.7</t>
  </si>
  <si>
    <t>cel. Rozwój fizyczny młodzieży</t>
  </si>
  <si>
    <t>Przebudowa boiska wielofunkcyjnego w Szkole Podstawowej nr 2 w Rogoźnie</t>
  </si>
  <si>
    <t>1.3.2.8</t>
  </si>
  <si>
    <t>Zakup nieruchomosci od SM w Obornikach</t>
  </si>
  <si>
    <t>cel. Na realizację zadań własnych gminy</t>
  </si>
  <si>
    <t>"Budowa ulicy Seminarialnej i Długiej w Rogoźnie" - etap IV na dł. 235m
Cel: poprawa bezpieczeństwa  i komunikacji</t>
  </si>
  <si>
    <t>z dnia .. Sierpnia 2018 roku</t>
  </si>
  <si>
    <t>1.3.1.1</t>
  </si>
  <si>
    <t>Wykonanie ewidencja dróg gminnych</t>
  </si>
  <si>
    <t>cel: spelnienie zapisu ustawy o drogach publicznych</t>
  </si>
  <si>
    <t>Załącznik Nr 2 do Uchwały nr LXVII/582/2018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</si>
</sst>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2"/>
      <name val="Arial"/>
      <family val="2"/>
      <charset val="238"/>
    </font>
    <font>
      <b/>
      <sz val="8"/>
      <name val="Times New Roman"/>
      <family val="1"/>
      <charset val="238"/>
    </font>
    <font>
      <b/>
      <i/>
      <sz val="8"/>
      <name val="Times New Roman"/>
      <family val="1"/>
      <charset val="238"/>
    </font>
    <font>
      <b/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sz val="8"/>
      <name val="Times New Roman"/>
      <family val="1"/>
      <charset val="238"/>
    </font>
    <font>
      <i/>
      <sz val="8"/>
      <name val="Times New Roman"/>
      <family val="1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10"/>
      <name val="Arial CE"/>
      <family val="2"/>
      <charset val="238"/>
    </font>
    <font>
      <sz val="8"/>
      <name val="Arial CE"/>
      <charset val="23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 applyNumberFormat="0" applyFont="0" applyFill="0" applyBorder="0" applyAlignment="0" applyProtection="0">
      <alignment vertical="top"/>
    </xf>
    <xf numFmtId="0" fontId="13" fillId="0" borderId="0"/>
  </cellStyleXfs>
  <cellXfs count="90">
    <xf numFmtId="0" fontId="0" fillId="0" borderId="0" xfId="0" applyAlignment="1"/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6" xfId="0" applyNumberFormat="1" applyFont="1" applyFill="1" applyBorder="1" applyAlignment="1" applyProtection="1">
      <alignment horizontal="center" vertical="top"/>
    </xf>
    <xf numFmtId="0" fontId="6" fillId="0" borderId="6" xfId="0" applyNumberFormat="1" applyFont="1" applyFill="1" applyBorder="1" applyAlignment="1" applyProtection="1">
      <alignment horizontal="center" vertical="top"/>
    </xf>
    <xf numFmtId="0" fontId="7" fillId="0" borderId="6" xfId="0" applyNumberFormat="1" applyFont="1" applyFill="1" applyBorder="1" applyAlignment="1" applyProtection="1">
      <alignment horizontal="center" vertical="top"/>
    </xf>
    <xf numFmtId="0" fontId="8" fillId="0" borderId="6" xfId="0" applyNumberFormat="1" applyFont="1" applyFill="1" applyBorder="1" applyAlignment="1" applyProtection="1">
      <alignment horizontal="center" vertical="top"/>
    </xf>
    <xf numFmtId="0" fontId="2" fillId="0" borderId="6" xfId="0" applyNumberFormat="1" applyFont="1" applyFill="1" applyBorder="1" applyAlignment="1" applyProtection="1">
      <alignment horizontal="left" vertical="top"/>
    </xf>
    <xf numFmtId="4" fontId="11" fillId="0" borderId="6" xfId="0" applyNumberFormat="1" applyFont="1" applyFill="1" applyBorder="1" applyAlignment="1" applyProtection="1">
      <alignment horizontal="right" vertical="top"/>
    </xf>
    <xf numFmtId="0" fontId="9" fillId="0" borderId="6" xfId="0" applyNumberFormat="1" applyFont="1" applyFill="1" applyBorder="1" applyAlignment="1" applyProtection="1">
      <alignment horizontal="center" vertical="top"/>
    </xf>
    <xf numFmtId="4" fontId="12" fillId="0" borderId="6" xfId="0" applyNumberFormat="1" applyFont="1" applyFill="1" applyBorder="1" applyAlignment="1" applyProtection="1">
      <alignment horizontal="right" vertical="top"/>
    </xf>
    <xf numFmtId="0" fontId="9" fillId="0" borderId="1" xfId="0" applyNumberFormat="1" applyFont="1" applyFill="1" applyBorder="1" applyAlignment="1" applyProtection="1">
      <alignment horizontal="center" vertical="top"/>
    </xf>
    <xf numFmtId="49" fontId="9" fillId="0" borderId="2" xfId="0" applyNumberFormat="1" applyFont="1" applyFill="1" applyBorder="1" applyAlignment="1" applyProtection="1">
      <alignment horizontal="left" vertical="top" wrapText="1"/>
    </xf>
    <xf numFmtId="4" fontId="11" fillId="0" borderId="1" xfId="0" applyNumberFormat="1" applyFont="1" applyFill="1" applyBorder="1" applyAlignment="1" applyProtection="1">
      <alignment horizontal="right" vertical="top"/>
    </xf>
    <xf numFmtId="0" fontId="12" fillId="0" borderId="6" xfId="0" applyNumberFormat="1" applyFont="1" applyFill="1" applyBorder="1" applyAlignment="1" applyProtection="1">
      <alignment vertical="top" wrapText="1"/>
    </xf>
    <xf numFmtId="0" fontId="12" fillId="0" borderId="6" xfId="0" applyNumberFormat="1" applyFont="1" applyFill="1" applyBorder="1" applyAlignment="1" applyProtection="1">
      <alignment vertical="top"/>
    </xf>
    <xf numFmtId="0" fontId="14" fillId="0" borderId="6" xfId="1" applyFont="1" applyBorder="1" applyAlignment="1">
      <alignment horizontal="left" vertical="top" wrapText="1"/>
    </xf>
    <xf numFmtId="0" fontId="12" fillId="0" borderId="6" xfId="0" applyNumberFormat="1" applyFont="1" applyFill="1" applyBorder="1" applyAlignment="1" applyProtection="1">
      <alignment horizontal="center" vertical="top" wrapText="1"/>
    </xf>
    <xf numFmtId="0" fontId="9" fillId="0" borderId="5" xfId="0" applyNumberFormat="1" applyFont="1" applyFill="1" applyBorder="1" applyAlignment="1" applyProtection="1">
      <alignment vertical="top" wrapText="1"/>
    </xf>
    <xf numFmtId="0" fontId="12" fillId="0" borderId="5" xfId="0" applyNumberFormat="1" applyFont="1" applyFill="1" applyBorder="1" applyAlignment="1" applyProtection="1">
      <alignment horizontal="center" vertical="top" wrapText="1"/>
    </xf>
    <xf numFmtId="4" fontId="12" fillId="0" borderId="6" xfId="0" applyNumberFormat="1" applyFont="1" applyFill="1" applyBorder="1" applyAlignment="1" applyProtection="1">
      <alignment vertical="top"/>
    </xf>
    <xf numFmtId="0" fontId="9" fillId="0" borderId="4" xfId="0" applyNumberFormat="1" applyFont="1" applyFill="1" applyBorder="1" applyAlignment="1" applyProtection="1">
      <alignment horizontal="left" vertical="top" wrapText="1"/>
    </xf>
    <xf numFmtId="0" fontId="9" fillId="0" borderId="3" xfId="0" applyNumberFormat="1" applyFont="1" applyFill="1" applyBorder="1" applyAlignment="1" applyProtection="1">
      <alignment horizontal="left" vertical="top" wrapText="1"/>
    </xf>
    <xf numFmtId="0" fontId="9" fillId="0" borderId="6" xfId="0" applyNumberFormat="1" applyFont="1" applyFill="1" applyBorder="1" applyAlignment="1" applyProtection="1">
      <alignment horizontal="center" vertical="top"/>
    </xf>
    <xf numFmtId="0" fontId="9" fillId="0" borderId="2" xfId="0" applyNumberFormat="1" applyFont="1" applyFill="1" applyBorder="1" applyAlignment="1" applyProtection="1">
      <alignment horizontal="left" vertical="center" wrapText="1"/>
    </xf>
    <xf numFmtId="4" fontId="11" fillId="0" borderId="6" xfId="0" applyNumberFormat="1" applyFont="1" applyFill="1" applyBorder="1" applyAlignment="1" applyProtection="1">
      <alignment horizontal="right" vertical="center"/>
    </xf>
    <xf numFmtId="4" fontId="11" fillId="0" borderId="6" xfId="0" applyNumberFormat="1" applyFont="1" applyFill="1" applyBorder="1" applyAlignment="1" applyProtection="1">
      <alignment vertical="center"/>
    </xf>
    <xf numFmtId="4" fontId="11" fillId="0" borderId="6" xfId="0" applyNumberFormat="1" applyFont="1" applyFill="1" applyBorder="1" applyAlignment="1" applyProtection="1">
      <alignment vertical="top"/>
    </xf>
    <xf numFmtId="4" fontId="12" fillId="0" borderId="1" xfId="0" applyNumberFormat="1" applyFont="1" applyFill="1" applyBorder="1" applyAlignment="1" applyProtection="1">
      <alignment horizontal="right" vertical="top"/>
    </xf>
    <xf numFmtId="4" fontId="12" fillId="0" borderId="5" xfId="0" applyNumberFormat="1" applyFont="1" applyFill="1" applyBorder="1" applyAlignment="1" applyProtection="1">
      <alignment horizontal="right" vertical="top"/>
    </xf>
    <xf numFmtId="0" fontId="5" fillId="0" borderId="5" xfId="0" applyNumberFormat="1" applyFont="1" applyFill="1" applyBorder="1" applyAlignment="1" applyProtection="1">
      <alignment horizontal="center" vertical="top"/>
    </xf>
    <xf numFmtId="4" fontId="12" fillId="0" borderId="1" xfId="0" applyNumberFormat="1" applyFont="1" applyFill="1" applyBorder="1" applyAlignment="1" applyProtection="1">
      <alignment horizontal="center" vertical="top"/>
    </xf>
    <xf numFmtId="4" fontId="12" fillId="0" borderId="5" xfId="0" applyNumberFormat="1" applyFont="1" applyFill="1" applyBorder="1" applyAlignment="1" applyProtection="1">
      <alignment horizontal="center" vertical="top"/>
    </xf>
    <xf numFmtId="0" fontId="9" fillId="0" borderId="1" xfId="0" applyNumberFormat="1" applyFont="1" applyFill="1" applyBorder="1" applyAlignment="1" applyProtection="1">
      <alignment horizontal="center" vertical="top"/>
    </xf>
    <xf numFmtId="0" fontId="9" fillId="0" borderId="9" xfId="0" applyNumberFormat="1" applyFont="1" applyFill="1" applyBorder="1" applyAlignment="1" applyProtection="1">
      <alignment horizontal="left" vertical="top" wrapText="1"/>
    </xf>
    <xf numFmtId="4" fontId="12" fillId="0" borderId="1" xfId="0" applyNumberFormat="1" applyFont="1" applyFill="1" applyBorder="1" applyAlignment="1" applyProtection="1">
      <alignment horizontal="right" vertical="top"/>
    </xf>
    <xf numFmtId="4" fontId="12" fillId="0" borderId="5" xfId="0" applyNumberFormat="1" applyFont="1" applyFill="1" applyBorder="1" applyAlignment="1" applyProtection="1">
      <alignment horizontal="right" vertical="top"/>
    </xf>
    <xf numFmtId="0" fontId="12" fillId="0" borderId="1" xfId="0" applyNumberFormat="1" applyFont="1" applyFill="1" applyBorder="1" applyAlignment="1" applyProtection="1">
      <alignment horizontal="center" vertical="top"/>
    </xf>
    <xf numFmtId="0" fontId="12" fillId="0" borderId="5" xfId="0" applyNumberFormat="1" applyFont="1" applyFill="1" applyBorder="1" applyAlignment="1" applyProtection="1">
      <alignment horizontal="center" vertical="top"/>
    </xf>
    <xf numFmtId="0" fontId="12" fillId="0" borderId="1" xfId="0" applyNumberFormat="1" applyFont="1" applyFill="1" applyBorder="1" applyAlignment="1" applyProtection="1">
      <alignment horizontal="center" vertical="center" wrapText="1"/>
    </xf>
    <xf numFmtId="0" fontId="12" fillId="0" borderId="5" xfId="0" applyNumberFormat="1" applyFont="1" applyFill="1" applyBorder="1" applyAlignment="1" applyProtection="1">
      <alignment horizontal="center" vertical="center" wrapText="1"/>
    </xf>
    <xf numFmtId="4" fontId="12" fillId="0" borderId="1" xfId="0" applyNumberFormat="1" applyFont="1" applyFill="1" applyBorder="1" applyAlignment="1" applyProtection="1">
      <alignment horizontal="center" vertical="top"/>
    </xf>
    <xf numFmtId="4" fontId="12" fillId="0" borderId="5" xfId="0" applyNumberFormat="1" applyFont="1" applyFill="1" applyBorder="1" applyAlignment="1" applyProtection="1">
      <alignment horizontal="center" vertical="top"/>
    </xf>
    <xf numFmtId="4" fontId="12" fillId="0" borderId="1" xfId="0" applyNumberFormat="1" applyFont="1" applyFill="1" applyBorder="1" applyAlignment="1" applyProtection="1">
      <alignment horizontal="right" vertical="center"/>
    </xf>
    <xf numFmtId="4" fontId="12" fillId="0" borderId="5" xfId="0" applyNumberFormat="1" applyFont="1" applyFill="1" applyBorder="1" applyAlignment="1" applyProtection="1">
      <alignment horizontal="right" vertical="center"/>
    </xf>
    <xf numFmtId="4" fontId="12" fillId="0" borderId="1" xfId="0" applyNumberFormat="1" applyFont="1" applyFill="1" applyBorder="1" applyAlignment="1" applyProtection="1">
      <alignment horizontal="center" vertical="center"/>
    </xf>
    <xf numFmtId="4" fontId="12" fillId="0" borderId="5" xfId="0" applyNumberFormat="1" applyFont="1" applyFill="1" applyBorder="1" applyAlignment="1" applyProtection="1">
      <alignment horizontal="center" vertical="center"/>
    </xf>
    <xf numFmtId="4" fontId="12" fillId="0" borderId="1" xfId="0" applyNumberFormat="1" applyFont="1" applyFill="1" applyBorder="1" applyAlignment="1" applyProtection="1">
      <alignment vertical="center"/>
    </xf>
    <xf numFmtId="4" fontId="12" fillId="0" borderId="5" xfId="0" applyNumberFormat="1" applyFont="1" applyFill="1" applyBorder="1" applyAlignment="1" applyProtection="1">
      <alignment vertical="center"/>
    </xf>
    <xf numFmtId="4" fontId="12" fillId="0" borderId="1" xfId="0" applyNumberFormat="1" applyFont="1" applyFill="1" applyBorder="1" applyAlignment="1" applyProtection="1">
      <alignment vertical="top"/>
    </xf>
    <xf numFmtId="4" fontId="12" fillId="0" borderId="5" xfId="0" applyNumberFormat="1" applyFont="1" applyFill="1" applyBorder="1" applyAlignment="1" applyProtection="1">
      <alignment vertical="top"/>
    </xf>
    <xf numFmtId="0" fontId="9" fillId="0" borderId="1" xfId="0" applyNumberFormat="1" applyFont="1" applyFill="1" applyBorder="1" applyAlignment="1" applyProtection="1">
      <alignment horizontal="center" vertical="top"/>
    </xf>
    <xf numFmtId="0" fontId="9" fillId="0" borderId="5" xfId="0" applyNumberFormat="1" applyFont="1" applyFill="1" applyBorder="1" applyAlignment="1" applyProtection="1">
      <alignment horizontal="center" vertical="top"/>
    </xf>
    <xf numFmtId="0" fontId="9" fillId="0" borderId="6" xfId="0" applyNumberFormat="1" applyFont="1" applyFill="1" applyBorder="1" applyAlignment="1" applyProtection="1">
      <alignment horizontal="center" vertical="center" wrapText="1"/>
    </xf>
    <xf numFmtId="0" fontId="9" fillId="0" borderId="7" xfId="0" applyNumberFormat="1" applyFont="1" applyFill="1" applyBorder="1" applyAlignment="1" applyProtection="1">
      <alignment horizontal="center" vertical="center" wrapText="1"/>
    </xf>
    <xf numFmtId="0" fontId="9" fillId="0" borderId="8" xfId="0" applyNumberFormat="1" applyFont="1" applyFill="1" applyBorder="1" applyAlignment="1" applyProtection="1">
      <alignment horizontal="center" vertical="center" wrapText="1"/>
    </xf>
    <xf numFmtId="0" fontId="9" fillId="0" borderId="2" xfId="0" applyNumberFormat="1" applyFont="1" applyFill="1" applyBorder="1" applyAlignment="1" applyProtection="1">
      <alignment horizontal="left" vertical="center"/>
    </xf>
    <xf numFmtId="0" fontId="9" fillId="0" borderId="4" xfId="0" applyNumberFormat="1" applyFont="1" applyFill="1" applyBorder="1" applyAlignment="1" applyProtection="1">
      <alignment horizontal="left" vertical="center"/>
    </xf>
    <xf numFmtId="0" fontId="9" fillId="0" borderId="3" xfId="0" applyNumberFormat="1" applyFont="1" applyFill="1" applyBorder="1" applyAlignment="1" applyProtection="1">
      <alignment horizontal="left" vertical="center"/>
    </xf>
    <xf numFmtId="0" fontId="9" fillId="0" borderId="6" xfId="0" applyNumberFormat="1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9" fillId="0" borderId="5" xfId="0" applyNumberFormat="1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9" fillId="0" borderId="5" xfId="0" applyNumberFormat="1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left" vertical="top" wrapText="1"/>
    </xf>
    <xf numFmtId="0" fontId="5" fillId="0" borderId="4" xfId="0" applyNumberFormat="1" applyFont="1" applyFill="1" applyBorder="1" applyAlignment="1" applyProtection="1">
      <alignment horizontal="left" vertical="top" wrapText="1"/>
    </xf>
    <xf numFmtId="0" fontId="5" fillId="0" borderId="3" xfId="0" applyNumberFormat="1" applyFont="1" applyFill="1" applyBorder="1" applyAlignment="1" applyProtection="1">
      <alignment horizontal="left" vertical="top" wrapText="1"/>
    </xf>
    <xf numFmtId="0" fontId="9" fillId="0" borderId="10" xfId="0" applyNumberFormat="1" applyFont="1" applyFill="1" applyBorder="1" applyAlignment="1" applyProtection="1">
      <alignment horizontal="center" vertical="top" wrapText="1"/>
    </xf>
    <xf numFmtId="0" fontId="9" fillId="0" borderId="9" xfId="0" applyNumberFormat="1" applyFont="1" applyFill="1" applyBorder="1" applyAlignment="1" applyProtection="1">
      <alignment horizontal="center" vertical="top" wrapText="1"/>
    </xf>
    <xf numFmtId="0" fontId="9" fillId="0" borderId="7" xfId="0" applyNumberFormat="1" applyFont="1" applyFill="1" applyBorder="1" applyAlignment="1" applyProtection="1">
      <alignment horizontal="center" vertical="top" wrapText="1"/>
    </xf>
    <xf numFmtId="0" fontId="9" fillId="0" borderId="8" xfId="0" applyNumberFormat="1" applyFont="1" applyFill="1" applyBorder="1" applyAlignment="1" applyProtection="1">
      <alignment horizontal="center" vertical="top" wrapText="1"/>
    </xf>
    <xf numFmtId="0" fontId="5" fillId="0" borderId="1" xfId="0" applyNumberFormat="1" applyFont="1" applyFill="1" applyBorder="1" applyAlignment="1" applyProtection="1">
      <alignment horizontal="center" vertical="top"/>
    </xf>
    <xf numFmtId="0" fontId="5" fillId="0" borderId="5" xfId="0" applyNumberFormat="1" applyFont="1" applyFill="1" applyBorder="1" applyAlignment="1" applyProtection="1">
      <alignment horizontal="center" vertical="top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5" fillId="0" borderId="5" xfId="0" applyNumberFormat="1" applyFont="1" applyFill="1" applyBorder="1" applyAlignment="1" applyProtection="1">
      <alignment horizontal="center" vertical="top" wrapText="1"/>
    </xf>
    <xf numFmtId="0" fontId="5" fillId="0" borderId="1" xfId="0" applyNumberFormat="1" applyFont="1" applyFill="1" applyBorder="1" applyAlignment="1" applyProtection="1">
      <alignment horizontal="left" vertical="top" wrapText="1"/>
    </xf>
    <xf numFmtId="0" fontId="5" fillId="0" borderId="5" xfId="0" applyNumberFormat="1" applyFont="1" applyFill="1" applyBorder="1" applyAlignment="1" applyProtection="1">
      <alignment horizontal="left" vertical="top" wrapText="1"/>
    </xf>
    <xf numFmtId="0" fontId="9" fillId="0" borderId="2" xfId="0" applyNumberFormat="1" applyFont="1" applyFill="1" applyBorder="1" applyAlignment="1" applyProtection="1">
      <alignment horizontal="left" vertical="top"/>
    </xf>
    <xf numFmtId="0" fontId="9" fillId="0" borderId="4" xfId="0" applyNumberFormat="1" applyFont="1" applyFill="1" applyBorder="1" applyAlignment="1" applyProtection="1">
      <alignment horizontal="left" vertical="top"/>
    </xf>
    <xf numFmtId="0" fontId="9" fillId="0" borderId="3" xfId="0" applyNumberFormat="1" applyFont="1" applyFill="1" applyBorder="1" applyAlignment="1" applyProtection="1">
      <alignment horizontal="left" vertical="top"/>
    </xf>
    <xf numFmtId="0" fontId="9" fillId="0" borderId="2" xfId="0" applyNumberFormat="1" applyFont="1" applyFill="1" applyBorder="1" applyAlignment="1" applyProtection="1">
      <alignment horizontal="left" vertical="top" wrapText="1"/>
    </xf>
    <xf numFmtId="0" fontId="9" fillId="0" borderId="4" xfId="0" applyNumberFormat="1" applyFont="1" applyFill="1" applyBorder="1" applyAlignment="1" applyProtection="1">
      <alignment horizontal="left" vertical="top" wrapText="1"/>
    </xf>
    <xf numFmtId="0" fontId="9" fillId="0" borderId="3" xfId="0" applyNumberFormat="1" applyFont="1" applyFill="1" applyBorder="1" applyAlignment="1" applyProtection="1">
      <alignment horizontal="left" vertical="top" wrapText="1"/>
    </xf>
    <xf numFmtId="0" fontId="5" fillId="0" borderId="2" xfId="0" applyNumberFormat="1" applyFont="1" applyFill="1" applyBorder="1" applyAlignment="1" applyProtection="1">
      <alignment horizontal="center" vertical="top" wrapText="1"/>
    </xf>
    <xf numFmtId="0" fontId="5" fillId="0" borderId="4" xfId="0" applyNumberFormat="1" applyFont="1" applyFill="1" applyBorder="1" applyAlignment="1" applyProtection="1">
      <alignment horizontal="center" vertical="top" wrapText="1"/>
    </xf>
    <xf numFmtId="0" fontId="5" fillId="0" borderId="3" xfId="0" applyNumberFormat="1" applyFont="1" applyFill="1" applyBorder="1" applyAlignment="1" applyProtection="1">
      <alignment horizontal="center" vertical="top" wrapText="1"/>
    </xf>
    <xf numFmtId="0" fontId="12" fillId="0" borderId="6" xfId="0" applyNumberFormat="1" applyFont="1" applyFill="1" applyBorder="1" applyAlignment="1" applyProtection="1">
      <alignment horizontal="center" vertical="center" wrapText="1"/>
    </xf>
    <xf numFmtId="0" fontId="12" fillId="0" borderId="6" xfId="0" applyNumberFormat="1" applyFont="1" applyFill="1" applyBorder="1" applyAlignment="1" applyProtection="1">
      <alignment horizontal="center" vertical="top"/>
    </xf>
  </cellXfs>
  <cellStyles count="2">
    <cellStyle name="Normalny" xfId="0" builtinId="0"/>
    <cellStyle name="Normalny_Zeszy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tabSelected="1" zoomScaleNormal="100" workbookViewId="0">
      <selection activeCell="A2" sqref="A2"/>
    </sheetView>
  </sheetViews>
  <sheetFormatPr defaultRowHeight="12.75" x14ac:dyDescent="0.2"/>
  <cols>
    <col min="1" max="1" width="6.5703125" style="2" customWidth="1"/>
    <col min="2" max="2" width="34.5703125" style="2" customWidth="1"/>
    <col min="3" max="3" width="16.5703125" style="2" customWidth="1"/>
    <col min="4" max="5" width="4.5703125" style="2" customWidth="1"/>
    <col min="6" max="6" width="11" style="2" customWidth="1"/>
    <col min="7" max="7" width="10.85546875" style="2" hidden="1" customWidth="1"/>
    <col min="8" max="8" width="10.7109375" style="2" customWidth="1"/>
    <col min="9" max="9" width="10.42578125" style="2" customWidth="1"/>
    <col min="10" max="11" width="10.5703125" style="2" customWidth="1"/>
    <col min="12" max="12" width="11.42578125" style="2" customWidth="1"/>
    <col min="13" max="16384" width="9.140625" style="2"/>
  </cols>
  <sheetData>
    <row r="1" spans="1:12" x14ac:dyDescent="0.2">
      <c r="A1" s="1" t="s">
        <v>73</v>
      </c>
    </row>
    <row r="2" spans="1:12" x14ac:dyDescent="0.2">
      <c r="A2" s="1" t="s">
        <v>0</v>
      </c>
      <c r="B2" s="1"/>
    </row>
    <row r="3" spans="1:12" x14ac:dyDescent="0.2">
      <c r="A3" s="1" t="s">
        <v>69</v>
      </c>
      <c r="B3" s="1"/>
    </row>
    <row r="4" spans="1:12" ht="6.75" customHeight="1" x14ac:dyDescent="0.2">
      <c r="A4" s="1"/>
      <c r="B4" s="1"/>
    </row>
    <row r="5" spans="1:12" ht="24" customHeight="1" x14ac:dyDescent="0.2">
      <c r="A5" s="3" t="s">
        <v>51</v>
      </c>
      <c r="B5" s="4"/>
      <c r="C5" s="4"/>
      <c r="D5" s="4"/>
      <c r="E5" s="4"/>
      <c r="F5" s="4"/>
    </row>
    <row r="6" spans="1:12" ht="12.75" customHeight="1" x14ac:dyDescent="0.2">
      <c r="A6" s="73" t="s">
        <v>1</v>
      </c>
      <c r="B6" s="73" t="s">
        <v>2</v>
      </c>
      <c r="C6" s="75" t="s">
        <v>3</v>
      </c>
      <c r="D6" s="66" t="s">
        <v>4</v>
      </c>
      <c r="E6" s="68"/>
      <c r="F6" s="75" t="s">
        <v>5</v>
      </c>
      <c r="G6" s="85" t="s">
        <v>6</v>
      </c>
      <c r="H6" s="86"/>
      <c r="I6" s="86"/>
      <c r="J6" s="86"/>
      <c r="K6" s="87"/>
      <c r="L6" s="77" t="s">
        <v>7</v>
      </c>
    </row>
    <row r="7" spans="1:12" ht="21.75" customHeight="1" x14ac:dyDescent="0.2">
      <c r="A7" s="74"/>
      <c r="B7" s="74"/>
      <c r="C7" s="76"/>
      <c r="D7" s="5" t="s">
        <v>8</v>
      </c>
      <c r="E7" s="5" t="s">
        <v>9</v>
      </c>
      <c r="F7" s="76"/>
      <c r="G7" s="32">
        <v>2017</v>
      </c>
      <c r="H7" s="32">
        <v>2018</v>
      </c>
      <c r="I7" s="32">
        <v>2019</v>
      </c>
      <c r="J7" s="32">
        <v>2020</v>
      </c>
      <c r="K7" s="32">
        <v>2021</v>
      </c>
      <c r="L7" s="78"/>
    </row>
    <row r="8" spans="1:12" x14ac:dyDescent="0.2">
      <c r="A8" s="6" t="s">
        <v>10</v>
      </c>
      <c r="B8" s="6" t="s">
        <v>11</v>
      </c>
      <c r="C8" s="6" t="s">
        <v>12</v>
      </c>
      <c r="D8" s="6" t="s">
        <v>13</v>
      </c>
      <c r="E8" s="6" t="s">
        <v>14</v>
      </c>
      <c r="F8" s="6" t="s">
        <v>15</v>
      </c>
      <c r="G8" s="7" t="s">
        <v>16</v>
      </c>
      <c r="H8" s="8">
        <v>7</v>
      </c>
      <c r="I8" s="8">
        <v>8</v>
      </c>
      <c r="J8" s="8">
        <v>9</v>
      </c>
      <c r="K8" s="8">
        <v>10</v>
      </c>
      <c r="L8" s="8">
        <v>11</v>
      </c>
    </row>
    <row r="9" spans="1:12" x14ac:dyDescent="0.2">
      <c r="A9" s="9"/>
      <c r="B9" s="82" t="s">
        <v>17</v>
      </c>
      <c r="C9" s="83"/>
      <c r="D9" s="83"/>
      <c r="E9" s="84"/>
      <c r="F9" s="10">
        <f>F10+F11</f>
        <v>18009903.870000001</v>
      </c>
      <c r="G9" s="10">
        <f t="shared" ref="G9:L9" si="0">G10+G11</f>
        <v>3516144.5300000003</v>
      </c>
      <c r="H9" s="10">
        <f t="shared" si="0"/>
        <v>14901612.360000001</v>
      </c>
      <c r="I9" s="10">
        <f t="shared" si="0"/>
        <v>526742.88</v>
      </c>
      <c r="J9" s="10">
        <f t="shared" si="0"/>
        <v>185722.35</v>
      </c>
      <c r="K9" s="10">
        <f t="shared" si="0"/>
        <v>0</v>
      </c>
      <c r="L9" s="10">
        <f t="shared" si="0"/>
        <v>3923588.5500000007</v>
      </c>
    </row>
    <row r="10" spans="1:12" x14ac:dyDescent="0.2">
      <c r="A10" s="11" t="s">
        <v>18</v>
      </c>
      <c r="B10" s="79" t="s">
        <v>19</v>
      </c>
      <c r="C10" s="80"/>
      <c r="D10" s="80"/>
      <c r="E10" s="81"/>
      <c r="F10" s="12">
        <f t="shared" ref="F10:L10" si="1">F13+F25</f>
        <v>2601477.58</v>
      </c>
      <c r="G10" s="12">
        <f t="shared" si="1"/>
        <v>1424135.74</v>
      </c>
      <c r="H10" s="12">
        <f t="shared" si="1"/>
        <v>2049663.3299999998</v>
      </c>
      <c r="I10" s="12">
        <f t="shared" si="1"/>
        <v>69242.880000000005</v>
      </c>
      <c r="J10" s="12">
        <f t="shared" si="1"/>
        <v>28222.35</v>
      </c>
      <c r="K10" s="12">
        <f t="shared" si="1"/>
        <v>0</v>
      </c>
      <c r="L10" s="12">
        <f t="shared" si="1"/>
        <v>1232473.6199999999</v>
      </c>
    </row>
    <row r="11" spans="1:12" x14ac:dyDescent="0.2">
      <c r="A11" s="11" t="s">
        <v>20</v>
      </c>
      <c r="B11" s="79" t="s">
        <v>21</v>
      </c>
      <c r="C11" s="80"/>
      <c r="D11" s="80"/>
      <c r="E11" s="81"/>
      <c r="F11" s="12">
        <f t="shared" ref="F11:K11" si="2">F28+F20</f>
        <v>15408426.290000001</v>
      </c>
      <c r="G11" s="12">
        <f t="shared" si="2"/>
        <v>2092008.79</v>
      </c>
      <c r="H11" s="12">
        <f t="shared" si="2"/>
        <v>12851949.030000001</v>
      </c>
      <c r="I11" s="12">
        <f t="shared" si="2"/>
        <v>457500</v>
      </c>
      <c r="J11" s="12">
        <f t="shared" si="2"/>
        <v>157500</v>
      </c>
      <c r="K11" s="12">
        <f t="shared" si="2"/>
        <v>0</v>
      </c>
      <c r="L11" s="12">
        <f>L28+L20</f>
        <v>2691114.9300000006</v>
      </c>
    </row>
    <row r="12" spans="1:12" ht="51.75" customHeight="1" x14ac:dyDescent="0.2">
      <c r="A12" s="5" t="s">
        <v>22</v>
      </c>
      <c r="B12" s="66" t="s">
        <v>34</v>
      </c>
      <c r="C12" s="67"/>
      <c r="D12" s="67"/>
      <c r="E12" s="68"/>
      <c r="F12" s="10">
        <f t="shared" ref="F12:L12" si="3">F13+F20</f>
        <v>10993007.780000001</v>
      </c>
      <c r="G12" s="10">
        <f t="shared" si="3"/>
        <v>3516144.5300000003</v>
      </c>
      <c r="H12" s="10">
        <f t="shared" si="3"/>
        <v>10365028.99</v>
      </c>
      <c r="I12" s="10">
        <f t="shared" si="3"/>
        <v>46689.599999999999</v>
      </c>
      <c r="J12" s="10">
        <f t="shared" si="3"/>
        <v>0</v>
      </c>
      <c r="K12" s="10">
        <f t="shared" si="3"/>
        <v>0</v>
      </c>
      <c r="L12" s="10">
        <f t="shared" si="3"/>
        <v>1168429.2</v>
      </c>
    </row>
    <row r="13" spans="1:12" x14ac:dyDescent="0.2">
      <c r="A13" s="11" t="s">
        <v>23</v>
      </c>
      <c r="B13" s="79" t="s">
        <v>19</v>
      </c>
      <c r="C13" s="80"/>
      <c r="D13" s="80"/>
      <c r="E13" s="81"/>
      <c r="F13" s="10">
        <f>F14+F16+F18</f>
        <v>2534175.67</v>
      </c>
      <c r="G13" s="10">
        <f t="shared" ref="G13:L13" si="4">G14+G16+G18</f>
        <v>1424135.74</v>
      </c>
      <c r="H13" s="10">
        <f t="shared" si="4"/>
        <v>2033137.0499999998</v>
      </c>
      <c r="I13" s="10">
        <f t="shared" si="4"/>
        <v>46689.599999999999</v>
      </c>
      <c r="J13" s="10">
        <f t="shared" si="4"/>
        <v>0</v>
      </c>
      <c r="K13" s="10">
        <f t="shared" si="4"/>
        <v>0</v>
      </c>
      <c r="L13" s="10">
        <f t="shared" si="4"/>
        <v>1165171.71</v>
      </c>
    </row>
    <row r="14" spans="1:12" ht="22.5" x14ac:dyDescent="0.2">
      <c r="A14" s="53" t="s">
        <v>35</v>
      </c>
      <c r="B14" s="26" t="s">
        <v>37</v>
      </c>
      <c r="C14" s="61" t="s">
        <v>36</v>
      </c>
      <c r="D14" s="61">
        <v>2017</v>
      </c>
      <c r="E14" s="61">
        <v>2018</v>
      </c>
      <c r="F14" s="45">
        <f>369396.67</f>
        <v>369396.67</v>
      </c>
      <c r="G14" s="47">
        <v>197193.69</v>
      </c>
      <c r="H14" s="49">
        <f>172202.98+37893.66</f>
        <v>210096.64000000001</v>
      </c>
      <c r="I14" s="45">
        <v>0</v>
      </c>
      <c r="J14" s="45">
        <v>0</v>
      </c>
      <c r="K14" s="45">
        <v>0</v>
      </c>
      <c r="L14" s="49">
        <v>0</v>
      </c>
    </row>
    <row r="15" spans="1:12" ht="33.75" x14ac:dyDescent="0.2">
      <c r="A15" s="54"/>
      <c r="B15" s="26" t="s">
        <v>38</v>
      </c>
      <c r="C15" s="61"/>
      <c r="D15" s="61"/>
      <c r="E15" s="61"/>
      <c r="F15" s="46"/>
      <c r="G15" s="48"/>
      <c r="H15" s="50"/>
      <c r="I15" s="46"/>
      <c r="J15" s="46"/>
      <c r="K15" s="46"/>
      <c r="L15" s="50"/>
    </row>
    <row r="16" spans="1:12" ht="22.5" x14ac:dyDescent="0.2">
      <c r="A16" s="53" t="s">
        <v>43</v>
      </c>
      <c r="B16" s="26" t="s">
        <v>45</v>
      </c>
      <c r="C16" s="61" t="s">
        <v>36</v>
      </c>
      <c r="D16" s="61">
        <v>2017</v>
      </c>
      <c r="E16" s="61">
        <v>2018</v>
      </c>
      <c r="F16" s="45">
        <v>773485.44</v>
      </c>
      <c r="G16" s="47">
        <v>375025.69</v>
      </c>
      <c r="H16" s="49">
        <f>398459.75+149354.49+106365</f>
        <v>654179.24</v>
      </c>
      <c r="I16" s="45">
        <v>0</v>
      </c>
      <c r="J16" s="45">
        <v>0</v>
      </c>
      <c r="K16" s="45">
        <v>0</v>
      </c>
      <c r="L16" s="49">
        <f>750+70200</f>
        <v>70950</v>
      </c>
    </row>
    <row r="17" spans="1:12" ht="22.5" x14ac:dyDescent="0.2">
      <c r="A17" s="54"/>
      <c r="B17" s="26" t="s">
        <v>46</v>
      </c>
      <c r="C17" s="61"/>
      <c r="D17" s="61"/>
      <c r="E17" s="61"/>
      <c r="F17" s="46"/>
      <c r="G17" s="48"/>
      <c r="H17" s="50"/>
      <c r="I17" s="46"/>
      <c r="J17" s="46"/>
      <c r="K17" s="46"/>
      <c r="L17" s="50"/>
    </row>
    <row r="18" spans="1:12" ht="45" x14ac:dyDescent="0.2">
      <c r="A18" s="53" t="s">
        <v>44</v>
      </c>
      <c r="B18" s="26" t="s">
        <v>52</v>
      </c>
      <c r="C18" s="64" t="s">
        <v>29</v>
      </c>
      <c r="D18" s="61">
        <v>2017</v>
      </c>
      <c r="E18" s="62">
        <v>2019</v>
      </c>
      <c r="F18" s="47">
        <f>1379893.56+11400</f>
        <v>1391293.56</v>
      </c>
      <c r="G18" s="47">
        <v>851916.36</v>
      </c>
      <c r="H18" s="49">
        <f>520560.6+648300.57</f>
        <v>1168861.17</v>
      </c>
      <c r="I18" s="47">
        <v>46689.599999999999</v>
      </c>
      <c r="J18" s="47">
        <v>0</v>
      </c>
      <c r="K18" s="47">
        <v>0</v>
      </c>
      <c r="L18" s="49">
        <f>H18+I18-118929.06-2400</f>
        <v>1094221.71</v>
      </c>
    </row>
    <row r="19" spans="1:12" ht="22.5" x14ac:dyDescent="0.2">
      <c r="A19" s="54"/>
      <c r="B19" s="26" t="s">
        <v>47</v>
      </c>
      <c r="C19" s="65"/>
      <c r="D19" s="61"/>
      <c r="E19" s="63"/>
      <c r="F19" s="48"/>
      <c r="G19" s="48"/>
      <c r="H19" s="50"/>
      <c r="I19" s="48"/>
      <c r="J19" s="48"/>
      <c r="K19" s="48"/>
      <c r="L19" s="50"/>
    </row>
    <row r="20" spans="1:12" x14ac:dyDescent="0.2">
      <c r="A20" s="11" t="s">
        <v>24</v>
      </c>
      <c r="B20" s="58" t="s">
        <v>21</v>
      </c>
      <c r="C20" s="59"/>
      <c r="D20" s="59"/>
      <c r="E20" s="60"/>
      <c r="F20" s="27">
        <f>F21</f>
        <v>8458832.1100000013</v>
      </c>
      <c r="G20" s="27">
        <f t="shared" ref="G20:L20" si="5">G21</f>
        <v>2092008.79</v>
      </c>
      <c r="H20" s="28">
        <f t="shared" si="5"/>
        <v>8331891.9400000004</v>
      </c>
      <c r="I20" s="27">
        <f t="shared" si="5"/>
        <v>0</v>
      </c>
      <c r="J20" s="27">
        <f t="shared" si="5"/>
        <v>0</v>
      </c>
      <c r="K20" s="27">
        <f t="shared" si="5"/>
        <v>0</v>
      </c>
      <c r="L20" s="28">
        <f t="shared" si="5"/>
        <v>3257.49</v>
      </c>
    </row>
    <row r="21" spans="1:12" ht="48" customHeight="1" x14ac:dyDescent="0.2">
      <c r="A21" s="53" t="s">
        <v>39</v>
      </c>
      <c r="B21" s="26" t="s">
        <v>49</v>
      </c>
      <c r="C21" s="55" t="s">
        <v>29</v>
      </c>
      <c r="D21" s="55">
        <v>2015</v>
      </c>
      <c r="E21" s="56">
        <v>2018</v>
      </c>
      <c r="F21" s="47">
        <f>8259311.62+200000-479.51</f>
        <v>8458832.1100000013</v>
      </c>
      <c r="G21" s="47">
        <f>2084177.92+7830.87</f>
        <v>2092008.79</v>
      </c>
      <c r="H21" s="49">
        <f>8131891.94+200000</f>
        <v>8331891.9400000004</v>
      </c>
      <c r="I21" s="45">
        <v>0</v>
      </c>
      <c r="J21" s="45">
        <v>0</v>
      </c>
      <c r="K21" s="45">
        <v>0</v>
      </c>
      <c r="L21" s="49">
        <v>3257.49</v>
      </c>
    </row>
    <row r="22" spans="1:12" ht="27.75" customHeight="1" x14ac:dyDescent="0.2">
      <c r="A22" s="54"/>
      <c r="B22" s="26" t="s">
        <v>41</v>
      </c>
      <c r="C22" s="55"/>
      <c r="D22" s="55"/>
      <c r="E22" s="57"/>
      <c r="F22" s="48"/>
      <c r="G22" s="48"/>
      <c r="H22" s="50"/>
      <c r="I22" s="46"/>
      <c r="J22" s="46"/>
      <c r="K22" s="46"/>
      <c r="L22" s="50"/>
    </row>
    <row r="23" spans="1:12" ht="27.75" customHeight="1" x14ac:dyDescent="0.2">
      <c r="A23" s="5" t="s">
        <v>25</v>
      </c>
      <c r="B23" s="66" t="s">
        <v>40</v>
      </c>
      <c r="C23" s="67"/>
      <c r="D23" s="67"/>
      <c r="E23" s="68"/>
      <c r="F23" s="10">
        <v>0</v>
      </c>
      <c r="G23" s="10">
        <v>0</v>
      </c>
      <c r="H23" s="29">
        <v>0</v>
      </c>
      <c r="I23" s="10">
        <v>0</v>
      </c>
      <c r="J23" s="10">
        <v>0</v>
      </c>
      <c r="K23" s="10">
        <v>0</v>
      </c>
      <c r="L23" s="29">
        <v>0</v>
      </c>
    </row>
    <row r="24" spans="1:12" ht="36.75" customHeight="1" x14ac:dyDescent="0.2">
      <c r="A24" s="5" t="s">
        <v>26</v>
      </c>
      <c r="B24" s="66" t="s">
        <v>27</v>
      </c>
      <c r="C24" s="67"/>
      <c r="D24" s="67"/>
      <c r="E24" s="68"/>
      <c r="F24" s="10">
        <f>F25+F28</f>
        <v>7016896.0899999999</v>
      </c>
      <c r="G24" s="10">
        <f t="shared" ref="G24:L24" si="6">G28+G25</f>
        <v>0</v>
      </c>
      <c r="H24" s="29">
        <f t="shared" si="6"/>
        <v>4536583.37</v>
      </c>
      <c r="I24" s="10">
        <f t="shared" si="6"/>
        <v>480053.28</v>
      </c>
      <c r="J24" s="10">
        <f t="shared" si="6"/>
        <v>185722.35</v>
      </c>
      <c r="K24" s="10">
        <f t="shared" si="6"/>
        <v>0</v>
      </c>
      <c r="L24" s="29">
        <f t="shared" si="6"/>
        <v>2755159.3500000006</v>
      </c>
    </row>
    <row r="25" spans="1:12" ht="14.25" customHeight="1" x14ac:dyDescent="0.2">
      <c r="A25" s="25" t="s">
        <v>28</v>
      </c>
      <c r="B25" s="14" t="s">
        <v>19</v>
      </c>
      <c r="C25" s="23"/>
      <c r="D25" s="23"/>
      <c r="E25" s="24"/>
      <c r="F25" s="10">
        <f>F26</f>
        <v>67301.91</v>
      </c>
      <c r="G25" s="10">
        <f t="shared" ref="G25:L25" si="7">G26</f>
        <v>0</v>
      </c>
      <c r="H25" s="10">
        <f t="shared" si="7"/>
        <v>16526.28</v>
      </c>
      <c r="I25" s="10">
        <f t="shared" si="7"/>
        <v>22553.279999999999</v>
      </c>
      <c r="J25" s="10">
        <f t="shared" si="7"/>
        <v>28222.35</v>
      </c>
      <c r="K25" s="10">
        <f t="shared" si="7"/>
        <v>0</v>
      </c>
      <c r="L25" s="10">
        <f t="shared" si="7"/>
        <v>67301.91</v>
      </c>
    </row>
    <row r="26" spans="1:12" ht="14.25" customHeight="1" x14ac:dyDescent="0.2">
      <c r="A26" s="35" t="s">
        <v>70</v>
      </c>
      <c r="B26" s="14" t="s">
        <v>71</v>
      </c>
      <c r="C26" s="36"/>
      <c r="D26" s="69">
        <v>2018</v>
      </c>
      <c r="E26" s="71">
        <v>2020</v>
      </c>
      <c r="F26" s="43">
        <v>67301.91</v>
      </c>
      <c r="G26" s="15"/>
      <c r="H26" s="43">
        <v>16526.28</v>
      </c>
      <c r="I26" s="43">
        <v>22553.279999999999</v>
      </c>
      <c r="J26" s="43">
        <v>28222.35</v>
      </c>
      <c r="K26" s="43">
        <v>0</v>
      </c>
      <c r="L26" s="37">
        <f>F26</f>
        <v>67301.91</v>
      </c>
    </row>
    <row r="27" spans="1:12" ht="14.25" customHeight="1" x14ac:dyDescent="0.2">
      <c r="A27" s="35"/>
      <c r="B27" s="14" t="s">
        <v>72</v>
      </c>
      <c r="C27" s="36"/>
      <c r="D27" s="70"/>
      <c r="E27" s="72"/>
      <c r="F27" s="44"/>
      <c r="G27" s="15"/>
      <c r="H27" s="44"/>
      <c r="I27" s="44"/>
      <c r="J27" s="44"/>
      <c r="K27" s="44"/>
      <c r="L27" s="38"/>
    </row>
    <row r="28" spans="1:12" ht="18.75" customHeight="1" x14ac:dyDescent="0.2">
      <c r="A28" s="13" t="s">
        <v>30</v>
      </c>
      <c r="B28" s="14" t="s">
        <v>21</v>
      </c>
      <c r="C28" s="21"/>
      <c r="D28" s="20"/>
      <c r="E28" s="20"/>
      <c r="F28" s="15">
        <f>F29+F30+F32+F34+F36+F38+F40+F44+F46+F48+F50</f>
        <v>6949594.1799999997</v>
      </c>
      <c r="G28" s="15">
        <f t="shared" ref="G28:L28" si="8">G29+G30+G32+G34+G36+G38+G40+G44+G46+G48+G50</f>
        <v>0</v>
      </c>
      <c r="H28" s="15">
        <f t="shared" si="8"/>
        <v>4520057.09</v>
      </c>
      <c r="I28" s="15">
        <f t="shared" si="8"/>
        <v>457500</v>
      </c>
      <c r="J28" s="15">
        <f t="shared" si="8"/>
        <v>157500</v>
      </c>
      <c r="K28" s="15">
        <f t="shared" si="8"/>
        <v>0</v>
      </c>
      <c r="L28" s="15">
        <f t="shared" si="8"/>
        <v>2687857.4400000004</v>
      </c>
    </row>
    <row r="29" spans="1:12" ht="35.25" customHeight="1" x14ac:dyDescent="0.2">
      <c r="A29" s="11" t="s">
        <v>31</v>
      </c>
      <c r="B29" s="16" t="s">
        <v>68</v>
      </c>
      <c r="C29" s="19" t="s">
        <v>29</v>
      </c>
      <c r="D29" s="17">
        <v>2010</v>
      </c>
      <c r="E29" s="17">
        <v>2018</v>
      </c>
      <c r="F29" s="22">
        <f>7929612.18-1883822.38-2303075+300000-1825683.41</f>
        <v>2217031.3899999997</v>
      </c>
      <c r="G29" s="22">
        <v>0</v>
      </c>
      <c r="H29" s="22">
        <f>6312580.79-1883822.38-2303075+300000-1825683.41</f>
        <v>600000.00000000023</v>
      </c>
      <c r="I29" s="22">
        <v>0</v>
      </c>
      <c r="J29" s="22">
        <v>0</v>
      </c>
      <c r="K29" s="22">
        <v>0</v>
      </c>
      <c r="L29" s="22">
        <f>6312580.79-1883822.38-2303075+300000-1825683.41</f>
        <v>600000.00000000023</v>
      </c>
    </row>
    <row r="30" spans="1:12" ht="22.5" x14ac:dyDescent="0.2">
      <c r="A30" s="39" t="s">
        <v>32</v>
      </c>
      <c r="B30" s="16" t="s">
        <v>50</v>
      </c>
      <c r="C30" s="41" t="s">
        <v>29</v>
      </c>
      <c r="D30" s="39">
        <v>2017</v>
      </c>
      <c r="E30" s="39">
        <v>2018</v>
      </c>
      <c r="F30" s="37">
        <f>33631.59+2300</f>
        <v>35931.589999999997</v>
      </c>
      <c r="G30" s="37"/>
      <c r="H30" s="51">
        <f>5606.59+1025+2300</f>
        <v>8931.59</v>
      </c>
      <c r="I30" s="37">
        <v>0</v>
      </c>
      <c r="J30" s="37">
        <v>0</v>
      </c>
      <c r="K30" s="43">
        <v>0</v>
      </c>
      <c r="L30" s="51">
        <v>2300</v>
      </c>
    </row>
    <row r="31" spans="1:12" x14ac:dyDescent="0.2">
      <c r="A31" s="40"/>
      <c r="B31" s="17" t="s">
        <v>53</v>
      </c>
      <c r="C31" s="42"/>
      <c r="D31" s="40"/>
      <c r="E31" s="40"/>
      <c r="F31" s="38"/>
      <c r="G31" s="38"/>
      <c r="H31" s="52"/>
      <c r="I31" s="38"/>
      <c r="J31" s="38"/>
      <c r="K31" s="44"/>
      <c r="L31" s="52"/>
    </row>
    <row r="32" spans="1:12" hidden="1" x14ac:dyDescent="0.2">
      <c r="A32" s="39" t="s">
        <v>33</v>
      </c>
      <c r="B32" s="18"/>
      <c r="C32" s="41"/>
      <c r="D32" s="39"/>
      <c r="E32" s="39"/>
      <c r="F32" s="37"/>
      <c r="G32" s="37"/>
      <c r="H32" s="51"/>
      <c r="I32" s="37"/>
      <c r="J32" s="37"/>
      <c r="K32" s="30"/>
      <c r="L32" s="51"/>
    </row>
    <row r="33" spans="1:12" hidden="1" x14ac:dyDescent="0.2">
      <c r="A33" s="40"/>
      <c r="B33" s="17"/>
      <c r="C33" s="42"/>
      <c r="D33" s="40"/>
      <c r="E33" s="40"/>
      <c r="F33" s="38"/>
      <c r="G33" s="38"/>
      <c r="H33" s="52"/>
      <c r="I33" s="38"/>
      <c r="J33" s="38"/>
      <c r="K33" s="31"/>
      <c r="L33" s="52"/>
    </row>
    <row r="34" spans="1:12" hidden="1" x14ac:dyDescent="0.2">
      <c r="A34" s="39" t="s">
        <v>42</v>
      </c>
      <c r="B34" s="17"/>
      <c r="C34" s="88"/>
      <c r="D34" s="89"/>
      <c r="E34" s="89"/>
      <c r="F34" s="37"/>
      <c r="G34" s="43"/>
      <c r="H34" s="51"/>
      <c r="I34" s="43"/>
      <c r="J34" s="43"/>
      <c r="K34" s="33"/>
      <c r="L34" s="51"/>
    </row>
    <row r="35" spans="1:12" hidden="1" x14ac:dyDescent="0.2">
      <c r="A35" s="40"/>
      <c r="B35" s="17"/>
      <c r="C35" s="88"/>
      <c r="D35" s="89"/>
      <c r="E35" s="89"/>
      <c r="F35" s="38"/>
      <c r="G35" s="44"/>
      <c r="H35" s="52"/>
      <c r="I35" s="44"/>
      <c r="J35" s="44"/>
      <c r="K35" s="34"/>
      <c r="L35" s="52"/>
    </row>
    <row r="36" spans="1:12" ht="24" hidden="1" customHeight="1" x14ac:dyDescent="0.2">
      <c r="A36" s="39" t="s">
        <v>48</v>
      </c>
      <c r="B36" s="16"/>
      <c r="C36" s="88"/>
      <c r="D36" s="89"/>
      <c r="E36" s="89"/>
      <c r="F36" s="37"/>
      <c r="G36" s="43"/>
      <c r="H36" s="51"/>
      <c r="I36" s="43"/>
      <c r="J36" s="43"/>
      <c r="K36" s="33"/>
      <c r="L36" s="51"/>
    </row>
    <row r="37" spans="1:12" hidden="1" x14ac:dyDescent="0.2">
      <c r="A37" s="40"/>
      <c r="B37" s="17"/>
      <c r="C37" s="88"/>
      <c r="D37" s="89"/>
      <c r="E37" s="89"/>
      <c r="F37" s="38"/>
      <c r="G37" s="44"/>
      <c r="H37" s="52"/>
      <c r="I37" s="44"/>
      <c r="J37" s="44"/>
      <c r="K37" s="34"/>
      <c r="L37" s="52"/>
    </row>
    <row r="38" spans="1:12" ht="22.5" x14ac:dyDescent="0.2">
      <c r="A38" s="39" t="s">
        <v>33</v>
      </c>
      <c r="B38" s="16" t="s">
        <v>54</v>
      </c>
      <c r="C38" s="41" t="s">
        <v>29</v>
      </c>
      <c r="D38" s="39">
        <v>2016</v>
      </c>
      <c r="E38" s="39">
        <v>2018</v>
      </c>
      <c r="F38" s="43">
        <f>3287711+32041.5-479235.5</f>
        <v>2840517</v>
      </c>
      <c r="G38" s="22"/>
      <c r="H38" s="37">
        <f>3287711-479235.5</f>
        <v>2808475.5</v>
      </c>
      <c r="I38" s="37">
        <v>0</v>
      </c>
      <c r="J38" s="37">
        <v>0</v>
      </c>
      <c r="K38" s="37">
        <v>0</v>
      </c>
      <c r="L38" s="37">
        <f>H38-18450-2368118.06</f>
        <v>421907.43999999994</v>
      </c>
    </row>
    <row r="39" spans="1:12" x14ac:dyDescent="0.2">
      <c r="A39" s="40"/>
      <c r="B39" s="16" t="s">
        <v>55</v>
      </c>
      <c r="C39" s="42"/>
      <c r="D39" s="40"/>
      <c r="E39" s="40"/>
      <c r="F39" s="44"/>
      <c r="G39" s="22"/>
      <c r="H39" s="38"/>
      <c r="I39" s="38"/>
      <c r="J39" s="38"/>
      <c r="K39" s="38"/>
      <c r="L39" s="38"/>
    </row>
    <row r="40" spans="1:12" ht="22.5" x14ac:dyDescent="0.2">
      <c r="A40" s="39" t="s">
        <v>42</v>
      </c>
      <c r="B40" s="16" t="s">
        <v>56</v>
      </c>
      <c r="C40" s="41" t="s">
        <v>29</v>
      </c>
      <c r="D40" s="39">
        <v>2015</v>
      </c>
      <c r="E40" s="39">
        <v>2018</v>
      </c>
      <c r="F40" s="37">
        <f>76815+27000</f>
        <v>103815</v>
      </c>
      <c r="G40" s="12"/>
      <c r="H40" s="37">
        <f>27000+27000</f>
        <v>54000</v>
      </c>
      <c r="I40" s="37">
        <v>0</v>
      </c>
      <c r="J40" s="37">
        <v>0</v>
      </c>
      <c r="K40" s="37">
        <v>0</v>
      </c>
      <c r="L40" s="37">
        <v>0</v>
      </c>
    </row>
    <row r="41" spans="1:12" x14ac:dyDescent="0.2">
      <c r="A41" s="40"/>
      <c r="B41" s="17" t="s">
        <v>57</v>
      </c>
      <c r="C41" s="42"/>
      <c r="D41" s="40"/>
      <c r="E41" s="40"/>
      <c r="F41" s="38"/>
      <c r="G41" s="12"/>
      <c r="H41" s="38"/>
      <c r="I41" s="38"/>
      <c r="J41" s="38"/>
      <c r="K41" s="38"/>
      <c r="L41" s="38"/>
    </row>
    <row r="42" spans="1:12" hidden="1" x14ac:dyDescent="0.2">
      <c r="A42" s="39"/>
      <c r="B42" s="17"/>
      <c r="C42" s="17"/>
      <c r="D42" s="17"/>
      <c r="E42" s="17"/>
      <c r="F42" s="12"/>
      <c r="G42" s="12"/>
      <c r="H42" s="12"/>
      <c r="I42" s="12"/>
      <c r="J42" s="12"/>
      <c r="K42" s="12"/>
      <c r="L42" s="12"/>
    </row>
    <row r="43" spans="1:12" hidden="1" x14ac:dyDescent="0.2">
      <c r="A43" s="40"/>
      <c r="B43" s="17"/>
      <c r="C43" s="17"/>
      <c r="D43" s="17"/>
      <c r="E43" s="17"/>
      <c r="F43" s="12"/>
      <c r="G43" s="12"/>
      <c r="H43" s="12"/>
      <c r="I43" s="12"/>
      <c r="J43" s="12"/>
      <c r="K43" s="12"/>
      <c r="L43" s="12"/>
    </row>
    <row r="44" spans="1:12" x14ac:dyDescent="0.2">
      <c r="A44" s="39" t="s">
        <v>48</v>
      </c>
      <c r="B44" s="17" t="s">
        <v>58</v>
      </c>
      <c r="C44" s="41" t="s">
        <v>29</v>
      </c>
      <c r="D44" s="39">
        <v>2016</v>
      </c>
      <c r="E44" s="39">
        <v>2018</v>
      </c>
      <c r="F44" s="37">
        <f>7858.9+900000</f>
        <v>907858.9</v>
      </c>
      <c r="G44" s="12"/>
      <c r="H44" s="37">
        <v>900000</v>
      </c>
      <c r="I44" s="37">
        <v>0</v>
      </c>
      <c r="J44" s="37">
        <v>0</v>
      </c>
      <c r="K44" s="37">
        <v>0</v>
      </c>
      <c r="L44" s="37">
        <v>900000</v>
      </c>
    </row>
    <row r="45" spans="1:12" x14ac:dyDescent="0.2">
      <c r="A45" s="40"/>
      <c r="B45" s="17" t="s">
        <v>59</v>
      </c>
      <c r="C45" s="42"/>
      <c r="D45" s="40"/>
      <c r="E45" s="40"/>
      <c r="F45" s="38"/>
      <c r="G45" s="12"/>
      <c r="H45" s="38"/>
      <c r="I45" s="38"/>
      <c r="J45" s="38"/>
      <c r="K45" s="38"/>
      <c r="L45" s="38"/>
    </row>
    <row r="46" spans="1:12" x14ac:dyDescent="0.2">
      <c r="A46" s="39" t="s">
        <v>60</v>
      </c>
      <c r="B46" s="17" t="s">
        <v>61</v>
      </c>
      <c r="C46" s="41" t="s">
        <v>29</v>
      </c>
      <c r="D46" s="39">
        <v>2015</v>
      </c>
      <c r="E46" s="39">
        <v>2018</v>
      </c>
      <c r="F46" s="37">
        <f>80911.89-30000+29878.41+30000</f>
        <v>110790.3</v>
      </c>
      <c r="G46" s="12"/>
      <c r="H46" s="37">
        <v>30000</v>
      </c>
      <c r="I46" s="37">
        <v>0</v>
      </c>
      <c r="J46" s="37">
        <v>0</v>
      </c>
      <c r="K46" s="37">
        <v>0</v>
      </c>
      <c r="L46" s="37">
        <v>30000</v>
      </c>
    </row>
    <row r="47" spans="1:12" x14ac:dyDescent="0.2">
      <c r="A47" s="40"/>
      <c r="B47" s="17" t="s">
        <v>57</v>
      </c>
      <c r="C47" s="42"/>
      <c r="D47" s="40"/>
      <c r="E47" s="40"/>
      <c r="F47" s="38"/>
      <c r="G47" s="12"/>
      <c r="H47" s="38"/>
      <c r="I47" s="38"/>
      <c r="J47" s="38"/>
      <c r="K47" s="38"/>
      <c r="L47" s="38"/>
    </row>
    <row r="48" spans="1:12" ht="22.5" x14ac:dyDescent="0.2">
      <c r="A48" s="39" t="s">
        <v>62</v>
      </c>
      <c r="B48" s="16" t="s">
        <v>64</v>
      </c>
      <c r="C48" s="41" t="s">
        <v>29</v>
      </c>
      <c r="D48" s="39">
        <v>2018</v>
      </c>
      <c r="E48" s="39">
        <v>2019</v>
      </c>
      <c r="F48" s="37">
        <v>350000</v>
      </c>
      <c r="G48" s="12"/>
      <c r="H48" s="37">
        <v>50000</v>
      </c>
      <c r="I48" s="37">
        <v>300000</v>
      </c>
      <c r="J48" s="37">
        <v>0</v>
      </c>
      <c r="K48" s="37">
        <v>0</v>
      </c>
      <c r="L48" s="37">
        <v>350000</v>
      </c>
    </row>
    <row r="49" spans="1:12" x14ac:dyDescent="0.2">
      <c r="A49" s="40"/>
      <c r="B49" s="17" t="s">
        <v>63</v>
      </c>
      <c r="C49" s="42"/>
      <c r="D49" s="40"/>
      <c r="E49" s="40"/>
      <c r="F49" s="38"/>
      <c r="G49" s="12"/>
      <c r="H49" s="38"/>
      <c r="I49" s="38"/>
      <c r="J49" s="38"/>
      <c r="K49" s="38"/>
      <c r="L49" s="38"/>
    </row>
    <row r="50" spans="1:12" x14ac:dyDescent="0.2">
      <c r="A50" s="39" t="s">
        <v>65</v>
      </c>
      <c r="B50" s="16" t="s">
        <v>66</v>
      </c>
      <c r="C50" s="41" t="s">
        <v>29</v>
      </c>
      <c r="D50" s="39">
        <v>2018</v>
      </c>
      <c r="E50" s="39">
        <v>2020</v>
      </c>
      <c r="F50" s="37">
        <v>383650</v>
      </c>
      <c r="G50" s="12"/>
      <c r="H50" s="37">
        <v>68650</v>
      </c>
      <c r="I50" s="37">
        <v>157500</v>
      </c>
      <c r="J50" s="37">
        <v>157500</v>
      </c>
      <c r="K50" s="37">
        <v>0</v>
      </c>
      <c r="L50" s="37">
        <f>H50+I50+J50</f>
        <v>383650</v>
      </c>
    </row>
    <row r="51" spans="1:12" x14ac:dyDescent="0.2">
      <c r="A51" s="40"/>
      <c r="B51" s="17" t="s">
        <v>67</v>
      </c>
      <c r="C51" s="42"/>
      <c r="D51" s="40"/>
      <c r="E51" s="40"/>
      <c r="F51" s="38"/>
      <c r="G51" s="12"/>
      <c r="H51" s="38"/>
      <c r="I51" s="38"/>
      <c r="J51" s="38"/>
      <c r="K51" s="38"/>
      <c r="L51" s="38"/>
    </row>
  </sheetData>
  <mergeCells count="169">
    <mergeCell ref="H40:H41"/>
    <mergeCell ref="I40:I41"/>
    <mergeCell ref="J40:J41"/>
    <mergeCell ref="L36:L37"/>
    <mergeCell ref="A36:A37"/>
    <mergeCell ref="C36:C37"/>
    <mergeCell ref="D36:D37"/>
    <mergeCell ref="E36:E37"/>
    <mergeCell ref="F36:F37"/>
    <mergeCell ref="G36:G37"/>
    <mergeCell ref="H36:H37"/>
    <mergeCell ref="I36:I37"/>
    <mergeCell ref="J36:J37"/>
    <mergeCell ref="L16:L17"/>
    <mergeCell ref="H34:H35"/>
    <mergeCell ref="I34:I35"/>
    <mergeCell ref="J34:J35"/>
    <mergeCell ref="L34:L35"/>
    <mergeCell ref="A34:A35"/>
    <mergeCell ref="C34:C35"/>
    <mergeCell ref="D34:D35"/>
    <mergeCell ref="E34:E35"/>
    <mergeCell ref="F34:F35"/>
    <mergeCell ref="G34:G35"/>
    <mergeCell ref="F16:F17"/>
    <mergeCell ref="L21:L22"/>
    <mergeCell ref="G18:G19"/>
    <mergeCell ref="G21:G22"/>
    <mergeCell ref="H21:H22"/>
    <mergeCell ref="I21:I22"/>
    <mergeCell ref="J21:J22"/>
    <mergeCell ref="L18:L19"/>
    <mergeCell ref="F21:F22"/>
    <mergeCell ref="A30:A31"/>
    <mergeCell ref="C30:C31"/>
    <mergeCell ref="D30:D31"/>
    <mergeCell ref="B24:E24"/>
    <mergeCell ref="A6:A7"/>
    <mergeCell ref="B6:B7"/>
    <mergeCell ref="C6:C7"/>
    <mergeCell ref="D6:E6"/>
    <mergeCell ref="L6:L7"/>
    <mergeCell ref="C14:C15"/>
    <mergeCell ref="D14:D15"/>
    <mergeCell ref="E14:E15"/>
    <mergeCell ref="F14:F15"/>
    <mergeCell ref="G14:G15"/>
    <mergeCell ref="H14:H15"/>
    <mergeCell ref="I14:I15"/>
    <mergeCell ref="J14:J15"/>
    <mergeCell ref="L14:L15"/>
    <mergeCell ref="B13:E13"/>
    <mergeCell ref="K14:K15"/>
    <mergeCell ref="B9:E9"/>
    <mergeCell ref="B10:E10"/>
    <mergeCell ref="B11:E11"/>
    <mergeCell ref="B12:E12"/>
    <mergeCell ref="G6:K6"/>
    <mergeCell ref="F6:F7"/>
    <mergeCell ref="A21:A22"/>
    <mergeCell ref="C21:C22"/>
    <mergeCell ref="D21:D22"/>
    <mergeCell ref="E21:E22"/>
    <mergeCell ref="A14:A15"/>
    <mergeCell ref="H32:H33"/>
    <mergeCell ref="I32:I33"/>
    <mergeCell ref="J32:J33"/>
    <mergeCell ref="F18:F19"/>
    <mergeCell ref="B20:E20"/>
    <mergeCell ref="D18:D19"/>
    <mergeCell ref="E18:E19"/>
    <mergeCell ref="C18:C19"/>
    <mergeCell ref="A16:A17"/>
    <mergeCell ref="C16:C17"/>
    <mergeCell ref="D16:D17"/>
    <mergeCell ref="E16:E17"/>
    <mergeCell ref="B23:E23"/>
    <mergeCell ref="A18:A19"/>
    <mergeCell ref="D26:D27"/>
    <mergeCell ref="E26:E27"/>
    <mergeCell ref="F26:F27"/>
    <mergeCell ref="L32:L33"/>
    <mergeCell ref="A32:A33"/>
    <mergeCell ref="D32:D33"/>
    <mergeCell ref="E32:E33"/>
    <mergeCell ref="F32:F33"/>
    <mergeCell ref="C32:C33"/>
    <mergeCell ref="G32:G33"/>
    <mergeCell ref="J30:J31"/>
    <mergeCell ref="L30:L31"/>
    <mergeCell ref="E30:E31"/>
    <mergeCell ref="F30:F31"/>
    <mergeCell ref="G30:G31"/>
    <mergeCell ref="H30:H31"/>
    <mergeCell ref="K40:K41"/>
    <mergeCell ref="L40:L41"/>
    <mergeCell ref="A40:A41"/>
    <mergeCell ref="A42:A43"/>
    <mergeCell ref="C40:C41"/>
    <mergeCell ref="D40:D41"/>
    <mergeCell ref="E40:E41"/>
    <mergeCell ref="F40:F41"/>
    <mergeCell ref="K16:K17"/>
    <mergeCell ref="K18:K19"/>
    <mergeCell ref="K21:K22"/>
    <mergeCell ref="K30:K31"/>
    <mergeCell ref="H18:H19"/>
    <mergeCell ref="I18:I19"/>
    <mergeCell ref="J18:J19"/>
    <mergeCell ref="G16:G17"/>
    <mergeCell ref="H16:H17"/>
    <mergeCell ref="I16:I17"/>
    <mergeCell ref="J16:J17"/>
    <mergeCell ref="I30:I31"/>
    <mergeCell ref="H26:H27"/>
    <mergeCell ref="I26:I27"/>
    <mergeCell ref="J26:J27"/>
    <mergeCell ref="K26:K27"/>
    <mergeCell ref="L38:L39"/>
    <mergeCell ref="A38:A39"/>
    <mergeCell ref="C38:C39"/>
    <mergeCell ref="D38:D39"/>
    <mergeCell ref="E38:E39"/>
    <mergeCell ref="F38:F39"/>
    <mergeCell ref="H38:H39"/>
    <mergeCell ref="I38:I39"/>
    <mergeCell ref="J38:J39"/>
    <mergeCell ref="K38:K39"/>
    <mergeCell ref="I44:I45"/>
    <mergeCell ref="J44:J45"/>
    <mergeCell ref="K44:K45"/>
    <mergeCell ref="L44:L45"/>
    <mergeCell ref="A48:A49"/>
    <mergeCell ref="C44:C45"/>
    <mergeCell ref="C46:C47"/>
    <mergeCell ref="C48:C49"/>
    <mergeCell ref="D44:D45"/>
    <mergeCell ref="E44:E45"/>
    <mergeCell ref="F44:F45"/>
    <mergeCell ref="D48:D49"/>
    <mergeCell ref="E48:E49"/>
    <mergeCell ref="F48:F49"/>
    <mergeCell ref="D46:D47"/>
    <mergeCell ref="E46:E47"/>
    <mergeCell ref="F46:F47"/>
    <mergeCell ref="L26:L27"/>
    <mergeCell ref="L50:L51"/>
    <mergeCell ref="A50:A51"/>
    <mergeCell ref="C50:C51"/>
    <mergeCell ref="D50:D51"/>
    <mergeCell ref="E50:E51"/>
    <mergeCell ref="F50:F51"/>
    <mergeCell ref="H50:H51"/>
    <mergeCell ref="I50:I51"/>
    <mergeCell ref="J50:J51"/>
    <mergeCell ref="K50:K51"/>
    <mergeCell ref="H46:H47"/>
    <mergeCell ref="I46:I47"/>
    <mergeCell ref="J46:J47"/>
    <mergeCell ref="K46:K47"/>
    <mergeCell ref="L46:L47"/>
    <mergeCell ref="A44:A45"/>
    <mergeCell ref="A46:A47"/>
    <mergeCell ref="H48:H49"/>
    <mergeCell ref="I48:I49"/>
    <mergeCell ref="J48:J49"/>
    <mergeCell ref="K48:K49"/>
    <mergeCell ref="L48:L49"/>
    <mergeCell ref="H44:H45"/>
  </mergeCells>
  <pageMargins left="0.74803149606299213" right="0.74803149606299213" top="0.78740157480314965" bottom="0.39370078740157483" header="0.51181102362204722" footer="0"/>
  <pageSetup paperSize="9" orientation="landscape" r:id="rId1"/>
  <headerFooter>
    <oddFooter>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Zał. Nr 2 do WPF</vt:lpstr>
      <vt:lpstr>'Zał. Nr 2 do WPF'!Tytuły_wydruku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mkachlicka</dc:creator>
  <cp:lastModifiedBy>mkachlicka</cp:lastModifiedBy>
  <cp:lastPrinted>2018-08-06T07:46:14Z</cp:lastPrinted>
  <dcterms:created xsi:type="dcterms:W3CDTF">2016-02-11T05:44:01Z</dcterms:created>
  <dcterms:modified xsi:type="dcterms:W3CDTF">2018-08-06T07:54:52Z</dcterms:modified>
</cp:coreProperties>
</file>