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 firstSheet="7" activeTab="12"/>
  </bookViews>
  <sheets>
    <sheet name="Zał. Nr 1" sheetId="1" r:id="rId1"/>
    <sheet name="Zał. Nr 2" sheetId="2" r:id="rId2"/>
    <sheet name="Zał. nr 3 " sheetId="13" r:id="rId3"/>
    <sheet name="Zał. nr 4." sheetId="3" r:id="rId4"/>
    <sheet name="Zał. Nr 5." sheetId="9" r:id="rId5"/>
    <sheet name="Zał. Nr 6." sheetId="10" r:id="rId6"/>
    <sheet name="zał nr 7." sheetId="4" r:id="rId7"/>
    <sheet name="zał.nr 8" sheetId="5" r:id="rId8"/>
    <sheet name="Zał. nr 9" sheetId="14" r:id="rId9"/>
    <sheet name="Zał. nr 10" sheetId="6" r:id="rId10"/>
    <sheet name="Zał. Nr 11 Przedsięwzięcia " sheetId="7" r:id="rId11"/>
    <sheet name="Tabela nr 1." sheetId="8" r:id="rId12"/>
    <sheet name="Nr 12 Wynagrodzenia" sheetId="15" r:id="rId13"/>
  </sheets>
  <definedNames>
    <definedName name="_xlnm._FilterDatabase" localSheetId="10" hidden="1">'Zał. Nr 11 Przedsięwzięcia '!$A$5:$IQ$144</definedName>
    <definedName name="Excel_BuiltIn_Print_Titles_2" localSheetId="12">#REF!</definedName>
    <definedName name="Excel_BuiltIn_Print_Titles_2" localSheetId="11">#REF!</definedName>
    <definedName name="Excel_BuiltIn_Print_Titles_2" localSheetId="9">#REF!</definedName>
    <definedName name="Excel_BuiltIn_Print_Titles_2" localSheetId="10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 localSheetId="8">#REF!</definedName>
    <definedName name="Excel_BuiltIn_Print_Titles_2" localSheetId="7">#REF!</definedName>
    <definedName name="Excel_BuiltIn_Print_Titles_2">#REF!</definedName>
    <definedName name="Excel_BuiltIn_Print_Titles_2_1" localSheetId="12">#REF!</definedName>
    <definedName name="Excel_BuiltIn_Print_Titles_2_1" localSheetId="11">#REF!</definedName>
    <definedName name="Excel_BuiltIn_Print_Titles_2_1" localSheetId="9">#REF!</definedName>
    <definedName name="Excel_BuiltIn_Print_Titles_2_1" localSheetId="10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 localSheetId="8">#REF!</definedName>
    <definedName name="Excel_BuiltIn_Print_Titles_2_1" localSheetId="7">#REF!</definedName>
    <definedName name="Excel_BuiltIn_Print_Titles_2_1">#REF!</definedName>
    <definedName name="Excel_BuiltIn_Print_Titles_2_1_1" localSheetId="12">#REF!</definedName>
    <definedName name="Excel_BuiltIn_Print_Titles_2_1_1" localSheetId="11">#REF!</definedName>
    <definedName name="Excel_BuiltIn_Print_Titles_2_1_1" localSheetId="9">#REF!</definedName>
    <definedName name="Excel_BuiltIn_Print_Titles_2_1_1" localSheetId="10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8">#REF!</definedName>
    <definedName name="Excel_BuiltIn_Print_Titles_2_1_1" localSheetId="7">#REF!</definedName>
    <definedName name="Excel_BuiltIn_Print_Titles_2_1_1">#REF!</definedName>
    <definedName name="Excel_BuiltIn_Print_Titles_3_1" localSheetId="12">#REF!</definedName>
    <definedName name="Excel_BuiltIn_Print_Titles_3_1" localSheetId="11">#REF!</definedName>
    <definedName name="Excel_BuiltIn_Print_Titles_3_1" localSheetId="9">#REF!</definedName>
    <definedName name="Excel_BuiltIn_Print_Titles_3_1" localSheetId="10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 localSheetId="5">#REF!</definedName>
    <definedName name="Excel_BuiltIn_Print_Titles_3_1" localSheetId="8">#REF!</definedName>
    <definedName name="Excel_BuiltIn_Print_Titles_3_1" localSheetId="7">#REF!</definedName>
    <definedName name="Excel_BuiltIn_Print_Titles_3_1">#REF!</definedName>
    <definedName name="Excel_BuiltIn_Print_Titles_3_1_1" localSheetId="12">#REF!</definedName>
    <definedName name="Excel_BuiltIn_Print_Titles_3_1_1" localSheetId="11">#REF!</definedName>
    <definedName name="Excel_BuiltIn_Print_Titles_3_1_1" localSheetId="9">#REF!</definedName>
    <definedName name="Excel_BuiltIn_Print_Titles_3_1_1" localSheetId="10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5">#REF!</definedName>
    <definedName name="Excel_BuiltIn_Print_Titles_3_1_1" localSheetId="8">#REF!</definedName>
    <definedName name="Excel_BuiltIn_Print_Titles_3_1_1" localSheetId="7">#REF!</definedName>
    <definedName name="Excel_BuiltIn_Print_Titles_3_1_1">#REF!</definedName>
    <definedName name="Excel_BuiltIn_Print_Titles_5" localSheetId="12">#REF!</definedName>
    <definedName name="Excel_BuiltIn_Print_Titles_5" localSheetId="11">#REF!</definedName>
    <definedName name="Excel_BuiltIn_Print_Titles_5" localSheetId="9">#REF!</definedName>
    <definedName name="Excel_BuiltIn_Print_Titles_5" localSheetId="10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 localSheetId="8">#REF!</definedName>
    <definedName name="Excel_BuiltIn_Print_Titles_5" localSheetId="7">#REF!</definedName>
    <definedName name="Excel_BuiltIn_Print_Titles_5">#REF!</definedName>
    <definedName name="Excel_BuiltIn_Print_Titles_5_1" localSheetId="12">#REF!</definedName>
    <definedName name="Excel_BuiltIn_Print_Titles_5_1" localSheetId="11">#REF!</definedName>
    <definedName name="Excel_BuiltIn_Print_Titles_5_1" localSheetId="9">#REF!</definedName>
    <definedName name="Excel_BuiltIn_Print_Titles_5_1" localSheetId="10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 localSheetId="5">#REF!</definedName>
    <definedName name="Excel_BuiltIn_Print_Titles_5_1" localSheetId="8">#REF!</definedName>
    <definedName name="Excel_BuiltIn_Print_Titles_5_1" localSheetId="7">#REF!</definedName>
    <definedName name="Excel_BuiltIn_Print_Titles_5_1">#REF!</definedName>
    <definedName name="Excel_BuiltIn_Print_Titles_6" localSheetId="12">#REF!</definedName>
    <definedName name="Excel_BuiltIn_Print_Titles_6" localSheetId="11">#REF!</definedName>
    <definedName name="Excel_BuiltIn_Print_Titles_6" localSheetId="9">#REF!</definedName>
    <definedName name="Excel_BuiltIn_Print_Titles_6" localSheetId="10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 localSheetId="5">#REF!</definedName>
    <definedName name="Excel_BuiltIn_Print_Titles_6" localSheetId="8">#REF!</definedName>
    <definedName name="Excel_BuiltIn_Print_Titles_6" localSheetId="7">#REF!</definedName>
    <definedName name="Excel_BuiltIn_Print_Titles_6">#REF!</definedName>
    <definedName name="Excel_BuiltIn_Print_Titles_6_1" localSheetId="12">#REF!</definedName>
    <definedName name="Excel_BuiltIn_Print_Titles_6_1" localSheetId="11">#REF!</definedName>
    <definedName name="Excel_BuiltIn_Print_Titles_6_1" localSheetId="9">#REF!</definedName>
    <definedName name="Excel_BuiltIn_Print_Titles_6_1" localSheetId="10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 localSheetId="5">#REF!</definedName>
    <definedName name="Excel_BuiltIn_Print_Titles_6_1" localSheetId="8">#REF!</definedName>
    <definedName name="Excel_BuiltIn_Print_Titles_6_1" localSheetId="7">#REF!</definedName>
    <definedName name="Excel_BuiltIn_Print_Titles_6_1">#REF!</definedName>
    <definedName name="Excel_BuiltIn_Print_Titles_8" localSheetId="12">#REF!</definedName>
    <definedName name="Excel_BuiltIn_Print_Titles_8" localSheetId="11">#REF!</definedName>
    <definedName name="Excel_BuiltIn_Print_Titles_8" localSheetId="9">#REF!</definedName>
    <definedName name="Excel_BuiltIn_Print_Titles_8" localSheetId="10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 localSheetId="5">#REF!</definedName>
    <definedName name="Excel_BuiltIn_Print_Titles_8" localSheetId="8">#REF!</definedName>
    <definedName name="Excel_BuiltIn_Print_Titles_8" localSheetId="7">#REF!</definedName>
    <definedName name="Excel_BuiltIn_Print_Titles_8">#REF!</definedName>
    <definedName name="Excel_BuiltIn_Print_Titles_8_1" localSheetId="12">#REF!</definedName>
    <definedName name="Excel_BuiltIn_Print_Titles_8_1" localSheetId="11">#REF!</definedName>
    <definedName name="Excel_BuiltIn_Print_Titles_8_1" localSheetId="9">#REF!</definedName>
    <definedName name="Excel_BuiltIn_Print_Titles_8_1" localSheetId="10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 localSheetId="5">#REF!</definedName>
    <definedName name="Excel_BuiltIn_Print_Titles_8_1" localSheetId="8">#REF!</definedName>
    <definedName name="Excel_BuiltIn_Print_Titles_8_1" localSheetId="7">#REF!</definedName>
    <definedName name="Excel_BuiltIn_Print_Titles_8_1">#REF!</definedName>
    <definedName name="_xlnm.Print_Titles" localSheetId="12">'Nr 12 Wynagrodzenia'!$4:$4</definedName>
    <definedName name="_xlnm.Print_Titles" localSheetId="11">'Tabela nr 1.'!$3:$3</definedName>
    <definedName name="_xlnm.Print_Titles" localSheetId="6">'zał nr 7.'!$5:$5</definedName>
    <definedName name="_xlnm.Print_Titles" localSheetId="0">'Zał. Nr 1'!$4:$5</definedName>
    <definedName name="_xlnm.Print_Titles" localSheetId="10">'Zał. Nr 11 Przedsięwzięcia '!$5:$5</definedName>
    <definedName name="_xlnm.Print_Titles" localSheetId="1">'Zał. Nr 2'!$4:$4</definedName>
    <definedName name="_xlnm.Print_Titles" localSheetId="3">'Zał. nr 4.'!$5:$7</definedName>
    <definedName name="_xlnm.Print_Titles" localSheetId="4">'Zał. Nr 5.'!$5:$6</definedName>
    <definedName name="_xlnm.Print_Titles" localSheetId="5">'Zał. Nr 6.'!$3:$4</definedName>
  </definedNames>
  <calcPr calcId="145621"/>
</workbook>
</file>

<file path=xl/calcChain.xml><?xml version="1.0" encoding="utf-8"?>
<calcChain xmlns="http://schemas.openxmlformats.org/spreadsheetml/2006/main">
  <c r="G15" i="13" l="1"/>
  <c r="J159" i="15" l="1"/>
  <c r="H159" i="15"/>
  <c r="I159" i="15" s="1"/>
  <c r="G159" i="15"/>
  <c r="E159" i="15"/>
  <c r="J158" i="15"/>
  <c r="H158" i="15"/>
  <c r="G158" i="15"/>
  <c r="I158" i="15" s="1"/>
  <c r="E158" i="15"/>
  <c r="J157" i="15"/>
  <c r="H157" i="15"/>
  <c r="G157" i="15"/>
  <c r="I157" i="15" s="1"/>
  <c r="E157" i="15"/>
  <c r="J156" i="15"/>
  <c r="H156" i="15"/>
  <c r="G156" i="15"/>
  <c r="I156" i="15" s="1"/>
  <c r="E156" i="15"/>
  <c r="J155" i="15"/>
  <c r="H155" i="15"/>
  <c r="G155" i="15"/>
  <c r="I155" i="15" s="1"/>
  <c r="E155" i="15"/>
  <c r="J154" i="15"/>
  <c r="H154" i="15"/>
  <c r="G154" i="15"/>
  <c r="I154" i="15" s="1"/>
  <c r="E154" i="15"/>
  <c r="I151" i="15"/>
  <c r="F151" i="15"/>
  <c r="F159" i="15" s="1"/>
  <c r="I150" i="15"/>
  <c r="F150" i="15"/>
  <c r="F157" i="15" s="1"/>
  <c r="J149" i="15"/>
  <c r="H149" i="15"/>
  <c r="G149" i="15"/>
  <c r="I149" i="15" s="1"/>
  <c r="E149" i="15"/>
  <c r="I148" i="15"/>
  <c r="F148" i="15"/>
  <c r="I147" i="15"/>
  <c r="F147" i="15"/>
  <c r="F158" i="15" s="1"/>
  <c r="I146" i="15"/>
  <c r="F146" i="15"/>
  <c r="F145" i="15" s="1"/>
  <c r="J145" i="15"/>
  <c r="H145" i="15"/>
  <c r="G145" i="15"/>
  <c r="I145" i="15" s="1"/>
  <c r="E145" i="15"/>
  <c r="J144" i="15"/>
  <c r="H144" i="15"/>
  <c r="E144" i="15"/>
  <c r="I143" i="15"/>
  <c r="F143" i="15"/>
  <c r="F142" i="15" s="1"/>
  <c r="J142" i="15"/>
  <c r="I142" i="15"/>
  <c r="H142" i="15"/>
  <c r="G142" i="15"/>
  <c r="E142" i="15"/>
  <c r="I141" i="15"/>
  <c r="F141" i="15"/>
  <c r="I140" i="15"/>
  <c r="F140" i="15"/>
  <c r="I139" i="15"/>
  <c r="F139" i="15"/>
  <c r="F138" i="15" s="1"/>
  <c r="J138" i="15"/>
  <c r="I138" i="15"/>
  <c r="H138" i="15"/>
  <c r="H137" i="15" s="1"/>
  <c r="I137" i="15" s="1"/>
  <c r="G138" i="15"/>
  <c r="E138" i="15"/>
  <c r="E137" i="15" s="1"/>
  <c r="J137" i="15"/>
  <c r="G137" i="15"/>
  <c r="I136" i="15"/>
  <c r="F136" i="15"/>
  <c r="I135" i="15"/>
  <c r="F135" i="15"/>
  <c r="F134" i="15" s="1"/>
  <c r="F133" i="15" s="1"/>
  <c r="J134" i="15"/>
  <c r="I134" i="15"/>
  <c r="H134" i="15"/>
  <c r="H133" i="15" s="1"/>
  <c r="I133" i="15" s="1"/>
  <c r="G134" i="15"/>
  <c r="E134" i="15"/>
  <c r="E133" i="15" s="1"/>
  <c r="J133" i="15"/>
  <c r="G133" i="15"/>
  <c r="I132" i="15"/>
  <c r="F132" i="15"/>
  <c r="I131" i="15"/>
  <c r="F131" i="15"/>
  <c r="I130" i="15"/>
  <c r="F130" i="15"/>
  <c r="F155" i="15" s="1"/>
  <c r="I129" i="15"/>
  <c r="F129" i="15"/>
  <c r="F128" i="15" s="1"/>
  <c r="F127" i="15" s="1"/>
  <c r="J128" i="15"/>
  <c r="I128" i="15"/>
  <c r="H128" i="15"/>
  <c r="H127" i="15" s="1"/>
  <c r="I127" i="15" s="1"/>
  <c r="G128" i="15"/>
  <c r="E128" i="15"/>
  <c r="E127" i="15" s="1"/>
  <c r="J127" i="15"/>
  <c r="G127" i="15"/>
  <c r="I126" i="15"/>
  <c r="F126" i="15"/>
  <c r="I125" i="15"/>
  <c r="F125" i="15"/>
  <c r="I124" i="15"/>
  <c r="F124" i="15"/>
  <c r="F123" i="15" s="1"/>
  <c r="J123" i="15"/>
  <c r="H123" i="15"/>
  <c r="G123" i="15"/>
  <c r="I123" i="15" s="1"/>
  <c r="E123" i="15"/>
  <c r="I122" i="15"/>
  <c r="F122" i="15"/>
  <c r="I121" i="15"/>
  <c r="F121" i="15"/>
  <c r="F120" i="15" s="1"/>
  <c r="J120" i="15"/>
  <c r="I120" i="15"/>
  <c r="H120" i="15"/>
  <c r="G120" i="15"/>
  <c r="E120" i="15"/>
  <c r="I119" i="15"/>
  <c r="F119" i="15"/>
  <c r="I118" i="15"/>
  <c r="F118" i="15"/>
  <c r="I117" i="15"/>
  <c r="F117" i="15"/>
  <c r="I116" i="15"/>
  <c r="F116" i="15"/>
  <c r="I115" i="15"/>
  <c r="F115" i="15"/>
  <c r="F114" i="15" s="1"/>
  <c r="J114" i="15"/>
  <c r="I114" i="15"/>
  <c r="H114" i="15"/>
  <c r="G114" i="15"/>
  <c r="E114" i="15"/>
  <c r="I113" i="15"/>
  <c r="F113" i="15"/>
  <c r="I112" i="15"/>
  <c r="F112" i="15"/>
  <c r="I111" i="15"/>
  <c r="F111" i="15"/>
  <c r="I110" i="15"/>
  <c r="F110" i="15"/>
  <c r="F109" i="15" s="1"/>
  <c r="J109" i="15"/>
  <c r="H109" i="15"/>
  <c r="G109" i="15"/>
  <c r="I109" i="15" s="1"/>
  <c r="E109" i="15"/>
  <c r="I108" i="15"/>
  <c r="I107" i="15"/>
  <c r="I106" i="15"/>
  <c r="I105" i="15"/>
  <c r="J104" i="15"/>
  <c r="I104" i="15"/>
  <c r="H104" i="15"/>
  <c r="G104" i="15"/>
  <c r="F104" i="15"/>
  <c r="E104" i="15"/>
  <c r="E103" i="15" s="1"/>
  <c r="J103" i="15"/>
  <c r="H103" i="15"/>
  <c r="G103" i="15"/>
  <c r="I103" i="15" s="1"/>
  <c r="I102" i="15"/>
  <c r="F102" i="15"/>
  <c r="I101" i="15"/>
  <c r="F101" i="15"/>
  <c r="I100" i="15"/>
  <c r="F100" i="15"/>
  <c r="F99" i="15" s="1"/>
  <c r="J99" i="15"/>
  <c r="H99" i="15"/>
  <c r="G99" i="15"/>
  <c r="I99" i="15" s="1"/>
  <c r="E99" i="15"/>
  <c r="I98" i="15"/>
  <c r="F98" i="15"/>
  <c r="F97" i="15" s="1"/>
  <c r="J97" i="15"/>
  <c r="H97" i="15"/>
  <c r="H96" i="15" s="1"/>
  <c r="G97" i="15"/>
  <c r="I97" i="15" s="1"/>
  <c r="E97" i="15"/>
  <c r="J96" i="15"/>
  <c r="E96" i="15"/>
  <c r="I95" i="15"/>
  <c r="F95" i="15"/>
  <c r="I94" i="15"/>
  <c r="F94" i="15"/>
  <c r="I93" i="15"/>
  <c r="F93" i="15"/>
  <c r="F92" i="15" s="1"/>
  <c r="J92" i="15"/>
  <c r="I92" i="15"/>
  <c r="H92" i="15"/>
  <c r="G92" i="15"/>
  <c r="E92" i="15"/>
  <c r="I91" i="15"/>
  <c r="F91" i="15"/>
  <c r="I90" i="15"/>
  <c r="F90" i="15"/>
  <c r="I89" i="15"/>
  <c r="F89" i="15"/>
  <c r="F88" i="15" s="1"/>
  <c r="J88" i="15"/>
  <c r="I88" i="15"/>
  <c r="H88" i="15"/>
  <c r="G88" i="15"/>
  <c r="E88" i="15"/>
  <c r="I87" i="15"/>
  <c r="I86" i="15"/>
  <c r="I85" i="15"/>
  <c r="I84" i="15"/>
  <c r="J83" i="15"/>
  <c r="H83" i="15"/>
  <c r="G83" i="15"/>
  <c r="I83" i="15" s="1"/>
  <c r="F83" i="15"/>
  <c r="E83" i="15"/>
  <c r="I82" i="15"/>
  <c r="F82" i="15"/>
  <c r="I81" i="15"/>
  <c r="F81" i="15"/>
  <c r="I80" i="15"/>
  <c r="F80" i="15"/>
  <c r="I79" i="15"/>
  <c r="F79" i="15"/>
  <c r="I78" i="15"/>
  <c r="F78" i="15"/>
  <c r="F77" i="15" s="1"/>
  <c r="J77" i="15"/>
  <c r="H77" i="15"/>
  <c r="G77" i="15"/>
  <c r="I77" i="15" s="1"/>
  <c r="E77" i="15"/>
  <c r="I76" i="15"/>
  <c r="F76" i="15"/>
  <c r="F75" i="15" s="1"/>
  <c r="J75" i="15"/>
  <c r="H75" i="15"/>
  <c r="G75" i="15"/>
  <c r="I75" i="15" s="1"/>
  <c r="E75" i="15"/>
  <c r="I74" i="15"/>
  <c r="F74" i="15"/>
  <c r="I73" i="15"/>
  <c r="F73" i="15"/>
  <c r="I72" i="15"/>
  <c r="F72" i="15"/>
  <c r="I71" i="15"/>
  <c r="F71" i="15"/>
  <c r="I70" i="15"/>
  <c r="F70" i="15"/>
  <c r="F69" i="15" s="1"/>
  <c r="J69" i="15"/>
  <c r="H69" i="15"/>
  <c r="G69" i="15"/>
  <c r="I69" i="15" s="1"/>
  <c r="E69" i="15"/>
  <c r="I68" i="15"/>
  <c r="F68" i="15"/>
  <c r="I67" i="15"/>
  <c r="F67" i="15"/>
  <c r="I66" i="15"/>
  <c r="F66" i="15"/>
  <c r="I65" i="15"/>
  <c r="F65" i="15"/>
  <c r="I64" i="15"/>
  <c r="F64" i="15"/>
  <c r="F63" i="15" s="1"/>
  <c r="J63" i="15"/>
  <c r="H63" i="15"/>
  <c r="G63" i="15"/>
  <c r="I63" i="15" s="1"/>
  <c r="E63" i="15"/>
  <c r="I62" i="15"/>
  <c r="F62" i="15"/>
  <c r="I61" i="15"/>
  <c r="F61" i="15"/>
  <c r="I60" i="15"/>
  <c r="F60" i="15"/>
  <c r="I59" i="15"/>
  <c r="F59" i="15"/>
  <c r="F58" i="15" s="1"/>
  <c r="J58" i="15"/>
  <c r="I58" i="15"/>
  <c r="H58" i="15"/>
  <c r="G58" i="15"/>
  <c r="E58" i="15"/>
  <c r="I57" i="15"/>
  <c r="F57" i="15"/>
  <c r="I56" i="15"/>
  <c r="F56" i="15"/>
  <c r="I55" i="15"/>
  <c r="F55" i="15"/>
  <c r="I54" i="15"/>
  <c r="F54" i="15"/>
  <c r="I53" i="15"/>
  <c r="F53" i="15"/>
  <c r="F52" i="15" s="1"/>
  <c r="F51" i="15" s="1"/>
  <c r="J52" i="15"/>
  <c r="J51" i="15" s="1"/>
  <c r="I52" i="15"/>
  <c r="H52" i="15"/>
  <c r="G52" i="15"/>
  <c r="E52" i="15"/>
  <c r="E51" i="15" s="1"/>
  <c r="H51" i="15"/>
  <c r="G51" i="15"/>
  <c r="I51" i="15" s="1"/>
  <c r="I50" i="15"/>
  <c r="F50" i="15"/>
  <c r="I49" i="15"/>
  <c r="F49" i="15"/>
  <c r="I48" i="15"/>
  <c r="F48" i="15"/>
  <c r="F47" i="15" s="1"/>
  <c r="F46" i="15" s="1"/>
  <c r="J47" i="15"/>
  <c r="H47" i="15"/>
  <c r="H46" i="15" s="1"/>
  <c r="G47" i="15"/>
  <c r="I47" i="15" s="1"/>
  <c r="E47" i="15"/>
  <c r="J46" i="15"/>
  <c r="E46" i="15"/>
  <c r="I45" i="15"/>
  <c r="F45" i="15"/>
  <c r="I44" i="15"/>
  <c r="F44" i="15"/>
  <c r="I43" i="15"/>
  <c r="F43" i="15"/>
  <c r="F42" i="15" s="1"/>
  <c r="J42" i="15"/>
  <c r="I42" i="15"/>
  <c r="H42" i="15"/>
  <c r="G42" i="15"/>
  <c r="E42" i="15"/>
  <c r="I41" i="15"/>
  <c r="F41" i="15"/>
  <c r="I40" i="15"/>
  <c r="F40" i="15"/>
  <c r="I39" i="15"/>
  <c r="F39" i="15"/>
  <c r="F38" i="15" s="1"/>
  <c r="J38" i="15"/>
  <c r="I38" i="15"/>
  <c r="H38" i="15"/>
  <c r="G38" i="15"/>
  <c r="E38" i="15"/>
  <c r="I37" i="15"/>
  <c r="F37" i="15"/>
  <c r="I36" i="15"/>
  <c r="F36" i="15"/>
  <c r="I35" i="15"/>
  <c r="F35" i="15"/>
  <c r="F34" i="15" s="1"/>
  <c r="J34" i="15"/>
  <c r="I34" i="15"/>
  <c r="H34" i="15"/>
  <c r="G34" i="15"/>
  <c r="E34" i="15"/>
  <c r="E33" i="15" s="1"/>
  <c r="J33" i="15"/>
  <c r="H33" i="15"/>
  <c r="G33" i="15"/>
  <c r="I33" i="15" s="1"/>
  <c r="I32" i="15"/>
  <c r="F32" i="15"/>
  <c r="F156" i="15" s="1"/>
  <c r="J31" i="15"/>
  <c r="H31" i="15"/>
  <c r="G31" i="15"/>
  <c r="I31" i="15" s="1"/>
  <c r="E31" i="15"/>
  <c r="I30" i="15"/>
  <c r="F30" i="15"/>
  <c r="F29" i="15" s="1"/>
  <c r="J29" i="15"/>
  <c r="H29" i="15"/>
  <c r="G29" i="15"/>
  <c r="I29" i="15" s="1"/>
  <c r="E29" i="15"/>
  <c r="I28" i="15"/>
  <c r="F28" i="15"/>
  <c r="I27" i="15"/>
  <c r="F27" i="15"/>
  <c r="I26" i="15"/>
  <c r="F26" i="15"/>
  <c r="I25" i="15"/>
  <c r="F25" i="15"/>
  <c r="I24" i="15"/>
  <c r="F24" i="15"/>
  <c r="F23" i="15" s="1"/>
  <c r="J23" i="15"/>
  <c r="H23" i="15"/>
  <c r="G23" i="15"/>
  <c r="I23" i="15" s="1"/>
  <c r="E23" i="15"/>
  <c r="I22" i="15"/>
  <c r="F22" i="15"/>
  <c r="I21" i="15"/>
  <c r="F21" i="15"/>
  <c r="I20" i="15"/>
  <c r="F20" i="15"/>
  <c r="I19" i="15"/>
  <c r="F19" i="15"/>
  <c r="F18" i="15" s="1"/>
  <c r="J18" i="15"/>
  <c r="I18" i="15"/>
  <c r="H18" i="15"/>
  <c r="G18" i="15"/>
  <c r="E18" i="15"/>
  <c r="E17" i="15" s="1"/>
  <c r="J17" i="15"/>
  <c r="H17" i="15"/>
  <c r="G17" i="15"/>
  <c r="I17" i="15" s="1"/>
  <c r="I16" i="15"/>
  <c r="F16" i="15"/>
  <c r="F15" i="15" s="1"/>
  <c r="F14" i="15" s="1"/>
  <c r="J15" i="15"/>
  <c r="H15" i="15"/>
  <c r="H14" i="15" s="1"/>
  <c r="G15" i="15"/>
  <c r="I15" i="15" s="1"/>
  <c r="E15" i="15"/>
  <c r="J14" i="15"/>
  <c r="E14" i="15"/>
  <c r="I13" i="15"/>
  <c r="F13" i="15"/>
  <c r="I12" i="15"/>
  <c r="F12" i="15"/>
  <c r="F11" i="15" s="1"/>
  <c r="F10" i="15" s="1"/>
  <c r="J11" i="15"/>
  <c r="H11" i="15"/>
  <c r="H10" i="15" s="1"/>
  <c r="G11" i="15"/>
  <c r="G10" i="15" s="1"/>
  <c r="E11" i="15"/>
  <c r="J10" i="15"/>
  <c r="E10" i="15"/>
  <c r="I9" i="15"/>
  <c r="F9" i="15"/>
  <c r="I8" i="15"/>
  <c r="F8" i="15"/>
  <c r="I7" i="15"/>
  <c r="F7" i="15"/>
  <c r="F6" i="15" s="1"/>
  <c r="F5" i="15" s="1"/>
  <c r="J6" i="15"/>
  <c r="I6" i="15"/>
  <c r="H6" i="15"/>
  <c r="H5" i="15" s="1"/>
  <c r="I5" i="15" s="1"/>
  <c r="G6" i="15"/>
  <c r="E6" i="15"/>
  <c r="E5" i="15" s="1"/>
  <c r="J5" i="15"/>
  <c r="G5" i="15"/>
  <c r="H152" i="15" l="1"/>
  <c r="J152" i="15"/>
  <c r="F96" i="15"/>
  <c r="F103" i="15"/>
  <c r="F137" i="15"/>
  <c r="I10" i="15"/>
  <c r="F33" i="15"/>
  <c r="E152" i="15"/>
  <c r="I11" i="15"/>
  <c r="G46" i="15"/>
  <c r="I46" i="15" s="1"/>
  <c r="G144" i="15"/>
  <c r="G14" i="15"/>
  <c r="I14" i="15" s="1"/>
  <c r="G96" i="15"/>
  <c r="I96" i="15" s="1"/>
  <c r="F31" i="15"/>
  <c r="F17" i="15" s="1"/>
  <c r="F149" i="15"/>
  <c r="F144" i="15" s="1"/>
  <c r="F152" i="15" s="1"/>
  <c r="F154" i="15"/>
  <c r="I184" i="1"/>
  <c r="I144" i="15" l="1"/>
  <c r="G152" i="15"/>
  <c r="I152" i="15"/>
  <c r="G12" i="7"/>
  <c r="F12" i="7"/>
  <c r="H146" i="7"/>
  <c r="G94" i="7"/>
  <c r="G61" i="7"/>
  <c r="E97" i="8"/>
  <c r="E72" i="8"/>
  <c r="F101" i="4" l="1"/>
  <c r="F55" i="4"/>
  <c r="G65" i="4"/>
  <c r="I504" i="2" l="1"/>
  <c r="D16" i="13" l="1"/>
  <c r="F16" i="13"/>
  <c r="I516" i="2"/>
  <c r="I517" i="2"/>
  <c r="I515" i="2"/>
  <c r="I513" i="2"/>
  <c r="I509" i="2"/>
  <c r="F509" i="2"/>
  <c r="G509" i="2"/>
  <c r="H509" i="2"/>
  <c r="J509" i="2"/>
  <c r="E509" i="2"/>
  <c r="F508" i="2"/>
  <c r="G508" i="2"/>
  <c r="H508" i="2"/>
  <c r="I508" i="2"/>
  <c r="J508" i="2"/>
  <c r="E508" i="2"/>
  <c r="I506" i="2"/>
  <c r="J506" i="2"/>
  <c r="F506" i="2"/>
  <c r="G506" i="2"/>
  <c r="H506" i="2"/>
  <c r="E506" i="2"/>
  <c r="I512" i="2"/>
  <c r="F512" i="2"/>
  <c r="G512" i="2"/>
  <c r="H512" i="2"/>
  <c r="J512" i="2"/>
  <c r="E512" i="2"/>
  <c r="I511" i="2"/>
  <c r="F511" i="2"/>
  <c r="G511" i="2"/>
  <c r="H511" i="2"/>
  <c r="J511" i="2"/>
  <c r="E511" i="2"/>
  <c r="I510" i="2"/>
  <c r="H510" i="2"/>
  <c r="J510" i="2"/>
  <c r="F510" i="2"/>
  <c r="G510" i="2"/>
  <c r="E510" i="2"/>
  <c r="F504" i="2"/>
  <c r="G504" i="2"/>
  <c r="H504" i="2"/>
  <c r="J504" i="2"/>
  <c r="E504" i="2"/>
  <c r="F513" i="2"/>
  <c r="G513" i="2"/>
  <c r="H513" i="2"/>
  <c r="J513" i="2"/>
  <c r="E513" i="2"/>
  <c r="F517" i="2"/>
  <c r="G517" i="2"/>
  <c r="H517" i="2"/>
  <c r="J517" i="2"/>
  <c r="E517" i="2"/>
  <c r="F516" i="2"/>
  <c r="G516" i="2"/>
  <c r="H516" i="2"/>
  <c r="J516" i="2"/>
  <c r="E516" i="2"/>
  <c r="F515" i="2"/>
  <c r="G515" i="2"/>
  <c r="H515" i="2"/>
  <c r="J515" i="2"/>
  <c r="E515" i="2"/>
  <c r="I302" i="2" l="1"/>
  <c r="I303" i="2"/>
  <c r="I277" i="2"/>
  <c r="I177" i="2" l="1"/>
  <c r="I170" i="2"/>
  <c r="I10" i="2"/>
  <c r="F184" i="1"/>
  <c r="G184" i="1"/>
  <c r="H184" i="1"/>
  <c r="J184" i="1"/>
  <c r="K184" i="1"/>
  <c r="L184" i="1"/>
  <c r="E184" i="1"/>
  <c r="I191" i="1"/>
  <c r="F191" i="1"/>
  <c r="G191" i="1"/>
  <c r="H191" i="1"/>
  <c r="J191" i="1"/>
  <c r="K191" i="1"/>
  <c r="L191" i="1"/>
  <c r="E191" i="1"/>
  <c r="I190" i="1"/>
  <c r="F190" i="1"/>
  <c r="G190" i="1"/>
  <c r="H190" i="1"/>
  <c r="J190" i="1"/>
  <c r="K190" i="1"/>
  <c r="L190" i="1"/>
  <c r="E190" i="1"/>
  <c r="I189" i="1"/>
  <c r="F189" i="1"/>
  <c r="G189" i="1"/>
  <c r="H189" i="1"/>
  <c r="J189" i="1"/>
  <c r="K189" i="1"/>
  <c r="L189" i="1"/>
  <c r="E189" i="1"/>
  <c r="I188" i="1"/>
  <c r="F188" i="1"/>
  <c r="G188" i="1"/>
  <c r="H188" i="1"/>
  <c r="J188" i="1"/>
  <c r="K188" i="1"/>
  <c r="L188" i="1"/>
  <c r="E188" i="1"/>
  <c r="I187" i="1"/>
  <c r="I186" i="1"/>
  <c r="F187" i="1"/>
  <c r="G187" i="1"/>
  <c r="H187" i="1"/>
  <c r="J187" i="1"/>
  <c r="K187" i="1"/>
  <c r="L187" i="1"/>
  <c r="F186" i="1"/>
  <c r="G186" i="1"/>
  <c r="H186" i="1"/>
  <c r="J186" i="1"/>
  <c r="K186" i="1"/>
  <c r="L186" i="1"/>
  <c r="E187" i="1"/>
  <c r="E186" i="1"/>
  <c r="E192" i="1"/>
  <c r="G196" i="1"/>
  <c r="H196" i="1"/>
  <c r="I196" i="1" s="1"/>
  <c r="J196" i="1"/>
  <c r="K196" i="1"/>
  <c r="L196" i="1"/>
  <c r="E196" i="1"/>
  <c r="F195" i="1"/>
  <c r="G195" i="1"/>
  <c r="H195" i="1"/>
  <c r="I195" i="1" s="1"/>
  <c r="J195" i="1"/>
  <c r="K195" i="1"/>
  <c r="L195" i="1"/>
  <c r="E195" i="1"/>
  <c r="G194" i="1"/>
  <c r="G192" i="1" s="1"/>
  <c r="H194" i="1"/>
  <c r="I194" i="1" s="1"/>
  <c r="J194" i="1"/>
  <c r="J192" i="1" s="1"/>
  <c r="K194" i="1"/>
  <c r="K192" i="1" s="1"/>
  <c r="L194" i="1"/>
  <c r="L192" i="1" s="1"/>
  <c r="E194" i="1"/>
  <c r="K53" i="1"/>
  <c r="L53" i="1"/>
  <c r="J53" i="1"/>
  <c r="F53" i="1"/>
  <c r="G53" i="1"/>
  <c r="H53" i="1"/>
  <c r="E53" i="1"/>
  <c r="G96" i="1"/>
  <c r="H96" i="1"/>
  <c r="K179" i="1"/>
  <c r="L179" i="1"/>
  <c r="J179" i="1"/>
  <c r="F179" i="1"/>
  <c r="G179" i="1"/>
  <c r="H179" i="1"/>
  <c r="E179" i="1"/>
  <c r="K174" i="1"/>
  <c r="L174" i="1"/>
  <c r="J174" i="1"/>
  <c r="F174" i="1"/>
  <c r="G174" i="1"/>
  <c r="H174" i="1"/>
  <c r="E174" i="1"/>
  <c r="F159" i="1"/>
  <c r="G159" i="1"/>
  <c r="H159" i="1"/>
  <c r="E159" i="1"/>
  <c r="F170" i="1"/>
  <c r="I169" i="1"/>
  <c r="F168" i="1"/>
  <c r="L168" i="1"/>
  <c r="K168" i="1"/>
  <c r="J168" i="1"/>
  <c r="H168" i="1"/>
  <c r="G168" i="1"/>
  <c r="E168" i="1"/>
  <c r="K165" i="1"/>
  <c r="L165" i="1"/>
  <c r="J165" i="1"/>
  <c r="F165" i="1"/>
  <c r="G165" i="1"/>
  <c r="H165" i="1"/>
  <c r="E165" i="1"/>
  <c r="F167" i="1"/>
  <c r="K160" i="1"/>
  <c r="K159" i="1" s="1"/>
  <c r="L160" i="1"/>
  <c r="L159" i="1" s="1"/>
  <c r="J160" i="1"/>
  <c r="J159" i="1" s="1"/>
  <c r="F160" i="1"/>
  <c r="G160" i="1"/>
  <c r="H160" i="1"/>
  <c r="E160" i="1"/>
  <c r="F164" i="1"/>
  <c r="I163" i="1"/>
  <c r="K138" i="1"/>
  <c r="L138" i="1"/>
  <c r="H125" i="1"/>
  <c r="H124" i="1" s="1"/>
  <c r="F124" i="1"/>
  <c r="E124" i="1"/>
  <c r="K125" i="1"/>
  <c r="K124" i="1" s="1"/>
  <c r="L125" i="1"/>
  <c r="L124" i="1" s="1"/>
  <c r="J125" i="1"/>
  <c r="J124" i="1" s="1"/>
  <c r="F125" i="1"/>
  <c r="G125" i="1"/>
  <c r="E125" i="1"/>
  <c r="K113" i="1"/>
  <c r="K96" i="1" s="1"/>
  <c r="L113" i="1"/>
  <c r="J113" i="1"/>
  <c r="J96" i="1" s="1"/>
  <c r="F113" i="1"/>
  <c r="G113" i="1"/>
  <c r="H113" i="1"/>
  <c r="E113" i="1"/>
  <c r="H192" i="1" l="1"/>
  <c r="I192" i="1" s="1"/>
  <c r="I168" i="1"/>
  <c r="G124" i="1"/>
  <c r="K105" i="1"/>
  <c r="L105" i="1"/>
  <c r="J105" i="1"/>
  <c r="G105" i="1"/>
  <c r="H105" i="1"/>
  <c r="E105" i="1"/>
  <c r="J102" i="1"/>
  <c r="F102" i="1"/>
  <c r="G102" i="1"/>
  <c r="H102" i="1"/>
  <c r="E97" i="1"/>
  <c r="E102" i="1"/>
  <c r="K97" i="1"/>
  <c r="L97" i="1"/>
  <c r="J97" i="1"/>
  <c r="F97" i="1"/>
  <c r="G97" i="1"/>
  <c r="H97" i="1"/>
  <c r="K90" i="1"/>
  <c r="L90" i="1"/>
  <c r="J90" i="1"/>
  <c r="F90" i="1"/>
  <c r="G90" i="1"/>
  <c r="H90" i="1"/>
  <c r="E90" i="1"/>
  <c r="K76" i="1"/>
  <c r="L76" i="1"/>
  <c r="J76" i="1"/>
  <c r="G76" i="1"/>
  <c r="H76" i="1"/>
  <c r="E76" i="1"/>
  <c r="F81" i="1"/>
  <c r="F80" i="1"/>
  <c r="L178" i="1"/>
  <c r="L172" i="1"/>
  <c r="L157" i="1"/>
  <c r="L156" i="1" s="1"/>
  <c r="L153" i="1"/>
  <c r="L149" i="1"/>
  <c r="L147" i="1"/>
  <c r="L144" i="1"/>
  <c r="L142" i="1"/>
  <c r="L134" i="1"/>
  <c r="L129" i="1"/>
  <c r="I123" i="1"/>
  <c r="H122" i="1"/>
  <c r="I122" i="1" s="1"/>
  <c r="J122" i="1"/>
  <c r="K122" i="1"/>
  <c r="L122" i="1"/>
  <c r="L96" i="1" s="1"/>
  <c r="L118" i="1"/>
  <c r="L102" i="1"/>
  <c r="L171" i="1" l="1"/>
  <c r="L128" i="1"/>
  <c r="L94" i="1"/>
  <c r="L88" i="1"/>
  <c r="L86" i="1"/>
  <c r="L82" i="1"/>
  <c r="L65" i="1"/>
  <c r="L56" i="1"/>
  <c r="L49" i="1"/>
  <c r="L48" i="1" s="1"/>
  <c r="L46" i="1"/>
  <c r="L44" i="1"/>
  <c r="L42" i="1"/>
  <c r="L37" i="1"/>
  <c r="L34" i="1"/>
  <c r="L23" i="1"/>
  <c r="L22" i="1" s="1"/>
  <c r="L18" i="1"/>
  <c r="L17" i="1" s="1"/>
  <c r="L15" i="1"/>
  <c r="L14" i="1" s="1"/>
  <c r="L10" i="1"/>
  <c r="L7" i="1"/>
  <c r="K65" i="1"/>
  <c r="J65" i="1"/>
  <c r="G65" i="1"/>
  <c r="H65" i="1"/>
  <c r="E65" i="1"/>
  <c r="F55" i="1"/>
  <c r="K34" i="1"/>
  <c r="J34" i="1"/>
  <c r="H34" i="1"/>
  <c r="F34" i="1"/>
  <c r="G34" i="1"/>
  <c r="E34" i="1"/>
  <c r="F36" i="1"/>
  <c r="K23" i="1"/>
  <c r="J23" i="1"/>
  <c r="G23" i="1"/>
  <c r="H23" i="1"/>
  <c r="E23" i="1"/>
  <c r="K18" i="1"/>
  <c r="J18" i="1"/>
  <c r="G18" i="1"/>
  <c r="H18" i="1"/>
  <c r="E18" i="1"/>
  <c r="F21" i="1"/>
  <c r="F20" i="1"/>
  <c r="F10" i="1"/>
  <c r="F6" i="1" s="1"/>
  <c r="G10" i="1"/>
  <c r="H10" i="1"/>
  <c r="J10" i="1"/>
  <c r="K10" i="1"/>
  <c r="E10" i="1"/>
  <c r="F7" i="1"/>
  <c r="G7" i="1"/>
  <c r="H7" i="1"/>
  <c r="J7" i="1"/>
  <c r="K7" i="1"/>
  <c r="E7" i="1"/>
  <c r="L6" i="1" l="1"/>
  <c r="F18" i="1"/>
  <c r="L41" i="1"/>
  <c r="L85" i="1"/>
  <c r="L52" i="1"/>
  <c r="L182" i="1" s="1"/>
  <c r="L33" i="1"/>
  <c r="I10" i="1"/>
  <c r="G6" i="1"/>
  <c r="E6" i="1"/>
  <c r="E53" i="4" l="1"/>
  <c r="F63" i="4"/>
  <c r="G63" i="4" s="1"/>
  <c r="F64" i="4"/>
  <c r="G64" i="4" s="1"/>
  <c r="E63" i="4"/>
  <c r="E64" i="4"/>
  <c r="J64" i="9"/>
  <c r="J63" i="9"/>
  <c r="I61" i="9"/>
  <c r="J61" i="9" s="1"/>
  <c r="H61" i="9"/>
  <c r="G62" i="9"/>
  <c r="F61" i="9"/>
  <c r="E61" i="9"/>
  <c r="J60" i="9"/>
  <c r="J59" i="9"/>
  <c r="J58" i="9"/>
  <c r="I56" i="9"/>
  <c r="J56" i="9" s="1"/>
  <c r="H56" i="9"/>
  <c r="G57" i="9"/>
  <c r="F56" i="9"/>
  <c r="G56" i="9" s="1"/>
  <c r="E56" i="9"/>
  <c r="J55" i="9"/>
  <c r="J54" i="9"/>
  <c r="I52" i="9"/>
  <c r="J52" i="9" s="1"/>
  <c r="H52" i="9"/>
  <c r="G53" i="9"/>
  <c r="F52" i="9"/>
  <c r="E52" i="9"/>
  <c r="E51" i="9" s="1"/>
  <c r="G52" i="9" l="1"/>
  <c r="G61" i="9"/>
  <c r="F51" i="9"/>
  <c r="G51" i="9" s="1"/>
  <c r="I51" i="9"/>
  <c r="H51" i="9"/>
  <c r="J39" i="9"/>
  <c r="I32" i="9"/>
  <c r="H32" i="9"/>
  <c r="J45" i="3"/>
  <c r="H12" i="3"/>
  <c r="M12" i="3"/>
  <c r="J297" i="2"/>
  <c r="G297" i="2"/>
  <c r="H297" i="2"/>
  <c r="F303" i="2"/>
  <c r="F302" i="2"/>
  <c r="I238" i="2"/>
  <c r="J235" i="2"/>
  <c r="G235" i="2"/>
  <c r="H235" i="2"/>
  <c r="E235" i="2"/>
  <c r="F238" i="2"/>
  <c r="J121" i="2"/>
  <c r="H121" i="2"/>
  <c r="G121" i="2"/>
  <c r="F127" i="2"/>
  <c r="I127" i="2"/>
  <c r="F122" i="1"/>
  <c r="E122" i="1"/>
  <c r="G123" i="1"/>
  <c r="G122" i="1" s="1"/>
  <c r="G116" i="1"/>
  <c r="I116" i="1" s="1"/>
  <c r="G101" i="1"/>
  <c r="I101" i="1" s="1"/>
  <c r="J51" i="9" l="1"/>
  <c r="F77" i="8"/>
  <c r="F78" i="8"/>
  <c r="F79" i="8"/>
  <c r="F81" i="8"/>
  <c r="F82" i="8"/>
  <c r="F83" i="8"/>
  <c r="F84" i="8"/>
  <c r="F85" i="8"/>
  <c r="F86" i="8"/>
  <c r="F88" i="8"/>
  <c r="F89" i="8"/>
  <c r="F90" i="8"/>
  <c r="F91" i="8"/>
  <c r="F92" i="8"/>
  <c r="F93" i="8"/>
  <c r="F95" i="8"/>
  <c r="F96" i="8"/>
  <c r="F97" i="8"/>
  <c r="F76" i="8"/>
  <c r="F72" i="8"/>
  <c r="F73" i="8"/>
  <c r="F74" i="8"/>
  <c r="F71" i="8"/>
  <c r="F70" i="8"/>
  <c r="F62" i="8"/>
  <c r="F63" i="8"/>
  <c r="F64" i="8"/>
  <c r="F65" i="8"/>
  <c r="F66" i="8"/>
  <c r="F67" i="8"/>
  <c r="F68" i="8"/>
  <c r="F59" i="8"/>
  <c r="F58" i="8"/>
  <c r="F57" i="8"/>
  <c r="F56" i="8"/>
  <c r="F54" i="8"/>
  <c r="F53" i="8"/>
  <c r="F51" i="8"/>
  <c r="F50" i="8"/>
  <c r="F49" i="8"/>
  <c r="F47" i="8"/>
  <c r="F46" i="8"/>
  <c r="F39" i="8"/>
  <c r="F40" i="8"/>
  <c r="F41" i="8"/>
  <c r="F42" i="8"/>
  <c r="F43" i="8"/>
  <c r="F44" i="8"/>
  <c r="F38" i="8"/>
  <c r="F34" i="8"/>
  <c r="F35" i="8"/>
  <c r="F36" i="8"/>
  <c r="F33" i="8"/>
  <c r="F29" i="8"/>
  <c r="F30" i="8"/>
  <c r="F31" i="8"/>
  <c r="F28" i="8"/>
  <c r="F21" i="8"/>
  <c r="F22" i="8"/>
  <c r="F23" i="8"/>
  <c r="F24" i="8"/>
  <c r="F25" i="8"/>
  <c r="F26" i="8"/>
  <c r="F20" i="8"/>
  <c r="F16" i="8"/>
  <c r="F17" i="8"/>
  <c r="F18" i="8"/>
  <c r="F15" i="8"/>
  <c r="F11" i="8"/>
  <c r="F13" i="8"/>
  <c r="F10" i="8"/>
  <c r="F6" i="8"/>
  <c r="F7" i="8"/>
  <c r="F8" i="8"/>
  <c r="F5" i="8"/>
  <c r="H131" i="7"/>
  <c r="H132" i="7"/>
  <c r="H133" i="7"/>
  <c r="H134" i="7"/>
  <c r="H135" i="7"/>
  <c r="H136" i="7"/>
  <c r="H137" i="7"/>
  <c r="H138" i="7"/>
  <c r="H139" i="7"/>
  <c r="H140" i="7"/>
  <c r="H141" i="7"/>
  <c r="H143" i="7"/>
  <c r="H144" i="7"/>
  <c r="H145" i="7"/>
  <c r="H130" i="7"/>
  <c r="H99" i="7"/>
  <c r="H100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9" i="7"/>
  <c r="H120" i="7"/>
  <c r="H122" i="7"/>
  <c r="H123" i="7"/>
  <c r="H124" i="7"/>
  <c r="H125" i="7"/>
  <c r="H126" i="7"/>
  <c r="H98" i="7"/>
  <c r="H95" i="7"/>
  <c r="H94" i="7"/>
  <c r="H60" i="7"/>
  <c r="H61" i="7"/>
  <c r="H62" i="7"/>
  <c r="H63" i="7"/>
  <c r="H64" i="7"/>
  <c r="H66" i="7"/>
  <c r="H67" i="7"/>
  <c r="H68" i="7"/>
  <c r="H69" i="7"/>
  <c r="H70" i="7"/>
  <c r="H71" i="7"/>
  <c r="H72" i="7"/>
  <c r="H73" i="7"/>
  <c r="H74" i="7"/>
  <c r="H75" i="7"/>
  <c r="H76" i="7"/>
  <c r="H77" i="7"/>
  <c r="H79" i="7"/>
  <c r="H80" i="7"/>
  <c r="H81" i="7"/>
  <c r="H82" i="7"/>
  <c r="H83" i="7"/>
  <c r="H84" i="7"/>
  <c r="H86" i="7"/>
  <c r="H87" i="7"/>
  <c r="H88" i="7"/>
  <c r="H90" i="7"/>
  <c r="H92" i="7"/>
  <c r="H59" i="7"/>
  <c r="H57" i="7"/>
  <c r="H56" i="7"/>
  <c r="H47" i="7"/>
  <c r="H48" i="7"/>
  <c r="H49" i="7"/>
  <c r="H51" i="7"/>
  <c r="H52" i="7"/>
  <c r="H46" i="7"/>
  <c r="H42" i="7"/>
  <c r="H35" i="7"/>
  <c r="H36" i="7"/>
  <c r="H38" i="7"/>
  <c r="H34" i="7"/>
  <c r="H20" i="7"/>
  <c r="H21" i="7"/>
  <c r="H22" i="7"/>
  <c r="H23" i="7"/>
  <c r="H24" i="7"/>
  <c r="H25" i="7"/>
  <c r="H27" i="7"/>
  <c r="H28" i="7"/>
  <c r="H29" i="7"/>
  <c r="H30" i="7"/>
  <c r="H19" i="7"/>
  <c r="H9" i="7"/>
  <c r="H11" i="7"/>
  <c r="H12" i="7"/>
  <c r="H13" i="7"/>
  <c r="H15" i="7"/>
  <c r="H8" i="7"/>
  <c r="G28" i="6"/>
  <c r="G29" i="6"/>
  <c r="G30" i="6"/>
  <c r="G31" i="6"/>
  <c r="G32" i="6"/>
  <c r="G33" i="6"/>
  <c r="G34" i="6"/>
  <c r="G35" i="6"/>
  <c r="G36" i="6"/>
  <c r="G27" i="6"/>
  <c r="G25" i="6"/>
  <c r="G24" i="6"/>
  <c r="G21" i="6"/>
  <c r="G14" i="6"/>
  <c r="G26" i="14"/>
  <c r="E14" i="14"/>
  <c r="G24" i="14"/>
  <c r="G23" i="14"/>
  <c r="G21" i="14"/>
  <c r="G20" i="14"/>
  <c r="G19" i="14"/>
  <c r="G17" i="14"/>
  <c r="G16" i="14"/>
  <c r="G10" i="14"/>
  <c r="G24" i="5"/>
  <c r="G25" i="5" s="1"/>
  <c r="F24" i="5"/>
  <c r="F25" i="5" s="1"/>
  <c r="D24" i="5"/>
  <c r="D25" i="5" s="1"/>
  <c r="C24" i="5"/>
  <c r="C25" i="5" s="1"/>
  <c r="G104" i="4"/>
  <c r="G101" i="4"/>
  <c r="G99" i="4"/>
  <c r="G96" i="4"/>
  <c r="G93" i="4"/>
  <c r="G92" i="4"/>
  <c r="G89" i="4"/>
  <c r="G87" i="4"/>
  <c r="G76" i="4"/>
  <c r="G73" i="4"/>
  <c r="G71" i="4"/>
  <c r="G68" i="4"/>
  <c r="G62" i="4"/>
  <c r="G59" i="4"/>
  <c r="G56" i="4"/>
  <c r="G52" i="4"/>
  <c r="G50" i="4"/>
  <c r="G48" i="4"/>
  <c r="G46" i="4"/>
  <c r="G41" i="4"/>
  <c r="G37" i="4"/>
  <c r="G35" i="4"/>
  <c r="G32" i="4"/>
  <c r="G29" i="4"/>
  <c r="G27" i="4"/>
  <c r="G25" i="4"/>
  <c r="G23" i="4"/>
  <c r="G21" i="4"/>
  <c r="G18" i="4"/>
  <c r="G14" i="4"/>
  <c r="G12" i="4"/>
  <c r="G10" i="4"/>
  <c r="J41" i="10"/>
  <c r="J37" i="10"/>
  <c r="J25" i="10"/>
  <c r="J26" i="10"/>
  <c r="J27" i="10"/>
  <c r="J28" i="10"/>
  <c r="J29" i="10"/>
  <c r="J30" i="10"/>
  <c r="J31" i="10"/>
  <c r="J32" i="10"/>
  <c r="J33" i="10"/>
  <c r="J34" i="10"/>
  <c r="J24" i="10"/>
  <c r="J21" i="10"/>
  <c r="J18" i="10"/>
  <c r="J15" i="10"/>
  <c r="G40" i="10"/>
  <c r="G36" i="10"/>
  <c r="G23" i="10"/>
  <c r="G20" i="10"/>
  <c r="G17" i="10"/>
  <c r="G14" i="10"/>
  <c r="G10" i="10"/>
  <c r="J11" i="10"/>
  <c r="J8" i="10"/>
  <c r="G7" i="10"/>
  <c r="J94" i="9"/>
  <c r="J95" i="9"/>
  <c r="J93" i="9"/>
  <c r="G92" i="9"/>
  <c r="G89" i="9"/>
  <c r="J90" i="9"/>
  <c r="J87" i="9"/>
  <c r="J86" i="9"/>
  <c r="G85" i="9"/>
  <c r="J83" i="9"/>
  <c r="G82" i="9"/>
  <c r="J79" i="9"/>
  <c r="J80" i="9"/>
  <c r="J69" i="9"/>
  <c r="J70" i="9"/>
  <c r="J71" i="9"/>
  <c r="J72" i="9"/>
  <c r="J73" i="9"/>
  <c r="J74" i="9"/>
  <c r="J75" i="9"/>
  <c r="J76" i="9"/>
  <c r="J77" i="9"/>
  <c r="J78" i="9"/>
  <c r="J68" i="9"/>
  <c r="G67" i="9"/>
  <c r="J45" i="9"/>
  <c r="J46" i="9"/>
  <c r="J47" i="9"/>
  <c r="J48" i="9"/>
  <c r="J49" i="9"/>
  <c r="J50" i="9"/>
  <c r="J44" i="9"/>
  <c r="G43" i="9"/>
  <c r="J35" i="9"/>
  <c r="J36" i="9"/>
  <c r="J37" i="9"/>
  <c r="J38" i="9"/>
  <c r="J40" i="9"/>
  <c r="J41" i="9"/>
  <c r="J34" i="9"/>
  <c r="G33" i="9"/>
  <c r="J30" i="9"/>
  <c r="J31" i="9"/>
  <c r="J29" i="9"/>
  <c r="G28" i="9"/>
  <c r="J20" i="9"/>
  <c r="J21" i="9"/>
  <c r="J22" i="9"/>
  <c r="J23" i="9"/>
  <c r="J24" i="9"/>
  <c r="J25" i="9"/>
  <c r="J19" i="9"/>
  <c r="G18" i="9"/>
  <c r="G9" i="9"/>
  <c r="J11" i="9"/>
  <c r="J12" i="9"/>
  <c r="J13" i="9"/>
  <c r="J14" i="9"/>
  <c r="J15" i="9"/>
  <c r="J10" i="9"/>
  <c r="K10" i="3"/>
  <c r="K11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8" i="3"/>
  <c r="H9" i="3"/>
  <c r="H10" i="3"/>
  <c r="H11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8" i="3"/>
  <c r="H13" i="13"/>
  <c r="H10" i="13"/>
  <c r="H11" i="13"/>
  <c r="H12" i="13"/>
  <c r="H9" i="13"/>
  <c r="F15" i="13"/>
  <c r="D15" i="13"/>
  <c r="E24" i="5" l="1"/>
  <c r="E25" i="5" s="1"/>
  <c r="I7" i="2"/>
  <c r="I8" i="2"/>
  <c r="I12" i="2"/>
  <c r="I13" i="2"/>
  <c r="I14" i="2"/>
  <c r="I15" i="2"/>
  <c r="I16" i="2"/>
  <c r="I17" i="2"/>
  <c r="I18" i="2"/>
  <c r="I21" i="2"/>
  <c r="I22" i="2"/>
  <c r="I23" i="2"/>
  <c r="I24" i="2"/>
  <c r="I27" i="2"/>
  <c r="I28" i="2"/>
  <c r="I30" i="2"/>
  <c r="I32" i="2"/>
  <c r="I34" i="2"/>
  <c r="I35" i="2"/>
  <c r="I36" i="2"/>
  <c r="I37" i="2"/>
  <c r="I38" i="2"/>
  <c r="I39" i="2"/>
  <c r="I42" i="2"/>
  <c r="I43" i="2"/>
  <c r="I44" i="2"/>
  <c r="I47" i="2"/>
  <c r="I49" i="2"/>
  <c r="I50" i="2"/>
  <c r="I51" i="2"/>
  <c r="I53" i="2"/>
  <c r="I54" i="2"/>
  <c r="I55" i="2"/>
  <c r="I56" i="2"/>
  <c r="I57" i="2"/>
  <c r="I58" i="2"/>
  <c r="I59" i="2"/>
  <c r="I60" i="2"/>
  <c r="I61" i="2"/>
  <c r="I64" i="2"/>
  <c r="I65" i="2"/>
  <c r="I67" i="2"/>
  <c r="I70" i="2"/>
  <c r="I71" i="2"/>
  <c r="I72" i="2"/>
  <c r="I73" i="2"/>
  <c r="I74" i="2"/>
  <c r="I75" i="2"/>
  <c r="I76" i="2"/>
  <c r="I78" i="2"/>
  <c r="I79" i="2"/>
  <c r="I80" i="2"/>
  <c r="I81" i="2"/>
  <c r="I82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9" i="2"/>
  <c r="I110" i="2"/>
  <c r="I111" i="2"/>
  <c r="I113" i="2"/>
  <c r="I114" i="2"/>
  <c r="I115" i="2"/>
  <c r="I118" i="2"/>
  <c r="I119" i="2"/>
  <c r="I120" i="2"/>
  <c r="I122" i="2"/>
  <c r="I123" i="2"/>
  <c r="I124" i="2"/>
  <c r="I125" i="2"/>
  <c r="I126" i="2"/>
  <c r="I128" i="2"/>
  <c r="I129" i="2"/>
  <c r="I131" i="2"/>
  <c r="I132" i="2"/>
  <c r="I133" i="2"/>
  <c r="I134" i="2"/>
  <c r="I135" i="2"/>
  <c r="I136" i="2"/>
  <c r="I137" i="2"/>
  <c r="I140" i="2"/>
  <c r="I141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8" i="2"/>
  <c r="I159" i="2"/>
  <c r="I160" i="2"/>
  <c r="I162" i="2"/>
  <c r="I163" i="2"/>
  <c r="I164" i="2"/>
  <c r="I165" i="2"/>
  <c r="I166" i="2"/>
  <c r="I173" i="2"/>
  <c r="I176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8" i="2"/>
  <c r="I259" i="2"/>
  <c r="I260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8" i="2"/>
  <c r="I279" i="2"/>
  <c r="I281" i="2"/>
  <c r="I282" i="2"/>
  <c r="I283" i="2"/>
  <c r="I284" i="2"/>
  <c r="I285" i="2"/>
  <c r="I286" i="2"/>
  <c r="I287" i="2"/>
  <c r="I288" i="2"/>
  <c r="I289" i="2"/>
  <c r="I290" i="2"/>
  <c r="I292" i="2"/>
  <c r="I293" i="2"/>
  <c r="I294" i="2"/>
  <c r="I295" i="2"/>
  <c r="I296" i="2"/>
  <c r="I297" i="2"/>
  <c r="I298" i="2"/>
  <c r="I299" i="2"/>
  <c r="I300" i="2"/>
  <c r="I301" i="2"/>
  <c r="I305" i="2"/>
  <c r="I306" i="2"/>
  <c r="I307" i="2"/>
  <c r="I310" i="2"/>
  <c r="I311" i="2"/>
  <c r="I313" i="2"/>
  <c r="I314" i="2"/>
  <c r="I316" i="2"/>
  <c r="I317" i="2"/>
  <c r="I318" i="2"/>
  <c r="I319" i="2"/>
  <c r="I320" i="2"/>
  <c r="I321" i="2"/>
  <c r="I322" i="2"/>
  <c r="I324" i="2"/>
  <c r="I325" i="2"/>
  <c r="I326" i="2"/>
  <c r="I328" i="2"/>
  <c r="I331" i="2"/>
  <c r="I332" i="2"/>
  <c r="I334" i="2"/>
  <c r="I335" i="2"/>
  <c r="I336" i="2"/>
  <c r="I337" i="2"/>
  <c r="I338" i="2"/>
  <c r="I339" i="2"/>
  <c r="I340" i="2"/>
  <c r="I341" i="2"/>
  <c r="I342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60" i="2"/>
  <c r="I361" i="2"/>
  <c r="I363" i="2"/>
  <c r="I365" i="2"/>
  <c r="I366" i="2"/>
  <c r="I368" i="2"/>
  <c r="I369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1" i="2"/>
  <c r="I392" i="2"/>
  <c r="I393" i="2"/>
  <c r="I394" i="2"/>
  <c r="I396" i="2"/>
  <c r="I397" i="2"/>
  <c r="I398" i="2"/>
  <c r="I399" i="2"/>
  <c r="I400" i="2"/>
  <c r="I401" i="2"/>
  <c r="I404" i="2"/>
  <c r="I405" i="2"/>
  <c r="I406" i="2"/>
  <c r="I407" i="2"/>
  <c r="I408" i="2"/>
  <c r="I409" i="2"/>
  <c r="I410" i="2"/>
  <c r="I411" i="2"/>
  <c r="I412" i="2"/>
  <c r="I413" i="2"/>
  <c r="I414" i="2"/>
  <c r="I416" i="2"/>
  <c r="I418" i="2"/>
  <c r="I421" i="2"/>
  <c r="I422" i="2"/>
  <c r="I424" i="2"/>
  <c r="I425" i="2"/>
  <c r="I426" i="2"/>
  <c r="I427" i="2"/>
  <c r="I429" i="2"/>
  <c r="I431" i="2"/>
  <c r="I432" i="2"/>
  <c r="I433" i="2"/>
  <c r="I435" i="2"/>
  <c r="I436" i="2"/>
  <c r="I437" i="2"/>
  <c r="I438" i="2"/>
  <c r="I440" i="2"/>
  <c r="I441" i="2"/>
  <c r="I442" i="2"/>
  <c r="I446" i="2"/>
  <c r="I447" i="2"/>
  <c r="I448" i="2"/>
  <c r="I449" i="2"/>
  <c r="I450" i="2"/>
  <c r="I451" i="2"/>
  <c r="I453" i="2"/>
  <c r="I456" i="2"/>
  <c r="I457" i="2"/>
  <c r="I458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3" i="2"/>
  <c r="I474" i="2"/>
  <c r="I476" i="2"/>
  <c r="I478" i="2"/>
  <c r="I480" i="2"/>
  <c r="I481" i="2"/>
  <c r="I482" i="2"/>
  <c r="I485" i="2"/>
  <c r="I486" i="2"/>
  <c r="I487" i="2"/>
  <c r="I488" i="2"/>
  <c r="I489" i="2"/>
  <c r="I490" i="2"/>
  <c r="I491" i="2"/>
  <c r="I492" i="2"/>
  <c r="I493" i="2"/>
  <c r="I495" i="2"/>
  <c r="I496" i="2"/>
  <c r="I497" i="2"/>
  <c r="I498" i="2"/>
  <c r="I499" i="2"/>
  <c r="I500" i="2"/>
  <c r="I501" i="2"/>
  <c r="G494" i="2"/>
  <c r="H494" i="2"/>
  <c r="J494" i="2"/>
  <c r="F496" i="2"/>
  <c r="F497" i="2"/>
  <c r="F498" i="2"/>
  <c r="F499" i="2"/>
  <c r="F500" i="2"/>
  <c r="F501" i="2"/>
  <c r="F495" i="2"/>
  <c r="E494" i="2"/>
  <c r="F486" i="2"/>
  <c r="F487" i="2"/>
  <c r="F488" i="2"/>
  <c r="F489" i="2"/>
  <c r="F490" i="2"/>
  <c r="F491" i="2"/>
  <c r="F492" i="2"/>
  <c r="F493" i="2"/>
  <c r="F485" i="2"/>
  <c r="G484" i="2"/>
  <c r="H484" i="2"/>
  <c r="J484" i="2"/>
  <c r="J483" i="2" s="1"/>
  <c r="E484" i="2"/>
  <c r="E483" i="2" s="1"/>
  <c r="G479" i="2"/>
  <c r="H479" i="2"/>
  <c r="J479" i="2"/>
  <c r="F481" i="2"/>
  <c r="F479" i="2" s="1"/>
  <c r="F482" i="2"/>
  <c r="F480" i="2"/>
  <c r="E479" i="2"/>
  <c r="G477" i="2"/>
  <c r="H477" i="2"/>
  <c r="J477" i="2"/>
  <c r="F478" i="2"/>
  <c r="F477" i="2" s="1"/>
  <c r="E477" i="2"/>
  <c r="G475" i="2"/>
  <c r="H475" i="2"/>
  <c r="I475" i="2" s="1"/>
  <c r="J475" i="2"/>
  <c r="F476" i="2"/>
  <c r="F475" i="2" s="1"/>
  <c r="E475" i="2"/>
  <c r="G472" i="2"/>
  <c r="H472" i="2"/>
  <c r="J472" i="2"/>
  <c r="F474" i="2"/>
  <c r="F473" i="2"/>
  <c r="F472" i="2" s="1"/>
  <c r="E472" i="2"/>
  <c r="G459" i="2"/>
  <c r="H459" i="2"/>
  <c r="I459" i="2" s="1"/>
  <c r="J459" i="2"/>
  <c r="E459" i="2"/>
  <c r="F461" i="2"/>
  <c r="F462" i="2"/>
  <c r="F463" i="2"/>
  <c r="F464" i="2"/>
  <c r="F465" i="2"/>
  <c r="F466" i="2"/>
  <c r="F467" i="2"/>
  <c r="F468" i="2"/>
  <c r="F469" i="2"/>
  <c r="F470" i="2"/>
  <c r="F471" i="2"/>
  <c r="F460" i="2"/>
  <c r="F459" i="2" s="1"/>
  <c r="G455" i="2"/>
  <c r="G454" i="2" s="1"/>
  <c r="H455" i="2"/>
  <c r="J455" i="2"/>
  <c r="F457" i="2"/>
  <c r="F455" i="2" s="1"/>
  <c r="F458" i="2"/>
  <c r="F456" i="2"/>
  <c r="E455" i="2"/>
  <c r="E454" i="2" s="1"/>
  <c r="G445" i="2"/>
  <c r="H445" i="2"/>
  <c r="J445" i="2"/>
  <c r="F447" i="2"/>
  <c r="F448" i="2"/>
  <c r="F449" i="2"/>
  <c r="F450" i="2"/>
  <c r="F451" i="2"/>
  <c r="F452" i="2"/>
  <c r="F453" i="2"/>
  <c r="F446" i="2"/>
  <c r="F445" i="2" s="1"/>
  <c r="E445" i="2"/>
  <c r="G443" i="2"/>
  <c r="H443" i="2"/>
  <c r="J443" i="2"/>
  <c r="F444" i="2"/>
  <c r="F443" i="2" s="1"/>
  <c r="E443" i="2"/>
  <c r="G439" i="2"/>
  <c r="H439" i="2"/>
  <c r="I439" i="2" s="1"/>
  <c r="J439" i="2"/>
  <c r="F441" i="2"/>
  <c r="F442" i="2"/>
  <c r="F440" i="2"/>
  <c r="F439" i="2" s="1"/>
  <c r="E439" i="2"/>
  <c r="G434" i="2"/>
  <c r="H434" i="2"/>
  <c r="I434" i="2" s="1"/>
  <c r="J434" i="2"/>
  <c r="F436" i="2"/>
  <c r="F437" i="2"/>
  <c r="F438" i="2"/>
  <c r="F435" i="2"/>
  <c r="F434" i="2" s="1"/>
  <c r="E434" i="2"/>
  <c r="G430" i="2"/>
  <c r="H430" i="2"/>
  <c r="J430" i="2"/>
  <c r="F432" i="2"/>
  <c r="F433" i="2"/>
  <c r="F431" i="2"/>
  <c r="F430" i="2" s="1"/>
  <c r="E430" i="2"/>
  <c r="G428" i="2"/>
  <c r="G419" i="2" s="1"/>
  <c r="H428" i="2"/>
  <c r="J428" i="2"/>
  <c r="F429" i="2"/>
  <c r="F428" i="2" s="1"/>
  <c r="E428" i="2"/>
  <c r="G423" i="2"/>
  <c r="H423" i="2"/>
  <c r="I423" i="2" s="1"/>
  <c r="J423" i="2"/>
  <c r="F425" i="2"/>
  <c r="F426" i="2"/>
  <c r="F427" i="2"/>
  <c r="F424" i="2"/>
  <c r="F423" i="2" s="1"/>
  <c r="E423" i="2"/>
  <c r="G420" i="2"/>
  <c r="H420" i="2"/>
  <c r="I420" i="2" s="1"/>
  <c r="J420" i="2"/>
  <c r="F422" i="2"/>
  <c r="F421" i="2"/>
  <c r="F420" i="2" s="1"/>
  <c r="E420" i="2"/>
  <c r="E419" i="2" s="1"/>
  <c r="G417" i="2"/>
  <c r="H417" i="2"/>
  <c r="J417" i="2"/>
  <c r="F418" i="2"/>
  <c r="F417" i="2" s="1"/>
  <c r="E417" i="2"/>
  <c r="G415" i="2"/>
  <c r="H415" i="2"/>
  <c r="I415" i="2" s="1"/>
  <c r="J415" i="2"/>
  <c r="F416" i="2"/>
  <c r="F415" i="2" s="1"/>
  <c r="E415" i="2"/>
  <c r="G403" i="2"/>
  <c r="G402" i="2" s="1"/>
  <c r="H403" i="2"/>
  <c r="J403" i="2"/>
  <c r="F405" i="2"/>
  <c r="F403" i="2" s="1"/>
  <c r="F402" i="2" s="1"/>
  <c r="F406" i="2"/>
  <c r="F407" i="2"/>
  <c r="F408" i="2"/>
  <c r="F409" i="2"/>
  <c r="F410" i="2"/>
  <c r="F411" i="2"/>
  <c r="F412" i="2"/>
  <c r="F413" i="2"/>
  <c r="F414" i="2"/>
  <c r="F404" i="2"/>
  <c r="E403" i="2"/>
  <c r="E402" i="2" s="1"/>
  <c r="G395" i="2"/>
  <c r="H395" i="2"/>
  <c r="J395" i="2"/>
  <c r="F397" i="2"/>
  <c r="F398" i="2"/>
  <c r="F399" i="2"/>
  <c r="F400" i="2"/>
  <c r="F401" i="2"/>
  <c r="F396" i="2"/>
  <c r="F395" i="2" s="1"/>
  <c r="E395" i="2"/>
  <c r="G390" i="2"/>
  <c r="H390" i="2"/>
  <c r="J390" i="2"/>
  <c r="F392" i="2"/>
  <c r="F393" i="2"/>
  <c r="F394" i="2"/>
  <c r="F391" i="2"/>
  <c r="E390" i="2"/>
  <c r="G370" i="2"/>
  <c r="H370" i="2"/>
  <c r="J370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71" i="2"/>
  <c r="E370" i="2"/>
  <c r="G367" i="2"/>
  <c r="H367" i="2"/>
  <c r="I367" i="2" s="1"/>
  <c r="J367" i="2"/>
  <c r="F369" i="2"/>
  <c r="F368" i="2"/>
  <c r="F367" i="2" s="1"/>
  <c r="E367" i="2"/>
  <c r="G364" i="2"/>
  <c r="H364" i="2"/>
  <c r="I364" i="2" s="1"/>
  <c r="J364" i="2"/>
  <c r="F366" i="2"/>
  <c r="F364" i="2" s="1"/>
  <c r="F365" i="2"/>
  <c r="E364" i="2"/>
  <c r="G362" i="2"/>
  <c r="H362" i="2"/>
  <c r="J362" i="2"/>
  <c r="F363" i="2"/>
  <c r="F362" i="2" s="1"/>
  <c r="E362" i="2"/>
  <c r="G359" i="2"/>
  <c r="H359" i="2"/>
  <c r="J359" i="2"/>
  <c r="F361" i="2"/>
  <c r="F359" i="2" s="1"/>
  <c r="F360" i="2"/>
  <c r="E359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44" i="2"/>
  <c r="G343" i="2"/>
  <c r="H343" i="2"/>
  <c r="J343" i="2"/>
  <c r="E343" i="2"/>
  <c r="F333" i="2"/>
  <c r="G333" i="2"/>
  <c r="H333" i="2"/>
  <c r="I333" i="2" s="1"/>
  <c r="J333" i="2"/>
  <c r="E333" i="2"/>
  <c r="F330" i="2"/>
  <c r="G330" i="2"/>
  <c r="H330" i="2"/>
  <c r="J330" i="2"/>
  <c r="E330" i="2"/>
  <c r="E329" i="2" s="1"/>
  <c r="F328" i="2"/>
  <c r="F327" i="2" s="1"/>
  <c r="G327" i="2"/>
  <c r="H327" i="2"/>
  <c r="J327" i="2"/>
  <c r="E327" i="2"/>
  <c r="F317" i="2"/>
  <c r="F318" i="2"/>
  <c r="F319" i="2"/>
  <c r="F320" i="2"/>
  <c r="F321" i="2"/>
  <c r="F322" i="2"/>
  <c r="F323" i="2"/>
  <c r="F324" i="2"/>
  <c r="F325" i="2"/>
  <c r="F326" i="2"/>
  <c r="F316" i="2"/>
  <c r="G315" i="2"/>
  <c r="H315" i="2"/>
  <c r="I315" i="2" s="1"/>
  <c r="J315" i="2"/>
  <c r="E315" i="2"/>
  <c r="G312" i="2"/>
  <c r="H312" i="2"/>
  <c r="J312" i="2"/>
  <c r="F314" i="2"/>
  <c r="F313" i="2"/>
  <c r="F312" i="2" s="1"/>
  <c r="E312" i="2"/>
  <c r="G309" i="2"/>
  <c r="G308" i="2" s="1"/>
  <c r="H309" i="2"/>
  <c r="I309" i="2" s="1"/>
  <c r="J309" i="2"/>
  <c r="E309" i="2"/>
  <c r="E308" i="2" s="1"/>
  <c r="F311" i="2"/>
  <c r="F310" i="2"/>
  <c r="F309" i="2" s="1"/>
  <c r="G304" i="2"/>
  <c r="H304" i="2"/>
  <c r="J304" i="2"/>
  <c r="F306" i="2"/>
  <c r="F307" i="2"/>
  <c r="F305" i="2"/>
  <c r="F304" i="2" s="1"/>
  <c r="E304" i="2"/>
  <c r="F299" i="2"/>
  <c r="F300" i="2"/>
  <c r="F301" i="2"/>
  <c r="F298" i="2"/>
  <c r="E297" i="2"/>
  <c r="G291" i="2"/>
  <c r="H291" i="2"/>
  <c r="J291" i="2"/>
  <c r="F293" i="2"/>
  <c r="F294" i="2"/>
  <c r="F295" i="2"/>
  <c r="F296" i="2"/>
  <c r="F292" i="2"/>
  <c r="E291" i="2"/>
  <c r="F280" i="2"/>
  <c r="G280" i="2"/>
  <c r="H280" i="2"/>
  <c r="I280" i="2" s="1"/>
  <c r="J280" i="2"/>
  <c r="E280" i="2"/>
  <c r="G276" i="2"/>
  <c r="H276" i="2"/>
  <c r="I276" i="2" s="1"/>
  <c r="J276" i="2"/>
  <c r="F278" i="2"/>
  <c r="F279" i="2"/>
  <c r="F277" i="2"/>
  <c r="E276" i="2"/>
  <c r="G261" i="2"/>
  <c r="H261" i="2"/>
  <c r="J261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62" i="2"/>
  <c r="E261" i="2"/>
  <c r="G257" i="2"/>
  <c r="H257" i="2"/>
  <c r="I257" i="2" s="1"/>
  <c r="J257" i="2"/>
  <c r="F259" i="2"/>
  <c r="F260" i="2"/>
  <c r="F258" i="2"/>
  <c r="E257" i="2"/>
  <c r="F237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36" i="2"/>
  <c r="G212" i="2"/>
  <c r="H212" i="2"/>
  <c r="J212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13" i="2"/>
  <c r="E212" i="2"/>
  <c r="G197" i="2"/>
  <c r="H197" i="2"/>
  <c r="I197" i="2" s="1"/>
  <c r="J197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198" i="2"/>
  <c r="E197" i="2"/>
  <c r="G175" i="2"/>
  <c r="H175" i="2"/>
  <c r="J175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76" i="2"/>
  <c r="E175" i="2"/>
  <c r="E174" i="2" s="1"/>
  <c r="G171" i="2"/>
  <c r="E171" i="2"/>
  <c r="G172" i="2"/>
  <c r="H172" i="2"/>
  <c r="H171" i="2" s="1"/>
  <c r="I171" i="2" s="1"/>
  <c r="J172" i="2"/>
  <c r="J171" i="2" s="1"/>
  <c r="F173" i="2"/>
  <c r="F172" i="2" s="1"/>
  <c r="F171" i="2" s="1"/>
  <c r="E172" i="2"/>
  <c r="G168" i="2"/>
  <c r="G169" i="2"/>
  <c r="H169" i="2"/>
  <c r="H168" i="2" s="1"/>
  <c r="I168" i="2" s="1"/>
  <c r="J169" i="2"/>
  <c r="J168" i="2" s="1"/>
  <c r="F170" i="2"/>
  <c r="F169" i="2" s="1"/>
  <c r="F168" i="2" s="1"/>
  <c r="E169" i="2"/>
  <c r="E168" i="2" s="1"/>
  <c r="G161" i="2"/>
  <c r="H161" i="2"/>
  <c r="I161" i="2" s="1"/>
  <c r="J161" i="2"/>
  <c r="E161" i="2"/>
  <c r="F163" i="2"/>
  <c r="F164" i="2"/>
  <c r="F165" i="2"/>
  <c r="F166" i="2"/>
  <c r="F167" i="2"/>
  <c r="F162" i="2"/>
  <c r="G157" i="2"/>
  <c r="H157" i="2"/>
  <c r="J157" i="2"/>
  <c r="F159" i="2"/>
  <c r="F160" i="2"/>
  <c r="F158" i="2"/>
  <c r="E157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43" i="2"/>
  <c r="G142" i="2"/>
  <c r="G138" i="2" s="1"/>
  <c r="H142" i="2"/>
  <c r="J142" i="2"/>
  <c r="E142" i="2"/>
  <c r="G139" i="2"/>
  <c r="H139" i="2"/>
  <c r="J139" i="2"/>
  <c r="F141" i="2"/>
  <c r="F139" i="2" s="1"/>
  <c r="F140" i="2"/>
  <c r="E139" i="2"/>
  <c r="E138" i="2" s="1"/>
  <c r="G130" i="2"/>
  <c r="H130" i="2"/>
  <c r="I130" i="2" s="1"/>
  <c r="J130" i="2"/>
  <c r="E130" i="2"/>
  <c r="F132" i="2"/>
  <c r="F133" i="2"/>
  <c r="F134" i="2"/>
  <c r="F135" i="2"/>
  <c r="F136" i="2"/>
  <c r="F137" i="2"/>
  <c r="F131" i="2"/>
  <c r="I121" i="2"/>
  <c r="F123" i="2"/>
  <c r="F124" i="2"/>
  <c r="F125" i="2"/>
  <c r="F126" i="2"/>
  <c r="F128" i="2"/>
  <c r="F129" i="2"/>
  <c r="F122" i="2"/>
  <c r="E121" i="2"/>
  <c r="E116" i="2" s="1"/>
  <c r="G117" i="2"/>
  <c r="H117" i="2"/>
  <c r="J117" i="2"/>
  <c r="J116" i="2" s="1"/>
  <c r="F119" i="2"/>
  <c r="F120" i="2"/>
  <c r="F118" i="2"/>
  <c r="E117" i="2"/>
  <c r="G112" i="2"/>
  <c r="H112" i="2"/>
  <c r="J112" i="2"/>
  <c r="F114" i="2"/>
  <c r="F115" i="2"/>
  <c r="F113" i="2"/>
  <c r="E112" i="2"/>
  <c r="G108" i="2"/>
  <c r="H108" i="2"/>
  <c r="I108" i="2" s="1"/>
  <c r="J108" i="2"/>
  <c r="F110" i="2"/>
  <c r="F111" i="2"/>
  <c r="F109" i="2"/>
  <c r="E108" i="2"/>
  <c r="G83" i="2"/>
  <c r="H83" i="2"/>
  <c r="J83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84" i="2"/>
  <c r="E83" i="2"/>
  <c r="G77" i="2"/>
  <c r="H77" i="2"/>
  <c r="J77" i="2"/>
  <c r="F79" i="2"/>
  <c r="F80" i="2"/>
  <c r="F81" i="2"/>
  <c r="F82" i="2"/>
  <c r="F78" i="2"/>
  <c r="E77" i="2"/>
  <c r="G69" i="2"/>
  <c r="H69" i="2"/>
  <c r="J69" i="2"/>
  <c r="F71" i="2"/>
  <c r="F72" i="2"/>
  <c r="F73" i="2"/>
  <c r="F74" i="2"/>
  <c r="F75" i="2"/>
  <c r="F76" i="2"/>
  <c r="F70" i="2"/>
  <c r="E69" i="2"/>
  <c r="E68" i="2" s="1"/>
  <c r="G63" i="2"/>
  <c r="G62" i="2" s="1"/>
  <c r="H63" i="2"/>
  <c r="J63" i="2"/>
  <c r="F67" i="2"/>
  <c r="F66" i="2" s="1"/>
  <c r="F65" i="2"/>
  <c r="F63" i="2" s="1"/>
  <c r="F62" i="2" s="1"/>
  <c r="F64" i="2"/>
  <c r="G66" i="2"/>
  <c r="H66" i="2"/>
  <c r="I66" i="2" s="1"/>
  <c r="J66" i="2"/>
  <c r="E66" i="2"/>
  <c r="E63" i="2"/>
  <c r="E62" i="2" s="1"/>
  <c r="G48" i="2"/>
  <c r="H48" i="2"/>
  <c r="J48" i="2"/>
  <c r="F50" i="2"/>
  <c r="F51" i="2"/>
  <c r="F52" i="2"/>
  <c r="F53" i="2"/>
  <c r="F54" i="2"/>
  <c r="F55" i="2"/>
  <c r="F56" i="2"/>
  <c r="F57" i="2"/>
  <c r="F58" i="2"/>
  <c r="F59" i="2"/>
  <c r="F60" i="2"/>
  <c r="F61" i="2"/>
  <c r="F49" i="2"/>
  <c r="E48" i="2"/>
  <c r="F47" i="2"/>
  <c r="F46" i="2" s="1"/>
  <c r="G46" i="2"/>
  <c r="G45" i="2" s="1"/>
  <c r="H46" i="2"/>
  <c r="J46" i="2"/>
  <c r="E46" i="2"/>
  <c r="E45" i="2" s="1"/>
  <c r="G41" i="2"/>
  <c r="G40" i="2" s="1"/>
  <c r="H41" i="2"/>
  <c r="H40" i="2" s="1"/>
  <c r="J41" i="2"/>
  <c r="J40" i="2" s="1"/>
  <c r="F43" i="2"/>
  <c r="F44" i="2"/>
  <c r="F42" i="2"/>
  <c r="E41" i="2"/>
  <c r="E40" i="2" s="1"/>
  <c r="G33" i="2"/>
  <c r="H33" i="2"/>
  <c r="I33" i="2" s="1"/>
  <c r="J33" i="2"/>
  <c r="F35" i="2"/>
  <c r="F36" i="2"/>
  <c r="F37" i="2"/>
  <c r="F38" i="2"/>
  <c r="F39" i="2"/>
  <c r="F34" i="2"/>
  <c r="E33" i="2"/>
  <c r="G31" i="2"/>
  <c r="H31" i="2"/>
  <c r="J31" i="2"/>
  <c r="F32" i="2"/>
  <c r="F31" i="2" s="1"/>
  <c r="E31" i="2"/>
  <c r="F30" i="2"/>
  <c r="F29" i="2" s="1"/>
  <c r="G29" i="2"/>
  <c r="H29" i="2"/>
  <c r="I29" i="2" s="1"/>
  <c r="J29" i="2"/>
  <c r="E29" i="2"/>
  <c r="E25" i="2" s="1"/>
  <c r="G26" i="2"/>
  <c r="H26" i="2"/>
  <c r="J26" i="2"/>
  <c r="F28" i="2"/>
  <c r="F27" i="2"/>
  <c r="F26" i="2" s="1"/>
  <c r="E26" i="2"/>
  <c r="G19" i="2"/>
  <c r="G20" i="2"/>
  <c r="H20" i="2"/>
  <c r="I20" i="2" s="1"/>
  <c r="J20" i="2"/>
  <c r="J19" i="2" s="1"/>
  <c r="F22" i="2"/>
  <c r="F23" i="2"/>
  <c r="F24" i="2"/>
  <c r="F21" i="2"/>
  <c r="E19" i="2"/>
  <c r="E20" i="2"/>
  <c r="F13" i="2"/>
  <c r="F14" i="2"/>
  <c r="F15" i="2"/>
  <c r="F16" i="2"/>
  <c r="F17" i="2"/>
  <c r="F18" i="2"/>
  <c r="F12" i="2"/>
  <c r="G11" i="2"/>
  <c r="H11" i="2"/>
  <c r="I11" i="2" s="1"/>
  <c r="J11" i="2"/>
  <c r="F9" i="2"/>
  <c r="G9" i="2"/>
  <c r="H9" i="2"/>
  <c r="I9" i="2" s="1"/>
  <c r="J9" i="2"/>
  <c r="G6" i="2"/>
  <c r="H6" i="2"/>
  <c r="I6" i="2" s="1"/>
  <c r="J6" i="2"/>
  <c r="J5" i="2" s="1"/>
  <c r="F8" i="2"/>
  <c r="F6" i="2" s="1"/>
  <c r="F7" i="2"/>
  <c r="E11" i="2"/>
  <c r="E5" i="2" s="1"/>
  <c r="E9" i="2"/>
  <c r="E6" i="2"/>
  <c r="I16" i="1"/>
  <c r="I19" i="1"/>
  <c r="I24" i="1"/>
  <c r="I26" i="1"/>
  <c r="I27" i="1"/>
  <c r="I28" i="1"/>
  <c r="I29" i="1"/>
  <c r="I30" i="1"/>
  <c r="I31" i="1"/>
  <c r="I32" i="1"/>
  <c r="I35" i="1"/>
  <c r="I38" i="1"/>
  <c r="I39" i="1"/>
  <c r="I40" i="1"/>
  <c r="I43" i="1"/>
  <c r="I45" i="1"/>
  <c r="I47" i="1"/>
  <c r="I50" i="1"/>
  <c r="I51" i="1"/>
  <c r="I54" i="1"/>
  <c r="I57" i="1"/>
  <c r="I58" i="1"/>
  <c r="I59" i="1"/>
  <c r="I60" i="1"/>
  <c r="I61" i="1"/>
  <c r="I62" i="1"/>
  <c r="I63" i="1"/>
  <c r="I64" i="1"/>
  <c r="I66" i="1"/>
  <c r="I67" i="1"/>
  <c r="I68" i="1"/>
  <c r="I69" i="1"/>
  <c r="I70" i="1"/>
  <c r="I71" i="1"/>
  <c r="I72" i="1"/>
  <c r="I74" i="1"/>
  <c r="I75" i="1"/>
  <c r="I77" i="1"/>
  <c r="I78" i="1"/>
  <c r="I79" i="1"/>
  <c r="I83" i="1"/>
  <c r="I84" i="1"/>
  <c r="I87" i="1"/>
  <c r="I89" i="1"/>
  <c r="I92" i="1"/>
  <c r="I93" i="1"/>
  <c r="I95" i="1"/>
  <c r="I99" i="1"/>
  <c r="I100" i="1"/>
  <c r="I103" i="1"/>
  <c r="I106" i="1"/>
  <c r="I107" i="1"/>
  <c r="I108" i="1"/>
  <c r="I109" i="1"/>
  <c r="I110" i="1"/>
  <c r="I111" i="1"/>
  <c r="I114" i="1"/>
  <c r="I117" i="1"/>
  <c r="I119" i="1"/>
  <c r="I120" i="1"/>
  <c r="I121" i="1"/>
  <c r="I130" i="1"/>
  <c r="I131" i="1"/>
  <c r="I132" i="1"/>
  <c r="I133" i="1"/>
  <c r="I135" i="1"/>
  <c r="I136" i="1"/>
  <c r="I137" i="1"/>
  <c r="I139" i="1"/>
  <c r="I140" i="1"/>
  <c r="I141" i="1"/>
  <c r="I143" i="1"/>
  <c r="I145" i="1"/>
  <c r="I146" i="1"/>
  <c r="I148" i="1"/>
  <c r="I150" i="1"/>
  <c r="I151" i="1"/>
  <c r="I152" i="1"/>
  <c r="I154" i="1"/>
  <c r="I155" i="1"/>
  <c r="I158" i="1"/>
  <c r="I161" i="1"/>
  <c r="I162" i="1"/>
  <c r="I166" i="1"/>
  <c r="I173" i="1"/>
  <c r="I175" i="1"/>
  <c r="I177" i="1"/>
  <c r="I181" i="1"/>
  <c r="I13" i="1"/>
  <c r="I11" i="1"/>
  <c r="G178" i="1"/>
  <c r="J178" i="1"/>
  <c r="K178" i="1"/>
  <c r="F181" i="1"/>
  <c r="F178" i="1" s="1"/>
  <c r="E178" i="1"/>
  <c r="F177" i="1"/>
  <c r="F175" i="1"/>
  <c r="G172" i="1"/>
  <c r="H172" i="1"/>
  <c r="J172" i="1"/>
  <c r="K172" i="1"/>
  <c r="F173" i="1"/>
  <c r="F172" i="1" s="1"/>
  <c r="E172" i="1"/>
  <c r="F166" i="1"/>
  <c r="F162" i="1"/>
  <c r="F161" i="1"/>
  <c r="G157" i="1"/>
  <c r="G156" i="1" s="1"/>
  <c r="H157" i="1"/>
  <c r="J157" i="1"/>
  <c r="J156" i="1" s="1"/>
  <c r="K157" i="1"/>
  <c r="K156" i="1" s="1"/>
  <c r="F158" i="1"/>
  <c r="F157" i="1" s="1"/>
  <c r="F156" i="1" s="1"/>
  <c r="E157" i="1"/>
  <c r="E156" i="1" s="1"/>
  <c r="G153" i="1"/>
  <c r="H153" i="1"/>
  <c r="J153" i="1"/>
  <c r="K153" i="1"/>
  <c r="F155" i="1"/>
  <c r="F154" i="1"/>
  <c r="E153" i="1"/>
  <c r="F151" i="1"/>
  <c r="F152" i="1"/>
  <c r="F150" i="1"/>
  <c r="G149" i="1"/>
  <c r="H149" i="1"/>
  <c r="J149" i="1"/>
  <c r="K149" i="1"/>
  <c r="E149" i="1"/>
  <c r="F148" i="1"/>
  <c r="F147" i="1" s="1"/>
  <c r="G147" i="1"/>
  <c r="H147" i="1"/>
  <c r="J147" i="1"/>
  <c r="K147" i="1"/>
  <c r="E147" i="1"/>
  <c r="F146" i="1"/>
  <c r="F145" i="1"/>
  <c r="G144" i="1"/>
  <c r="H144" i="1"/>
  <c r="J144" i="1"/>
  <c r="K144" i="1"/>
  <c r="E144" i="1"/>
  <c r="G142" i="1"/>
  <c r="H142" i="1"/>
  <c r="J142" i="1"/>
  <c r="K142" i="1"/>
  <c r="F143" i="1"/>
  <c r="F142" i="1" s="1"/>
  <c r="E142" i="1"/>
  <c r="G138" i="1"/>
  <c r="H138" i="1"/>
  <c r="J138" i="1"/>
  <c r="E138" i="1"/>
  <c r="F140" i="1"/>
  <c r="F141" i="1"/>
  <c r="F139" i="1"/>
  <c r="G134" i="1"/>
  <c r="H134" i="1"/>
  <c r="J134" i="1"/>
  <c r="K134" i="1"/>
  <c r="E134" i="1"/>
  <c r="F136" i="1"/>
  <c r="F137" i="1"/>
  <c r="F135" i="1"/>
  <c r="G129" i="1"/>
  <c r="H129" i="1"/>
  <c r="J129" i="1"/>
  <c r="K129" i="1"/>
  <c r="F131" i="1"/>
  <c r="F132" i="1"/>
  <c r="F133" i="1"/>
  <c r="F130" i="1"/>
  <c r="E129" i="1"/>
  <c r="E128" i="1" s="1"/>
  <c r="F120" i="1"/>
  <c r="F121" i="1"/>
  <c r="F119" i="1"/>
  <c r="G118" i="1"/>
  <c r="H118" i="1"/>
  <c r="J118" i="1"/>
  <c r="K118" i="1"/>
  <c r="E118" i="1"/>
  <c r="F117" i="1"/>
  <c r="F114" i="1"/>
  <c r="F107" i="1"/>
  <c r="F108" i="1"/>
  <c r="F109" i="1"/>
  <c r="F110" i="1"/>
  <c r="F111" i="1"/>
  <c r="F106" i="1"/>
  <c r="K102" i="1"/>
  <c r="F103" i="1"/>
  <c r="F100" i="1"/>
  <c r="F99" i="1"/>
  <c r="F95" i="1"/>
  <c r="F94" i="1" s="1"/>
  <c r="G94" i="1"/>
  <c r="H94" i="1"/>
  <c r="J94" i="1"/>
  <c r="K94" i="1"/>
  <c r="E94" i="1"/>
  <c r="F93" i="1"/>
  <c r="F92" i="1"/>
  <c r="F89" i="1"/>
  <c r="F88" i="1" s="1"/>
  <c r="F84" i="1"/>
  <c r="F83" i="1"/>
  <c r="F78" i="1"/>
  <c r="F79" i="1"/>
  <c r="F77" i="1"/>
  <c r="F67" i="1"/>
  <c r="F68" i="1"/>
  <c r="F69" i="1"/>
  <c r="F70" i="1"/>
  <c r="F71" i="1"/>
  <c r="F72" i="1"/>
  <c r="F74" i="1"/>
  <c r="F75" i="1"/>
  <c r="F66" i="1"/>
  <c r="F58" i="1"/>
  <c r="F59" i="1"/>
  <c r="F60" i="1"/>
  <c r="F61" i="1"/>
  <c r="F62" i="1"/>
  <c r="F63" i="1"/>
  <c r="F64" i="1"/>
  <c r="F57" i="1"/>
  <c r="F54" i="1"/>
  <c r="F51" i="1"/>
  <c r="F50" i="1"/>
  <c r="F47" i="1"/>
  <c r="F46" i="1" s="1"/>
  <c r="F45" i="1"/>
  <c r="F44" i="1" s="1"/>
  <c r="F43" i="1"/>
  <c r="F42" i="1" s="1"/>
  <c r="F39" i="1"/>
  <c r="F40" i="1"/>
  <c r="F38" i="1"/>
  <c r="F35" i="1"/>
  <c r="F26" i="1"/>
  <c r="F27" i="1"/>
  <c r="F28" i="1"/>
  <c r="F196" i="1" s="1"/>
  <c r="F29" i="1"/>
  <c r="F194" i="1" s="1"/>
  <c r="F192" i="1" s="1"/>
  <c r="F30" i="1"/>
  <c r="F31" i="1"/>
  <c r="F32" i="1"/>
  <c r="F24" i="1"/>
  <c r="F19" i="1"/>
  <c r="F17" i="1" s="1"/>
  <c r="F16" i="1"/>
  <c r="F15" i="1" s="1"/>
  <c r="F14" i="1" s="1"/>
  <c r="F13" i="1"/>
  <c r="F11" i="1"/>
  <c r="G88" i="1"/>
  <c r="H88" i="1"/>
  <c r="J88" i="1"/>
  <c r="K88" i="1"/>
  <c r="E88" i="1"/>
  <c r="F87" i="1"/>
  <c r="F86" i="1" s="1"/>
  <c r="G86" i="1"/>
  <c r="H86" i="1"/>
  <c r="H85" i="1" s="1"/>
  <c r="J86" i="1"/>
  <c r="K86" i="1"/>
  <c r="E86" i="1"/>
  <c r="E85" i="1" s="1"/>
  <c r="G82" i="1"/>
  <c r="H82" i="1"/>
  <c r="J82" i="1"/>
  <c r="K82" i="1"/>
  <c r="E82" i="1"/>
  <c r="I65" i="1"/>
  <c r="G56" i="1"/>
  <c r="H56" i="1"/>
  <c r="J56" i="1"/>
  <c r="K56" i="1"/>
  <c r="E56" i="1"/>
  <c r="E52" i="1" s="1"/>
  <c r="H49" i="1"/>
  <c r="H48" i="1" s="1"/>
  <c r="J49" i="1"/>
  <c r="J48" i="1" s="1"/>
  <c r="K49" i="1"/>
  <c r="K48" i="1" s="1"/>
  <c r="G49" i="1"/>
  <c r="G48" i="1" s="1"/>
  <c r="E49" i="1"/>
  <c r="E48" i="1" s="1"/>
  <c r="G46" i="1"/>
  <c r="H46" i="1"/>
  <c r="J46" i="1"/>
  <c r="K46" i="1"/>
  <c r="E46" i="1"/>
  <c r="H44" i="1"/>
  <c r="J44" i="1"/>
  <c r="K44" i="1"/>
  <c r="H42" i="1"/>
  <c r="J42" i="1"/>
  <c r="K42" i="1"/>
  <c r="G44" i="1"/>
  <c r="E44" i="1"/>
  <c r="H37" i="1"/>
  <c r="H33" i="1" s="1"/>
  <c r="J37" i="1"/>
  <c r="K37" i="1"/>
  <c r="G42" i="1"/>
  <c r="E42" i="1"/>
  <c r="G37" i="1"/>
  <c r="E37" i="1"/>
  <c r="H22" i="1"/>
  <c r="J22" i="1"/>
  <c r="K22" i="1"/>
  <c r="H17" i="1"/>
  <c r="J17" i="1"/>
  <c r="K17" i="1"/>
  <c r="H15" i="1"/>
  <c r="H14" i="1" s="1"/>
  <c r="J15" i="1"/>
  <c r="J14" i="1" s="1"/>
  <c r="K15" i="1"/>
  <c r="K14" i="1" s="1"/>
  <c r="H6" i="1"/>
  <c r="J6" i="1"/>
  <c r="K6" i="1"/>
  <c r="G22" i="1"/>
  <c r="E22" i="1"/>
  <c r="G17" i="1"/>
  <c r="E17" i="1"/>
  <c r="G15" i="1"/>
  <c r="G14" i="1" s="1"/>
  <c r="E15" i="1"/>
  <c r="E14" i="1" s="1"/>
  <c r="F25" i="14"/>
  <c r="G25" i="14" s="1"/>
  <c r="E25" i="14"/>
  <c r="F22" i="14"/>
  <c r="G22" i="14" s="1"/>
  <c r="E22" i="14"/>
  <c r="F18" i="14"/>
  <c r="G18" i="14" s="1"/>
  <c r="E18" i="14"/>
  <c r="F15" i="14"/>
  <c r="E15" i="14"/>
  <c r="F9" i="14"/>
  <c r="E9" i="14"/>
  <c r="E8" i="14" s="1"/>
  <c r="E11" i="14" s="1"/>
  <c r="G15" i="14" l="1"/>
  <c r="F14" i="14"/>
  <c r="F27" i="14" s="1"/>
  <c r="G27" i="14" s="1"/>
  <c r="F419" i="2"/>
  <c r="F454" i="2"/>
  <c r="I112" i="2"/>
  <c r="I117" i="2"/>
  <c r="I157" i="2"/>
  <c r="F257" i="2"/>
  <c r="I261" i="2"/>
  <c r="F297" i="2"/>
  <c r="I312" i="2"/>
  <c r="I327" i="2"/>
  <c r="I330" i="2"/>
  <c r="I362" i="2"/>
  <c r="H402" i="2"/>
  <c r="I402" i="2" s="1"/>
  <c r="I417" i="2"/>
  <c r="I443" i="2"/>
  <c r="I455" i="2"/>
  <c r="I472" i="2"/>
  <c r="I477" i="2"/>
  <c r="I479" i="2"/>
  <c r="I484" i="2"/>
  <c r="I26" i="2"/>
  <c r="G25" i="2"/>
  <c r="I48" i="2"/>
  <c r="I291" i="2"/>
  <c r="I304" i="2"/>
  <c r="I428" i="2"/>
  <c r="I430" i="2"/>
  <c r="I445" i="2"/>
  <c r="G483" i="2"/>
  <c r="I77" i="2"/>
  <c r="F484" i="2"/>
  <c r="F494" i="2"/>
  <c r="I40" i="2"/>
  <c r="I46" i="2"/>
  <c r="I63" i="2"/>
  <c r="I142" i="2"/>
  <c r="I212" i="2"/>
  <c r="F390" i="2"/>
  <c r="H483" i="2"/>
  <c r="I483" i="2" s="1"/>
  <c r="J454" i="2"/>
  <c r="H454" i="2"/>
  <c r="I454" i="2" s="1"/>
  <c r="J419" i="2"/>
  <c r="H419" i="2"/>
  <c r="I419" i="2" s="1"/>
  <c r="J402" i="2"/>
  <c r="I403" i="2"/>
  <c r="I395" i="2"/>
  <c r="I390" i="2"/>
  <c r="I370" i="2"/>
  <c r="I359" i="2"/>
  <c r="I343" i="2"/>
  <c r="J329" i="2"/>
  <c r="H329" i="2"/>
  <c r="J308" i="2"/>
  <c r="H308" i="2"/>
  <c r="I308" i="2" s="1"/>
  <c r="J174" i="2"/>
  <c r="H174" i="2"/>
  <c r="I175" i="2"/>
  <c r="I172" i="2"/>
  <c r="I169" i="2"/>
  <c r="J138" i="2"/>
  <c r="H138" i="2"/>
  <c r="I138" i="2" s="1"/>
  <c r="I139" i="2"/>
  <c r="H116" i="2"/>
  <c r="I83" i="2"/>
  <c r="J68" i="2"/>
  <c r="H68" i="2"/>
  <c r="I69" i="2"/>
  <c r="J62" i="2"/>
  <c r="H62" i="2"/>
  <c r="I62" i="2" s="1"/>
  <c r="J45" i="2"/>
  <c r="H45" i="2"/>
  <c r="I45" i="2" s="1"/>
  <c r="I41" i="2"/>
  <c r="J25" i="2"/>
  <c r="H25" i="2"/>
  <c r="I25" i="2" s="1"/>
  <c r="H19" i="2"/>
  <c r="I19" i="2" s="1"/>
  <c r="H5" i="2"/>
  <c r="F105" i="1"/>
  <c r="F76" i="1"/>
  <c r="F65" i="1"/>
  <c r="F23" i="1"/>
  <c r="F22" i="1" s="1"/>
  <c r="E41" i="1"/>
  <c r="K33" i="1"/>
  <c r="G33" i="1"/>
  <c r="E96" i="1"/>
  <c r="I102" i="1"/>
  <c r="E171" i="1"/>
  <c r="E182" i="1" s="1"/>
  <c r="I494" i="2"/>
  <c r="F370" i="2"/>
  <c r="G329" i="2"/>
  <c r="F261" i="2"/>
  <c r="F291" i="2"/>
  <c r="F276" i="2"/>
  <c r="F142" i="2"/>
  <c r="F197" i="2"/>
  <c r="F20" i="2"/>
  <c r="F19" i="2" s="1"/>
  <c r="F41" i="2"/>
  <c r="F40" i="2" s="1"/>
  <c r="F112" i="2"/>
  <c r="F157" i="2"/>
  <c r="F235" i="2"/>
  <c r="F130" i="2"/>
  <c r="F212" i="2"/>
  <c r="F161" i="2"/>
  <c r="F33" i="2"/>
  <c r="F25" i="2" s="1"/>
  <c r="F77" i="2"/>
  <c r="F117" i="2"/>
  <c r="F175" i="2"/>
  <c r="F48" i="2"/>
  <c r="F45" i="2" s="1"/>
  <c r="F69" i="2"/>
  <c r="F108" i="2"/>
  <c r="F121" i="2"/>
  <c r="G174" i="2"/>
  <c r="E502" i="2"/>
  <c r="G116" i="2"/>
  <c r="F83" i="2"/>
  <c r="G68" i="2"/>
  <c r="I31" i="2"/>
  <c r="G171" i="1"/>
  <c r="F171" i="1"/>
  <c r="F153" i="1"/>
  <c r="G128" i="1"/>
  <c r="F8" i="14"/>
  <c r="G9" i="14"/>
  <c r="E27" i="14"/>
  <c r="F343" i="2"/>
  <c r="F329" i="2" s="1"/>
  <c r="F315" i="2"/>
  <c r="F308" i="2" s="1"/>
  <c r="F11" i="2"/>
  <c r="F5" i="2" s="1"/>
  <c r="G5" i="2"/>
  <c r="J33" i="1"/>
  <c r="K128" i="1"/>
  <c r="I53" i="1"/>
  <c r="I82" i="1"/>
  <c r="I149" i="1"/>
  <c r="I49" i="1"/>
  <c r="I118" i="1"/>
  <c r="F134" i="1"/>
  <c r="I134" i="1"/>
  <c r="I37" i="1"/>
  <c r="I44" i="1"/>
  <c r="F85" i="1"/>
  <c r="F129" i="1"/>
  <c r="F138" i="1"/>
  <c r="H171" i="1"/>
  <c r="I6" i="1"/>
  <c r="I15" i="1"/>
  <c r="I22" i="1"/>
  <c r="I34" i="1"/>
  <c r="I42" i="1"/>
  <c r="I14" i="1"/>
  <c r="I33" i="1"/>
  <c r="I17" i="1"/>
  <c r="K41" i="1"/>
  <c r="E33" i="1"/>
  <c r="I46" i="1"/>
  <c r="I165" i="1"/>
  <c r="K171" i="1"/>
  <c r="I18" i="1"/>
  <c r="G41" i="1"/>
  <c r="I97" i="1"/>
  <c r="I105" i="1"/>
  <c r="I160" i="1"/>
  <c r="I23" i="1"/>
  <c r="J41" i="1"/>
  <c r="G85" i="1"/>
  <c r="I85" i="1" s="1"/>
  <c r="I113" i="1"/>
  <c r="J128" i="1"/>
  <c r="I144" i="1"/>
  <c r="I147" i="1"/>
  <c r="I157" i="1"/>
  <c r="G52" i="1"/>
  <c r="J52" i="1"/>
  <c r="K85" i="1"/>
  <c r="J85" i="1"/>
  <c r="I138" i="1"/>
  <c r="H156" i="1"/>
  <c r="I156" i="1" s="1"/>
  <c r="H41" i="1"/>
  <c r="I48" i="1"/>
  <c r="K52" i="1"/>
  <c r="I56" i="1"/>
  <c r="I76" i="1"/>
  <c r="I88" i="1"/>
  <c r="I94" i="1"/>
  <c r="I129" i="1"/>
  <c r="I142" i="1"/>
  <c r="J171" i="1"/>
  <c r="I179" i="1"/>
  <c r="I86" i="1"/>
  <c r="I90" i="1"/>
  <c r="I153" i="1"/>
  <c r="I174" i="1"/>
  <c r="H128" i="1"/>
  <c r="H52" i="1"/>
  <c r="I96" i="1"/>
  <c r="H178" i="1"/>
  <c r="I178" i="1" s="1"/>
  <c r="I172" i="1"/>
  <c r="F149" i="1"/>
  <c r="F144" i="1"/>
  <c r="F118" i="1"/>
  <c r="F82" i="1"/>
  <c r="F56" i="1"/>
  <c r="F49" i="1"/>
  <c r="F48" i="1" s="1"/>
  <c r="F41" i="1"/>
  <c r="F37" i="1"/>
  <c r="F33" i="1" s="1"/>
  <c r="F483" i="2" l="1"/>
  <c r="I329" i="2"/>
  <c r="I174" i="2"/>
  <c r="J502" i="2"/>
  <c r="I116" i="2"/>
  <c r="I68" i="2"/>
  <c r="H502" i="2"/>
  <c r="I5" i="2"/>
  <c r="F96" i="1"/>
  <c r="K182" i="1"/>
  <c r="I171" i="1"/>
  <c r="J182" i="1"/>
  <c r="I159" i="1"/>
  <c r="G182" i="1"/>
  <c r="H182" i="1"/>
  <c r="I52" i="1"/>
  <c r="I41" i="1"/>
  <c r="G502" i="2"/>
  <c r="F68" i="2"/>
  <c r="F174" i="2"/>
  <c r="F138" i="2"/>
  <c r="I128" i="1"/>
  <c r="G14" i="14"/>
  <c r="F11" i="14"/>
  <c r="G11" i="14" s="1"/>
  <c r="G8" i="14"/>
  <c r="F128" i="1"/>
  <c r="F52" i="1"/>
  <c r="I502" i="2" l="1"/>
  <c r="F182" i="1"/>
  <c r="I182" i="1"/>
  <c r="E15" i="13" l="1"/>
  <c r="I39" i="10" l="1"/>
  <c r="H39" i="10"/>
  <c r="H38" i="10" s="1"/>
  <c r="F39" i="10"/>
  <c r="E39" i="10"/>
  <c r="E38" i="10" s="1"/>
  <c r="I35" i="10"/>
  <c r="H35" i="10"/>
  <c r="F35" i="10"/>
  <c r="E35" i="10"/>
  <c r="I22" i="10"/>
  <c r="H22" i="10"/>
  <c r="F22" i="10"/>
  <c r="E22" i="10"/>
  <c r="I19" i="10"/>
  <c r="H19" i="10"/>
  <c r="F19" i="10"/>
  <c r="E19" i="10"/>
  <c r="I16" i="10"/>
  <c r="H16" i="10"/>
  <c r="F16" i="10"/>
  <c r="E16" i="10"/>
  <c r="I13" i="10"/>
  <c r="H13" i="10"/>
  <c r="H12" i="10" s="1"/>
  <c r="F13" i="10"/>
  <c r="E13" i="10"/>
  <c r="I9" i="10"/>
  <c r="H9" i="10"/>
  <c r="F9" i="10"/>
  <c r="E9" i="10"/>
  <c r="I6" i="10"/>
  <c r="H6" i="10"/>
  <c r="F6" i="10"/>
  <c r="E6" i="10"/>
  <c r="E5" i="10" s="1"/>
  <c r="I5" i="10"/>
  <c r="I91" i="9"/>
  <c r="H91" i="9"/>
  <c r="F91" i="9"/>
  <c r="E91" i="9"/>
  <c r="I88" i="9"/>
  <c r="H88" i="9"/>
  <c r="F88" i="9"/>
  <c r="E88" i="9"/>
  <c r="I84" i="9"/>
  <c r="J84" i="9" s="1"/>
  <c r="H84" i="9"/>
  <c r="F84" i="9"/>
  <c r="E84" i="9"/>
  <c r="I81" i="9"/>
  <c r="H81" i="9"/>
  <c r="F81" i="9"/>
  <c r="E81" i="9"/>
  <c r="I66" i="9"/>
  <c r="H66" i="9"/>
  <c r="H65" i="9" s="1"/>
  <c r="F66" i="9"/>
  <c r="E66" i="9"/>
  <c r="I42" i="9"/>
  <c r="H42" i="9"/>
  <c r="F42" i="9"/>
  <c r="E42" i="9"/>
  <c r="F32" i="9"/>
  <c r="E32" i="9"/>
  <c r="I27" i="9"/>
  <c r="H27" i="9"/>
  <c r="F27" i="9"/>
  <c r="E27" i="9"/>
  <c r="E26" i="9" s="1"/>
  <c r="I17" i="9"/>
  <c r="H17" i="9"/>
  <c r="H16" i="9" s="1"/>
  <c r="F17" i="9"/>
  <c r="F16" i="9" s="1"/>
  <c r="E17" i="9"/>
  <c r="E16" i="9" s="1"/>
  <c r="I8" i="9"/>
  <c r="I7" i="9" s="1"/>
  <c r="H8" i="9"/>
  <c r="H7" i="9" s="1"/>
  <c r="F8" i="9"/>
  <c r="E8" i="9"/>
  <c r="E7" i="9" s="1"/>
  <c r="F5" i="10" l="1"/>
  <c r="G5" i="10" s="1"/>
  <c r="J17" i="9"/>
  <c r="J27" i="9"/>
  <c r="I16" i="9"/>
  <c r="J16" i="9" s="1"/>
  <c r="F65" i="9"/>
  <c r="E65" i="9"/>
  <c r="E96" i="9" s="1"/>
  <c r="J81" i="9"/>
  <c r="G6" i="10"/>
  <c r="G9" i="10"/>
  <c r="F12" i="10"/>
  <c r="G13" i="10"/>
  <c r="G16" i="10"/>
  <c r="G19" i="10"/>
  <c r="G22" i="10"/>
  <c r="G35" i="10"/>
  <c r="F38" i="10"/>
  <c r="G38" i="10" s="1"/>
  <c r="G39" i="10"/>
  <c r="J6" i="10"/>
  <c r="J13" i="10"/>
  <c r="J16" i="10"/>
  <c r="J19" i="10"/>
  <c r="J22" i="10"/>
  <c r="J35" i="10"/>
  <c r="I38" i="10"/>
  <c r="J38" i="10" s="1"/>
  <c r="J39" i="10"/>
  <c r="G16" i="9"/>
  <c r="J8" i="9"/>
  <c r="F7" i="9"/>
  <c r="G8" i="9"/>
  <c r="G27" i="9"/>
  <c r="F26" i="9"/>
  <c r="G26" i="9" s="1"/>
  <c r="G32" i="9"/>
  <c r="G42" i="9"/>
  <c r="G65" i="9"/>
  <c r="I65" i="9"/>
  <c r="J66" i="9"/>
  <c r="J88" i="9"/>
  <c r="J91" i="9"/>
  <c r="I26" i="9"/>
  <c r="J32" i="9"/>
  <c r="J42" i="9"/>
  <c r="G66" i="9"/>
  <c r="G81" i="9"/>
  <c r="G84" i="9"/>
  <c r="G88" i="9"/>
  <c r="G91" i="9"/>
  <c r="J7" i="9"/>
  <c r="G17" i="9"/>
  <c r="H26" i="9"/>
  <c r="H96" i="9" s="1"/>
  <c r="E12" i="10"/>
  <c r="I12" i="10"/>
  <c r="H5" i="10"/>
  <c r="J5" i="10" s="1"/>
  <c r="F42" i="10" l="1"/>
  <c r="J65" i="9"/>
  <c r="I96" i="9"/>
  <c r="J96" i="9"/>
  <c r="G7" i="9"/>
  <c r="F96" i="9"/>
  <c r="G96" i="9" s="1"/>
  <c r="G12" i="10"/>
  <c r="I42" i="10"/>
  <c r="J12" i="10"/>
  <c r="J26" i="9"/>
  <c r="E42" i="10"/>
  <c r="H42" i="10"/>
  <c r="G42" i="10" l="1"/>
  <c r="J42" i="10"/>
  <c r="C98" i="8"/>
  <c r="E94" i="8"/>
  <c r="F94" i="8" s="1"/>
  <c r="D94" i="8"/>
  <c r="D98" i="8" s="1"/>
  <c r="E87" i="8"/>
  <c r="F87" i="8" s="1"/>
  <c r="D87" i="8"/>
  <c r="E80" i="8"/>
  <c r="F80" i="8" s="1"/>
  <c r="D80" i="8"/>
  <c r="E75" i="8"/>
  <c r="F75" i="8" s="1"/>
  <c r="D75" i="8"/>
  <c r="E69" i="8"/>
  <c r="F69" i="8" s="1"/>
  <c r="D69" i="8"/>
  <c r="E60" i="8"/>
  <c r="F60" i="8" s="1"/>
  <c r="D60" i="8"/>
  <c r="E55" i="8"/>
  <c r="F55" i="8" s="1"/>
  <c r="D55" i="8"/>
  <c r="E52" i="8"/>
  <c r="F52" i="8" s="1"/>
  <c r="D52" i="8"/>
  <c r="E48" i="8"/>
  <c r="F48" i="8" s="1"/>
  <c r="D48" i="8"/>
  <c r="E45" i="8"/>
  <c r="F45" i="8" s="1"/>
  <c r="D45" i="8"/>
  <c r="E37" i="8"/>
  <c r="F37" i="8" s="1"/>
  <c r="D37" i="8"/>
  <c r="E32" i="8"/>
  <c r="F32" i="8" s="1"/>
  <c r="D32" i="8"/>
  <c r="E27" i="8"/>
  <c r="F27" i="8" s="1"/>
  <c r="D27" i="8"/>
  <c r="E19" i="8"/>
  <c r="F19" i="8" s="1"/>
  <c r="D19" i="8"/>
  <c r="E14" i="8"/>
  <c r="F14" i="8" s="1"/>
  <c r="D14" i="8"/>
  <c r="E9" i="8"/>
  <c r="F9" i="8" s="1"/>
  <c r="D9" i="8"/>
  <c r="E4" i="8"/>
  <c r="F4" i="8" s="1"/>
  <c r="D4" i="8"/>
  <c r="G150" i="7"/>
  <c r="G142" i="7"/>
  <c r="H142" i="7" s="1"/>
  <c r="F142" i="7"/>
  <c r="G129" i="7"/>
  <c r="F129" i="7"/>
  <c r="F128" i="7" s="1"/>
  <c r="F127" i="7" s="1"/>
  <c r="G118" i="7"/>
  <c r="H118" i="7" s="1"/>
  <c r="F118" i="7"/>
  <c r="G101" i="7"/>
  <c r="H101" i="7" s="1"/>
  <c r="F101" i="7"/>
  <c r="G97" i="7"/>
  <c r="H97" i="7" s="1"/>
  <c r="F97" i="7"/>
  <c r="F94" i="7"/>
  <c r="G93" i="7"/>
  <c r="H93" i="7" s="1"/>
  <c r="F93" i="7"/>
  <c r="G91" i="7"/>
  <c r="H91" i="7" s="1"/>
  <c r="F91" i="7"/>
  <c r="G89" i="7"/>
  <c r="H89" i="7" s="1"/>
  <c r="F89" i="7"/>
  <c r="G85" i="7"/>
  <c r="H85" i="7" s="1"/>
  <c r="F85" i="7"/>
  <c r="G78" i="7"/>
  <c r="H78" i="7" s="1"/>
  <c r="F78" i="7"/>
  <c r="G65" i="7"/>
  <c r="H65" i="7" s="1"/>
  <c r="F65" i="7"/>
  <c r="F61" i="7"/>
  <c r="G58" i="7"/>
  <c r="H58" i="7" s="1"/>
  <c r="F58" i="7"/>
  <c r="G55" i="7"/>
  <c r="H55" i="7" s="1"/>
  <c r="F55" i="7"/>
  <c r="G50" i="7"/>
  <c r="H50" i="7" s="1"/>
  <c r="F50" i="7"/>
  <c r="G45" i="7"/>
  <c r="F45" i="7"/>
  <c r="F44" i="7" s="1"/>
  <c r="F43" i="7" s="1"/>
  <c r="G41" i="7"/>
  <c r="F41" i="7"/>
  <c r="F40" i="7" s="1"/>
  <c r="F39" i="7" s="1"/>
  <c r="G37" i="7"/>
  <c r="H37" i="7" s="1"/>
  <c r="F37" i="7"/>
  <c r="G33" i="7"/>
  <c r="H33" i="7" s="1"/>
  <c r="F33" i="7"/>
  <c r="F32" i="7" s="1"/>
  <c r="F31" i="7" s="1"/>
  <c r="G26" i="7"/>
  <c r="H26" i="7" s="1"/>
  <c r="F26" i="7"/>
  <c r="G18" i="7"/>
  <c r="F18" i="7"/>
  <c r="F150" i="7"/>
  <c r="G10" i="7"/>
  <c r="F10" i="7"/>
  <c r="F8" i="7"/>
  <c r="F26" i="6"/>
  <c r="G26" i="6" s="1"/>
  <c r="E26" i="6"/>
  <c r="F23" i="6"/>
  <c r="E23" i="6"/>
  <c r="F20" i="6"/>
  <c r="E20" i="6"/>
  <c r="E19" i="6" s="1"/>
  <c r="F13" i="6"/>
  <c r="G13" i="6" s="1"/>
  <c r="E13" i="6"/>
  <c r="E12" i="6" s="1"/>
  <c r="E15" i="6" s="1"/>
  <c r="G16" i="5"/>
  <c r="F16" i="5"/>
  <c r="C11" i="5"/>
  <c r="D9" i="5"/>
  <c r="E9" i="5" s="1"/>
  <c r="E16" i="5" s="1"/>
  <c r="C9" i="5"/>
  <c r="C16" i="5" s="1"/>
  <c r="F103" i="4"/>
  <c r="G103" i="4" s="1"/>
  <c r="E103" i="4"/>
  <c r="E102" i="4" s="1"/>
  <c r="E100" i="4" s="1"/>
  <c r="F98" i="4"/>
  <c r="G98" i="4" s="1"/>
  <c r="E98" i="4"/>
  <c r="E97" i="4" s="1"/>
  <c r="F95" i="4"/>
  <c r="E95" i="4"/>
  <c r="E94" i="4" s="1"/>
  <c r="F91" i="4"/>
  <c r="E91" i="4"/>
  <c r="E90" i="4" s="1"/>
  <c r="F88" i="4"/>
  <c r="E88" i="4"/>
  <c r="F86" i="4"/>
  <c r="G86" i="4" s="1"/>
  <c r="E86" i="4"/>
  <c r="F75" i="4"/>
  <c r="E75" i="4"/>
  <c r="E74" i="4" s="1"/>
  <c r="F72" i="4"/>
  <c r="G72" i="4" s="1"/>
  <c r="E72" i="4"/>
  <c r="F70" i="4"/>
  <c r="G70" i="4" s="1"/>
  <c r="E70" i="4"/>
  <c r="F67" i="4"/>
  <c r="E67" i="4"/>
  <c r="E66" i="4"/>
  <c r="F61" i="4"/>
  <c r="E61" i="4"/>
  <c r="E60" i="4" s="1"/>
  <c r="F58" i="4"/>
  <c r="E58" i="4"/>
  <c r="E57" i="4" s="1"/>
  <c r="E55" i="4"/>
  <c r="E54" i="4" s="1"/>
  <c r="F51" i="4"/>
  <c r="G51" i="4" s="1"/>
  <c r="E51" i="4"/>
  <c r="F49" i="4"/>
  <c r="G49" i="4" s="1"/>
  <c r="E49" i="4"/>
  <c r="F47" i="4"/>
  <c r="G47" i="4" s="1"/>
  <c r="E47" i="4"/>
  <c r="F45" i="4"/>
  <c r="G45" i="4" s="1"/>
  <c r="E45" i="4"/>
  <c r="F40" i="4"/>
  <c r="E40" i="4"/>
  <c r="E39" i="4"/>
  <c r="E38" i="4" s="1"/>
  <c r="F36" i="4"/>
  <c r="G36" i="4" s="1"/>
  <c r="E36" i="4"/>
  <c r="F34" i="4"/>
  <c r="E34" i="4"/>
  <c r="E33" i="4" s="1"/>
  <c r="F31" i="4"/>
  <c r="F30" i="4" s="1"/>
  <c r="E31" i="4"/>
  <c r="F28" i="4"/>
  <c r="G28" i="4" s="1"/>
  <c r="E28" i="4"/>
  <c r="F26" i="4"/>
  <c r="G26" i="4" s="1"/>
  <c r="E26" i="4"/>
  <c r="F24" i="4"/>
  <c r="G24" i="4" s="1"/>
  <c r="E24" i="4"/>
  <c r="F22" i="4"/>
  <c r="G22" i="4" s="1"/>
  <c r="E22" i="4"/>
  <c r="F20" i="4"/>
  <c r="G20" i="4" s="1"/>
  <c r="E20" i="4"/>
  <c r="F17" i="4"/>
  <c r="E17" i="4"/>
  <c r="E16" i="4" s="1"/>
  <c r="F13" i="4"/>
  <c r="G13" i="4" s="1"/>
  <c r="E13" i="4"/>
  <c r="F11" i="4"/>
  <c r="G11" i="4" s="1"/>
  <c r="E11" i="4"/>
  <c r="F9" i="4"/>
  <c r="E9" i="4"/>
  <c r="E8" i="4" s="1"/>
  <c r="E7" i="4" s="1"/>
  <c r="H45" i="3"/>
  <c r="G45" i="3"/>
  <c r="F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1" i="3"/>
  <c r="M10" i="3"/>
  <c r="M9" i="3"/>
  <c r="I45" i="3"/>
  <c r="K45" i="3" s="1"/>
  <c r="G23" i="6" l="1"/>
  <c r="F19" i="6"/>
  <c r="G19" i="6" s="1"/>
  <c r="G20" i="6"/>
  <c r="H150" i="7"/>
  <c r="G128" i="7"/>
  <c r="H129" i="7"/>
  <c r="G54" i="7"/>
  <c r="H54" i="7" s="1"/>
  <c r="G44" i="7"/>
  <c r="H45" i="7"/>
  <c r="G40" i="7"/>
  <c r="H41" i="7"/>
  <c r="G32" i="7"/>
  <c r="G17" i="7"/>
  <c r="H18" i="7"/>
  <c r="G7" i="7"/>
  <c r="H10" i="7"/>
  <c r="E98" i="8"/>
  <c r="F98" i="8" s="1"/>
  <c r="F69" i="4"/>
  <c r="G69" i="4" s="1"/>
  <c r="F74" i="4"/>
  <c r="G74" i="4" s="1"/>
  <c r="G75" i="4"/>
  <c r="F94" i="4"/>
  <c r="G94" i="4" s="1"/>
  <c r="G95" i="4"/>
  <c r="F33" i="4"/>
  <c r="G33" i="4" s="1"/>
  <c r="G34" i="4"/>
  <c r="F66" i="4"/>
  <c r="G66" i="4" s="1"/>
  <c r="G67" i="4"/>
  <c r="F90" i="4"/>
  <c r="G90" i="4" s="1"/>
  <c r="G91" i="4"/>
  <c r="F57" i="4"/>
  <c r="G58" i="4"/>
  <c r="G88" i="4"/>
  <c r="F8" i="4"/>
  <c r="G9" i="4"/>
  <c r="F39" i="4"/>
  <c r="G40" i="4"/>
  <c r="F16" i="4"/>
  <c r="G16" i="4" s="1"/>
  <c r="G17" i="4"/>
  <c r="F54" i="4"/>
  <c r="G54" i="4" s="1"/>
  <c r="G55" i="4"/>
  <c r="F60" i="4"/>
  <c r="G60" i="4" s="1"/>
  <c r="G61" i="4"/>
  <c r="E30" i="4"/>
  <c r="G30" i="4" s="1"/>
  <c r="G31" i="4"/>
  <c r="G96" i="7"/>
  <c r="H96" i="7" s="1"/>
  <c r="F96" i="7"/>
  <c r="F17" i="7"/>
  <c r="F16" i="7" s="1"/>
  <c r="F54" i="7"/>
  <c r="E22" i="6"/>
  <c r="E37" i="6" s="1"/>
  <c r="F12" i="6"/>
  <c r="F15" i="6" s="1"/>
  <c r="F22" i="6"/>
  <c r="E19" i="4"/>
  <c r="F85" i="4"/>
  <c r="F44" i="4"/>
  <c r="E69" i="4"/>
  <c r="F19" i="4"/>
  <c r="E44" i="4"/>
  <c r="E43" i="4" s="1"/>
  <c r="F7" i="7"/>
  <c r="F6" i="7" s="1"/>
  <c r="F37" i="6"/>
  <c r="D16" i="5"/>
  <c r="E85" i="4"/>
  <c r="E101" i="4"/>
  <c r="F97" i="4"/>
  <c r="G97" i="4" s="1"/>
  <c r="F102" i="4"/>
  <c r="M8" i="3"/>
  <c r="M45" i="3" s="1"/>
  <c r="G39" i="4" l="1"/>
  <c r="F38" i="4"/>
  <c r="G38" i="4" s="1"/>
  <c r="G22" i="6"/>
  <c r="G37" i="6"/>
  <c r="G127" i="7"/>
  <c r="H127" i="7" s="1"/>
  <c r="H128" i="7"/>
  <c r="G53" i="7"/>
  <c r="H53" i="7" s="1"/>
  <c r="G43" i="7"/>
  <c r="H43" i="7" s="1"/>
  <c r="H44" i="7"/>
  <c r="G39" i="7"/>
  <c r="H39" i="7" s="1"/>
  <c r="H40" i="7"/>
  <c r="G31" i="7"/>
  <c r="H31" i="7" s="1"/>
  <c r="H32" i="7"/>
  <c r="G16" i="7"/>
  <c r="H16" i="7" s="1"/>
  <c r="H17" i="7"/>
  <c r="G6" i="7"/>
  <c r="H7" i="7"/>
  <c r="F100" i="4"/>
  <c r="G100" i="4" s="1"/>
  <c r="G102" i="4"/>
  <c r="F15" i="4"/>
  <c r="G19" i="4"/>
  <c r="G57" i="4"/>
  <c r="F53" i="4"/>
  <c r="G53" i="4" s="1"/>
  <c r="F84" i="4"/>
  <c r="F83" i="4" s="1"/>
  <c r="F106" i="4" s="1"/>
  <c r="G8" i="4"/>
  <c r="F7" i="4"/>
  <c r="G7" i="4" s="1"/>
  <c r="E84" i="4"/>
  <c r="G85" i="4"/>
  <c r="F43" i="4"/>
  <c r="G43" i="4" s="1"/>
  <c r="G44" i="4"/>
  <c r="E15" i="4"/>
  <c r="F53" i="7"/>
  <c r="F147" i="7" s="1"/>
  <c r="F149" i="7" s="1"/>
  <c r="G15" i="6"/>
  <c r="G12" i="6"/>
  <c r="E42" i="4"/>
  <c r="F116" i="2"/>
  <c r="F502" i="2" s="1"/>
  <c r="H6" i="7" l="1"/>
  <c r="G147" i="7"/>
  <c r="F6" i="4"/>
  <c r="E83" i="4"/>
  <c r="G84" i="4"/>
  <c r="F42" i="4"/>
  <c r="E6" i="4"/>
  <c r="G15" i="4"/>
  <c r="G149" i="7" l="1"/>
  <c r="H149" i="7" s="1"/>
  <c r="H147" i="7"/>
  <c r="G6" i="4"/>
  <c r="E106" i="4"/>
  <c r="G106" i="4" s="1"/>
  <c r="G83" i="4"/>
  <c r="G42" i="4"/>
  <c r="F77" i="4"/>
  <c r="E77" i="4"/>
  <c r="G77" i="4" l="1"/>
</calcChain>
</file>

<file path=xl/comments1.xml><?xml version="1.0" encoding="utf-8"?>
<comments xmlns="http://schemas.openxmlformats.org/spreadsheetml/2006/main">
  <authors>
    <author>user</author>
  </authors>
  <commentList>
    <comment ref="H15" authorId="0">
      <text>
        <r>
          <rPr>
            <b/>
            <sz val="8"/>
            <color indexed="81"/>
            <rFont val="Tahoma"/>
            <family val="2"/>
            <charset val="238"/>
          </rPr>
          <t>user: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<sst xmlns="http://schemas.openxmlformats.org/spreadsheetml/2006/main" count="3775" uniqueCount="1154">
  <si>
    <t>Dział</t>
  </si>
  <si>
    <t>Rozdział</t>
  </si>
  <si>
    <t>Paragraf</t>
  </si>
  <si>
    <t>Treść</t>
  </si>
  <si>
    <t>Zmiana</t>
  </si>
  <si>
    <t>010</t>
  </si>
  <si>
    <t>Rolnictwo i łowiectwo</t>
  </si>
  <si>
    <t>0,00</t>
  </si>
  <si>
    <t>01095</t>
  </si>
  <si>
    <t>Pozostała działalność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</si>
  <si>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</si>
  <si>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</si>
  <si>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2010</t>
  </si>
  <si>
    <t>Dotacje celowe otrzymane z budżetu państwa na realizację zadań bieżących z zakresu administracji rządowej oraz innych zadań zleconych gminie (związkom gmin) ustawami</t>
  </si>
  <si>
    <t>050</t>
  </si>
  <si>
    <t>Rybołówstwo i rybactwo</t>
  </si>
  <si>
    <t>20 000,00</t>
  </si>
  <si>
    <t>05095</t>
  </si>
  <si>
    <t>0690</t>
  </si>
  <si>
    <t>Wpływy z różnych opłat</t>
  </si>
  <si>
    <t>600</t>
  </si>
  <si>
    <t>Transport i łączność</t>
  </si>
  <si>
    <t>7 000,00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</si>
  <si>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</si>
  <si>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</si>
  <si>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</si>
  <si>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</si>
  <si>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700</t>
  </si>
  <si>
    <t>Gospodarka mieszkaniowa</t>
  </si>
  <si>
    <t>44 349,16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</si>
  <si>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</si>
  <si>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</si>
  <si>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</si>
  <si>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</si>
  <si>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</si>
  <si>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0730</t>
  </si>
  <si>
    <t>Wpłaty z zysku przedsiębiorstw państwowych, jednoosobowych spółek Skarbu Państwa i spółek jednostek samorządu terytorialnego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</si>
  <si>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</si>
  <si>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</si>
  <si>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</si>
  <si>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</si>
  <si>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</si>
  <si>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</si>
  <si>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</si>
  <si>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</si>
  <si>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</si>
  <si>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1 000,00</t>
  </si>
  <si>
    <t>0920</t>
  </si>
  <si>
    <t>Pozostałe odsetki</t>
  </si>
  <si>
    <t>4 000,00</t>
  </si>
  <si>
    <t>0970</t>
  </si>
  <si>
    <t>Wpływy z różnych dochodów</t>
  </si>
  <si>
    <t>8 000,00</t>
  </si>
  <si>
    <t>750</t>
  </si>
  <si>
    <t>Administracja publiczna</t>
  </si>
  <si>
    <t>75011</t>
  </si>
  <si>
    <t>Urzędy wojewódzkie</t>
  </si>
  <si>
    <t>126 943,00</t>
  </si>
  <si>
    <t>75023</t>
  </si>
  <si>
    <t>Urzędy gmin (miast i miast na prawach powiatu)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</si>
  <si>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</si>
  <si>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</si>
  <si>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</si>
  <si>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</si>
  <si>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</si>
  <si>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</si>
  <si>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</si>
  <si>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</si>
  <si>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</si>
  <si>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2 949,00</t>
  </si>
  <si>
    <t>75107</t>
  </si>
  <si>
    <t>Wybory Prezydenta Rzeczypospolitej Polskiej</t>
  </si>
  <si>
    <t>57 682,00</t>
  </si>
  <si>
    <t>75109</t>
  </si>
  <si>
    <t>Wybory do rad gmin, rad powiatów i sejmików województw, wybory wójtów, burmistrzów i prezydentów miast oraz referenda gminne, powiatowe i wojewódzkie</t>
  </si>
  <si>
    <t>5 666,00</t>
  </si>
  <si>
    <t>754</t>
  </si>
  <si>
    <t>Bezpieczeństwo publiczne i ochrona przeciwpożarowa</t>
  </si>
  <si>
    <t>20 131,00</t>
  </si>
  <si>
    <t>75412</t>
  </si>
  <si>
    <t>Ochotnicze straże pożarne</t>
  </si>
  <si>
    <t>0830</t>
  </si>
  <si>
    <t>Wpływy z usług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</si>
  <si>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</si>
  <si>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</si>
  <si>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</si>
  <si>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</si>
  <si>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</si>
  <si>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</si>
  <si>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</si>
  <si>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</si>
  <si>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</si>
  <si>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</si>
  <si>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</si>
  <si>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</si>
  <si>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</si>
  <si>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</si>
  <si>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</si>
  <si>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</si>
  <si>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</si>
  <si>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</si>
  <si>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</si>
  <si>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</si>
  <si>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</si>
  <si>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</si>
  <si>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</si>
  <si>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</si>
  <si>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</si>
  <si>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</si>
  <si>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</si>
  <si>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</si>
  <si>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</si>
  <si>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</si>
  <si>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</si>
  <si>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</si>
  <si>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</si>
  <si>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</si>
  <si>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</si>
  <si>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</si>
  <si>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</si>
  <si>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</si>
  <si>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</si>
  <si>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</si>
  <si>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</si>
  <si>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</si>
  <si>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</si>
  <si>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</si>
  <si>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</si>
  <si>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</si>
  <si>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Wpływy z innych opłat stanowiących dochody jednostek samorządu terytorialnego na podstawie ustaw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</si>
  <si>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</si>
  <si>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</si>
  <si>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</si>
  <si>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</si>
  <si>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</si>
  <si>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</si>
  <si>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5 000,00</t>
  </si>
  <si>
    <t>75621</t>
  </si>
  <si>
    <t>Udziały gmin w podatkach stanowiących dochód budżetu państwa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</si>
  <si>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</si>
  <si>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</si>
  <si>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</si>
  <si>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</si>
  <si>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</si>
  <si>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</si>
  <si>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</si>
  <si>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</si>
  <si>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75801</t>
  </si>
  <si>
    <t>Część oświatowa subwencji ogólnej dla jednostek samorządu terytorialnego</t>
  </si>
  <si>
    <t>12 750 257,00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</si>
  <si>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</si>
  <si>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</si>
  <si>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</si>
  <si>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</si>
  <si>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</si>
  <si>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</si>
  <si>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</si>
  <si>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69 984,73</t>
  </si>
  <si>
    <t>30 000,00</t>
  </si>
  <si>
    <t>75831</t>
  </si>
  <si>
    <t>Część równoważąca subwencji ogólnej dla gmin</t>
  </si>
  <si>
    <t>254 769,00</t>
  </si>
  <si>
    <t>801</t>
  </si>
  <si>
    <t>Oświata i wychowanie</t>
  </si>
  <si>
    <t>80101</t>
  </si>
  <si>
    <t>Szkoły podstawowe</t>
  </si>
  <si>
    <t>18 549,00</t>
  </si>
  <si>
    <t>1 854,00</t>
  </si>
  <si>
    <t>80103</t>
  </si>
  <si>
    <t>Oddziały przedszkolne w szkołach podstawowych</t>
  </si>
  <si>
    <t>249 508,00</t>
  </si>
  <si>
    <t>2030</t>
  </si>
  <si>
    <t>Dotacje celowe otrzymane z budżetu państwa na realizację własnych zadań bieżących gmin (związków gmin)</t>
  </si>
  <si>
    <t>80104</t>
  </si>
  <si>
    <t xml:space="preserve">Przedszkola </t>
  </si>
  <si>
    <t>117 000,00</t>
  </si>
  <si>
    <t>4 275,00</t>
  </si>
  <si>
    <t>268 000,00</t>
  </si>
  <si>
    <t>4 400,00</t>
  </si>
  <si>
    <t>495 197,00</t>
  </si>
  <si>
    <t>2310</t>
  </si>
  <si>
    <t>Dotacje celowe otrzymane z gminy na zadania bieżące realizowane na podstawie porozumień (umów) między jednostkami samorządu terytorialnego</t>
  </si>
  <si>
    <t>10 000,00</t>
  </si>
  <si>
    <t>15 000,00</t>
  </si>
  <si>
    <t>80110</t>
  </si>
  <si>
    <t>Gimnazja</t>
  </si>
  <si>
    <t>3 600,00</t>
  </si>
  <si>
    <t>12 833,12</t>
  </si>
  <si>
    <t>80148</t>
  </si>
  <si>
    <t>Stołówki szkolne i przedszkolne</t>
  </si>
  <si>
    <t>303 000,00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</si>
  <si>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</si>
  <si>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</si>
  <si>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</si>
  <si>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</si>
  <si>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Pomoc społeczna</t>
  </si>
  <si>
    <t>85212</t>
  </si>
  <si>
    <t>Świadczenia rodzinne, świadczenia z funduszu alimentacyjnego oraz składki na ubezpieczenia emerytalne i rentowe z ubezpieczenia społecznego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</si>
  <si>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</si>
  <si>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</si>
  <si>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5 603 949,00</t>
  </si>
  <si>
    <t>2360</t>
  </si>
  <si>
    <t>Dochody jednostek samorządu terytorialnego związane z realizacją zadań z zakresu administracji rządowej oraz innych zadań zleconych ustawami</t>
  </si>
  <si>
    <t>59 640,00</t>
  </si>
  <si>
    <t>9 000,00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</si>
  <si>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</si>
  <si>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</si>
  <si>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18 550,00</t>
  </si>
  <si>
    <t>50,00</t>
  </si>
  <si>
    <t>85214</t>
  </si>
  <si>
    <t>Zasiłki i pomoc w naturze oraz składki na ubezpieczenia emerytalne i rentowe</t>
  </si>
  <si>
    <t>89 522,00</t>
  </si>
  <si>
    <t>31 000,00</t>
  </si>
  <si>
    <t>2710</t>
  </si>
  <si>
    <t>Dotacja celowa otrzymana z tytułu pomocy finansowej udzielanej między jednostkami samorządu terytorialnego na dofinansowanie własnych zadań bieżących</t>
  </si>
  <si>
    <t>85215</t>
  </si>
  <si>
    <t>Dodatki mieszkaniowe</t>
  </si>
  <si>
    <t>85216</t>
  </si>
  <si>
    <t>Zasiłki stałe</t>
  </si>
  <si>
    <t>247 820,00</t>
  </si>
  <si>
    <t>500,00</t>
  </si>
  <si>
    <t>85219</t>
  </si>
  <si>
    <t>Ośrodki pomocy społecznej</t>
  </si>
  <si>
    <t>130 044,00</t>
  </si>
  <si>
    <t>85228</t>
  </si>
  <si>
    <t>Usługi opiekuńcze i specjalistyczne usługi opiekuńcze</t>
  </si>
  <si>
    <t>35 927,00</t>
  </si>
  <si>
    <t>125,00</t>
  </si>
  <si>
    <t>85295</t>
  </si>
  <si>
    <t>1 600,00</t>
  </si>
  <si>
    <t>854</t>
  </si>
  <si>
    <t>Edukacyjna opieka wychowawcza</t>
  </si>
  <si>
    <t>198 014,00</t>
  </si>
  <si>
    <t>85415</t>
  </si>
  <si>
    <t>Pomoc materialna dla uczniów</t>
  </si>
  <si>
    <t>900</t>
  </si>
  <si>
    <t>Gospodarka komunalna i ochrona środowiska</t>
  </si>
  <si>
    <t>90002</t>
  </si>
  <si>
    <t>Gospodarka odpadami</t>
  </si>
  <si>
    <t>1 557 000,00</t>
  </si>
  <si>
    <t>3 000,00</t>
  </si>
  <si>
    <t>90019</t>
  </si>
  <si>
    <t>Wpływy i wydatki związane z gromadzeniem środków z opłat i kar za korzystanie ze środowiska</t>
  </si>
  <si>
    <t>225 000,00</t>
  </si>
  <si>
    <t>921</t>
  </si>
  <si>
    <t>Kultura i ochrona dziedzictwa narodowego</t>
  </si>
  <si>
    <t>9 931,80</t>
  </si>
  <si>
    <t>92105</t>
  </si>
  <si>
    <t>Pozostałe zadania w zakresie kultury</t>
  </si>
  <si>
    <t>92109</t>
  </si>
  <si>
    <t>Domy i ośrodki kultury, świetlice i kluby</t>
  </si>
  <si>
    <t>6298</t>
  </si>
  <si>
    <t>926</t>
  </si>
  <si>
    <t>Kultura fizyczna</t>
  </si>
  <si>
    <t>1 002,00</t>
  </si>
  <si>
    <t>92695</t>
  </si>
  <si>
    <t>Razem:</t>
  </si>
  <si>
    <t>01008</t>
  </si>
  <si>
    <t>Melioracje wodne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</si>
  <si>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</si>
  <si>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</si>
  <si>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</si>
  <si>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4300</t>
  </si>
  <si>
    <t>Zakup usług pozostałych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</si>
  <si>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</si>
  <si>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</si>
  <si>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</si>
  <si>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</si>
  <si>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</si>
  <si>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4010</t>
  </si>
  <si>
    <t>Wynagrodzenia osobowe pracowników</t>
  </si>
  <si>
    <t>2 960,02</t>
  </si>
  <si>
    <t>4110</t>
  </si>
  <si>
    <t>Składki na ubezpieczenia społeczne</t>
  </si>
  <si>
    <t>508,83</t>
  </si>
  <si>
    <t>4120</t>
  </si>
  <si>
    <t>Składki na Fundusz Pracy</t>
  </si>
  <si>
    <t>72,52</t>
  </si>
  <si>
    <t>4210</t>
  </si>
  <si>
    <t>Zakup materiałów i wyposażenia</t>
  </si>
  <si>
    <t>7 266,77</t>
  </si>
  <si>
    <t>36 256,60</t>
  </si>
  <si>
    <t>4430</t>
  </si>
  <si>
    <t>Różne opłaty i składki</t>
  </si>
  <si>
    <t>447 110,17</t>
  </si>
  <si>
    <t>6050</t>
  </si>
  <si>
    <t>Wydatki inwestycyjne jednostek budżetowych</t>
  </si>
  <si>
    <t>32 000,00</t>
  </si>
  <si>
    <t>520,00</t>
  </si>
  <si>
    <t>4170</t>
  </si>
  <si>
    <t>Wynagrodzenia bezosobowe</t>
  </si>
  <si>
    <t>14 000,00</t>
  </si>
  <si>
    <t>4260</t>
  </si>
  <si>
    <t>Zakup energii</t>
  </si>
  <si>
    <t>2 480,00</t>
  </si>
  <si>
    <t>60004</t>
  </si>
  <si>
    <t>Lokalny transport zbiorowy</t>
  </si>
  <si>
    <t>Dotacje celowe przekazane gminie na zadania bieżące realizowane na podstawie porozumień (umów) między jednostkami samorządu terytorialnego</t>
  </si>
  <si>
    <t>220 000,00</t>
  </si>
  <si>
    <t>50 000,00</t>
  </si>
  <si>
    <t>60013</t>
  </si>
  <si>
    <t>Drogi publiczne wojewódzkie</t>
  </si>
  <si>
    <t>200 000,00</t>
  </si>
  <si>
    <t>6300</t>
  </si>
  <si>
    <t>Dotacja celowa na pomoc finansową udzielaną między jednostkami samorządu terytorialnego na dofinansowanie własnych zadań inwestycyjnych i zakupów inwestycyjnych</t>
  </si>
  <si>
    <t>60014</t>
  </si>
  <si>
    <t>Drogi publiczne powiatowe</t>
  </si>
  <si>
    <t>144 400,00</t>
  </si>
  <si>
    <t>4270</t>
  </si>
  <si>
    <t>Zakup usług remontowych</t>
  </si>
  <si>
    <t>100 000,00</t>
  </si>
  <si>
    <t>644 000,00</t>
  </si>
  <si>
    <t>17 270,00</t>
  </si>
  <si>
    <t>318 220,00</t>
  </si>
  <si>
    <t>6060</t>
  </si>
  <si>
    <t>Wydatki na zakupy inwestycyjne jednostek budżetowych</t>
  </si>
  <si>
    <t>7 300,00</t>
  </si>
  <si>
    <t>630</t>
  </si>
  <si>
    <t>Turystyka</t>
  </si>
  <si>
    <t>82 000,00</t>
  </si>
  <si>
    <t>63095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</si>
  <si>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</si>
  <si>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66 000,00</t>
  </si>
  <si>
    <t>70001</t>
  </si>
  <si>
    <t>Zakłady gospodarki mieszkaniowej</t>
  </si>
  <si>
    <t>427 343,82</t>
  </si>
  <si>
    <t>2650</t>
  </si>
  <si>
    <t>Dotacja przedmiotowa z budżetu dla samorządowego zakładu budżetowego</t>
  </si>
  <si>
    <t>57 000,00</t>
  </si>
  <si>
    <t>107 000,00</t>
  </si>
  <si>
    <t>3 500,00</t>
  </si>
  <si>
    <t>115 000,00</t>
  </si>
  <si>
    <t>4480</t>
  </si>
  <si>
    <t>392 000,00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</si>
  <si>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</si>
  <si>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</si>
  <si>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</si>
  <si>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</si>
  <si>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</si>
  <si>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</si>
  <si>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</si>
  <si>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</si>
  <si>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</si>
  <si>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</si>
  <si>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</si>
  <si>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155 000,00</t>
  </si>
  <si>
    <t>4610</t>
  </si>
  <si>
    <t>Koszty postępowania sądowego i prokuratorskiego</t>
  </si>
  <si>
    <t>878 000,00</t>
  </si>
  <si>
    <t>710</t>
  </si>
  <si>
    <t>Działalność usługowa</t>
  </si>
  <si>
    <t>71014</t>
  </si>
  <si>
    <t>Opracowania geodezyjne i kartograficzne</t>
  </si>
  <si>
    <t>2 220,00</t>
  </si>
  <si>
    <t>50 930,00</t>
  </si>
  <si>
    <t>71035</t>
  </si>
  <si>
    <t>Cmentarze</t>
  </si>
  <si>
    <t>92 741,08</t>
  </si>
  <si>
    <t>4040</t>
  </si>
  <si>
    <t>Dodatkowe wynagrodzenie roczne</t>
  </si>
  <si>
    <t>7 414,27</t>
  </si>
  <si>
    <t>17 216,70</t>
  </si>
  <si>
    <t>2 453,81</t>
  </si>
  <si>
    <t>1 892,27</t>
  </si>
  <si>
    <t>3 931,00</t>
  </si>
  <si>
    <t>4410</t>
  </si>
  <si>
    <t>Podróże służbowe krajowe</t>
  </si>
  <si>
    <t>1 293,87</t>
  </si>
  <si>
    <t>75022</t>
  </si>
  <si>
    <t>Rady gmin (miast i miast na prawach powiatu)</t>
  </si>
  <si>
    <t>3030</t>
  </si>
  <si>
    <t xml:space="preserve">Różne wydatki na rzecz osób fizycznych </t>
  </si>
  <si>
    <t>264 097,24</t>
  </si>
  <si>
    <t>4190</t>
  </si>
  <si>
    <t>Nagrody konkursowe</t>
  </si>
  <si>
    <t>4420</t>
  </si>
  <si>
    <t>Podróże służbowe zagraniczne</t>
  </si>
  <si>
    <t>3020</t>
  </si>
  <si>
    <t>Wydatki osobowe niezaliczone do wynagrodzeń</t>
  </si>
  <si>
    <t>2 477 386,66</t>
  </si>
  <si>
    <t>171 686,57</t>
  </si>
  <si>
    <t>445 868,21</t>
  </si>
  <si>
    <t>51 299,86</t>
  </si>
  <si>
    <t>4140</t>
  </si>
  <si>
    <t>Wpłaty na Państwowy Fundusz Rehabilitacji Osób Niepełnosprawnych</t>
  </si>
  <si>
    <t>12 000,00</t>
  </si>
  <si>
    <t>21 000,00</t>
  </si>
  <si>
    <t>84 509,75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</si>
  <si>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</si>
  <si>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</si>
  <si>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</si>
  <si>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</si>
  <si>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</si>
  <si>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</si>
  <si>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27 000,00</t>
  </si>
  <si>
    <t>4280</t>
  </si>
  <si>
    <t>Zakup usług zdrowotnych</t>
  </si>
  <si>
    <t>163 500,00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</si>
  <si>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</si>
  <si>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</si>
  <si>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</si>
  <si>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</si>
  <si>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</si>
  <si>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</si>
  <si>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55 000,00</t>
  </si>
  <si>
    <t>4440</t>
  </si>
  <si>
    <t>Odpisy na zakładowy fundusz świadczeń socjalnych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</si>
  <si>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</si>
  <si>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</si>
  <si>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</si>
  <si>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</si>
  <si>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</si>
  <si>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75095</t>
  </si>
  <si>
    <t>92 820,00</t>
  </si>
  <si>
    <t>4100</t>
  </si>
  <si>
    <t>Wynagrodzenia agencyjno-prowizyjne</t>
  </si>
  <si>
    <t>35 000,00</t>
  </si>
  <si>
    <t>25 000,00</t>
  </si>
  <si>
    <t>680,00</t>
  </si>
  <si>
    <t>2 464,90</t>
  </si>
  <si>
    <t>423,71</t>
  </si>
  <si>
    <t>60,39</t>
  </si>
  <si>
    <t>12 485,00</t>
  </si>
  <si>
    <t>1 150,00</t>
  </si>
  <si>
    <t>3 955,00</t>
  </si>
  <si>
    <t>163,33</t>
  </si>
  <si>
    <t>23,30</t>
  </si>
  <si>
    <t>950,00</t>
  </si>
  <si>
    <t>280,63</t>
  </si>
  <si>
    <t>163,35</t>
  </si>
  <si>
    <t>130,39</t>
  </si>
  <si>
    <t>75404</t>
  </si>
  <si>
    <t>Komendy wojewódzkie Policji</t>
  </si>
  <si>
    <t>46 000,00</t>
  </si>
  <si>
    <t>3000</t>
  </si>
  <si>
    <t>Wpłaty jednostek na państwowy fundusz celowy</t>
  </si>
  <si>
    <t>6170</t>
  </si>
  <si>
    <t>Wpłaty jednostek na państwowy fundusz celowy na finansowanie lub dofinansowanie zadań inwestycyjnych</t>
  </si>
  <si>
    <t>36 000,00</t>
  </si>
  <si>
    <t>2820</t>
  </si>
  <si>
    <t>Dotacja celowa z budżetu na finansowanie lub dofinansowanie zadań zleconych do realizacji stowarzyszeniom</t>
  </si>
  <si>
    <t>4 860,30</t>
  </si>
  <si>
    <t>636,60</t>
  </si>
  <si>
    <t>28 200,00</t>
  </si>
  <si>
    <t>147 103,07</t>
  </si>
  <si>
    <t>45 000,00</t>
  </si>
  <si>
    <t>45 275,00</t>
  </si>
  <si>
    <t>23 000,00</t>
  </si>
  <si>
    <t>65 000,00</t>
  </si>
  <si>
    <t>6230</t>
  </si>
  <si>
    <t>Dotacje celowe z budżetu na finansowanie lub dofinansowanie kosztów realizacji inwestycji i zakupów inwestycyjnych jednostek nie zaliczanych do sektora finansów publicznych</t>
  </si>
  <si>
    <t>289 280,00</t>
  </si>
  <si>
    <t>75414</t>
  </si>
  <si>
    <t>Obrona cywilna</t>
  </si>
  <si>
    <t>75416</t>
  </si>
  <si>
    <t>Straż gminna (miejska)</t>
  </si>
  <si>
    <t>14 500,00</t>
  </si>
  <si>
    <t>70 000,00</t>
  </si>
  <si>
    <t>757</t>
  </si>
  <si>
    <t>Obsługa długu publicznego</t>
  </si>
  <si>
    <t>467 200,00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</si>
  <si>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</si>
  <si>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</si>
  <si>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</si>
  <si>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</si>
  <si>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</si>
  <si>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</si>
  <si>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</si>
  <si>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</si>
  <si>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2 800,00</t>
  </si>
  <si>
    <t>304 931,00</t>
  </si>
  <si>
    <t>3240</t>
  </si>
  <si>
    <t>Stypendia dla uczniów</t>
  </si>
  <si>
    <t>5 900,00</t>
  </si>
  <si>
    <t>5 915 753,00</t>
  </si>
  <si>
    <t>499 600,00</t>
  </si>
  <si>
    <t>1 143 552,00</t>
  </si>
  <si>
    <t>155 107,00</t>
  </si>
  <si>
    <t>46 282,00</t>
  </si>
  <si>
    <t>1 400,00</t>
  </si>
  <si>
    <t>22 990,00</t>
  </si>
  <si>
    <t>409 490,00</t>
  </si>
  <si>
    <t>26 500,00</t>
  </si>
  <si>
    <t>87 616,08</t>
  </si>
  <si>
    <t>14 640,00</t>
  </si>
  <si>
    <t>175 698,00</t>
  </si>
  <si>
    <t>24 000,00</t>
  </si>
  <si>
    <t>9 400,00</t>
  </si>
  <si>
    <t>5 110,00</t>
  </si>
  <si>
    <t>360 297,00</t>
  </si>
  <si>
    <t>1 025,00</t>
  </si>
  <si>
    <t>4 800,00</t>
  </si>
  <si>
    <t>22 164,00</t>
  </si>
  <si>
    <t>580 410,00</t>
  </si>
  <si>
    <t>49 900,00</t>
  </si>
  <si>
    <t>111 083,00</t>
  </si>
  <si>
    <t>15 436,00</t>
  </si>
  <si>
    <t>19 200,00</t>
  </si>
  <si>
    <t>2 610,00</t>
  </si>
  <si>
    <t>20 530,00</t>
  </si>
  <si>
    <t>900,00</t>
  </si>
  <si>
    <t>650,00</t>
  </si>
  <si>
    <t>9 050,00</t>
  </si>
  <si>
    <t>700,00</t>
  </si>
  <si>
    <t>41 172,00</t>
  </si>
  <si>
    <t>122 000,00</t>
  </si>
  <si>
    <t>2540</t>
  </si>
  <si>
    <t>Dotacja podmiotowa z budżetu dla niepublicznej jednostki systemu oświaty</t>
  </si>
  <si>
    <t>1 233 063,00</t>
  </si>
  <si>
    <t>64 861,00</t>
  </si>
  <si>
    <t>1 860 771,00</t>
  </si>
  <si>
    <t>140 034,00</t>
  </si>
  <si>
    <t>346 242,00</t>
  </si>
  <si>
    <t>44 772,00</t>
  </si>
  <si>
    <t>5 500,00</t>
  </si>
  <si>
    <t>100 042,00</t>
  </si>
  <si>
    <t>4220</t>
  </si>
  <si>
    <t>Zakup środków żywności</t>
  </si>
  <si>
    <t>3 150,00</t>
  </si>
  <si>
    <t>268 200,00</t>
  </si>
  <si>
    <t>4 700,00</t>
  </si>
  <si>
    <t>66 164,00</t>
  </si>
  <si>
    <t>9 200,00</t>
  </si>
  <si>
    <t>7 100,00</t>
  </si>
  <si>
    <t>110 331,00</t>
  </si>
  <si>
    <t>355,00</t>
  </si>
  <si>
    <t>2320</t>
  </si>
  <si>
    <t>Dotacje celowe przekazane dla powiatu na zadania bieżące realizowane na podstawie porozumień (umów) między jednostkami samorządu terytorialnego</t>
  </si>
  <si>
    <t>1 253 564,00</t>
  </si>
  <si>
    <t>618 106,00</t>
  </si>
  <si>
    <t>110 900,00</t>
  </si>
  <si>
    <t>1 725 435,00</t>
  </si>
  <si>
    <t>160 466,00</t>
  </si>
  <si>
    <t>337 038,00</t>
  </si>
  <si>
    <t>44 564,00</t>
  </si>
  <si>
    <t>7 116,00</t>
  </si>
  <si>
    <t>65 721,00</t>
  </si>
  <si>
    <t>300,00</t>
  </si>
  <si>
    <t>3 710,00</t>
  </si>
  <si>
    <t>180 800,00</t>
  </si>
  <si>
    <t>13 000,00</t>
  </si>
  <si>
    <t>6 140,00</t>
  </si>
  <si>
    <t>45 160,00</t>
  </si>
  <si>
    <t>7 650,00</t>
  </si>
  <si>
    <t>1 900,00</t>
  </si>
  <si>
    <t>111 604,00</t>
  </si>
  <si>
    <t>80113</t>
  </si>
  <si>
    <t>Dowożenie uczniów do szkół</t>
  </si>
  <si>
    <t>797 000,00</t>
  </si>
  <si>
    <t>80114</t>
  </si>
  <si>
    <t>Zespoły obsługi ekonomiczno-administracyjnej szkół</t>
  </si>
  <si>
    <t>1 260,00</t>
  </si>
  <si>
    <t>428 274,00</t>
  </si>
  <si>
    <t>32 500,00</t>
  </si>
  <si>
    <t>77 404,00</t>
  </si>
  <si>
    <t>7 509,00</t>
  </si>
  <si>
    <t>21 700,00</t>
  </si>
  <si>
    <t>4 650,00</t>
  </si>
  <si>
    <t>10 214,00</t>
  </si>
  <si>
    <t>80146</t>
  </si>
  <si>
    <t>Dokształcanie i doskonalenie nauczycieli</t>
  </si>
  <si>
    <t>64 180,00</t>
  </si>
  <si>
    <t>258 847,00</t>
  </si>
  <si>
    <t>48 106,00</t>
  </si>
  <si>
    <t>5 297,00</t>
  </si>
  <si>
    <t>321 000,00</t>
  </si>
  <si>
    <t>3 300,00</t>
  </si>
  <si>
    <t>10 579,00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</si>
  <si>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</si>
  <si>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</si>
  <si>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50 964,00</t>
  </si>
  <si>
    <t>43 101,00</t>
  </si>
  <si>
    <t>7 468,00</t>
  </si>
  <si>
    <t>2 071,00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</si>
  <si>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</si>
  <si>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</si>
  <si>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24 894,00</t>
  </si>
  <si>
    <t>539 380,00</t>
  </si>
  <si>
    <t>93 000,00</t>
  </si>
  <si>
    <t>13 004,00</t>
  </si>
  <si>
    <t>80195</t>
  </si>
  <si>
    <t>Dotacja celowa na pomoc finansową udzielaną między jednostkami samorządu terytorialnego na dofinansowanie własnych zadań bieżących</t>
  </si>
  <si>
    <t>200,00</t>
  </si>
  <si>
    <t>157 537,00</t>
  </si>
  <si>
    <t>851</t>
  </si>
  <si>
    <t>Ochrona zdrowia</t>
  </si>
  <si>
    <t>85111</t>
  </si>
  <si>
    <t>Szpitale ogólne</t>
  </si>
  <si>
    <t>127 000,00</t>
  </si>
  <si>
    <t>6220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</si>
  <si>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</si>
  <si>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</si>
  <si>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</si>
  <si>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3 800,00</t>
  </si>
  <si>
    <t>85154</t>
  </si>
  <si>
    <t>Przeciwdziałanie alkoholizmowi</t>
  </si>
  <si>
    <t>43 600,00</t>
  </si>
  <si>
    <t>10 366,00</t>
  </si>
  <si>
    <t>3 420,00</t>
  </si>
  <si>
    <t>150,00</t>
  </si>
  <si>
    <t>119 940,00</t>
  </si>
  <si>
    <t>32 070,00</t>
  </si>
  <si>
    <t>13 314,00</t>
  </si>
  <si>
    <t>44 050,00</t>
  </si>
  <si>
    <t>2 350,00</t>
  </si>
  <si>
    <t>740,00</t>
  </si>
  <si>
    <t>85195</t>
  </si>
  <si>
    <t>85205</t>
  </si>
  <si>
    <t>Zadania w zakresie przeciwdziałania przemocy w rodzinie</t>
  </si>
  <si>
    <t>85206</t>
  </si>
  <si>
    <t>Wspieranie rodziny</t>
  </si>
  <si>
    <t>800,00</t>
  </si>
  <si>
    <t>53 424,00</t>
  </si>
  <si>
    <t>4 181,00</t>
  </si>
  <si>
    <t>9 920,00</t>
  </si>
  <si>
    <t>1 411,00</t>
  </si>
  <si>
    <t>3 200,00</t>
  </si>
  <si>
    <t>4330</t>
  </si>
  <si>
    <t>Zakup usług przez jednostki samorządu terytorialnego od innych jednostek samorządu terytorialnego</t>
  </si>
  <si>
    <t>161 272,00</t>
  </si>
  <si>
    <t>2 302,00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</si>
  <si>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</si>
  <si>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</si>
  <si>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Świadczenia społeczne</t>
  </si>
  <si>
    <t>5 276 686,00</t>
  </si>
  <si>
    <t>135 148,00</t>
  </si>
  <si>
    <t>11 463,00</t>
  </si>
  <si>
    <t>152 434,00</t>
  </si>
  <si>
    <t>3 192,00</t>
  </si>
  <si>
    <t>2 500,00</t>
  </si>
  <si>
    <t>1 347,00</t>
  </si>
  <si>
    <t>4400</t>
  </si>
  <si>
    <t>Opłaty za administrowanie i czynsze za budynki, lokale i pomieszczenia garażowe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</si>
  <si>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</si>
  <si>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</si>
  <si>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</si>
  <si>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12 200,00</t>
  </si>
  <si>
    <t>4130</t>
  </si>
  <si>
    <t>Składki na ubezpieczenie zdrowotne</t>
  </si>
  <si>
    <t>571 322,00</t>
  </si>
  <si>
    <t>510 593,92</t>
  </si>
  <si>
    <t>196,08</t>
  </si>
  <si>
    <t>6 156,00</t>
  </si>
  <si>
    <t>818 187,00</t>
  </si>
  <si>
    <t>54 563,00</t>
  </si>
  <si>
    <t>140 132,00</t>
  </si>
  <si>
    <t>19 938,00</t>
  </si>
  <si>
    <t>34 900,00</t>
  </si>
  <si>
    <t>59 385,00</t>
  </si>
  <si>
    <t>10 600,00</t>
  </si>
  <si>
    <t>22 140,00</t>
  </si>
  <si>
    <t>33 000,00</t>
  </si>
  <si>
    <t>12 500,00</t>
  </si>
  <si>
    <t>29 326,00</t>
  </si>
  <si>
    <t>2 700,00</t>
  </si>
  <si>
    <t>8 610,00</t>
  </si>
  <si>
    <t>600 906,00</t>
  </si>
  <si>
    <t>1 337,00</t>
  </si>
  <si>
    <t>230,00</t>
  </si>
  <si>
    <t>33,00</t>
  </si>
  <si>
    <t>85401</t>
  </si>
  <si>
    <t>Świetlice szkolne</t>
  </si>
  <si>
    <t>1 079,00</t>
  </si>
  <si>
    <t>381 808,00</t>
  </si>
  <si>
    <t>70 300,00</t>
  </si>
  <si>
    <t>9 523,00</t>
  </si>
  <si>
    <t>10 400,00</t>
  </si>
  <si>
    <t>6 900,00</t>
  </si>
  <si>
    <t>2 100,00</t>
  </si>
  <si>
    <t>16 099,00</t>
  </si>
  <si>
    <t>298 014,00</t>
  </si>
  <si>
    <t>85446</t>
  </si>
  <si>
    <t>3 560,00</t>
  </si>
  <si>
    <t>90001</t>
  </si>
  <si>
    <t>Gospodarka ściekowa i ochrona wód</t>
  </si>
  <si>
    <t>130 000,00</t>
  </si>
  <si>
    <t>1 497 000,00</t>
  </si>
  <si>
    <t>3 176,00</t>
  </si>
  <si>
    <t>90003</t>
  </si>
  <si>
    <t>Oczyszczanie miast i wsi</t>
  </si>
  <si>
    <t>344 000,00</t>
  </si>
  <si>
    <t>90004</t>
  </si>
  <si>
    <t>Utrzymanie zieleni w miastach i gminach</t>
  </si>
  <si>
    <t>88 802,27</t>
  </si>
  <si>
    <t>70 700,00</t>
  </si>
  <si>
    <t>90013</t>
  </si>
  <si>
    <t>Schroniska dla zwierząt</t>
  </si>
  <si>
    <t>111 800,00</t>
  </si>
  <si>
    <t>90015</t>
  </si>
  <si>
    <t>Oświetlenie ulic, placów i dróg</t>
  </si>
  <si>
    <t>600 000,00</t>
  </si>
  <si>
    <t>299 200,00</t>
  </si>
  <si>
    <t>90095</t>
  </si>
  <si>
    <t>3 679,00</t>
  </si>
  <si>
    <t>21 400,00</t>
  </si>
  <si>
    <t>25 500,00</t>
  </si>
  <si>
    <t>43 000,00</t>
  </si>
  <si>
    <t>2480</t>
  </si>
  <si>
    <t>Dotacja podmiotowa z budżetu dla samorządowej instytucji kultury</t>
  </si>
  <si>
    <t>616 200,00</t>
  </si>
  <si>
    <t>570,00</t>
  </si>
  <si>
    <t>81,00</t>
  </si>
  <si>
    <t>4 289,00</t>
  </si>
  <si>
    <t>69 920,29</t>
  </si>
  <si>
    <t>56 700,39</t>
  </si>
  <si>
    <t>9 009,76</t>
  </si>
  <si>
    <t>1 325,00</t>
  </si>
  <si>
    <t>64 000,00</t>
  </si>
  <si>
    <t>180 000,00</t>
  </si>
  <si>
    <t>92116</t>
  </si>
  <si>
    <t>Biblioteki</t>
  </si>
  <si>
    <t>302 450,00</t>
  </si>
  <si>
    <t>300,07</t>
  </si>
  <si>
    <t>92118</t>
  </si>
  <si>
    <t>Muzea</t>
  </si>
  <si>
    <t>364 100,00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</si>
  <si>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</si>
  <si>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</si>
  <si>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</si>
  <si>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</si>
  <si>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</si>
  <si>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49 155,82</t>
  </si>
  <si>
    <t>13 600,00</t>
  </si>
  <si>
    <t>13 550,00</t>
  </si>
  <si>
    <t>92601</t>
  </si>
  <si>
    <t>Obiekty sportowe</t>
  </si>
  <si>
    <t>17 150,00</t>
  </si>
  <si>
    <t>289 500,00</t>
  </si>
  <si>
    <t>24 500,00</t>
  </si>
  <si>
    <t>59 092,24</t>
  </si>
  <si>
    <t>15 600,00</t>
  </si>
  <si>
    <t>Lp.</t>
  </si>
  <si>
    <t>Nazwa zadania majątkowego</t>
  </si>
  <si>
    <t xml:space="preserve">Dział </t>
  </si>
  <si>
    <t>Nakłady do poniesienia</t>
  </si>
  <si>
    <t>Planowane środki na 2015 rok</t>
  </si>
  <si>
    <t>Wykonawca /                   Termin realizacji</t>
  </si>
  <si>
    <t xml:space="preserve">Źródła finansowania
w 2015 roku / Dochody własne/ 
</t>
  </si>
  <si>
    <t>zmiana</t>
  </si>
  <si>
    <t>6</t>
  </si>
  <si>
    <t>7</t>
  </si>
  <si>
    <t>8</t>
  </si>
  <si>
    <t>9</t>
  </si>
  <si>
    <t>1.</t>
  </si>
  <si>
    <t>Budowa ośrodka rekreacji i sportu we wsi Owczegłowy w ramach "Wielkopolska Odnowa Wsi" (fundusz sołecki 6.000 zl)</t>
  </si>
  <si>
    <t>Urząd Miejski w Rogoźnie 
Wykonawca: zostanie wyłoniony w drodze zamówień publicznych
Termin realizacji: 2015</t>
  </si>
  <si>
    <t>2.</t>
  </si>
  <si>
    <t>Wykonanie dokumentacji technicznej budowy amfiteatru w Parkowie w ramach "Wielkopolska Odnowa Wsi" (fundusz sołecki 8.000 zł)</t>
  </si>
  <si>
    <t>3.</t>
  </si>
  <si>
    <t>Modernizacja terenu przeznaczonego na cele kulturalne przy stawie w parkowie - etap II w ramach "Wielkopolska Odnowa Wsi" 
(z funduszu sołeckiego 8.000 zł)</t>
  </si>
  <si>
    <t>4.</t>
  </si>
  <si>
    <t>5.</t>
  </si>
  <si>
    <t>Urząd Miejski w Rogoźnie
Umowa o pomocy finansowej zostanie podpisana z Powiatem Obornickim
Termin realizacji: 2015</t>
  </si>
  <si>
    <t>6.</t>
  </si>
  <si>
    <t>Aktualizacja projektu przebudowy ul. Fabrycznej w Rogoźnie wraz z infrastrukturą towarzyszącą</t>
  </si>
  <si>
    <t>Urząd Miejski w Rogoźnie 
Wykonawca: zostanie wyłoniony w drodze zamównień publicznych
Termin realizacji: 2015</t>
  </si>
  <si>
    <t>7.</t>
  </si>
  <si>
    <t>8.</t>
  </si>
  <si>
    <t>Przebudowa chodników przy ul. W. Szkolnej, M. Szkolnej, Piekarskiej</t>
  </si>
  <si>
    <t>9.</t>
  </si>
  <si>
    <t>Urząd Miejski w Rogoźnie 
Wykonawca: zostanie wyłoniony w drodze zamównień publicznych
Termin realizacji: 2014-2015</t>
  </si>
  <si>
    <t>10.</t>
  </si>
  <si>
    <t>11.</t>
  </si>
  <si>
    <t>Zakup wiat przystanowych w m. Owieczki II, Pruśce</t>
  </si>
  <si>
    <t>12.</t>
  </si>
  <si>
    <t xml:space="preserve">Budowa monitoringu na promenadzie </t>
  </si>
  <si>
    <t>13.</t>
  </si>
  <si>
    <t>Przebudowa  budynku pawilonu lekcyjnego przy ul. Kościuszki 41 w Rogoźnie na pomieszczenia biurowe dla usług socjalno - oświatowych</t>
  </si>
  <si>
    <t>14.</t>
  </si>
  <si>
    <t>Zakup nieruchomości zabudowanej, położonej w Rogoźnie - działki nr 1508/2; 1512/3</t>
  </si>
  <si>
    <t>Urząd Miejski w Rogoźnie 
Umowa kuna została podpisana w dniu 16 lipca 2014 roku z Powiatem obornickim
Termin realizacji: 2014-2016</t>
  </si>
  <si>
    <t>15.</t>
  </si>
  <si>
    <t xml:space="preserve">Zakup gruntów </t>
  </si>
  <si>
    <t>Urząd Miejski w Rogoźnie 
Termin realizacji: 2015</t>
  </si>
  <si>
    <t>16.</t>
  </si>
  <si>
    <t>Zakup narzędzia do odzyskiwania danych po awarii</t>
  </si>
  <si>
    <t>Urząd Miejski w Rogoźnie 
Wykonawca zostanie wyłoniony w drodze zamówień publicznych
Termin realizacji: 2015</t>
  </si>
  <si>
    <t>17.</t>
  </si>
  <si>
    <t>Dofinansowanie zakupu samochodu dla Komisariatu Policji w Rogoźnie</t>
  </si>
  <si>
    <t>18.</t>
  </si>
  <si>
    <t>Rozbudowa budynku remizy  OSP Owieczki - etap I</t>
  </si>
  <si>
    <t>19.</t>
  </si>
  <si>
    <t>Budowa wjazdu do remizy OSP Pruśce</t>
  </si>
  <si>
    <t>20.</t>
  </si>
  <si>
    <t>Zakup średniego samochodu ratowniczo-gaśniczego z napedem 4x4 dla OSP Parkowo</t>
  </si>
  <si>
    <t>Urząd Miejski w Rogoźnie 
Została podpisana umowa dofinasowania z OSP w dniu 09-01-2015 r.
Termin realizacji: 2014-2015</t>
  </si>
  <si>
    <t>21.</t>
  </si>
  <si>
    <t xml:space="preserve">Dofinansowanie zakupu zestawu hydraulicznego - rozpieraka cylindrycznego dla OSP Parkowo </t>
  </si>
  <si>
    <t>22.</t>
  </si>
  <si>
    <t>23.</t>
  </si>
  <si>
    <t>Modernizacja starego budynku Gimnazjum Nr 1</t>
  </si>
  <si>
    <t>24.</t>
  </si>
  <si>
    <t>25.</t>
  </si>
  <si>
    <t>Dofinansowanie zakupu aparatury medycznej dla SP ZOZ w Obornikach</t>
  </si>
  <si>
    <t>26.</t>
  </si>
  <si>
    <t>Dofinansowanie rozbudowy Oddziałów Szpitala Powiatowego w Obornikach
(pomoc finansowa)</t>
  </si>
  <si>
    <t>27.</t>
  </si>
  <si>
    <t>Dofinansowanie zakupu wyposażenia gabinetu weterynaryjnego w schronisku Azorek w Obornikach
(pomoc finansowa)</t>
  </si>
  <si>
    <t>28.</t>
  </si>
  <si>
    <t>Budowa oświetlenia w miejscowości Parkowo- Jaracz</t>
  </si>
  <si>
    <t>29.</t>
  </si>
  <si>
    <t>Budowa oświetlenia za boiskiem ORLIK - 1 lampa</t>
  </si>
  <si>
    <t>30.</t>
  </si>
  <si>
    <t>Wykonanie dokumentacji technicznej budowy oświtlenia przy ulicach Werbla, Szarych Szeregów i Prusa</t>
  </si>
  <si>
    <t>31.</t>
  </si>
  <si>
    <t>Budowa punktu oświetlenia na ul. Leśnej</t>
  </si>
  <si>
    <t>32.</t>
  </si>
  <si>
    <t>Projekt rewitalizacji Placu Karola Marcinkowskiego w Rogoźnie</t>
  </si>
  <si>
    <t>33.</t>
  </si>
  <si>
    <t>Zakup klimatyzacji do świetlicy w Gościejewie</t>
  </si>
  <si>
    <t>34.</t>
  </si>
  <si>
    <t>Zakup blachodachówki - świetlica w Grudnie</t>
  </si>
  <si>
    <t>35.</t>
  </si>
  <si>
    <t>Budowa zewnętrznej klatki schodowej do budynku RCK
(dotacja celowa)</t>
  </si>
  <si>
    <t>36.</t>
  </si>
  <si>
    <t>Wykonanie projektu budowy hali sportowej w Rogoźnie</t>
  </si>
  <si>
    <t>RAZEM:</t>
  </si>
  <si>
    <t xml:space="preserve">                                                                </t>
  </si>
  <si>
    <t>Dotacje udzielone z budżetu Gminy  na zadania bieżące</t>
  </si>
  <si>
    <t>§</t>
  </si>
  <si>
    <t xml:space="preserve">I. </t>
  </si>
  <si>
    <t>Dotacje dla jednostek sektora finansów publicznych</t>
  </si>
  <si>
    <t xml:space="preserve">1. </t>
  </si>
  <si>
    <t xml:space="preserve">Dotacja podmiotowa </t>
  </si>
  <si>
    <t xml:space="preserve">Dotacje celowe </t>
  </si>
  <si>
    <t>Transport i łaczność</t>
  </si>
  <si>
    <t xml:space="preserve">Dotacje celowe przekazane gminie na zadania bieżące realizowane na podstawie porozumień (umów)  między jednostkami samorządu terytorialnego </t>
  </si>
  <si>
    <t>Przedszkola</t>
  </si>
  <si>
    <t xml:space="preserve">Dotacje celowe przekazane dla powiatu na zadania bieżące realizowane na podstawie porozumień (umów)  między jednostkami samorządu terytorialnego </t>
  </si>
  <si>
    <t>Pozostała działaność</t>
  </si>
  <si>
    <t>Dotacje celowe przekazane do powiatu na zadania bieżące realizowane na podstawie porozumień (umów)  między jednostkami samorządu terytorialnego</t>
  </si>
  <si>
    <t>Dotacja przedmiotowa</t>
  </si>
  <si>
    <t>Zakład gospodarki mieszkaniowej</t>
  </si>
  <si>
    <t xml:space="preserve">II. </t>
  </si>
  <si>
    <t>Dotacje dla jednostek spoza sektora finansów publicznych</t>
  </si>
  <si>
    <t>Realizacja zadań wymagających stosowania specjalnej organizacji nauki i metod pracy dla dzieci w przedszkolach, oddziałach przedszkolnych w szkołach podstawowych i innych form wychowania przedszkolnego</t>
  </si>
  <si>
    <t>Dotacja celowa</t>
  </si>
  <si>
    <t>Dotacja celowa z budżetu na finansowanie lub dofinansowanie zadań zleconych do realizacji pozostałym jednostkom niezaliczanym do sektora finansów publicznych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</si>
  <si>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</si>
  <si>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Kultura fizyczna i sport</t>
  </si>
  <si>
    <t>Dotacje udzielone z budżetu na zadania majątkowe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</si>
  <si>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</si>
  <si>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</si>
  <si>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</si>
  <si>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z budżetu na finansowanie lub dofinansowanie kosztów realizacji inwestycji i zakupów inwestycyjnych jednostek niezaliczanych do sektora finansow publicznych</t>
  </si>
  <si>
    <t>ORAZ ZAKRES I KWOTA DOTACJI PRZEDMIOTOWEJ NA 2015 ROK</t>
  </si>
  <si>
    <t>Nazwa zakładu budżetowego
Dział 700 Rozdział 70001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</si>
  <si>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</si>
  <si>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</si>
  <si>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</si>
  <si>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</si>
  <si>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</si>
  <si>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</si>
  <si>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</si>
  <si>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</si>
  <si>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</si>
  <si>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z tego:</t>
  </si>
  <si>
    <r>
      <t>1) do kosztów eksploatacji lokali socjalnych o pow. 131,70m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28,92 zł/m</t>
    </r>
    <r>
      <rPr>
        <i/>
        <vertAlign val="superscript"/>
        <sz val="9"/>
        <rFont val="Arial"/>
        <family val="2"/>
        <charset val="238"/>
      </rPr>
      <t>2</t>
    </r>
  </si>
  <si>
    <r>
      <t>2) do kosztów eksploatacji lokali z wyrokami eksmisji o pow. 1.868,58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>x 40,20 zł/m</t>
    </r>
    <r>
      <rPr>
        <i/>
        <vertAlign val="superscript"/>
        <sz val="9"/>
        <rFont val="Arial"/>
        <family val="2"/>
        <charset val="238"/>
      </rPr>
      <t>2</t>
    </r>
  </si>
  <si>
    <r>
      <t>3) do kosztów eksploatacji mieszkań komunalnych w budynkach Wspólnot Mieszkaniowych o pow. 11.661,65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29,88 zł/m</t>
    </r>
    <r>
      <rPr>
        <i/>
        <vertAlign val="superscript"/>
        <sz val="9"/>
        <rFont val="Arial"/>
        <family val="2"/>
        <charset val="238"/>
      </rPr>
      <t>2</t>
    </r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</si>
  <si>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</si>
  <si>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</si>
  <si>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</si>
  <si>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2015 ROK</t>
  </si>
  <si>
    <t>DOCHODY</t>
  </si>
  <si>
    <t>Dochody od osób prawnych, od osób fizycznych i    od innych jednostek nieposiadających osobowości prawnej oraz wydatki związane z ich poborem</t>
  </si>
  <si>
    <t>Wpływy  z opłat za zezwolenia na sprzedaż alkoholu</t>
  </si>
  <si>
    <t>Razem</t>
  </si>
  <si>
    <t>WYDATKI</t>
  </si>
  <si>
    <t>Wpłaty jednostek na fundusz celowy</t>
  </si>
  <si>
    <t>Przedsięwzięcia w ramach funduszu sołeckiego na 2015 rok</t>
  </si>
  <si>
    <t>Sołectwo</t>
  </si>
  <si>
    <t>Gościejewo</t>
  </si>
  <si>
    <t>Poprawa estetyki terenu przy Amfiteatrze wraz z zagospodarowaniem miejsca rekreacji i sportu</t>
  </si>
  <si>
    <t>Budziszewko</t>
  </si>
  <si>
    <t>Zagospodarowanie boiska w ramach Wielkopolska Odnowa Wsi</t>
  </si>
  <si>
    <t>Owczegłowy</t>
  </si>
  <si>
    <t>Program "Wielkoposka Odnowa wsi" - stworzenie terenu rekreacyjno-wypoczynkowego</t>
  </si>
  <si>
    <t>Parkowo</t>
  </si>
  <si>
    <t>Zakup projektu nowego amfiteatru i przygotowanie dokumentacji</t>
  </si>
  <si>
    <t>Modernizacja terenu przeznaczonego na cele kulturalne - etap II</t>
  </si>
  <si>
    <t xml:space="preserve">Transport i łączność </t>
  </si>
  <si>
    <t>Garbatka</t>
  </si>
  <si>
    <t xml:space="preserve">Zakup paliwa do równania dróg na terenie sołectwai ich odśnieżania
</t>
  </si>
  <si>
    <t>Karolewo</t>
  </si>
  <si>
    <t>Zakup przystanku autobusowego</t>
  </si>
  <si>
    <t>Kaziopole</t>
  </si>
  <si>
    <t xml:space="preserve">Utwardzenie drogi Moksz i drogi Brzozowej </t>
  </si>
  <si>
    <t>Pruśce</t>
  </si>
  <si>
    <t>Zakup kruszywa w celu utwardzenia drogi</t>
  </si>
  <si>
    <t>Słomowo</t>
  </si>
  <si>
    <t>1) Zakup barierek na łuku drogi - 1.000 zł
2) Zabezpieczenie  szamba - 500 zł</t>
  </si>
  <si>
    <t>Studzieniec</t>
  </si>
  <si>
    <t>Utwardzenie dróg</t>
  </si>
  <si>
    <t>Boguniewo</t>
  </si>
  <si>
    <t>Budowa przystanków autobusowych</t>
  </si>
  <si>
    <t>Remont dróg gminnych</t>
  </si>
  <si>
    <t xml:space="preserve">Równanie dróg gruntowych - 2.000 zł
</t>
  </si>
  <si>
    <t>Równanie dróg gruntowych</t>
  </si>
  <si>
    <t xml:space="preserve">Bezpieczeństwo publiczne i ochrona przeciwpożarowa </t>
  </si>
  <si>
    <t>Wsparcie działalności OSP</t>
  </si>
  <si>
    <t>1) Remont strażnicy OSP - 7.243,07 zł,
2) Zakup drabiny i przedłużacza - 860 zł</t>
  </si>
  <si>
    <t>Remont strażnicy OSP</t>
  </si>
  <si>
    <t>Jaracz</t>
  </si>
  <si>
    <t>Zakup wyposażenia (artykuły edukacyjne) dla Przedszkola w Parkowie</t>
  </si>
  <si>
    <t>Utrzymanie zieleni i ogródka jordanowskiego</t>
  </si>
  <si>
    <t>Utrzymanie i pielęgnacja wiejskich terenów zielonych</t>
  </si>
  <si>
    <t xml:space="preserve">Pielęgnacja zieleni </t>
  </si>
  <si>
    <t>Tarnowo</t>
  </si>
  <si>
    <t>Pielęgnacja zieleni na terenie sołectwa</t>
  </si>
  <si>
    <t xml:space="preserve">Owczegłowy </t>
  </si>
  <si>
    <t xml:space="preserve">Utrzymanie świetlicy - gospodzarz obiektu </t>
  </si>
  <si>
    <t>Wynagrodzenie dla palacza</t>
  </si>
  <si>
    <t>Ruda</t>
  </si>
  <si>
    <t>Wynagrodzenie dla wykonawcy wiaty na wyposażenie i narzędzia</t>
  </si>
  <si>
    <t>Zakup materiałów i wyposażenia do świetlicy</t>
  </si>
  <si>
    <t xml:space="preserve">Zakup wyposażenia do sali wiejskiej </t>
  </si>
  <si>
    <t>1) Utrzymanie porządku, czystości w świetlicy wiejskiej, wokół świetlicy na placu zabaw – 500 zł 
2)Zakup wyposażenia świetlicy - 5.500 zł
3) Materiały do wykonania chodnika przy bud.gospodarczym oraz remont elewacji zewnętrznej - 1.677,64 zł</t>
  </si>
  <si>
    <t xml:space="preserve">Wyposażenie świetlicy wiejskiej - 1.100 zł
</t>
  </si>
  <si>
    <t>Laskowo</t>
  </si>
  <si>
    <t>Zakup wyposażenia do świetlicy wiejskiej</t>
  </si>
  <si>
    <t>Nienawiszcz</t>
  </si>
  <si>
    <t>Zakup kosy spalinowej</t>
  </si>
  <si>
    <t>Utrzymanie, wyposażenie świetlicy (zakup mat.na postawienie szopki, paliwo )</t>
  </si>
  <si>
    <t>Owieczki</t>
  </si>
  <si>
    <t>1) Zakup wyposażenie i środków czystości do świetlicy - 4.000 zł
2) Zakup garażu na sprzęt przy świetlicy - 2.000 zł</t>
  </si>
  <si>
    <t>Zakup materiałów i wyposażenia świetlicy</t>
  </si>
  <si>
    <t xml:space="preserve">1) Doposażenie świetlicy - 6.500 zł 
2) Zakup opału - 2.000 zł </t>
  </si>
  <si>
    <t>Zakup energii elektrycznej i wody</t>
  </si>
  <si>
    <t>Zakup energii elektrycznej, gazu, wody</t>
  </si>
  <si>
    <t>Utrzymanie świetlicy wiejskiej</t>
  </si>
  <si>
    <t>Utrzymanie, wyposażenie świetlicy</t>
  </si>
  <si>
    <t>Zakup garażu na sprzęt przy świetlicy</t>
  </si>
  <si>
    <t xml:space="preserve">Ubezpieczenie sali wiejskiej </t>
  </si>
  <si>
    <t xml:space="preserve">Biblioteki </t>
  </si>
  <si>
    <t>Wsparcie działań Biblioteki Publicznej w Parkowie</t>
  </si>
  <si>
    <t xml:space="preserve">Organizacja imprez kulturalno – sportowych </t>
  </si>
  <si>
    <t>Organizacja imprez kulturalno – sportowych</t>
  </si>
  <si>
    <t xml:space="preserve">Organizacja imprez kulturalnych </t>
  </si>
  <si>
    <t>Organizacja imprez kulturalnych i rozrywkowych</t>
  </si>
  <si>
    <t>1) Organizacja imprez kulturalno – sportowych - 2.000 zł,
2) Wsparcie Zespołu Gościnianka IV Majowa Biesiada - 1.500 zł</t>
  </si>
  <si>
    <t xml:space="preserve">Organizacja imprez o charakterze kulturalnym i  sportowym </t>
  </si>
  <si>
    <t>1) Organizacja imprez kulturalnych – 1.000 zł 
 2) Zakup materiałow na utwardzenie terenu przy wiacie Muszelka - 4.330,55 zl</t>
  </si>
  <si>
    <t>Organizacja imprez okolicznościowych</t>
  </si>
  <si>
    <t>Organizacja imprez kulturalnych i festynów rodzinnych</t>
  </si>
  <si>
    <t>Organizacja imprez kulturalnych i społecznych</t>
  </si>
  <si>
    <t>1) Organizacja imprez o charakterze kulturalnym i  sportowym - 1.400 zł 
2) Urządzenie Centrum Integracji - 8.000 zł</t>
  </si>
  <si>
    <t>Organizowanie imprez kulturalno – sportowych</t>
  </si>
  <si>
    <t>Organizowanie festynów, pikników rodzinnych</t>
  </si>
  <si>
    <t>Organizacja imprez kulturalno - sportowych</t>
  </si>
  <si>
    <t xml:space="preserve">1) Organizacja imprez o charakterze kulturalnym i  sportowym - 900 zł+ 750zł=1.650zł
2) Urządzenie Centrum Intergacji - 1.200 zł </t>
  </si>
  <si>
    <t>1) Utrzymanie boiska i urządzeń sportowych - 2.870,29
2) Zakup materiału na ogrodzenie boiska sportowego - 10.000 zł -10.000=0,00</t>
  </si>
  <si>
    <t>Utrzymanie boiska sportowego</t>
  </si>
  <si>
    <t>Prace pielęgnacyjne na stadionie sportowym Gościejewo</t>
  </si>
  <si>
    <t xml:space="preserve">Utrzymanie murawy na boisku sportowym i zakup kosy spalinowej </t>
  </si>
  <si>
    <t>Pielęgnacja boiska sportowego oraz organizacja rozgrywek GLPN</t>
  </si>
  <si>
    <t>Utrzymanie boiska i placu zabaw</t>
  </si>
  <si>
    <t>Organizacja imprez sportowych, dbanie o boiska sportowe i place zabaw dla dzieci i młodzieży</t>
  </si>
  <si>
    <t>Utrzymanie boisk wiejskich</t>
  </si>
  <si>
    <t xml:space="preserve">Prace pielęgnacyjne na boisku sportowym </t>
  </si>
  <si>
    <t xml:space="preserve">Pielęgnacja zieleni przy świetlicy i boisku sportowym </t>
  </si>
  <si>
    <t>Zakup materiałów dla GLPN</t>
  </si>
  <si>
    <t>Poprawa estetyki boiska</t>
  </si>
  <si>
    <t>przedsięwzięcia bieżące</t>
  </si>
  <si>
    <t>przedsięwzięcia majątkowe</t>
  </si>
  <si>
    <t>Tabela Nr 1 do uzasadnienia</t>
  </si>
  <si>
    <t>WYDATKI NA PRZEDSIĘWIĘCIA W RAMACH FUNDUSZU SOŁECKIEGO 
W 2015 ROKU</t>
  </si>
  <si>
    <t>Nazwa sołectwa/ przedsięwzięcia</t>
  </si>
  <si>
    <t>Liczba mieszkańców
na dzień 30.06.2014r.</t>
  </si>
  <si>
    <t>Wysokość Funduszu sołeckiego</t>
  </si>
  <si>
    <t>Organizacja imprez kulturalno-sportowych</t>
  </si>
  <si>
    <t>Zakup materiałów na ogrodzenie boiska</t>
  </si>
  <si>
    <t>Zakup paliwa do równania dróg i odśnieżania na terenie sołectwa</t>
  </si>
  <si>
    <t>Zakup energii i materiałów do wyposażenia świetlicy</t>
  </si>
  <si>
    <t>Poprawa estetyki przy Amfiteatrze wraz z zagospodarowaniem miejsca rekreacji i sportu</t>
  </si>
  <si>
    <t xml:space="preserve">Zakup wyposażenia do sali wiejskiej oraz jej utrzymanie </t>
  </si>
  <si>
    <t>Wsparcie zespołu Gościnianka</t>
  </si>
  <si>
    <t>Prace pielęgnacyjne na boisku sportowym i poprawa jego estetyki</t>
  </si>
  <si>
    <t>Zakup artykułów edukacyjnych dla Przedszkola w Parkowie</t>
  </si>
  <si>
    <t>Utrzymanie porządku, czystości świetlicy, terenu przy świetlicy</t>
  </si>
  <si>
    <t>Utrzymanie murawy na boisku sportowym i zakup kosy spalinowej</t>
  </si>
  <si>
    <t>Wyposażenie świetlicy wiejskiej</t>
  </si>
  <si>
    <t>Organizacja imprez kulturalnych</t>
  </si>
  <si>
    <t>Zakup tablic kierunkowych z numerami posesji</t>
  </si>
  <si>
    <t>Zakup wyposażenia kuchni</t>
  </si>
  <si>
    <t>Remont pomieszczeń po sklepie</t>
  </si>
  <si>
    <t>Zakup energii i wyposażenia do świetlicy</t>
  </si>
  <si>
    <t>Zakup materiałów na utwardzenie terenu przy wiacie Muszelka</t>
  </si>
  <si>
    <t>Wielkopolska Odnowa Wsi - stworzenie terenu rekreacyjno-wypoczynkowego</t>
  </si>
  <si>
    <t>Utrzymanie świetlicy wiejskiej, zakup wyposażenia</t>
  </si>
  <si>
    <t>Zakup projektu nowego Amfiteatru i przygotowanie dokumentacji</t>
  </si>
  <si>
    <t>Modernizacja terenu przeznaczonego na cele kulturalne przy stawie - etap II</t>
  </si>
  <si>
    <t>Utwardzenie drogi Moksz i drogi Brzozowej</t>
  </si>
  <si>
    <t>Wsparcie działalności Biblioteki Publicznej w Parkowie</t>
  </si>
  <si>
    <t>Zakup kruszywa i utwardzenie dróg gminnych</t>
  </si>
  <si>
    <t>Remont strażnicy OSP Pruśce</t>
  </si>
  <si>
    <t>Zakup przedłużacza i drabiny</t>
  </si>
  <si>
    <t>Wynagrodzenie dla wykonanwcy wiaty na wyposażenie i narzędzia</t>
  </si>
  <si>
    <t>Zakup energii i wyposażenie do świetlicy wiejskiej</t>
  </si>
  <si>
    <t xml:space="preserve">Organizacja imprez kulturalnych i społecznych </t>
  </si>
  <si>
    <t>Prace pielęgnacyjne na boisku sportowym</t>
  </si>
  <si>
    <t>Zakup barierek na łuku drogi</t>
  </si>
  <si>
    <t>Zabezpieczenie szamba</t>
  </si>
  <si>
    <t>Wsporcie działalności OSP</t>
  </si>
  <si>
    <t>Zakup wyposażenia i materiałów do świetlicy</t>
  </si>
  <si>
    <t>Organizacja imprez kulturalno -sportowych</t>
  </si>
  <si>
    <t>Pielęgnacja zieleni przy świetlicy i boisku sportowym</t>
  </si>
  <si>
    <t>Doposażenie świetlicy i zakup opału</t>
  </si>
  <si>
    <t>Organizacja imprez o charakterze kulturalnym i sportowym</t>
  </si>
  <si>
    <t>Urządzenie Centrum Intergacji</t>
  </si>
  <si>
    <t>OGÓŁEM:</t>
  </si>
  <si>
    <t>Nazwa</t>
  </si>
  <si>
    <t>Dochody</t>
  </si>
  <si>
    <t xml:space="preserve">Wydatki </t>
  </si>
  <si>
    <t>Dodatkowe wynagrodzenia roczne</t>
  </si>
  <si>
    <t xml:space="preserve">Urzędy naczelnych organów władzy państwowej, kontroli i ochrony prawa </t>
  </si>
  <si>
    <t>Wybory Prezydenta RP</t>
  </si>
  <si>
    <t>Różne wydatki na rzecz osób fizycznych</t>
  </si>
  <si>
    <t>Podróże slużbowe krajowe</t>
  </si>
  <si>
    <t>Świadczenia rodzinne, świadczenie z funduszu alimentacyjnego oraz składki na ubezpieczenia emerytalne i rentowe z ubezpieczenia społecznego</t>
  </si>
  <si>
    <t>Opłaty z tytułu zakupu usług telekomunikacyjnych telefonii komórkowej</t>
  </si>
  <si>
    <t>Szkolenia pracowników niebędących członkami korpusu służby cywilnej</t>
  </si>
  <si>
    <t>Oddziały przedszkole przy szkołach podstawowych</t>
  </si>
  <si>
    <t>Wydatki osobowe niezaliczane do wynagrodzeń</t>
  </si>
  <si>
    <t xml:space="preserve">                                           </t>
  </si>
  <si>
    <t xml:space="preserve"> WYDATKI</t>
  </si>
  <si>
    <t>Gospodarka ściekowa i ochrona środowiska</t>
  </si>
  <si>
    <t>PRZYCHODÓW I ROZCHODÓW ZWIĄZANY Z FINANSOWANIEM DEFICYTU 
I ROZDYSPONOWANIEM  NADWYŻKI BUDŻETOWEJ W 2015 ROKU</t>
  </si>
  <si>
    <t>Wyszczególnienie źródeł</t>
  </si>
  <si>
    <t>Wolne środki, o których mowa w art. 217 ust. 2 pkt 6 ustawy</t>
  </si>
  <si>
    <t>RAZEM PRZYCHODY/ROZCHODY</t>
  </si>
  <si>
    <t>Plan na 01.01.2015r.</t>
  </si>
  <si>
    <t>% wykonania</t>
  </si>
  <si>
    <t>Załącznik Nr 1 do informacji opisowej</t>
  </si>
  <si>
    <t>ZMIANY W PLANIE DOCHODÓW BUDŻETU GMINY ROGOŹNO ORAZ WYKONANIE DOCHODÓW</t>
  </si>
  <si>
    <t>za okres od początku roku do dnia 30 czerwca 2015 roku</t>
  </si>
  <si>
    <t>Saldo końcowe</t>
  </si>
  <si>
    <t>Należności pozostałe do zapłaty ogółem</t>
  </si>
  <si>
    <t>w tym:
zaległości</t>
  </si>
  <si>
    <t>Załącznik Nr 2 do informacji opisowej</t>
  </si>
  <si>
    <t>ZMIANY W PLANIE WYDATKÓW BUDŻETU GMINY ROGOŹNO ORAZ WYKONANIE WYDATKÓW</t>
  </si>
  <si>
    <t>Zobowiązania niewymagalne</t>
  </si>
  <si>
    <t>Plan 2015 roku</t>
  </si>
  <si>
    <t xml:space="preserve">przychodów </t>
  </si>
  <si>
    <t>rozchodów</t>
  </si>
  <si>
    <t>Wykonanie na dzień:
30.06.2015 roku</t>
  </si>
  <si>
    <t>%
wykonania</t>
  </si>
  <si>
    <t>x</t>
  </si>
  <si>
    <t>PLAN I WYKONANIE</t>
  </si>
  <si>
    <t>Budowa parkingu przy bloku nr 17 
ul. Czarnkowskiej  etap II</t>
  </si>
  <si>
    <t>Przebudowa chodników i miejsc postojowych przy budynku gminnym 
ul. II Armii Wojska Polskiego  nr 4 
w Rogoźnie</t>
  </si>
  <si>
    <t>Wykonanie 
na dzień: 
30.06.2015r.</t>
  </si>
  <si>
    <t>Urząd Miejski w Rogoźnie 
Została podpisana umowa w dniu  10.04.2015r. z instytucją kultury
Termin realizacji: 2015</t>
  </si>
  <si>
    <t>Dofinansowanie przebudowy istniejącego chodnika przy ul. Za Jeziorem 
w Rogoźnie przy drodze powiatowej
 nr 2030P 
(pomoc finansowa)</t>
  </si>
  <si>
    <t>Urząd Miejski w Rogoźnie 
Została zawarta umowa 
z KWP w Poznaniu 
w dniu 07.04.2015r.
Termin realizacji: 2015</t>
  </si>
  <si>
    <t>Urząd Miejski w Rogoźnie 
Została podpisana umowa dofinasowania z Gminą Oborniki w dniu 26.03.2015r.
Termin realizacji: 2015</t>
  </si>
  <si>
    <t>Urząd Miejski w Rogoźnie 
Wykonawca: "K Power" Karol Ignasiak Rogoźno
Termin realizacji: 2015</t>
  </si>
  <si>
    <t>Urząd Miejski w Rogoźnie 
Wykonawca: ZUŚI-Serwis Kotłów Gazowych i Kilmatyzacji M. Trząsalski - Wągrowiec
Termin realizacji: 2015</t>
  </si>
  <si>
    <t>WYKAZ PLANOWANYCH I WYKONANYCH WYDATKÓW MAJĄTKOWYCH GMINY NA DZIEŃ 30 CZERWCA 2015 ROKU</t>
  </si>
  <si>
    <t>Załącznik Nr 5 do informacji opisowej</t>
  </si>
  <si>
    <t xml:space="preserve">Plan i wykonanie dochodów i wydatków związanych z realizacją zadań  z zakresu administracji rządowej 
i innych zadań zleconych gminie ustawami na 2015 rok </t>
  </si>
  <si>
    <t>Aktualizacja dokumentacji budowy drogi 272520P w miejscowości Gościejewo</t>
  </si>
  <si>
    <t>Zakup oznakowanego samochodu służbowego dla Straży Miejskiej</t>
  </si>
  <si>
    <t>Załącznik Nr 6 do informacji opisowej</t>
  </si>
  <si>
    <t xml:space="preserve">Plan i wykonanie dochodów i wydatków związanych z realizacją zadań własnych na 2015 rok </t>
  </si>
  <si>
    <t>Załącznik Nr 7 do informacji opisowej</t>
  </si>
  <si>
    <t>ZESTAWIENIE PLANOWANYCH  I WYKONANYCH KWOT DOTACJI W 2015 ROKU</t>
  </si>
  <si>
    <t>Plan obowiązujący
na dzień:
 30.06.2015r.</t>
  </si>
  <si>
    <t>Wykonanie
 na dzień: 30.06.2015r.</t>
  </si>
  <si>
    <t>Załącznik Nr 8 do informacji opisowej</t>
  </si>
  <si>
    <t xml:space="preserve">PLAN I WYKONANIE PRZYCHODÓW I KOSZTÓW ZAKŁADU BUDŻETOWEGO GMINY ROGOŹNO </t>
  </si>
  <si>
    <t>RAZEM PLAN:</t>
  </si>
  <si>
    <t>RAZEM WYKONANIE:</t>
  </si>
  <si>
    <t>Załącznik Nr 3 do informacji opisowej</t>
  </si>
  <si>
    <t>Załącznik Nr 4 do informacji opisowej</t>
  </si>
  <si>
    <t>Załącznik Nr 9 do informacji opisowej</t>
  </si>
  <si>
    <t>PLAN I WYKONANIE DOCHODÓW Z TYTUŁU WYDAWANIA ZEZWOLEŃ NA SPRZEDAŻ</t>
  </si>
  <si>
    <t>Załącznik Nr 11 do informacji opisowej</t>
  </si>
  <si>
    <t>Plan obowiązujący 
na dzień:
30.06.2015r.</t>
  </si>
  <si>
    <t>Wykonanie 
na dzień: 30.06.2015r.</t>
  </si>
  <si>
    <t>Plan obowiązujący 
na dzień: 30.06.2015r.</t>
  </si>
  <si>
    <t>Wykonanie
 na dzień:
30.06.2015r.</t>
  </si>
  <si>
    <t>Wykonanie 
na dzień:
30.06.2015r.</t>
  </si>
  <si>
    <t>Plan obowiązujący 
na dzień: 01.01.2015r.</t>
  </si>
  <si>
    <t>Plan obowiązujący 
na dzień:
 30.06.2015r.</t>
  </si>
  <si>
    <t>Plan obowiazujący 
na dzień: 30.06.2015r.</t>
  </si>
  <si>
    <t>Wykonanie 
na dzień:  30.06.2015r.</t>
  </si>
  <si>
    <t>37.</t>
  </si>
  <si>
    <t>Dofinansowanie do przebudowy drogi powiatowej 2038P na odcinku Parkowo Józefinowo poprzez poszerzenie jezdni bitumicznej do szerokości 4,5m
(pomoc finansowa)</t>
  </si>
  <si>
    <t>Urząd Miejski w Rogoźnie 
Wykonawca: Tadeusz Maćkowiak Wągrowiec
Termin realizacji: 2015</t>
  </si>
  <si>
    <t>Urząd Miejski w Rogoźnie 
Wykonawca: Ryszard Juszkiewicz Rogoźno
Termin realizacji: 2015</t>
  </si>
  <si>
    <t>Urząd Miejski w Rogoźnie 
Wykonawca: projektu - DT Projekt Tomasz Domagalski Rogoźno
Termin realizacji: 2015</t>
  </si>
  <si>
    <t>Urząd Miejski w Rogoźnie 
Podpisano umowę dofinasowania z OSP w dniu 09.04.2015r.
Termin realizacji: 2015</t>
  </si>
  <si>
    <t>Przedszkole Nr 2 w Rogoźnie
Wykonawca: Zakład Murarski Mieczysław Piotr, Garbatka 8b, 64-610 Rogoźno
Termin realizacji: 2015</t>
  </si>
  <si>
    <t>Urząd Miejski w Rogoźnie 
Podpisano umowę dofinasowania z SP ZOZ w Obornikach w dniu 06.05.2015r.
Termin realizacji: 2015</t>
  </si>
  <si>
    <t>Urząd Miejski w Rogoźnie 
Podpisano umowę dofinasowania z Powiatem Obornickim w dniu 29.06.2015r.
Termin realizacji: 2015</t>
  </si>
  <si>
    <t>4</t>
  </si>
  <si>
    <t>5</t>
  </si>
  <si>
    <t>Realizacja zadań wymagających stosowania specjalistycznej organizacji nauki i metod pracy dla dzieci w szkołach podstawowych, gimnazjach, liceach ogólnokształcących. Liceach profilowanych i szkołach zawodowych oraz liceach artystycznych</t>
  </si>
  <si>
    <t>Urząd Miejski w Rogoźnie 
Wykonawca: PPUH RAGAMA L.Przybyłek Rogoźno - umowa 10.07.15r.
Termin realizacji: 2015</t>
  </si>
  <si>
    <t>01010</t>
  </si>
  <si>
    <t>0560</t>
  </si>
  <si>
    <t>Zaległości z tytułu podatków i opłat zniesionych</t>
  </si>
  <si>
    <t>Nadpłaty</t>
  </si>
  <si>
    <t>`</t>
  </si>
  <si>
    <t>0580</t>
  </si>
  <si>
    <t>Grzywny i inne kary pieniężne od osób prawnych i innych jednostek organizacyjnych</t>
  </si>
  <si>
    <t>Środki na dofinansowanie własnych inwestycji gmin (związków gmin), powiatów (związków powiatów), samorządów województw, pozoskane z innych źródeł</t>
  </si>
  <si>
    <t>Dochody bieżące</t>
  </si>
  <si>
    <t>dodacje i środki przeznaczone na cele bieżące</t>
  </si>
  <si>
    <t>Dochody majątkowe</t>
  </si>
  <si>
    <t>sprzedaż majątku</t>
  </si>
  <si>
    <t>udziały gmin w podatku dochodowym od osób fizycznych</t>
  </si>
  <si>
    <t>podatki i opłaty</t>
  </si>
  <si>
    <t>subwencja ogólna</t>
  </si>
  <si>
    <t>pozostałe dochody</t>
  </si>
  <si>
    <t>wpływy z tytułu przekształcenia prawa użytkowania wieczystego przysługującego osobom fizycznym w prawo własności</t>
  </si>
  <si>
    <t>Wydatki bieżące</t>
  </si>
  <si>
    <t>Wydatki majątkowe</t>
  </si>
  <si>
    <t>1) wydatki jednostek budżetowych</t>
  </si>
  <si>
    <t>2) dotacje na zadania bieżące</t>
  </si>
  <si>
    <t>3) świadczenia na rzecz osób fizycznych</t>
  </si>
  <si>
    <t>4) obsługa długu - odsetki od kredytów i pożyczek</t>
  </si>
  <si>
    <t>2) zakupy inwestycjne</t>
  </si>
  <si>
    <t>3) pozostałe wydatki inwestycyjne</t>
  </si>
  <si>
    <t xml:space="preserve">         a) wynagrodzenia i pochodne od nich naliczone</t>
  </si>
  <si>
    <t xml:space="preserve">         b) wydatki związane z realizacją zadań statutowych</t>
  </si>
  <si>
    <t>1) dotacje przekazane z budżetu na zadania majątkowe 
    oraz wpłaty na Fundusz Wsparcia Policji</t>
  </si>
  <si>
    <t>Spłata otrzymanych krajowych pożyczek i kredytów - Bank Pocztowy</t>
  </si>
  <si>
    <t>Spłata otrzymanych krajowych pożyczek i kredytów - Bank Spółdzielczy</t>
  </si>
  <si>
    <t>Spłata otrzymanych krajowych pożyczek i kredytów - ING  Bank Śląski</t>
  </si>
  <si>
    <t xml:space="preserve">Spłata otrzymanych krajowych pożyczek i kredytów - WFOŚiGW </t>
  </si>
  <si>
    <t>Zakup energii, wyposażenia i środków czystości do świetlicy</t>
  </si>
  <si>
    <t>Załącznik Nr 10 do informacji opisowej</t>
  </si>
  <si>
    <t>Załącznik Nr 12 do informacji opisowej</t>
  </si>
  <si>
    <t>ZMIANY W PLANIE WYDATKÓW BUDŻETU GMINY ROGOŹNO NA WYNAGRODZENIA I POCHODNE OD NICH NALICZONE ORAZ  WYKONANIE</t>
  </si>
  <si>
    <t>Adaptacja pomieszczeń gospodarczych na węzeł sanitarny do nowo tworzonego oddziału przedszkolnego</t>
  </si>
  <si>
    <t>udziały gmin w podatku dochodowym od osób prawnych</t>
  </si>
  <si>
    <t>dotacje i środki przeznaczone na inwestycje</t>
  </si>
  <si>
    <t>Plan obowiązujący
na dzień: 30.06.2015r.</t>
  </si>
  <si>
    <t>Przelewy na rachunki lokat</t>
  </si>
  <si>
    <t>OGÓŁEM: finansowanie</t>
  </si>
  <si>
    <t>Przebudowa chodników przy ul. Kotlarskiej - Kościuszki przy drodze wojewódzkiej nr 241 w Rogoźnie 
(pomoc finansowa)</t>
  </si>
  <si>
    <t>Urząd Miejski w Rogoźnie
Umowę o pomocy finansowej  podpisano z Województwem Wielkopolskim  w dniu 15.05.2015r.
Termin realizacji: 2015</t>
  </si>
  <si>
    <t>Plan obowiązujący
 na dzień: 30.06.2015r.</t>
  </si>
  <si>
    <t>Składki na ubezpieczenie zdrowotne opłacane za osoby pobierające niektóre świadczenia z pomocy społecznej, niektóre świadczenia rodzinne oraz za osoby uczestniczące w zajęciach w centrum intergacji społecznej</t>
  </si>
  <si>
    <t>Dotacja celowa na pomoc finansową udzieloną między jednostkami samorządu terytorialnego na dofinansowanie własnych zadań bieżących</t>
  </si>
  <si>
    <t>Dotacja celowa na pomoc finansową udzieloną między jednostkami samorzadu terytorialnego na dofinansowanie własnych zadań bieżących</t>
  </si>
  <si>
    <t>Plan i wykonanie dochodów i wydatków z opłat i kar za korzystanie
 ze środowiska w 2015 roku</t>
  </si>
  <si>
    <t>Dotacje celowe na pomoc finansową udzieloną między jednostkami samorządu terytorialnego na dofiansowanie własnych zadań bieżacych</t>
  </si>
  <si>
    <t>Zakup tablic kierunkowych z numeracją posesji</t>
  </si>
  <si>
    <t>1) Zakup wyposażenia kuchni - 2.000 zł
2) Zakup sprzętu RTV na potrzeby świetlicy - 2.000 zł,
3) Zakup kosy spalinowej - 2.000 z, 
4) Remont pomieszczeń po sklepie - 1800 zl</t>
  </si>
  <si>
    <t>Utrzymanie boiska i urządzeń sportowych</t>
  </si>
  <si>
    <t>Zakup sprzętu RTV na potrzeby świetlicy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</si>
</sst>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#,##0.00_ ;\-#,##0.00\ "/>
    <numFmt numFmtId="169" formatCode="0000"/>
    <numFmt numFmtId="170" formatCode="?"/>
    <numFmt numFmtId="171" formatCode="#,##0.00\ [$zł-415];[Red]\-#,##0.00\ [$zł-415]"/>
  </numFmts>
  <fonts count="96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0"/>
      <name val="Arial CE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8"/>
      <name val="Arial"/>
      <family val="2"/>
      <charset val="1"/>
    </font>
    <font>
      <b/>
      <sz val="11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25"/>
      <color rgb="FFFF0000"/>
      <name val="Arial"/>
      <family val="2"/>
      <charset val="238"/>
    </font>
    <font>
      <sz val="8.5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8.5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Times New Roman"/>
      <family val="1"/>
    </font>
    <font>
      <b/>
      <sz val="12"/>
      <name val="Arial CE"/>
      <charset val="238"/>
    </font>
    <font>
      <sz val="8.5"/>
      <color indexed="8"/>
      <name val="Arial"/>
      <family val="2"/>
      <charset val="238"/>
    </font>
    <font>
      <b/>
      <sz val="8.25"/>
      <name val="Arial"/>
      <family val="2"/>
      <charset val="238"/>
    </font>
    <font>
      <b/>
      <sz val="8.5"/>
      <name val="Arial"/>
      <family val="2"/>
      <charset val="238"/>
    </font>
    <font>
      <b/>
      <sz val="5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indexed="12"/>
      <name val="Arial"/>
      <family val="2"/>
      <charset val="238"/>
    </font>
    <font>
      <sz val="8.25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0"/>
      <color rgb="FF0070C0"/>
      <name val="Arial"/>
      <family val="2"/>
      <charset val="238"/>
    </font>
    <font>
      <i/>
      <sz val="8.5"/>
      <name val="Arial"/>
      <family val="2"/>
      <charset val="238"/>
    </font>
    <font>
      <i/>
      <sz val="8.25"/>
      <color indexed="8"/>
      <name val="Arial"/>
      <family val="2"/>
      <charset val="238"/>
    </font>
    <font>
      <i/>
      <sz val="8.5"/>
      <color indexed="8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34998626667073579"/>
        <bgColor indexed="46"/>
      </patternFill>
    </fill>
    <fill>
      <patternFill patternType="solid">
        <fgColor theme="0" tint="-0.14999847407452621"/>
        <bgColor indexed="46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theme="0"/>
        <bgColor indexed="0"/>
      </patternFill>
    </fill>
    <fill>
      <patternFill patternType="solid">
        <fgColor theme="8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0"/>
      </patternFill>
    </fill>
  </fills>
  <borders count="1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8"/>
      </left>
      <right/>
      <top/>
      <bottom/>
      <diagonal/>
    </border>
  </borders>
  <cellStyleXfs count="24">
    <xf numFmtId="0" fontId="0" fillId="0" borderId="0"/>
    <xf numFmtId="0" fontId="1" fillId="0" borderId="0" applyNumberFormat="0" applyFill="0" applyBorder="0" applyAlignment="0" applyProtection="0">
      <alignment vertical="top"/>
    </xf>
    <xf numFmtId="0" fontId="11" fillId="3" borderId="0" applyNumberFormat="0" applyBorder="0" applyAlignment="0" applyProtection="0"/>
    <xf numFmtId="164" fontId="12" fillId="0" borderId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4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0" fontId="26" fillId="0" borderId="0"/>
    <xf numFmtId="0" fontId="1" fillId="0" borderId="0" applyNumberFormat="0" applyFill="0" applyBorder="0" applyAlignment="0" applyProtection="0">
      <alignment vertical="top"/>
    </xf>
  </cellStyleXfs>
  <cellXfs count="1304">
    <xf numFmtId="0" fontId="0" fillId="0" borderId="0" xfId="0"/>
    <xf numFmtId="0" fontId="3" fillId="0" borderId="0" xfId="1" applyNumberFormat="1" applyFont="1" applyFill="1" applyBorder="1" applyAlignment="1" applyProtection="1">
      <alignment horizontal="left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ont="1" applyFill="1" applyBorder="1" applyAlignment="1" applyProtection="1">
      <alignment horizontal="left" vertical="center" wrapText="1"/>
      <protection locked="0"/>
    </xf>
    <xf numFmtId="0" fontId="16" fillId="0" borderId="0" xfId="7" applyNumberFormat="1" applyFont="1" applyFill="1" applyBorder="1" applyAlignment="1" applyProtection="1">
      <alignment horizontal="left"/>
      <protection locked="0"/>
    </xf>
    <xf numFmtId="49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18" fillId="2" borderId="2" xfId="7" applyNumberFormat="1" applyFont="1" applyFill="1" applyBorder="1" applyAlignment="1" applyProtection="1">
      <alignment horizontal="center" vertical="center" wrapText="1"/>
      <protection locked="0"/>
    </xf>
    <xf numFmtId="49" fontId="19" fillId="2" borderId="2" xfId="7" applyNumberFormat="1" applyFont="1" applyFill="1" applyBorder="1" applyAlignment="1" applyProtection="1">
      <alignment horizontal="center" vertical="center" wrapText="1"/>
      <protection locked="0"/>
    </xf>
    <xf numFmtId="49" fontId="19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19" fillId="2" borderId="1" xfId="7" applyNumberFormat="1" applyFont="1" applyFill="1" applyBorder="1" applyAlignment="1" applyProtection="1">
      <alignment horizontal="left" vertical="center" wrapText="1"/>
      <protection locked="0"/>
    </xf>
    <xf numFmtId="0" fontId="20" fillId="0" borderId="0" xfId="18" applyFont="1"/>
    <xf numFmtId="0" fontId="20" fillId="0" borderId="0" xfId="18" applyFont="1" applyAlignment="1">
      <alignment horizontal="center"/>
    </xf>
    <xf numFmtId="4" fontId="20" fillId="0" borderId="0" xfId="18" applyNumberFormat="1" applyFont="1"/>
    <xf numFmtId="0" fontId="15" fillId="0" borderId="0" xfId="18"/>
    <xf numFmtId="0" fontId="21" fillId="0" borderId="0" xfId="18" applyFont="1"/>
    <xf numFmtId="0" fontId="22" fillId="0" borderId="0" xfId="18" applyFont="1"/>
    <xf numFmtId="0" fontId="15" fillId="0" borderId="0" xfId="18" applyAlignment="1">
      <alignment vertical="center"/>
    </xf>
    <xf numFmtId="49" fontId="22" fillId="0" borderId="4" xfId="18" applyNumberFormat="1" applyFont="1" applyBorder="1" applyAlignment="1">
      <alignment horizontal="center"/>
    </xf>
    <xf numFmtId="4" fontId="26" fillId="0" borderId="4" xfId="18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top" wrapText="1"/>
    </xf>
    <xf numFmtId="4" fontId="25" fillId="0" borderId="4" xfId="18" applyNumberFormat="1" applyFont="1" applyBorder="1" applyAlignment="1">
      <alignment vertical="center"/>
    </xf>
    <xf numFmtId="4" fontId="15" fillId="0" borderId="0" xfId="18" applyNumberFormat="1"/>
    <xf numFmtId="0" fontId="15" fillId="0" borderId="0" xfId="18" applyFont="1"/>
    <xf numFmtId="0" fontId="15" fillId="0" borderId="0" xfId="18" applyFont="1" applyAlignment="1">
      <alignment wrapText="1"/>
    </xf>
    <xf numFmtId="0" fontId="27" fillId="0" borderId="0" xfId="15" applyFont="1"/>
    <xf numFmtId="0" fontId="21" fillId="0" borderId="0" xfId="18" applyFont="1" applyAlignment="1">
      <alignment wrapText="1"/>
    </xf>
    <xf numFmtId="0" fontId="21" fillId="0" borderId="0" xfId="18" applyFont="1" applyAlignment="1"/>
    <xf numFmtId="0" fontId="28" fillId="0" borderId="0" xfId="15" applyFont="1" applyAlignment="1">
      <alignment horizontal="center" vertical="center"/>
    </xf>
    <xf numFmtId="0" fontId="29" fillId="0" borderId="0" xfId="15" applyFont="1"/>
    <xf numFmtId="0" fontId="31" fillId="0" borderId="1" xfId="15" applyFont="1" applyBorder="1" applyAlignment="1">
      <alignment horizontal="center" vertical="center"/>
    </xf>
    <xf numFmtId="0" fontId="32" fillId="0" borderId="3" xfId="15" applyFont="1" applyBorder="1" applyAlignment="1">
      <alignment horizontal="center" vertical="center"/>
    </xf>
    <xf numFmtId="0" fontId="33" fillId="0" borderId="5" xfId="15" applyFont="1" applyBorder="1" applyAlignment="1">
      <alignment horizontal="center" vertical="center"/>
    </xf>
    <xf numFmtId="0" fontId="33" fillId="0" borderId="7" xfId="15" applyFont="1" applyBorder="1" applyAlignment="1">
      <alignment horizontal="left" vertical="center"/>
    </xf>
    <xf numFmtId="4" fontId="35" fillId="0" borderId="7" xfId="15" applyNumberFormat="1" applyFont="1" applyBorder="1" applyAlignment="1">
      <alignment horizontal="right" vertical="center" wrapText="1"/>
    </xf>
    <xf numFmtId="4" fontId="35" fillId="0" borderId="9" xfId="15" applyNumberFormat="1" applyFont="1" applyBorder="1" applyAlignment="1">
      <alignment horizontal="right" vertical="center" wrapText="1"/>
    </xf>
    <xf numFmtId="0" fontId="29" fillId="0" borderId="0" xfId="15" applyFont="1" applyAlignment="1">
      <alignment vertical="center"/>
    </xf>
    <xf numFmtId="165" fontId="37" fillId="4" borderId="1" xfId="15" applyNumberFormat="1" applyFont="1" applyFill="1" applyBorder="1" applyAlignment="1">
      <alignment horizontal="left" vertical="top" wrapText="1"/>
    </xf>
    <xf numFmtId="0" fontId="27" fillId="4" borderId="1" xfId="15" applyFont="1" applyFill="1" applyBorder="1" applyAlignment="1">
      <alignment vertical="top" wrapText="1"/>
    </xf>
    <xf numFmtId="0" fontId="27" fillId="4" borderId="3" xfId="15" applyFont="1" applyFill="1" applyBorder="1" applyAlignment="1">
      <alignment vertical="top" wrapText="1"/>
    </xf>
    <xf numFmtId="0" fontId="37" fillId="4" borderId="5" xfId="15" applyFont="1" applyFill="1" applyBorder="1" applyAlignment="1">
      <alignment horizontal="left" vertical="top" wrapText="1"/>
    </xf>
    <xf numFmtId="4" fontId="37" fillId="4" borderId="5" xfId="15" applyNumberFormat="1" applyFont="1" applyFill="1" applyBorder="1" applyAlignment="1">
      <alignment horizontal="right" vertical="center"/>
    </xf>
    <xf numFmtId="0" fontId="27" fillId="0" borderId="0" xfId="15" applyFont="1" applyAlignment="1">
      <alignment vertical="top"/>
    </xf>
    <xf numFmtId="166" fontId="28" fillId="5" borderId="1" xfId="15" applyNumberFormat="1" applyFont="1" applyFill="1" applyBorder="1" applyAlignment="1">
      <alignment horizontal="left" vertical="top" wrapText="1"/>
    </xf>
    <xf numFmtId="0" fontId="27" fillId="5" borderId="3" xfId="15" applyFont="1" applyFill="1" applyBorder="1" applyAlignment="1">
      <alignment vertical="top" wrapText="1"/>
    </xf>
    <xf numFmtId="0" fontId="28" fillId="5" borderId="5" xfId="15" applyFont="1" applyFill="1" applyBorder="1" applyAlignment="1">
      <alignment horizontal="left" vertical="top" wrapText="1"/>
    </xf>
    <xf numFmtId="4" fontId="28" fillId="5" borderId="5" xfId="15" applyNumberFormat="1" applyFont="1" applyFill="1" applyBorder="1" applyAlignment="1">
      <alignment horizontal="right" vertical="center"/>
    </xf>
    <xf numFmtId="0" fontId="27" fillId="0" borderId="13" xfId="15" applyFont="1" applyBorder="1" applyAlignment="1">
      <alignment vertical="top" wrapText="1"/>
    </xf>
    <xf numFmtId="167" fontId="28" fillId="0" borderId="3" xfId="15" applyNumberFormat="1" applyFont="1" applyBorder="1" applyAlignment="1">
      <alignment horizontal="left" vertical="top" wrapText="1"/>
    </xf>
    <xf numFmtId="0" fontId="28" fillId="0" borderId="5" xfId="15" applyFont="1" applyBorder="1" applyAlignment="1">
      <alignment horizontal="left" vertical="top" wrapText="1"/>
    </xf>
    <xf numFmtId="4" fontId="28" fillId="0" borderId="5" xfId="15" applyNumberFormat="1" applyFont="1" applyBorder="1" applyAlignment="1">
      <alignment horizontal="right" vertical="center"/>
    </xf>
    <xf numFmtId="0" fontId="27" fillId="5" borderId="14" xfId="15" applyFont="1" applyFill="1" applyBorder="1" applyAlignment="1">
      <alignment vertical="top" wrapText="1"/>
    </xf>
    <xf numFmtId="0" fontId="28" fillId="5" borderId="15" xfId="15" applyFont="1" applyFill="1" applyBorder="1" applyAlignment="1">
      <alignment horizontal="left" vertical="top" wrapText="1"/>
    </xf>
    <xf numFmtId="4" fontId="28" fillId="5" borderId="15" xfId="15" applyNumberFormat="1" applyFont="1" applyFill="1" applyBorder="1" applyAlignment="1">
      <alignment horizontal="right" vertical="center"/>
    </xf>
    <xf numFmtId="0" fontId="27" fillId="0" borderId="16" xfId="15" applyFont="1" applyBorder="1" applyAlignment="1">
      <alignment vertical="top" wrapText="1"/>
    </xf>
    <xf numFmtId="167" fontId="28" fillId="0" borderId="17" xfId="15" applyNumberFormat="1" applyFont="1" applyBorder="1" applyAlignment="1">
      <alignment horizontal="left" vertical="top" wrapText="1"/>
    </xf>
    <xf numFmtId="0" fontId="28" fillId="0" borderId="18" xfId="15" applyFont="1" applyBorder="1" applyAlignment="1">
      <alignment horizontal="left" vertical="top" wrapText="1"/>
    </xf>
    <xf numFmtId="4" fontId="28" fillId="0" borderId="18" xfId="15" applyNumberFormat="1" applyFont="1" applyBorder="1" applyAlignment="1">
      <alignment horizontal="right" vertical="center"/>
    </xf>
    <xf numFmtId="0" fontId="38" fillId="6" borderId="23" xfId="15" applyFont="1" applyFill="1" applyBorder="1" applyAlignment="1">
      <alignment horizontal="left" vertical="center" wrapText="1"/>
    </xf>
    <xf numFmtId="0" fontId="39" fillId="6" borderId="4" xfId="15" applyFont="1" applyFill="1" applyBorder="1" applyAlignment="1">
      <alignment horizontal="left" vertical="center" wrapText="1"/>
    </xf>
    <xf numFmtId="0" fontId="38" fillId="6" borderId="4" xfId="15" applyFont="1" applyFill="1" applyBorder="1" applyAlignment="1">
      <alignment horizontal="left" vertical="center" wrapText="1"/>
    </xf>
    <xf numFmtId="4" fontId="38" fillId="6" borderId="24" xfId="15" applyNumberFormat="1" applyFont="1" applyFill="1" applyBorder="1" applyAlignment="1">
      <alignment vertical="center"/>
    </xf>
    <xf numFmtId="0" fontId="27" fillId="7" borderId="4" xfId="15" applyFont="1" applyFill="1" applyBorder="1" applyAlignment="1">
      <alignment horizontal="left" vertical="center" wrapText="1"/>
    </xf>
    <xf numFmtId="4" fontId="27" fillId="7" borderId="4" xfId="15" applyNumberFormat="1" applyFont="1" applyFill="1" applyBorder="1" applyAlignment="1">
      <alignment vertical="center"/>
    </xf>
    <xf numFmtId="0" fontId="27" fillId="0" borderId="4" xfId="15" applyFont="1" applyBorder="1" applyAlignment="1">
      <alignment horizontal="left" vertical="top" wrapText="1"/>
    </xf>
    <xf numFmtId="0" fontId="28" fillId="0" borderId="28" xfId="15" applyFont="1" applyBorder="1" applyAlignment="1">
      <alignment horizontal="left" vertical="top" wrapText="1"/>
    </xf>
    <xf numFmtId="4" fontId="27" fillId="0" borderId="10" xfId="15" applyNumberFormat="1" applyFont="1" applyBorder="1" applyAlignment="1">
      <alignment vertical="center"/>
    </xf>
    <xf numFmtId="0" fontId="38" fillId="6" borderId="11" xfId="15" applyFont="1" applyFill="1" applyBorder="1" applyAlignment="1">
      <alignment horizontal="left" vertical="center" wrapText="1"/>
    </xf>
    <xf numFmtId="4" fontId="38" fillId="6" borderId="10" xfId="15" applyNumberFormat="1" applyFont="1" applyFill="1" applyBorder="1" applyAlignment="1">
      <alignment horizontal="right" vertical="center"/>
    </xf>
    <xf numFmtId="0" fontId="39" fillId="7" borderId="4" xfId="15" applyFont="1" applyFill="1" applyBorder="1" applyAlignment="1">
      <alignment horizontal="left" vertical="center" wrapText="1"/>
    </xf>
    <xf numFmtId="0" fontId="38" fillId="7" borderId="4" xfId="15" applyFont="1" applyFill="1" applyBorder="1" applyAlignment="1">
      <alignment horizontal="left" vertical="center" wrapText="1"/>
    </xf>
    <xf numFmtId="0" fontId="39" fillId="7" borderId="11" xfId="15" applyFont="1" applyFill="1" applyBorder="1" applyAlignment="1">
      <alignment horizontal="left" vertical="center" wrapText="1"/>
    </xf>
    <xf numFmtId="4" fontId="39" fillId="7" borderId="10" xfId="15" applyNumberFormat="1" applyFont="1" applyFill="1" applyBorder="1" applyAlignment="1">
      <alignment horizontal="right" vertical="center"/>
    </xf>
    <xf numFmtId="0" fontId="39" fillId="8" borderId="4" xfId="15" applyFont="1" applyFill="1" applyBorder="1" applyAlignment="1">
      <alignment horizontal="left" vertical="center" wrapText="1"/>
    </xf>
    <xf numFmtId="0" fontId="39" fillId="8" borderId="4" xfId="15" applyFont="1" applyFill="1" applyBorder="1" applyAlignment="1">
      <alignment horizontal="left" vertical="top" wrapText="1"/>
    </xf>
    <xf numFmtId="4" fontId="39" fillId="8" borderId="10" xfId="15" applyNumberFormat="1" applyFont="1" applyFill="1" applyBorder="1" applyAlignment="1">
      <alignment horizontal="right" vertical="center"/>
    </xf>
    <xf numFmtId="0" fontId="27" fillId="7" borderId="11" xfId="15" applyFont="1" applyFill="1" applyBorder="1" applyAlignment="1">
      <alignment horizontal="left" vertical="center" wrapText="1"/>
    </xf>
    <xf numFmtId="4" fontId="27" fillId="7" borderId="10" xfId="15" applyNumberFormat="1" applyFont="1" applyFill="1" applyBorder="1" applyAlignment="1">
      <alignment vertical="center"/>
    </xf>
    <xf numFmtId="0" fontId="27" fillId="0" borderId="32" xfId="15" applyFont="1" applyBorder="1" applyAlignment="1">
      <alignment vertical="top" wrapText="1"/>
    </xf>
    <xf numFmtId="167" fontId="28" fillId="0" borderId="33" xfId="15" applyNumberFormat="1" applyFont="1" applyBorder="1" applyAlignment="1">
      <alignment horizontal="left" vertical="top" wrapText="1"/>
    </xf>
    <xf numFmtId="4" fontId="28" fillId="0" borderId="28" xfId="15" applyNumberFormat="1" applyFont="1" applyBorder="1" applyAlignment="1">
      <alignment horizontal="right" vertical="center"/>
    </xf>
    <xf numFmtId="0" fontId="27" fillId="7" borderId="34" xfId="15" applyFont="1" applyFill="1" applyBorder="1" applyAlignment="1">
      <alignment horizontal="left" vertical="top" wrapText="1"/>
    </xf>
    <xf numFmtId="167" fontId="28" fillId="7" borderId="35" xfId="15" applyNumberFormat="1" applyFont="1" applyFill="1" applyBorder="1" applyAlignment="1">
      <alignment horizontal="left" vertical="top" wrapText="1"/>
    </xf>
    <xf numFmtId="0" fontId="28" fillId="7" borderId="36" xfId="15" applyFont="1" applyFill="1" applyBorder="1" applyAlignment="1">
      <alignment horizontal="left" vertical="top" wrapText="1"/>
    </xf>
    <xf numFmtId="4" fontId="28" fillId="7" borderId="36" xfId="15" applyNumberFormat="1" applyFont="1" applyFill="1" applyBorder="1" applyAlignment="1">
      <alignment horizontal="right" vertical="center"/>
    </xf>
    <xf numFmtId="0" fontId="27" fillId="0" borderId="37" xfId="15" applyFont="1" applyBorder="1" applyAlignment="1">
      <alignment vertical="top" wrapText="1"/>
    </xf>
    <xf numFmtId="4" fontId="27" fillId="0" borderId="4" xfId="15" applyNumberFormat="1" applyFont="1" applyBorder="1" applyAlignment="1">
      <alignment vertical="center"/>
    </xf>
    <xf numFmtId="0" fontId="27" fillId="0" borderId="2" xfId="15" applyFont="1" applyBorder="1" applyAlignment="1">
      <alignment vertical="top" wrapText="1"/>
    </xf>
    <xf numFmtId="167" fontId="28" fillId="0" borderId="14" xfId="15" applyNumberFormat="1" applyFont="1" applyBorder="1" applyAlignment="1">
      <alignment horizontal="left" vertical="top" wrapText="1"/>
    </xf>
    <xf numFmtId="0" fontId="28" fillId="0" borderId="15" xfId="15" applyFont="1" applyBorder="1" applyAlignment="1">
      <alignment horizontal="left" vertical="top" wrapText="1"/>
    </xf>
    <xf numFmtId="4" fontId="28" fillId="0" borderId="15" xfId="15" applyNumberFormat="1" applyFont="1" applyBorder="1" applyAlignment="1">
      <alignment horizontal="right" vertical="center"/>
    </xf>
    <xf numFmtId="0" fontId="40" fillId="4" borderId="5" xfId="15" applyFont="1" applyFill="1" applyBorder="1" applyAlignment="1">
      <alignment horizontal="left" vertical="top" wrapText="1"/>
    </xf>
    <xf numFmtId="0" fontId="27" fillId="4" borderId="30" xfId="15" applyFont="1" applyFill="1" applyBorder="1" applyAlignment="1">
      <alignment vertical="top" wrapText="1"/>
    </xf>
    <xf numFmtId="167" fontId="28" fillId="4" borderId="26" xfId="15" applyNumberFormat="1" applyFont="1" applyFill="1" applyBorder="1" applyAlignment="1">
      <alignment horizontal="left" vertical="top" wrapText="1"/>
    </xf>
    <xf numFmtId="0" fontId="27" fillId="5" borderId="1" xfId="15" applyFont="1" applyFill="1" applyBorder="1" applyAlignment="1">
      <alignment horizontal="left" vertical="top" wrapText="1"/>
    </xf>
    <xf numFmtId="167" fontId="28" fillId="5" borderId="0" xfId="15" applyNumberFormat="1" applyFont="1" applyFill="1" applyBorder="1" applyAlignment="1">
      <alignment horizontal="left" vertical="top" wrapText="1"/>
    </xf>
    <xf numFmtId="0" fontId="27" fillId="0" borderId="1" xfId="15" applyFont="1" applyBorder="1" applyAlignment="1">
      <alignment vertical="top" wrapText="1"/>
    </xf>
    <xf numFmtId="0" fontId="27" fillId="5" borderId="32" xfId="15" applyFont="1" applyFill="1" applyBorder="1" applyAlignment="1">
      <alignment horizontal="left" vertical="top" wrapText="1"/>
    </xf>
    <xf numFmtId="167" fontId="28" fillId="5" borderId="38" xfId="15" applyNumberFormat="1" applyFont="1" applyFill="1" applyBorder="1" applyAlignment="1">
      <alignment horizontal="left" vertical="top" wrapText="1"/>
    </xf>
    <xf numFmtId="0" fontId="28" fillId="5" borderId="28" xfId="15" applyFont="1" applyFill="1" applyBorder="1" applyAlignment="1">
      <alignment horizontal="left" vertical="top" wrapText="1"/>
    </xf>
    <xf numFmtId="4" fontId="28" fillId="5" borderId="28" xfId="15" applyNumberFormat="1" applyFont="1" applyFill="1" applyBorder="1" applyAlignment="1">
      <alignment horizontal="right" vertical="center"/>
    </xf>
    <xf numFmtId="167" fontId="28" fillId="0" borderId="39" xfId="15" applyNumberFormat="1" applyFont="1" applyBorder="1" applyAlignment="1">
      <alignment horizontal="left" vertical="top" wrapText="1"/>
    </xf>
    <xf numFmtId="0" fontId="28" fillId="0" borderId="40" xfId="15" applyFont="1" applyBorder="1" applyAlignment="1">
      <alignment horizontal="left" vertical="top" wrapText="1"/>
    </xf>
    <xf numFmtId="4" fontId="28" fillId="0" borderId="40" xfId="15" applyNumberFormat="1" applyFont="1" applyBorder="1" applyAlignment="1">
      <alignment horizontal="right" vertical="center"/>
    </xf>
    <xf numFmtId="4" fontId="10" fillId="0" borderId="36" xfId="15" applyNumberFormat="1" applyFont="1" applyBorder="1" applyAlignment="1">
      <alignment horizontal="right" vertical="center"/>
    </xf>
    <xf numFmtId="0" fontId="38" fillId="6" borderId="23" xfId="15" applyFont="1" applyFill="1" applyBorder="1" applyAlignment="1">
      <alignment horizontal="left" vertical="top" wrapText="1"/>
    </xf>
    <xf numFmtId="0" fontId="27" fillId="6" borderId="4" xfId="15" applyFont="1" applyFill="1" applyBorder="1" applyAlignment="1">
      <alignment vertical="top" wrapText="1"/>
    </xf>
    <xf numFmtId="167" fontId="28" fillId="6" borderId="4" xfId="15" applyNumberFormat="1" applyFont="1" applyFill="1" applyBorder="1" applyAlignment="1">
      <alignment horizontal="left" vertical="top" wrapText="1"/>
    </xf>
    <xf numFmtId="0" fontId="10" fillId="6" borderId="4" xfId="15" applyFont="1" applyFill="1" applyBorder="1" applyAlignment="1">
      <alignment horizontal="left" vertical="top" wrapText="1"/>
    </xf>
    <xf numFmtId="4" fontId="28" fillId="6" borderId="24" xfId="15" applyNumberFormat="1" applyFont="1" applyFill="1" applyBorder="1" applyAlignment="1">
      <alignment horizontal="right" vertical="center"/>
    </xf>
    <xf numFmtId="0" fontId="27" fillId="7" borderId="4" xfId="15" applyFont="1" applyFill="1" applyBorder="1" applyAlignment="1">
      <alignment horizontal="left" vertical="top" wrapText="1"/>
    </xf>
    <xf numFmtId="167" fontId="28" fillId="7" borderId="4" xfId="15" applyNumberFormat="1" applyFont="1" applyFill="1" applyBorder="1" applyAlignment="1">
      <alignment horizontal="left" vertical="top" wrapText="1"/>
    </xf>
    <xf numFmtId="0" fontId="10" fillId="7" borderId="4" xfId="15" applyFont="1" applyFill="1" applyBorder="1" applyAlignment="1">
      <alignment horizontal="left" vertical="top" wrapText="1"/>
    </xf>
    <xf numFmtId="4" fontId="28" fillId="7" borderId="24" xfId="15" applyNumberFormat="1" applyFont="1" applyFill="1" applyBorder="1" applyAlignment="1">
      <alignment horizontal="right" vertical="center"/>
    </xf>
    <xf numFmtId="0" fontId="27" fillId="0" borderId="4" xfId="15" applyFont="1" applyBorder="1" applyAlignment="1">
      <alignment vertical="top" wrapText="1"/>
    </xf>
    <xf numFmtId="167" fontId="28" fillId="0" borderId="4" xfId="15" applyNumberFormat="1" applyFont="1" applyBorder="1" applyAlignment="1">
      <alignment horizontal="left" vertical="top" wrapText="1"/>
    </xf>
    <xf numFmtId="0" fontId="28" fillId="0" borderId="4" xfId="15" applyFont="1" applyBorder="1" applyAlignment="1">
      <alignment horizontal="left" vertical="top" wrapText="1"/>
    </xf>
    <xf numFmtId="4" fontId="28" fillId="0" borderId="24" xfId="15" applyNumberFormat="1" applyFont="1" applyBorder="1" applyAlignment="1">
      <alignment horizontal="right" vertical="center"/>
    </xf>
    <xf numFmtId="4" fontId="37" fillId="4" borderId="10" xfId="15" applyNumberFormat="1" applyFont="1" applyFill="1" applyBorder="1" applyAlignment="1">
      <alignment horizontal="right" vertical="center"/>
    </xf>
    <xf numFmtId="165" fontId="37" fillId="4" borderId="1" xfId="15" quotePrefix="1" applyNumberFormat="1" applyFont="1" applyFill="1" applyBorder="1" applyAlignment="1">
      <alignment horizontal="left" vertical="top" wrapText="1"/>
    </xf>
    <xf numFmtId="166" fontId="28" fillId="5" borderId="1" xfId="15" quotePrefix="1" applyNumberFormat="1" applyFont="1" applyFill="1" applyBorder="1" applyAlignment="1">
      <alignment horizontal="left" vertical="top" wrapText="1"/>
    </xf>
    <xf numFmtId="0" fontId="38" fillId="6" borderId="23" xfId="15" applyFont="1" applyFill="1" applyBorder="1" applyAlignment="1">
      <alignment vertical="center" wrapText="1"/>
    </xf>
    <xf numFmtId="0" fontId="38" fillId="6" borderId="24" xfId="15" applyFont="1" applyFill="1" applyBorder="1" applyAlignment="1">
      <alignment horizontal="left" vertical="center" wrapText="1"/>
    </xf>
    <xf numFmtId="4" fontId="38" fillId="6" borderId="4" xfId="15" applyNumberFormat="1" applyFont="1" applyFill="1" applyBorder="1" applyAlignment="1">
      <alignment vertical="center"/>
    </xf>
    <xf numFmtId="4" fontId="38" fillId="6" borderId="11" xfId="15" applyNumberFormat="1" applyFont="1" applyFill="1" applyBorder="1" applyAlignment="1">
      <alignment vertical="center"/>
    </xf>
    <xf numFmtId="4" fontId="38" fillId="6" borderId="30" xfId="15" applyNumberFormat="1" applyFont="1" applyFill="1" applyBorder="1" applyAlignment="1">
      <alignment vertical="center"/>
    </xf>
    <xf numFmtId="0" fontId="27" fillId="7" borderId="24" xfId="15" applyFont="1" applyFill="1" applyBorder="1" applyAlignment="1">
      <alignment horizontal="left" vertical="center" wrapText="1"/>
    </xf>
    <xf numFmtId="0" fontId="27" fillId="0" borderId="45" xfId="15" applyFont="1" applyFill="1" applyBorder="1" applyAlignment="1">
      <alignment horizontal="left" vertical="center" wrapText="1"/>
    </xf>
    <xf numFmtId="0" fontId="27" fillId="0" borderId="45" xfId="15" applyFont="1" applyFill="1" applyBorder="1" applyAlignment="1">
      <alignment horizontal="left" vertical="top" wrapText="1"/>
    </xf>
    <xf numFmtId="0" fontId="28" fillId="0" borderId="46" xfId="15" applyFont="1" applyBorder="1" applyAlignment="1">
      <alignment horizontal="left" vertical="top" wrapText="1"/>
    </xf>
    <xf numFmtId="4" fontId="27" fillId="0" borderId="21" xfId="15" applyNumberFormat="1" applyFont="1" applyBorder="1" applyAlignment="1">
      <alignment vertical="center"/>
    </xf>
    <xf numFmtId="0" fontId="38" fillId="6" borderId="34" xfId="15" applyFont="1" applyFill="1" applyBorder="1" applyAlignment="1">
      <alignment horizontal="left" vertical="top" wrapText="1"/>
    </xf>
    <xf numFmtId="167" fontId="10" fillId="6" borderId="35" xfId="15" applyNumberFormat="1" applyFont="1" applyFill="1" applyBorder="1" applyAlignment="1">
      <alignment horizontal="left" vertical="top" wrapText="1"/>
    </xf>
    <xf numFmtId="0" fontId="10" fillId="6" borderId="36" xfId="15" applyFont="1" applyFill="1" applyBorder="1" applyAlignment="1">
      <alignment horizontal="left" vertical="top" wrapText="1"/>
    </xf>
    <xf numFmtId="4" fontId="10" fillId="6" borderId="36" xfId="15" applyNumberFormat="1" applyFont="1" applyFill="1" applyBorder="1" applyAlignment="1">
      <alignment horizontal="right" vertical="center"/>
    </xf>
    <xf numFmtId="0" fontId="27" fillId="7" borderId="37" xfId="15" applyFont="1" applyFill="1" applyBorder="1" applyAlignment="1">
      <alignment horizontal="left" vertical="top" wrapText="1"/>
    </xf>
    <xf numFmtId="167" fontId="28" fillId="0" borderId="48" xfId="15" applyNumberFormat="1" applyFont="1" applyBorder="1" applyAlignment="1">
      <alignment horizontal="left" vertical="top" wrapText="1"/>
    </xf>
    <xf numFmtId="0" fontId="28" fillId="0" borderId="21" xfId="15" applyFont="1" applyBorder="1" applyAlignment="1">
      <alignment horizontal="left" vertical="top" wrapText="1"/>
    </xf>
    <xf numFmtId="4" fontId="28" fillId="0" borderId="21" xfId="15" applyNumberFormat="1" applyFont="1" applyBorder="1" applyAlignment="1">
      <alignment horizontal="right" vertical="center"/>
    </xf>
    <xf numFmtId="0" fontId="27" fillId="4" borderId="49" xfId="15" applyFont="1" applyFill="1" applyBorder="1" applyAlignment="1">
      <alignment vertical="top" wrapText="1"/>
    </xf>
    <xf numFmtId="0" fontId="27" fillId="4" borderId="50" xfId="15" applyFont="1" applyFill="1" applyBorder="1" applyAlignment="1">
      <alignment vertical="top" wrapText="1"/>
    </xf>
    <xf numFmtId="0" fontId="37" fillId="4" borderId="51" xfId="15" applyFont="1" applyFill="1" applyBorder="1" applyAlignment="1">
      <alignment horizontal="left" vertical="top" wrapText="1"/>
    </xf>
    <xf numFmtId="4" fontId="37" fillId="4" borderId="51" xfId="15" applyNumberFormat="1" applyFont="1" applyFill="1" applyBorder="1" applyAlignment="1">
      <alignment horizontal="right" vertical="center"/>
    </xf>
    <xf numFmtId="166" fontId="28" fillId="5" borderId="30" xfId="15" applyNumberFormat="1" applyFont="1" applyFill="1" applyBorder="1" applyAlignment="1">
      <alignment horizontal="left" vertical="top" wrapText="1"/>
    </xf>
    <xf numFmtId="0" fontId="27" fillId="5" borderId="26" xfId="15" applyFont="1" applyFill="1" applyBorder="1" applyAlignment="1">
      <alignment vertical="top" wrapText="1"/>
    </xf>
    <xf numFmtId="0" fontId="28" fillId="5" borderId="10" xfId="15" applyFont="1" applyFill="1" applyBorder="1" applyAlignment="1">
      <alignment horizontal="left" vertical="top" wrapText="1"/>
    </xf>
    <xf numFmtId="4" fontId="28" fillId="5" borderId="10" xfId="15" applyNumberFormat="1" applyFont="1" applyFill="1" applyBorder="1" applyAlignment="1">
      <alignment horizontal="right" vertical="center"/>
    </xf>
    <xf numFmtId="0" fontId="27" fillId="0" borderId="9" xfId="15" applyFont="1" applyBorder="1" applyAlignment="1">
      <alignment vertical="top" wrapText="1"/>
    </xf>
    <xf numFmtId="4" fontId="33" fillId="0" borderId="52" xfId="15" applyNumberFormat="1" applyFont="1" applyBorder="1" applyAlignment="1">
      <alignment horizontal="right" vertical="center" wrapText="1"/>
    </xf>
    <xf numFmtId="0" fontId="33" fillId="0" borderId="0" xfId="15" applyFont="1" applyBorder="1" applyAlignment="1">
      <alignment horizontal="right" vertical="center" wrapText="1"/>
    </xf>
    <xf numFmtId="4" fontId="33" fillId="0" borderId="0" xfId="15" applyNumberFormat="1" applyFont="1" applyBorder="1" applyAlignment="1">
      <alignment horizontal="right" vertical="center" wrapText="1"/>
    </xf>
    <xf numFmtId="0" fontId="29" fillId="0" borderId="0" xfId="15" applyFont="1" applyBorder="1" applyAlignment="1">
      <alignment vertical="center" wrapText="1"/>
    </xf>
    <xf numFmtId="167" fontId="36" fillId="0" borderId="0" xfId="15" applyNumberFormat="1" applyFont="1" applyBorder="1" applyAlignment="1">
      <alignment horizontal="left" vertical="center" wrapText="1"/>
    </xf>
    <xf numFmtId="4" fontId="41" fillId="0" borderId="0" xfId="15" applyNumberFormat="1" applyFont="1" applyBorder="1" applyAlignment="1">
      <alignment horizontal="right" vertical="center" wrapText="1"/>
    </xf>
    <xf numFmtId="0" fontId="42" fillId="0" borderId="0" xfId="15" applyFont="1" applyAlignment="1">
      <alignment vertical="center"/>
    </xf>
    <xf numFmtId="0" fontId="27" fillId="0" borderId="4" xfId="15" applyFont="1" applyBorder="1" applyAlignment="1">
      <alignment horizontal="left" vertical="center"/>
    </xf>
    <xf numFmtId="0" fontId="27" fillId="0" borderId="24" xfId="15" applyFont="1" applyBorder="1" applyAlignment="1">
      <alignment horizontal="left" vertical="top" wrapText="1"/>
    </xf>
    <xf numFmtId="4" fontId="27" fillId="0" borderId="34" xfId="15" applyNumberFormat="1" applyFont="1" applyBorder="1" applyAlignment="1">
      <alignment horizontal="right" vertical="center"/>
    </xf>
    <xf numFmtId="0" fontId="0" fillId="0" borderId="34" xfId="0" applyBorder="1"/>
    <xf numFmtId="0" fontId="38" fillId="6" borderId="4" xfId="15" applyFont="1" applyFill="1" applyBorder="1" applyAlignment="1">
      <alignment horizontal="left" vertical="center"/>
    </xf>
    <xf numFmtId="4" fontId="27" fillId="6" borderId="34" xfId="15" applyNumberFormat="1" applyFont="1" applyFill="1" applyBorder="1" applyAlignment="1">
      <alignment horizontal="right" vertical="center"/>
    </xf>
    <xf numFmtId="0" fontId="28" fillId="5" borderId="15" xfId="15" applyFont="1" applyFill="1" applyBorder="1" applyAlignment="1">
      <alignment horizontal="left" vertical="center" wrapText="1"/>
    </xf>
    <xf numFmtId="4" fontId="27" fillId="0" borderId="4" xfId="15" applyNumberFormat="1" applyFont="1" applyBorder="1" applyAlignment="1">
      <alignment horizontal="right" vertical="center"/>
    </xf>
    <xf numFmtId="0" fontId="27" fillId="0" borderId="29" xfId="15" applyFont="1" applyBorder="1" applyAlignment="1">
      <alignment horizontal="left" vertical="center"/>
    </xf>
    <xf numFmtId="0" fontId="27" fillId="0" borderId="60" xfId="15" applyFont="1" applyBorder="1" applyAlignment="1">
      <alignment horizontal="left" vertical="top" wrapText="1"/>
    </xf>
    <xf numFmtId="4" fontId="27" fillId="0" borderId="37" xfId="15" applyNumberFormat="1" applyFont="1" applyBorder="1" applyAlignment="1">
      <alignment horizontal="right" vertical="center"/>
    </xf>
    <xf numFmtId="0" fontId="28" fillId="5" borderId="5" xfId="15" applyFont="1" applyFill="1" applyBorder="1" applyAlignment="1">
      <alignment horizontal="left" vertical="center" wrapText="1"/>
    </xf>
    <xf numFmtId="0" fontId="28" fillId="0" borderId="62" xfId="15" applyFont="1" applyBorder="1" applyAlignment="1">
      <alignment horizontal="left" vertical="top" wrapText="1"/>
    </xf>
    <xf numFmtId="0" fontId="33" fillId="0" borderId="52" xfId="15" applyFont="1" applyBorder="1" applyAlignment="1">
      <alignment horizontal="left" vertical="center"/>
    </xf>
    <xf numFmtId="4" fontId="35" fillId="0" borderId="55" xfId="15" applyNumberFormat="1" applyFont="1" applyBorder="1" applyAlignment="1">
      <alignment horizontal="right" vertical="center" wrapText="1"/>
    </xf>
    <xf numFmtId="4" fontId="27" fillId="0" borderId="2" xfId="15" applyNumberFormat="1" applyFont="1" applyBorder="1" applyAlignment="1">
      <alignment vertical="center"/>
    </xf>
    <xf numFmtId="0" fontId="29" fillId="0" borderId="59" xfId="15" applyFont="1" applyFill="1" applyBorder="1" applyAlignment="1">
      <alignment vertical="center" wrapText="1"/>
    </xf>
    <xf numFmtId="0" fontId="27" fillId="0" borderId="63" xfId="15" applyFont="1" applyFill="1" applyBorder="1" applyAlignment="1">
      <alignment horizontal="left" vertical="center" wrapText="1"/>
    </xf>
    <xf numFmtId="0" fontId="27" fillId="0" borderId="63" xfId="15" applyFont="1" applyFill="1" applyBorder="1" applyAlignment="1">
      <alignment horizontal="left" vertical="top" wrapText="1"/>
    </xf>
    <xf numFmtId="0" fontId="28" fillId="0" borderId="64" xfId="15" applyFont="1" applyBorder="1" applyAlignment="1">
      <alignment horizontal="left" vertical="top" wrapText="1"/>
    </xf>
    <xf numFmtId="4" fontId="27" fillId="0" borderId="47" xfId="15" applyNumberFormat="1" applyFont="1" applyBorder="1" applyAlignment="1">
      <alignment vertical="center"/>
    </xf>
    <xf numFmtId="4" fontId="34" fillId="0" borderId="65" xfId="15" applyNumberFormat="1" applyFont="1" applyBorder="1" applyAlignment="1">
      <alignment vertical="center"/>
    </xf>
    <xf numFmtId="4" fontId="0" fillId="0" borderId="0" xfId="0" applyNumberFormat="1"/>
    <xf numFmtId="0" fontId="11" fillId="0" borderId="0" xfId="17"/>
    <xf numFmtId="0" fontId="11" fillId="0" borderId="0" xfId="17" applyAlignment="1">
      <alignment vertical="center"/>
    </xf>
    <xf numFmtId="0" fontId="11" fillId="0" borderId="13" xfId="17" applyFont="1" applyBorder="1" applyAlignment="1">
      <alignment horizontal="center" vertical="center"/>
    </xf>
    <xf numFmtId="0" fontId="11" fillId="0" borderId="2" xfId="17" applyFont="1" applyBorder="1" applyAlignment="1">
      <alignment horizontal="center" vertical="center"/>
    </xf>
    <xf numFmtId="0" fontId="44" fillId="0" borderId="2" xfId="17" applyFont="1" applyBorder="1" applyAlignment="1">
      <alignment vertical="center" wrapText="1"/>
    </xf>
    <xf numFmtId="164" fontId="39" fillId="0" borderId="48" xfId="17" applyNumberFormat="1" applyFont="1" applyBorder="1" applyAlignment="1">
      <alignment horizontal="center" vertical="center" wrapText="1"/>
    </xf>
    <xf numFmtId="164" fontId="39" fillId="0" borderId="2" xfId="17" applyNumberFormat="1" applyFont="1" applyBorder="1" applyAlignment="1">
      <alignment horizontal="center" vertical="center" wrapText="1"/>
    </xf>
    <xf numFmtId="168" fontId="39" fillId="0" borderId="2" xfId="17" applyNumberFormat="1" applyFont="1" applyBorder="1" applyAlignment="1">
      <alignment horizontal="center" vertical="center" wrapText="1"/>
    </xf>
    <xf numFmtId="164" fontId="44" fillId="0" borderId="48" xfId="17" applyNumberFormat="1" applyFont="1" applyBorder="1" applyAlignment="1">
      <alignment horizontal="center" vertical="center" wrapText="1"/>
    </xf>
    <xf numFmtId="164" fontId="45" fillId="0" borderId="48" xfId="17" applyNumberFormat="1" applyFont="1" applyBorder="1" applyAlignment="1">
      <alignment horizontal="center" vertical="center" wrapText="1"/>
    </xf>
    <xf numFmtId="0" fontId="11" fillId="0" borderId="2" xfId="17" applyFont="1" applyBorder="1" applyAlignment="1">
      <alignment horizontal="center" vertical="top"/>
    </xf>
    <xf numFmtId="0" fontId="45" fillId="0" borderId="2" xfId="17" applyFont="1" applyBorder="1" applyAlignment="1">
      <alignment vertical="top" wrapText="1"/>
    </xf>
    <xf numFmtId="164" fontId="45" fillId="0" borderId="48" xfId="17" applyNumberFormat="1" applyFont="1" applyBorder="1" applyAlignment="1">
      <alignment horizontal="center" vertical="top" wrapText="1"/>
    </xf>
    <xf numFmtId="0" fontId="11" fillId="0" borderId="30" xfId="17" applyFont="1" applyBorder="1" applyAlignment="1">
      <alignment horizontal="center" vertical="top"/>
    </xf>
    <xf numFmtId="0" fontId="45" fillId="0" borderId="30" xfId="17" applyFont="1" applyBorder="1" applyAlignment="1">
      <alignment vertical="top" wrapText="1"/>
    </xf>
    <xf numFmtId="164" fontId="45" fillId="0" borderId="26" xfId="17" applyNumberFormat="1" applyFont="1" applyBorder="1" applyAlignment="1">
      <alignment horizontal="center" vertical="top" wrapText="1"/>
    </xf>
    <xf numFmtId="164" fontId="39" fillId="0" borderId="26" xfId="17" applyNumberFormat="1" applyFont="1" applyBorder="1" applyAlignment="1">
      <alignment horizontal="center" vertical="center" wrapText="1"/>
    </xf>
    <xf numFmtId="164" fontId="39" fillId="0" borderId="30" xfId="17" applyNumberFormat="1" applyFont="1" applyBorder="1" applyAlignment="1">
      <alignment horizontal="center" vertical="center" wrapText="1"/>
    </xf>
    <xf numFmtId="168" fontId="39" fillId="0" borderId="30" xfId="17" applyNumberFormat="1" applyFont="1" applyBorder="1" applyAlignment="1">
      <alignment horizontal="center" vertical="center" wrapText="1"/>
    </xf>
    <xf numFmtId="164" fontId="29" fillId="0" borderId="0" xfId="3" applyFont="1" applyFill="1" applyBorder="1" applyAlignment="1" applyProtection="1"/>
    <xf numFmtId="0" fontId="47" fillId="0" borderId="0" xfId="13" applyFont="1" applyBorder="1" applyAlignment="1">
      <alignment horizontal="center"/>
    </xf>
    <xf numFmtId="0" fontId="21" fillId="0" borderId="0" xfId="13" applyFont="1" applyAlignment="1">
      <alignment horizontal="left"/>
    </xf>
    <xf numFmtId="0" fontId="43" fillId="0" borderId="0" xfId="13" applyFont="1" applyAlignment="1">
      <alignment horizontal="left"/>
    </xf>
    <xf numFmtId="0" fontId="29" fillId="0" borderId="0" xfId="13" applyFont="1"/>
    <xf numFmtId="164" fontId="49" fillId="0" borderId="0" xfId="3" applyFont="1" applyFill="1" applyBorder="1" applyAlignment="1" applyProtection="1">
      <alignment horizontal="right" vertical="center"/>
    </xf>
    <xf numFmtId="164" fontId="35" fillId="0" borderId="0" xfId="3" applyFont="1" applyFill="1" applyBorder="1" applyAlignment="1" applyProtection="1">
      <alignment horizontal="center" vertical="center"/>
    </xf>
    <xf numFmtId="164" fontId="29" fillId="0" borderId="0" xfId="3" applyFont="1" applyFill="1" applyBorder="1" applyAlignment="1" applyProtection="1">
      <alignment horizontal="center"/>
    </xf>
    <xf numFmtId="0" fontId="11" fillId="0" borderId="0" xfId="5" applyFont="1" applyAlignment="1">
      <alignment horizontal="center" vertical="center"/>
    </xf>
    <xf numFmtId="164" fontId="35" fillId="0" borderId="0" xfId="3" applyFont="1" applyFill="1" applyBorder="1" applyAlignment="1" applyProtection="1">
      <alignment horizontal="center"/>
    </xf>
    <xf numFmtId="164" fontId="30" fillId="0" borderId="0" xfId="3" applyFont="1" applyFill="1" applyBorder="1" applyAlignment="1" applyProtection="1">
      <alignment horizontal="center"/>
    </xf>
    <xf numFmtId="164" fontId="51" fillId="0" borderId="1" xfId="3" applyFont="1" applyFill="1" applyBorder="1" applyAlignment="1" applyProtection="1">
      <alignment horizontal="center" vertical="center"/>
    </xf>
    <xf numFmtId="164" fontId="51" fillId="0" borderId="13" xfId="3" applyFont="1" applyFill="1" applyBorder="1" applyAlignment="1" applyProtection="1">
      <alignment horizontal="center" vertical="center"/>
    </xf>
    <xf numFmtId="164" fontId="21" fillId="0" borderId="1" xfId="3" applyFont="1" applyFill="1" applyBorder="1" applyAlignment="1" applyProtection="1">
      <alignment vertical="center"/>
    </xf>
    <xf numFmtId="164" fontId="33" fillId="0" borderId="5" xfId="3" applyFont="1" applyFill="1" applyBorder="1" applyAlignment="1" applyProtection="1">
      <alignment horizontal="center" vertical="center"/>
    </xf>
    <xf numFmtId="165" fontId="37" fillId="4" borderId="5" xfId="3" applyNumberFormat="1" applyFont="1" applyFill="1" applyBorder="1" applyAlignment="1" applyProtection="1">
      <alignment vertical="top"/>
    </xf>
    <xf numFmtId="165" fontId="37" fillId="4" borderId="4" xfId="3" applyNumberFormat="1" applyFont="1" applyFill="1" applyBorder="1" applyAlignment="1" applyProtection="1">
      <alignment vertical="top"/>
    </xf>
    <xf numFmtId="165" fontId="37" fillId="4" borderId="3" xfId="3" applyNumberFormat="1" applyFont="1" applyFill="1" applyBorder="1" applyAlignment="1" applyProtection="1">
      <alignment vertical="top"/>
    </xf>
    <xf numFmtId="49" fontId="37" fillId="4" borderId="5" xfId="3" applyNumberFormat="1" applyFont="1" applyFill="1" applyBorder="1" applyAlignment="1" applyProtection="1">
      <alignment horizontal="left" vertical="top" wrapText="1"/>
    </xf>
    <xf numFmtId="4" fontId="37" fillId="4" borderId="5" xfId="3" applyNumberFormat="1" applyFont="1" applyFill="1" applyBorder="1" applyAlignment="1" applyProtection="1">
      <alignment horizontal="right" vertical="top"/>
    </xf>
    <xf numFmtId="0" fontId="27" fillId="0" borderId="0" xfId="13" applyFont="1" applyAlignment="1">
      <alignment vertical="top"/>
    </xf>
    <xf numFmtId="166" fontId="28" fillId="5" borderId="30" xfId="3" applyNumberFormat="1" applyFont="1" applyFill="1" applyBorder="1" applyAlignment="1" applyProtection="1">
      <alignment horizontal="left" vertical="top"/>
    </xf>
    <xf numFmtId="164" fontId="27" fillId="5" borderId="3" xfId="3" applyFont="1" applyFill="1" applyBorder="1" applyAlignment="1" applyProtection="1">
      <alignment vertical="top"/>
    </xf>
    <xf numFmtId="164" fontId="28" fillId="5" borderId="1" xfId="3" applyFont="1" applyFill="1" applyBorder="1" applyAlignment="1" applyProtection="1">
      <alignment horizontal="left" vertical="top" wrapText="1"/>
    </xf>
    <xf numFmtId="4" fontId="28" fillId="5" borderId="5" xfId="3" applyNumberFormat="1" applyFont="1" applyFill="1" applyBorder="1" applyAlignment="1" applyProtection="1">
      <alignment horizontal="right" vertical="top"/>
    </xf>
    <xf numFmtId="164" fontId="27" fillId="0" borderId="1" xfId="3" applyFont="1" applyFill="1" applyBorder="1" applyAlignment="1" applyProtection="1">
      <alignment vertical="top"/>
    </xf>
    <xf numFmtId="169" fontId="28" fillId="0" borderId="3" xfId="3" applyNumberFormat="1" applyFont="1" applyFill="1" applyBorder="1" applyAlignment="1" applyProtection="1">
      <alignment horizontal="left" vertical="top"/>
    </xf>
    <xf numFmtId="164" fontId="28" fillId="0" borderId="5" xfId="3" applyFont="1" applyFill="1" applyBorder="1" applyAlignment="1" applyProtection="1">
      <alignment horizontal="left" vertical="top"/>
    </xf>
    <xf numFmtId="4" fontId="28" fillId="0" borderId="5" xfId="3" applyNumberFormat="1" applyFont="1" applyFill="1" applyBorder="1" applyAlignment="1" applyProtection="1">
      <alignment horizontal="right" vertical="top"/>
    </xf>
    <xf numFmtId="4" fontId="27" fillId="0" borderId="4" xfId="13" applyNumberFormat="1" applyFont="1" applyBorder="1" applyAlignment="1">
      <alignment vertical="top"/>
    </xf>
    <xf numFmtId="164" fontId="29" fillId="0" borderId="1" xfId="3" applyFont="1" applyFill="1" applyBorder="1" applyAlignment="1" applyProtection="1">
      <alignment vertical="center"/>
    </xf>
    <xf numFmtId="164" fontId="29" fillId="0" borderId="3" xfId="3" applyFont="1" applyFill="1" applyBorder="1" applyAlignment="1" applyProtection="1">
      <alignment vertical="center"/>
    </xf>
    <xf numFmtId="164" fontId="33" fillId="0" borderId="5" xfId="3" applyFont="1" applyFill="1" applyBorder="1" applyAlignment="1" applyProtection="1">
      <alignment horizontal="right" vertical="center"/>
    </xf>
    <xf numFmtId="4" fontId="33" fillId="0" borderId="5" xfId="3" applyNumberFormat="1" applyFont="1" applyFill="1" applyBorder="1" applyAlignment="1" applyProtection="1">
      <alignment horizontal="right" vertical="center"/>
    </xf>
    <xf numFmtId="4" fontId="34" fillId="0" borderId="4" xfId="13" applyNumberFormat="1" applyFont="1" applyBorder="1" applyAlignment="1">
      <alignment vertical="center"/>
    </xf>
    <xf numFmtId="0" fontId="29" fillId="0" borderId="0" xfId="13" applyFont="1" applyAlignment="1">
      <alignment vertical="center"/>
    </xf>
    <xf numFmtId="164" fontId="36" fillId="0" borderId="0" xfId="3" applyFont="1" applyFill="1" applyBorder="1" applyAlignment="1" applyProtection="1">
      <alignment horizontal="left" vertical="top"/>
    </xf>
    <xf numFmtId="170" fontId="36" fillId="0" borderId="0" xfId="3" applyNumberFormat="1" applyFont="1" applyFill="1" applyBorder="1" applyAlignment="1" applyProtection="1">
      <alignment horizontal="left" vertical="top"/>
    </xf>
    <xf numFmtId="4" fontId="29" fillId="0" borderId="0" xfId="3" applyNumberFormat="1" applyFont="1" applyFill="1" applyBorder="1" applyAlignment="1" applyProtection="1"/>
    <xf numFmtId="165" fontId="37" fillId="4" borderId="1" xfId="3" applyNumberFormat="1" applyFont="1" applyFill="1" applyBorder="1" applyAlignment="1" applyProtection="1">
      <alignment horizontal="left" vertical="top"/>
    </xf>
    <xf numFmtId="164" fontId="27" fillId="4" borderId="1" xfId="3" applyFont="1" applyFill="1" applyBorder="1" applyAlignment="1" applyProtection="1">
      <alignment vertical="top"/>
    </xf>
    <xf numFmtId="164" fontId="27" fillId="4" borderId="3" xfId="3" applyFont="1" applyFill="1" applyBorder="1" applyAlignment="1" applyProtection="1">
      <alignment vertical="top"/>
    </xf>
    <xf numFmtId="164" fontId="37" fillId="4" borderId="5" xfId="3" applyFont="1" applyFill="1" applyBorder="1" applyAlignment="1" applyProtection="1">
      <alignment horizontal="left" vertical="top"/>
    </xf>
    <xf numFmtId="164" fontId="27" fillId="0" borderId="2" xfId="3" applyFont="1" applyFill="1" applyBorder="1" applyAlignment="1" applyProtection="1">
      <alignment vertical="top"/>
    </xf>
    <xf numFmtId="166" fontId="28" fillId="5" borderId="1" xfId="3" applyNumberFormat="1" applyFont="1" applyFill="1" applyBorder="1" applyAlignment="1" applyProtection="1">
      <alignment horizontal="left" vertical="top"/>
    </xf>
    <xf numFmtId="164" fontId="28" fillId="5" borderId="5" xfId="3" applyFont="1" applyFill="1" applyBorder="1" applyAlignment="1" applyProtection="1">
      <alignment horizontal="left" vertical="top"/>
    </xf>
    <xf numFmtId="167" fontId="28" fillId="0" borderId="14" xfId="3" applyNumberFormat="1" applyFont="1" applyFill="1" applyBorder="1" applyAlignment="1" applyProtection="1">
      <alignment horizontal="left" vertical="top"/>
    </xf>
    <xf numFmtId="164" fontId="28" fillId="0" borderId="15" xfId="3" applyFont="1" applyFill="1" applyBorder="1" applyAlignment="1" applyProtection="1">
      <alignment horizontal="left" vertical="top"/>
    </xf>
    <xf numFmtId="4" fontId="28" fillId="0" borderId="15" xfId="3" applyNumberFormat="1" applyFont="1" applyFill="1" applyBorder="1" applyAlignment="1" applyProtection="1">
      <alignment horizontal="right" vertical="top"/>
    </xf>
    <xf numFmtId="167" fontId="28" fillId="0" borderId="3" xfId="3" applyNumberFormat="1" applyFont="1" applyFill="1" applyBorder="1" applyAlignment="1" applyProtection="1">
      <alignment horizontal="left" vertical="top"/>
    </xf>
    <xf numFmtId="4" fontId="28" fillId="5" borderId="28" xfId="3" applyNumberFormat="1" applyFont="1" applyFill="1" applyBorder="1" applyAlignment="1" applyProtection="1">
      <alignment horizontal="right" vertical="top"/>
    </xf>
    <xf numFmtId="4" fontId="28" fillId="0" borderId="21" xfId="3" applyNumberFormat="1" applyFont="1" applyFill="1" applyBorder="1" applyAlignment="1" applyProtection="1">
      <alignment horizontal="right" vertical="top"/>
    </xf>
    <xf numFmtId="4" fontId="27" fillId="0" borderId="29" xfId="13" applyNumberFormat="1" applyFont="1" applyBorder="1" applyAlignment="1">
      <alignment vertical="top"/>
    </xf>
    <xf numFmtId="166" fontId="28" fillId="9" borderId="2" xfId="3" applyNumberFormat="1" applyFont="1" applyFill="1" applyBorder="1" applyAlignment="1" applyProtection="1">
      <alignment horizontal="left" vertical="top"/>
    </xf>
    <xf numFmtId="0" fontId="27" fillId="9" borderId="14" xfId="3" applyNumberFormat="1" applyFont="1" applyFill="1" applyBorder="1" applyAlignment="1" applyProtection="1">
      <alignment horizontal="left" vertical="top"/>
    </xf>
    <xf numFmtId="164" fontId="28" fillId="9" borderId="5" xfId="3" applyFont="1" applyFill="1" applyBorder="1" applyAlignment="1" applyProtection="1">
      <alignment vertical="top" wrapText="1"/>
    </xf>
    <xf numFmtId="4" fontId="28" fillId="9" borderId="4" xfId="3" applyNumberFormat="1" applyFont="1" applyFill="1" applyBorder="1" applyAlignment="1" applyProtection="1">
      <alignment horizontal="right" vertical="top"/>
    </xf>
    <xf numFmtId="164" fontId="27" fillId="0" borderId="9" xfId="3" applyFont="1" applyFill="1" applyBorder="1" applyAlignment="1" applyProtection="1">
      <alignment vertical="top"/>
    </xf>
    <xf numFmtId="164" fontId="29" fillId="0" borderId="30" xfId="3" applyFont="1" applyFill="1" applyBorder="1" applyAlignment="1" applyProtection="1">
      <alignment vertical="center"/>
    </xf>
    <xf numFmtId="164" fontId="29" fillId="0" borderId="68" xfId="3" applyFont="1" applyFill="1" applyBorder="1" applyAlignment="1" applyProtection="1">
      <alignment vertical="center"/>
    </xf>
    <xf numFmtId="164" fontId="33" fillId="0" borderId="12" xfId="3" applyFont="1" applyFill="1" applyBorder="1" applyAlignment="1" applyProtection="1">
      <alignment horizontal="right" vertical="center"/>
    </xf>
    <xf numFmtId="4" fontId="33" fillId="0" borderId="12" xfId="3" applyNumberFormat="1" applyFont="1" applyFill="1" applyBorder="1" applyAlignment="1" applyProtection="1">
      <alignment horizontal="right" vertical="center"/>
    </xf>
    <xf numFmtId="0" fontId="14" fillId="0" borderId="0" xfId="6" applyFont="1" applyAlignment="1">
      <alignment vertical="top"/>
    </xf>
    <xf numFmtId="0" fontId="52" fillId="0" borderId="0" xfId="13" applyFont="1" applyAlignment="1"/>
    <xf numFmtId="0" fontId="14" fillId="0" borderId="0" xfId="6" applyFont="1"/>
    <xf numFmtId="0" fontId="11" fillId="0" borderId="0" xfId="6"/>
    <xf numFmtId="0" fontId="53" fillId="0" borderId="0" xfId="6" applyFont="1" applyBorder="1" applyAlignment="1">
      <alignment vertical="center"/>
    </xf>
    <xf numFmtId="0" fontId="14" fillId="0" borderId="0" xfId="6" applyFont="1" applyBorder="1"/>
    <xf numFmtId="0" fontId="11" fillId="0" borderId="0" xfId="6" applyBorder="1"/>
    <xf numFmtId="49" fontId="17" fillId="11" borderId="30" xfId="6" applyNumberFormat="1" applyFont="1" applyFill="1" applyBorder="1" applyAlignment="1" applyProtection="1">
      <alignment horizontal="center" vertical="center" wrapText="1"/>
      <protection locked="0"/>
    </xf>
    <xf numFmtId="49" fontId="19" fillId="11" borderId="30" xfId="6" applyNumberFormat="1" applyFont="1" applyFill="1" applyBorder="1" applyAlignment="1" applyProtection="1">
      <alignment horizontal="center" vertical="center" wrapText="1"/>
      <protection locked="0"/>
    </xf>
    <xf numFmtId="49" fontId="17" fillId="11" borderId="30" xfId="6" applyNumberFormat="1" applyFont="1" applyFill="1" applyBorder="1" applyAlignment="1" applyProtection="1">
      <alignment horizontal="left" vertical="center" wrapText="1"/>
      <protection locked="0"/>
    </xf>
    <xf numFmtId="171" fontId="17" fillId="11" borderId="10" xfId="6" applyNumberFormat="1" applyFont="1" applyFill="1" applyBorder="1" applyAlignment="1" applyProtection="1">
      <alignment horizontal="right" vertical="center" wrapText="1"/>
      <protection locked="0"/>
    </xf>
    <xf numFmtId="4" fontId="17" fillId="11" borderId="10" xfId="6" applyNumberFormat="1" applyFont="1" applyFill="1" applyBorder="1" applyAlignment="1" applyProtection="1">
      <alignment horizontal="right" vertical="center" wrapText="1"/>
      <protection locked="0"/>
    </xf>
    <xf numFmtId="49" fontId="17" fillId="12" borderId="1" xfId="6" applyNumberFormat="1" applyFont="1" applyFill="1" applyBorder="1" applyAlignment="1" applyProtection="1">
      <alignment horizontal="center" vertical="center" wrapText="1"/>
      <protection locked="0"/>
    </xf>
    <xf numFmtId="49" fontId="19" fillId="12" borderId="13" xfId="6" applyNumberFormat="1" applyFont="1" applyFill="1" applyBorder="1" applyAlignment="1" applyProtection="1">
      <alignment horizontal="center" vertical="center" wrapText="1"/>
      <protection locked="0"/>
    </xf>
    <xf numFmtId="49" fontId="19" fillId="12" borderId="2" xfId="6" applyNumberFormat="1" applyFont="1" applyFill="1" applyBorder="1" applyAlignment="1" applyProtection="1">
      <alignment horizontal="center" vertical="center" wrapText="1"/>
      <protection locked="0"/>
    </xf>
    <xf numFmtId="49" fontId="17" fillId="12" borderId="2" xfId="6" applyNumberFormat="1" applyFont="1" applyFill="1" applyBorder="1" applyAlignment="1" applyProtection="1">
      <alignment horizontal="left" vertical="center" wrapText="1"/>
      <protection locked="0"/>
    </xf>
    <xf numFmtId="171" fontId="17" fillId="12" borderId="21" xfId="6" applyNumberFormat="1" applyFont="1" applyFill="1" applyBorder="1" applyAlignment="1" applyProtection="1">
      <alignment horizontal="right" vertical="center" wrapText="1"/>
      <protection locked="0"/>
    </xf>
    <xf numFmtId="4" fontId="17" fillId="12" borderId="21" xfId="6" applyNumberFormat="1" applyFont="1" applyFill="1" applyBorder="1" applyAlignment="1" applyProtection="1">
      <alignment horizontal="right" vertical="center" wrapText="1"/>
      <protection locked="0"/>
    </xf>
    <xf numFmtId="49" fontId="17" fillId="10" borderId="4" xfId="6" applyNumberFormat="1" applyFont="1" applyFill="1" applyBorder="1" applyAlignment="1" applyProtection="1">
      <alignment horizontal="center" vertical="center" wrapText="1"/>
      <protection locked="0"/>
    </xf>
    <xf numFmtId="49" fontId="19" fillId="10" borderId="4" xfId="6" applyNumberFormat="1" applyFont="1" applyFill="1" applyBorder="1" applyAlignment="1" applyProtection="1">
      <alignment horizontal="center" vertical="center" wrapText="1"/>
      <protection locked="0"/>
    </xf>
    <xf numFmtId="49" fontId="54" fillId="10" borderId="1" xfId="6" applyNumberFormat="1" applyFont="1" applyFill="1" applyBorder="1" applyAlignment="1" applyProtection="1">
      <alignment horizontal="left" vertical="center" wrapText="1"/>
      <protection locked="0"/>
    </xf>
    <xf numFmtId="171" fontId="19" fillId="10" borderId="24" xfId="6" applyNumberFormat="1" applyFont="1" applyFill="1" applyBorder="1" applyAlignment="1" applyProtection="1">
      <alignment horizontal="right" vertical="center" wrapText="1"/>
      <protection locked="0"/>
    </xf>
    <xf numFmtId="4" fontId="14" fillId="0" borderId="4" xfId="6" applyNumberFormat="1" applyFont="1" applyBorder="1" applyAlignment="1">
      <alignment vertical="center"/>
    </xf>
    <xf numFmtId="49" fontId="55" fillId="10" borderId="29" xfId="6" applyNumberFormat="1" applyFont="1" applyFill="1" applyBorder="1" applyAlignment="1" applyProtection="1">
      <alignment horizontal="center" vertical="center" wrapText="1"/>
      <protection locked="0"/>
    </xf>
    <xf numFmtId="0" fontId="56" fillId="0" borderId="29" xfId="6" applyFont="1" applyBorder="1" applyAlignment="1">
      <alignment vertical="top" wrapText="1"/>
    </xf>
    <xf numFmtId="171" fontId="55" fillId="10" borderId="60" xfId="6" applyNumberFormat="1" applyFont="1" applyFill="1" applyBorder="1" applyAlignment="1" applyProtection="1">
      <alignment horizontal="right" vertical="center" wrapText="1"/>
      <protection locked="0"/>
    </xf>
    <xf numFmtId="49" fontId="55" fillId="10" borderId="4" xfId="6" applyNumberFormat="1" applyFont="1" applyFill="1" applyBorder="1" applyAlignment="1" applyProtection="1">
      <alignment horizontal="center" vertical="center" wrapText="1"/>
      <protection locked="0"/>
    </xf>
    <xf numFmtId="0" fontId="57" fillId="0" borderId="41" xfId="6" applyFont="1" applyBorder="1" applyAlignment="1">
      <alignment vertical="top" wrapText="1"/>
    </xf>
    <xf numFmtId="171" fontId="54" fillId="10" borderId="4" xfId="6" applyNumberFormat="1" applyFont="1" applyFill="1" applyBorder="1" applyAlignment="1" applyProtection="1">
      <alignment horizontal="right" vertical="center" wrapText="1"/>
      <protection locked="0"/>
    </xf>
    <xf numFmtId="4" fontId="54" fillId="10" borderId="4" xfId="6" applyNumberFormat="1" applyFont="1" applyFill="1" applyBorder="1" applyAlignment="1" applyProtection="1">
      <alignment horizontal="right" vertical="center" wrapText="1"/>
      <protection locked="0"/>
    </xf>
    <xf numFmtId="49" fontId="17" fillId="10" borderId="29" xfId="6" applyNumberFormat="1" applyFont="1" applyFill="1" applyBorder="1" applyAlignment="1" applyProtection="1">
      <alignment horizontal="center" vertical="center" wrapText="1"/>
      <protection locked="0"/>
    </xf>
    <xf numFmtId="0" fontId="56" fillId="0" borderId="0" xfId="6" applyFont="1" applyBorder="1" applyAlignment="1">
      <alignment vertical="top" wrapText="1"/>
    </xf>
    <xf numFmtId="4" fontId="55" fillId="10" borderId="60" xfId="6" applyNumberFormat="1" applyFont="1" applyFill="1" applyBorder="1" applyAlignment="1" applyProtection="1">
      <alignment horizontal="right" vertical="center" wrapText="1"/>
      <protection locked="0"/>
    </xf>
    <xf numFmtId="49" fontId="19" fillId="10" borderId="47" xfId="6" applyNumberFormat="1" applyFont="1" applyFill="1" applyBorder="1" applyAlignment="1" applyProtection="1">
      <alignment vertical="center" wrapText="1"/>
      <protection locked="0"/>
    </xf>
    <xf numFmtId="49" fontId="55" fillId="10" borderId="30" xfId="6" applyNumberFormat="1" applyFont="1" applyFill="1" applyBorder="1" applyAlignment="1" applyProtection="1">
      <alignment horizontal="center" vertical="center" wrapText="1"/>
      <protection locked="0"/>
    </xf>
    <xf numFmtId="49" fontId="55" fillId="10" borderId="30" xfId="6" applyNumberFormat="1" applyFont="1" applyFill="1" applyBorder="1" applyAlignment="1" applyProtection="1">
      <alignment horizontal="left" vertical="center" wrapText="1"/>
      <protection locked="0"/>
    </xf>
    <xf numFmtId="171" fontId="55" fillId="10" borderId="10" xfId="6" applyNumberFormat="1" applyFont="1" applyFill="1" applyBorder="1" applyAlignment="1" applyProtection="1">
      <alignment horizontal="right" vertical="center" wrapText="1"/>
      <protection locked="0"/>
    </xf>
    <xf numFmtId="49" fontId="19" fillId="10" borderId="2" xfId="6" applyNumberFormat="1" applyFont="1" applyFill="1" applyBorder="1" applyAlignment="1" applyProtection="1">
      <alignment vertical="center" wrapText="1"/>
      <protection locked="0"/>
    </xf>
    <xf numFmtId="49" fontId="55" fillId="10" borderId="1" xfId="6" applyNumberFormat="1" applyFont="1" applyFill="1" applyBorder="1" applyAlignment="1" applyProtection="1">
      <alignment horizontal="left" vertical="center" wrapText="1"/>
      <protection locked="0"/>
    </xf>
    <xf numFmtId="171" fontId="55" fillId="10" borderId="21" xfId="6" applyNumberFormat="1" applyFont="1" applyFill="1" applyBorder="1" applyAlignment="1" applyProtection="1">
      <alignment horizontal="right" vertical="center" wrapText="1"/>
      <protection locked="0"/>
    </xf>
    <xf numFmtId="4" fontId="14" fillId="0" borderId="45" xfId="6" applyNumberFormat="1" applyFont="1" applyBorder="1" applyAlignment="1">
      <alignment vertical="center"/>
    </xf>
    <xf numFmtId="49" fontId="17" fillId="10" borderId="30" xfId="6" applyNumberFormat="1" applyFont="1" applyFill="1" applyBorder="1" applyAlignment="1" applyProtection="1">
      <alignment horizontal="center" vertical="center" wrapText="1"/>
      <protection locked="0"/>
    </xf>
    <xf numFmtId="49" fontId="19" fillId="10" borderId="10" xfId="6" applyNumberFormat="1" applyFont="1" applyFill="1" applyBorder="1" applyAlignment="1" applyProtection="1">
      <alignment horizontal="center" vertical="center" wrapText="1"/>
      <protection locked="0"/>
    </xf>
    <xf numFmtId="49" fontId="19" fillId="10" borderId="30" xfId="6" applyNumberFormat="1" applyFont="1" applyFill="1" applyBorder="1" applyAlignment="1" applyProtection="1">
      <alignment vertical="center" wrapText="1"/>
      <protection locked="0"/>
    </xf>
    <xf numFmtId="49" fontId="55" fillId="10" borderId="5" xfId="6" applyNumberFormat="1" applyFont="1" applyFill="1" applyBorder="1" applyAlignment="1" applyProtection="1">
      <alignment horizontal="left" vertical="center" wrapText="1"/>
      <protection locked="0"/>
    </xf>
    <xf numFmtId="171" fontId="55" fillId="10" borderId="4" xfId="6" applyNumberFormat="1" applyFont="1" applyFill="1" applyBorder="1" applyAlignment="1" applyProtection="1">
      <alignment horizontal="right" vertical="center" wrapText="1"/>
      <protection locked="0"/>
    </xf>
    <xf numFmtId="49" fontId="54" fillId="13" borderId="1" xfId="6" applyNumberFormat="1" applyFont="1" applyFill="1" applyBorder="1" applyAlignment="1" applyProtection="1">
      <alignment horizontal="center" vertical="center" wrapText="1"/>
      <protection locked="0"/>
    </xf>
    <xf numFmtId="49" fontId="54" fillId="13" borderId="1" xfId="6" applyNumberFormat="1" applyFont="1" applyFill="1" applyBorder="1" applyAlignment="1" applyProtection="1">
      <alignment horizontal="left" vertical="center" wrapText="1"/>
      <protection locked="0"/>
    </xf>
    <xf numFmtId="171" fontId="54" fillId="13" borderId="10" xfId="6" applyNumberFormat="1" applyFont="1" applyFill="1" applyBorder="1" applyAlignment="1" applyProtection="1">
      <alignment horizontal="right" vertical="center" wrapText="1"/>
      <protection locked="0"/>
    </xf>
    <xf numFmtId="4" fontId="54" fillId="13" borderId="10" xfId="6" applyNumberFormat="1" applyFont="1" applyFill="1" applyBorder="1" applyAlignment="1" applyProtection="1">
      <alignment horizontal="right" vertical="center" wrapText="1"/>
      <protection locked="0"/>
    </xf>
    <xf numFmtId="49" fontId="58" fillId="10" borderId="2" xfId="6" applyNumberFormat="1" applyFont="1" applyFill="1" applyBorder="1" applyAlignment="1" applyProtection="1">
      <alignment horizontal="center" vertical="center" wrapText="1"/>
      <protection locked="0"/>
    </xf>
    <xf numFmtId="49" fontId="54" fillId="14" borderId="1" xfId="6" applyNumberFormat="1" applyFont="1" applyFill="1" applyBorder="1" applyAlignment="1" applyProtection="1">
      <alignment horizontal="center" vertical="center" wrapText="1"/>
      <protection locked="0"/>
    </xf>
    <xf numFmtId="49" fontId="59" fillId="14" borderId="1" xfId="6" applyNumberFormat="1" applyFont="1" applyFill="1" applyBorder="1" applyAlignment="1" applyProtection="1">
      <alignment horizontal="center" vertical="center" wrapText="1"/>
      <protection locked="0"/>
    </xf>
    <xf numFmtId="49" fontId="54" fillId="14" borderId="1" xfId="6" applyNumberFormat="1" applyFont="1" applyFill="1" applyBorder="1" applyAlignment="1" applyProtection="1">
      <alignment horizontal="left" vertical="center" wrapText="1"/>
      <protection locked="0"/>
    </xf>
    <xf numFmtId="171" fontId="54" fillId="14" borderId="5" xfId="6" applyNumberFormat="1" applyFont="1" applyFill="1" applyBorder="1" applyAlignment="1" applyProtection="1">
      <alignment horizontal="right" vertical="center" wrapText="1"/>
      <protection locked="0"/>
    </xf>
    <xf numFmtId="4" fontId="54" fillId="14" borderId="5" xfId="6" applyNumberFormat="1" applyFont="1" applyFill="1" applyBorder="1" applyAlignment="1" applyProtection="1">
      <alignment horizontal="right" vertical="center" wrapText="1"/>
      <protection locked="0"/>
    </xf>
    <xf numFmtId="49" fontId="60" fillId="10" borderId="2" xfId="6" applyNumberFormat="1" applyFont="1" applyFill="1" applyBorder="1" applyAlignment="1" applyProtection="1">
      <alignment horizontal="center" vertical="center" wrapText="1"/>
      <protection locked="0"/>
    </xf>
    <xf numFmtId="49" fontId="54" fillId="10" borderId="1" xfId="6" applyNumberFormat="1" applyFont="1" applyFill="1" applyBorder="1" applyAlignment="1" applyProtection="1">
      <alignment horizontal="center" vertical="center" wrapText="1"/>
      <protection locked="0"/>
    </xf>
    <xf numFmtId="171" fontId="54" fillId="10" borderId="5" xfId="6" applyNumberFormat="1" applyFont="1" applyFill="1" applyBorder="1" applyAlignment="1" applyProtection="1">
      <alignment horizontal="right" vertical="center" wrapText="1"/>
      <protection locked="0"/>
    </xf>
    <xf numFmtId="4" fontId="54" fillId="10" borderId="5" xfId="6" applyNumberFormat="1" applyFont="1" applyFill="1" applyBorder="1" applyAlignment="1" applyProtection="1">
      <alignment horizontal="right" vertical="center" wrapText="1"/>
      <protection locked="0"/>
    </xf>
    <xf numFmtId="49" fontId="60" fillId="10" borderId="0" xfId="6" applyNumberFormat="1" applyFont="1" applyFill="1" applyBorder="1" applyAlignment="1" applyProtection="1">
      <alignment horizontal="center" vertical="center" wrapText="1"/>
      <protection locked="0"/>
    </xf>
    <xf numFmtId="49" fontId="55" fillId="10" borderId="1" xfId="6" applyNumberFormat="1" applyFont="1" applyFill="1" applyBorder="1" applyAlignment="1" applyProtection="1">
      <alignment horizontal="center" vertical="center" wrapText="1"/>
      <protection locked="0"/>
    </xf>
    <xf numFmtId="49" fontId="55" fillId="10" borderId="1" xfId="6" applyNumberFormat="1" applyFont="1" applyFill="1" applyBorder="1" applyAlignment="1" applyProtection="1">
      <alignment horizontal="left" wrapText="1"/>
      <protection locked="0"/>
    </xf>
    <xf numFmtId="171" fontId="55" fillId="10" borderId="5" xfId="6" applyNumberFormat="1" applyFont="1" applyFill="1" applyBorder="1" applyAlignment="1" applyProtection="1">
      <alignment horizontal="right" vertical="center" wrapText="1"/>
      <protection locked="0"/>
    </xf>
    <xf numFmtId="171" fontId="54" fillId="13" borderId="5" xfId="6" applyNumberFormat="1" applyFont="1" applyFill="1" applyBorder="1" applyAlignment="1" applyProtection="1">
      <alignment horizontal="right" vertical="center" wrapText="1"/>
      <protection locked="0"/>
    </xf>
    <xf numFmtId="4" fontId="54" fillId="13" borderId="5" xfId="6" applyNumberFormat="1" applyFont="1" applyFill="1" applyBorder="1" applyAlignment="1" applyProtection="1">
      <alignment horizontal="right" vertical="center" wrapText="1"/>
      <protection locked="0"/>
    </xf>
    <xf numFmtId="49" fontId="62" fillId="10" borderId="0" xfId="6" applyNumberFormat="1" applyFont="1" applyFill="1" applyBorder="1" applyAlignment="1" applyProtection="1">
      <alignment horizontal="center" vertical="center" wrapText="1"/>
      <protection locked="0"/>
    </xf>
    <xf numFmtId="49" fontId="60" fillId="10" borderId="1" xfId="6" applyNumberFormat="1" applyFont="1" applyFill="1" applyBorder="1" applyAlignment="1" applyProtection="1">
      <alignment horizontal="center" vertical="center" wrapText="1"/>
      <protection locked="0"/>
    </xf>
    <xf numFmtId="49" fontId="63" fillId="10" borderId="2" xfId="6" applyNumberFormat="1" applyFont="1" applyFill="1" applyBorder="1" applyAlignment="1" applyProtection="1">
      <alignment horizontal="center" vertical="center" wrapText="1"/>
      <protection locked="0"/>
    </xf>
    <xf numFmtId="49" fontId="55" fillId="10" borderId="2" xfId="6" applyNumberFormat="1" applyFont="1" applyFill="1" applyBorder="1" applyAlignment="1" applyProtection="1">
      <alignment horizontal="center" vertical="center" wrapText="1"/>
      <protection locked="0"/>
    </xf>
    <xf numFmtId="49" fontId="55" fillId="10" borderId="0" xfId="6" applyNumberFormat="1" applyFont="1" applyFill="1" applyBorder="1" applyAlignment="1" applyProtection="1">
      <alignment horizontal="center" vertical="center" wrapText="1"/>
      <protection locked="0"/>
    </xf>
    <xf numFmtId="4" fontId="64" fillId="0" borderId="4" xfId="6" applyNumberFormat="1" applyFont="1" applyBorder="1" applyAlignment="1">
      <alignment vertical="center"/>
    </xf>
    <xf numFmtId="49" fontId="65" fillId="10" borderId="1" xfId="6" applyNumberFormat="1" applyFont="1" applyFill="1" applyBorder="1" applyAlignment="1" applyProtection="1">
      <alignment horizontal="left" vertical="center" wrapText="1"/>
      <protection locked="0"/>
    </xf>
    <xf numFmtId="4" fontId="56" fillId="0" borderId="4" xfId="6" applyNumberFormat="1" applyFont="1" applyBorder="1" applyAlignment="1">
      <alignment vertical="center"/>
    </xf>
    <xf numFmtId="164" fontId="66" fillId="0" borderId="5" xfId="3" applyFont="1" applyFill="1" applyBorder="1" applyAlignment="1" applyProtection="1">
      <alignment horizontal="left" vertical="top"/>
    </xf>
    <xf numFmtId="171" fontId="54" fillId="10" borderId="15" xfId="6" applyNumberFormat="1" applyFont="1" applyFill="1" applyBorder="1" applyAlignment="1" applyProtection="1">
      <alignment horizontal="right" vertical="center" wrapText="1"/>
      <protection locked="0"/>
    </xf>
    <xf numFmtId="49" fontId="54" fillId="10" borderId="0" xfId="6" applyNumberFormat="1" applyFont="1" applyFill="1" applyBorder="1" applyAlignment="1" applyProtection="1">
      <alignment horizontal="center" vertical="center" wrapText="1"/>
      <protection locked="0"/>
    </xf>
    <xf numFmtId="0" fontId="56" fillId="0" borderId="0" xfId="6" applyFont="1"/>
    <xf numFmtId="0" fontId="67" fillId="0" borderId="46" xfId="6" applyFont="1" applyBorder="1"/>
    <xf numFmtId="49" fontId="68" fillId="10" borderId="71" xfId="6" applyNumberFormat="1" applyFont="1" applyFill="1" applyBorder="1" applyAlignment="1" applyProtection="1">
      <alignment horizontal="right" vertical="center" wrapText="1"/>
      <protection locked="0"/>
    </xf>
    <xf numFmtId="49" fontId="69" fillId="10" borderId="71" xfId="6" applyNumberFormat="1" applyFont="1" applyFill="1" applyBorder="1" applyAlignment="1" applyProtection="1">
      <alignment horizontal="right" vertical="center" wrapText="1"/>
      <protection locked="0"/>
    </xf>
    <xf numFmtId="49" fontId="69" fillId="10" borderId="14" xfId="6" applyNumberFormat="1" applyFont="1" applyFill="1" applyBorder="1" applyAlignment="1" applyProtection="1">
      <alignment horizontal="right" vertical="center" wrapText="1"/>
      <protection locked="0"/>
    </xf>
    <xf numFmtId="171" fontId="69" fillId="10" borderId="71" xfId="6" applyNumberFormat="1" applyFont="1" applyFill="1" applyBorder="1" applyAlignment="1" applyProtection="1">
      <alignment horizontal="right" vertical="center" wrapText="1"/>
      <protection locked="0"/>
    </xf>
    <xf numFmtId="0" fontId="11" fillId="0" borderId="64" xfId="6" applyBorder="1"/>
    <xf numFmtId="0" fontId="70" fillId="0" borderId="67" xfId="6" applyFont="1" applyBorder="1" applyAlignment="1">
      <alignment horizontal="left"/>
    </xf>
    <xf numFmtId="171" fontId="70" fillId="0" borderId="0" xfId="6" applyNumberFormat="1" applyFont="1" applyBorder="1"/>
    <xf numFmtId="0" fontId="11" fillId="0" borderId="60" xfId="6" applyBorder="1"/>
    <xf numFmtId="0" fontId="11" fillId="0" borderId="73" xfId="6" applyBorder="1"/>
    <xf numFmtId="0" fontId="70" fillId="0" borderId="74" xfId="6" applyFont="1" applyBorder="1" applyAlignment="1">
      <alignment horizontal="left"/>
    </xf>
    <xf numFmtId="171" fontId="70" fillId="0" borderId="73" xfId="6" applyNumberFormat="1" applyFont="1" applyBorder="1"/>
    <xf numFmtId="171" fontId="14" fillId="0" borderId="0" xfId="6" applyNumberFormat="1" applyFont="1"/>
    <xf numFmtId="0" fontId="11" fillId="0" borderId="0" xfId="14"/>
    <xf numFmtId="0" fontId="34" fillId="0" borderId="4" xfId="14" applyFont="1" applyBorder="1" applyAlignment="1">
      <alignment horizontal="center" vertical="center"/>
    </xf>
    <xf numFmtId="0" fontId="34" fillId="0" borderId="4" xfId="14" applyFont="1" applyBorder="1" applyAlignment="1">
      <alignment vertical="center"/>
    </xf>
    <xf numFmtId="0" fontId="21" fillId="0" borderId="4" xfId="14" applyFont="1" applyBorder="1" applyAlignment="1">
      <alignment horizontal="center" vertical="center" wrapText="1"/>
    </xf>
    <xf numFmtId="0" fontId="34" fillId="0" borderId="4" xfId="14" applyFont="1" applyBorder="1" applyAlignment="1">
      <alignment horizontal="center" vertical="center" wrapText="1"/>
    </xf>
    <xf numFmtId="0" fontId="34" fillId="0" borderId="45" xfId="14" applyFont="1" applyBorder="1" applyAlignment="1">
      <alignment horizontal="center"/>
    </xf>
    <xf numFmtId="0" fontId="34" fillId="0" borderId="45" xfId="14" applyFont="1" applyBorder="1"/>
    <xf numFmtId="4" fontId="34" fillId="0" borderId="45" xfId="14" applyNumberFormat="1" applyFont="1" applyBorder="1"/>
    <xf numFmtId="0" fontId="11" fillId="0" borderId="63" xfId="14" applyBorder="1" applyAlignment="1">
      <alignment horizontal="center"/>
    </xf>
    <xf numFmtId="0" fontId="71" fillId="0" borderId="63" xfId="14" applyFont="1" applyBorder="1" applyAlignment="1">
      <alignment vertical="top" wrapText="1"/>
    </xf>
    <xf numFmtId="0" fontId="34" fillId="0" borderId="63" xfId="14" applyFont="1" applyBorder="1"/>
    <xf numFmtId="4" fontId="71" fillId="0" borderId="63" xfId="14" applyNumberFormat="1" applyFont="1" applyBorder="1" applyAlignment="1">
      <alignment vertical="top"/>
    </xf>
    <xf numFmtId="4" fontId="71" fillId="0" borderId="63" xfId="6" applyNumberFormat="1" applyFont="1" applyBorder="1" applyAlignment="1">
      <alignment vertical="center" wrapText="1"/>
    </xf>
    <xf numFmtId="0" fontId="71" fillId="0" borderId="29" xfId="6" applyFont="1" applyBorder="1"/>
    <xf numFmtId="0" fontId="71" fillId="0" borderId="63" xfId="14" applyFont="1" applyBorder="1"/>
    <xf numFmtId="4" fontId="71" fillId="0" borderId="63" xfId="6" applyNumberFormat="1" applyFont="1" applyBorder="1" applyAlignment="1">
      <alignment vertical="top"/>
    </xf>
    <xf numFmtId="0" fontId="34" fillId="0" borderId="45" xfId="14" applyFont="1" applyBorder="1" applyAlignment="1">
      <alignment wrapText="1"/>
    </xf>
    <xf numFmtId="4" fontId="34" fillId="0" borderId="45" xfId="14" applyNumberFormat="1" applyFont="1" applyBorder="1" applyAlignment="1">
      <alignment vertical="center"/>
    </xf>
    <xf numFmtId="0" fontId="71" fillId="0" borderId="63" xfId="14" applyFont="1" applyBorder="1" applyAlignment="1">
      <alignment wrapText="1"/>
    </xf>
    <xf numFmtId="4" fontId="71" fillId="0" borderId="63" xfId="14" applyNumberFormat="1" applyFont="1" applyBorder="1" applyAlignment="1">
      <alignment vertical="center"/>
    </xf>
    <xf numFmtId="4" fontId="71" fillId="0" borderId="63" xfId="6" applyNumberFormat="1" applyFont="1" applyBorder="1" applyAlignment="1">
      <alignment vertical="center"/>
    </xf>
    <xf numFmtId="0" fontId="71" fillId="0" borderId="63" xfId="14" applyFont="1" applyBorder="1" applyAlignment="1">
      <alignment vertical="top"/>
    </xf>
    <xf numFmtId="4" fontId="71" fillId="0" borderId="29" xfId="6" applyNumberFormat="1" applyFont="1" applyBorder="1" applyAlignment="1">
      <alignment vertical="center"/>
    </xf>
    <xf numFmtId="4" fontId="71" fillId="0" borderId="63" xfId="14" applyNumberFormat="1" applyFont="1" applyBorder="1"/>
    <xf numFmtId="4" fontId="71" fillId="0" borderId="63" xfId="6" applyNumberFormat="1" applyFont="1" applyBorder="1"/>
    <xf numFmtId="4" fontId="71" fillId="0" borderId="63" xfId="14" applyNumberFormat="1" applyFont="1" applyBorder="1" applyAlignment="1"/>
    <xf numFmtId="4" fontId="71" fillId="0" borderId="29" xfId="6" applyNumberFormat="1" applyFont="1" applyBorder="1"/>
    <xf numFmtId="4" fontId="71" fillId="0" borderId="63" xfId="14" applyNumberFormat="1" applyFont="1" applyBorder="1" applyAlignment="1">
      <alignment vertical="center" wrapText="1"/>
    </xf>
    <xf numFmtId="4" fontId="71" fillId="0" borderId="29" xfId="14" applyNumberFormat="1" applyFont="1" applyBorder="1" applyAlignment="1">
      <alignment vertical="center" wrapText="1"/>
    </xf>
    <xf numFmtId="4" fontId="71" fillId="0" borderId="29" xfId="6" applyNumberFormat="1" applyFont="1" applyBorder="1" applyAlignment="1">
      <alignment vertical="center" wrapText="1"/>
    </xf>
    <xf numFmtId="4" fontId="34" fillId="0" borderId="63" xfId="14" applyNumberFormat="1" applyFont="1" applyBorder="1"/>
    <xf numFmtId="0" fontId="71" fillId="0" borderId="63" xfId="14" applyFont="1" applyBorder="1" applyAlignment="1">
      <alignment horizontal="center"/>
    </xf>
    <xf numFmtId="4" fontId="71" fillId="0" borderId="29" xfId="14" applyNumberFormat="1" applyFont="1" applyBorder="1"/>
    <xf numFmtId="0" fontId="34" fillId="0" borderId="63" xfId="14" applyFont="1" applyBorder="1" applyAlignment="1">
      <alignment horizontal="center"/>
    </xf>
    <xf numFmtId="0" fontId="11" fillId="0" borderId="29" xfId="14" applyBorder="1" applyAlignment="1">
      <alignment horizontal="center"/>
    </xf>
    <xf numFmtId="0" fontId="71" fillId="0" borderId="29" xfId="14" applyFont="1" applyBorder="1"/>
    <xf numFmtId="0" fontId="72" fillId="0" borderId="29" xfId="14" applyFont="1" applyBorder="1" applyAlignment="1">
      <alignment horizontal="center"/>
    </xf>
    <xf numFmtId="0" fontId="71" fillId="0" borderId="29" xfId="14" applyFont="1" applyBorder="1" applyAlignment="1">
      <alignment wrapText="1"/>
    </xf>
    <xf numFmtId="0" fontId="71" fillId="0" borderId="29" xfId="14" applyFont="1" applyBorder="1" applyAlignment="1">
      <alignment horizontal="center"/>
    </xf>
    <xf numFmtId="0" fontId="71" fillId="0" borderId="63" xfId="16" applyFont="1" applyBorder="1" applyAlignment="1">
      <alignment vertical="top" wrapText="1"/>
    </xf>
    <xf numFmtId="0" fontId="11" fillId="0" borderId="63" xfId="14" applyBorder="1" applyAlignment="1">
      <alignment horizontal="center" vertical="top"/>
    </xf>
    <xf numFmtId="0" fontId="71" fillId="0" borderId="63" xfId="14" applyFont="1" applyBorder="1" applyAlignment="1">
      <alignment horizontal="center" vertical="top"/>
    </xf>
    <xf numFmtId="0" fontId="11" fillId="0" borderId="63" xfId="14" applyFont="1" applyBorder="1" applyAlignment="1">
      <alignment horizontal="center" vertical="top"/>
    </xf>
    <xf numFmtId="4" fontId="71" fillId="0" borderId="29" xfId="6" applyNumberFormat="1" applyFont="1" applyBorder="1" applyAlignment="1">
      <alignment vertical="top"/>
    </xf>
    <xf numFmtId="0" fontId="43" fillId="0" borderId="63" xfId="14" applyFont="1" applyBorder="1" applyAlignment="1">
      <alignment horizontal="center" vertical="top"/>
    </xf>
    <xf numFmtId="0" fontId="11" fillId="0" borderId="75" xfId="14" applyBorder="1" applyAlignment="1">
      <alignment horizontal="center"/>
    </xf>
    <xf numFmtId="0" fontId="73" fillId="0" borderId="75" xfId="14" applyFont="1" applyBorder="1" applyAlignment="1">
      <alignment horizontal="right"/>
    </xf>
    <xf numFmtId="0" fontId="73" fillId="0" borderId="75" xfId="14" applyFont="1" applyBorder="1" applyAlignment="1">
      <alignment horizontal="center"/>
    </xf>
    <xf numFmtId="4" fontId="73" fillId="0" borderId="75" xfId="14" applyNumberFormat="1" applyFont="1" applyBorder="1"/>
    <xf numFmtId="0" fontId="26" fillId="0" borderId="0" xfId="19"/>
    <xf numFmtId="0" fontId="20" fillId="0" borderId="0" xfId="19" applyFont="1" applyAlignment="1">
      <alignment vertical="top"/>
    </xf>
    <xf numFmtId="0" fontId="20" fillId="0" borderId="0" xfId="19" applyFont="1" applyAlignment="1">
      <alignment vertical="top" wrapText="1"/>
    </xf>
    <xf numFmtId="4" fontId="20" fillId="0" borderId="0" xfId="19" applyNumberFormat="1" applyFont="1" applyAlignment="1">
      <alignment vertical="top"/>
    </xf>
    <xf numFmtId="0" fontId="26" fillId="0" borderId="0" xfId="21"/>
    <xf numFmtId="0" fontId="21" fillId="0" borderId="0" xfId="22" applyFont="1" applyAlignment="1"/>
    <xf numFmtId="0" fontId="76" fillId="0" borderId="0" xfId="21" applyFont="1" applyBorder="1" applyAlignment="1">
      <alignment horizontal="left" vertical="center" wrapText="1"/>
    </xf>
    <xf numFmtId="0" fontId="42" fillId="0" borderId="0" xfId="21" applyFont="1" applyBorder="1" applyAlignment="1">
      <alignment horizontal="left" vertical="center"/>
    </xf>
    <xf numFmtId="0" fontId="26" fillId="0" borderId="0" xfId="21" applyBorder="1"/>
    <xf numFmtId="0" fontId="26" fillId="0" borderId="0" xfId="21" applyBorder="1" applyAlignment="1">
      <alignment horizontal="left"/>
    </xf>
    <xf numFmtId="0" fontId="15" fillId="0" borderId="0" xfId="15"/>
    <xf numFmtId="49" fontId="5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9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5" xfId="1" applyNumberFormat="1" applyFont="1" applyFill="1" applyBorder="1" applyAlignment="1" applyProtection="1">
      <alignment horizontal="right" vertical="center" wrapText="1"/>
      <protection locked="0"/>
    </xf>
    <xf numFmtId="4" fontId="10" fillId="2" borderId="3" xfId="1" applyNumberFormat="1" applyFont="1" applyFill="1" applyBorder="1" applyAlignment="1" applyProtection="1">
      <alignment horizontal="right" vertical="center" wrapText="1"/>
      <protection locked="0"/>
    </xf>
    <xf numFmtId="4" fontId="10" fillId="2" borderId="108" xfId="1" applyNumberFormat="1" applyFont="1" applyFill="1" applyBorder="1" applyAlignment="1" applyProtection="1">
      <alignment horizontal="right" vertical="center" wrapText="1"/>
      <protection locked="0"/>
    </xf>
    <xf numFmtId="4" fontId="77" fillId="0" borderId="4" xfId="1" applyNumberFormat="1" applyFont="1" applyFill="1" applyBorder="1" applyAlignment="1" applyProtection="1">
      <alignment horizontal="right" vertical="center"/>
      <protection locked="0"/>
    </xf>
    <xf numFmtId="49" fontId="6" fillId="20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20" borderId="1" xfId="1" applyNumberFormat="1" applyFont="1" applyFill="1" applyBorder="1" applyAlignment="1" applyProtection="1">
      <alignment horizontal="left" vertical="center" wrapText="1"/>
      <protection locked="0"/>
    </xf>
    <xf numFmtId="4" fontId="6" fillId="20" borderId="1" xfId="1" applyNumberFormat="1" applyFont="1" applyFill="1" applyBorder="1" applyAlignment="1" applyProtection="1">
      <alignment horizontal="right" vertical="center" wrapText="1"/>
      <protection locked="0"/>
    </xf>
    <xf numFmtId="49" fontId="8" fillId="21" borderId="1" xfId="1" applyNumberFormat="1" applyFont="1" applyFill="1" applyBorder="1" applyAlignment="1" applyProtection="1">
      <alignment horizontal="center" vertical="center" wrapText="1"/>
      <protection locked="0"/>
    </xf>
    <xf numFmtId="49" fontId="7" fillId="21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1" borderId="1" xfId="1" applyNumberFormat="1" applyFont="1" applyFill="1" applyBorder="1" applyAlignment="1" applyProtection="1">
      <alignment horizontal="left" vertical="center" wrapText="1"/>
      <protection locked="0"/>
    </xf>
    <xf numFmtId="4" fontId="8" fillId="21" borderId="1" xfId="1" applyNumberFormat="1" applyFont="1" applyFill="1" applyBorder="1" applyAlignment="1" applyProtection="1">
      <alignment horizontal="right" vertical="center" wrapText="1"/>
      <protection locked="0"/>
    </xf>
    <xf numFmtId="4" fontId="19" fillId="21" borderId="1" xfId="1" applyNumberFormat="1" applyFont="1" applyFill="1" applyBorder="1" applyAlignment="1" applyProtection="1">
      <alignment horizontal="right" vertical="center" wrapText="1"/>
      <protection locked="0"/>
    </xf>
    <xf numFmtId="49" fontId="78" fillId="20" borderId="1" xfId="1" applyNumberFormat="1" applyFont="1" applyFill="1" applyBorder="1" applyAlignment="1" applyProtection="1">
      <alignment horizontal="center" vertical="center" wrapText="1"/>
      <protection locked="0"/>
    </xf>
    <xf numFmtId="49" fontId="78" fillId="20" borderId="1" xfId="1" applyNumberFormat="1" applyFont="1" applyFill="1" applyBorder="1" applyAlignment="1" applyProtection="1">
      <alignment horizontal="left" vertical="center" wrapText="1"/>
      <protection locked="0"/>
    </xf>
    <xf numFmtId="4" fontId="78" fillId="20" borderId="1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1" applyNumberFormat="1" applyFont="1" applyFill="1" applyBorder="1" applyAlignment="1" applyProtection="1">
      <alignment horizontal="left" vertical="top"/>
      <protection locked="0"/>
    </xf>
    <xf numFmtId="0" fontId="10" fillId="0" borderId="0" xfId="1" applyNumberFormat="1" applyFont="1" applyFill="1" applyBorder="1" applyAlignment="1" applyProtection="1">
      <alignment horizontal="left" vertical="top"/>
      <protection locked="0"/>
    </xf>
    <xf numFmtId="49" fontId="6" fillId="20" borderId="30" xfId="1" applyNumberFormat="1" applyFont="1" applyFill="1" applyBorder="1" applyAlignment="1" applyProtection="1">
      <alignment horizontal="center" vertical="center" wrapText="1"/>
      <protection locked="0"/>
    </xf>
    <xf numFmtId="49" fontId="6" fillId="20" borderId="30" xfId="1" applyNumberFormat="1" applyFont="1" applyFill="1" applyBorder="1" applyAlignment="1" applyProtection="1">
      <alignment horizontal="left" vertical="center" wrapText="1"/>
      <protection locked="0"/>
    </xf>
    <xf numFmtId="4" fontId="6" fillId="20" borderId="30" xfId="1" applyNumberFormat="1" applyFont="1" applyFill="1" applyBorder="1" applyAlignment="1" applyProtection="1">
      <alignment horizontal="right" vertical="center" wrapText="1"/>
      <protection locked="0"/>
    </xf>
    <xf numFmtId="4" fontId="77" fillId="0" borderId="4" xfId="1" applyNumberFormat="1" applyFont="1" applyFill="1" applyBorder="1" applyAlignment="1" applyProtection="1">
      <alignment horizontal="right"/>
      <protection locked="0"/>
    </xf>
    <xf numFmtId="4" fontId="6" fillId="20" borderId="10" xfId="1" applyNumberFormat="1" applyFont="1" applyFill="1" applyBorder="1" applyAlignment="1" applyProtection="1">
      <alignment horizontal="right" vertical="center" wrapText="1"/>
      <protection locked="0"/>
    </xf>
    <xf numFmtId="4" fontId="19" fillId="21" borderId="5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5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5" xfId="1" applyNumberFormat="1" applyFont="1" applyFill="1" applyBorder="1" applyAlignment="1" applyProtection="1">
      <alignment horizontal="right" vertical="center" wrapText="1"/>
      <protection locked="0"/>
    </xf>
    <xf numFmtId="4" fontId="78" fillId="20" borderId="5" xfId="1" applyNumberFormat="1" applyFont="1" applyFill="1" applyBorder="1" applyAlignment="1" applyProtection="1">
      <alignment horizontal="right" vertical="center" wrapText="1"/>
      <protection locked="0"/>
    </xf>
    <xf numFmtId="10" fontId="6" fillId="20" borderId="26" xfId="1" applyNumberFormat="1" applyFont="1" applyFill="1" applyBorder="1" applyAlignment="1" applyProtection="1">
      <alignment horizontal="right" vertical="center" wrapText="1"/>
      <protection locked="0"/>
    </xf>
    <xf numFmtId="10" fontId="19" fillId="21" borderId="3" xfId="1" applyNumberFormat="1" applyFont="1" applyFill="1" applyBorder="1" applyAlignment="1" applyProtection="1">
      <alignment horizontal="right" vertical="center" wrapText="1"/>
      <protection locked="0"/>
    </xf>
    <xf numFmtId="10" fontId="77" fillId="0" borderId="86" xfId="1" applyNumberFormat="1" applyFont="1" applyFill="1" applyBorder="1" applyAlignment="1" applyProtection="1">
      <alignment horizontal="right" vertical="center"/>
      <protection locked="0"/>
    </xf>
    <xf numFmtId="10" fontId="78" fillId="20" borderId="3" xfId="1" applyNumberFormat="1" applyFont="1" applyFill="1" applyBorder="1" applyAlignment="1" applyProtection="1">
      <alignment horizontal="right" vertical="center" wrapText="1"/>
      <protection locked="0"/>
    </xf>
    <xf numFmtId="10" fontId="78" fillId="21" borderId="3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11" xfId="1" applyNumberFormat="1" applyFont="1" applyFill="1" applyBorder="1" applyAlignment="1" applyProtection="1">
      <alignment horizontal="right" vertical="center" wrapText="1"/>
      <protection locked="0"/>
    </xf>
    <xf numFmtId="4" fontId="19" fillId="21" borderId="111" xfId="1" applyNumberFormat="1" applyFont="1" applyFill="1" applyBorder="1" applyAlignment="1" applyProtection="1">
      <alignment horizontal="right" vertical="center" wrapText="1"/>
      <protection locked="0"/>
    </xf>
    <xf numFmtId="4" fontId="77" fillId="0" borderId="112" xfId="1" applyNumberFormat="1" applyFont="1" applyFill="1" applyBorder="1" applyAlignment="1" applyProtection="1">
      <alignment horizontal="right" vertical="center"/>
      <protection locked="0"/>
    </xf>
    <xf numFmtId="4" fontId="8" fillId="21" borderId="111" xfId="1" applyNumberFormat="1" applyFont="1" applyFill="1" applyBorder="1" applyAlignment="1" applyProtection="1">
      <alignment horizontal="right" vertical="center" wrapText="1"/>
      <protection locked="0"/>
    </xf>
    <xf numFmtId="4" fontId="77" fillId="0" borderId="112" xfId="1" applyNumberFormat="1" applyFont="1" applyFill="1" applyBorder="1" applyAlignment="1" applyProtection="1">
      <alignment horizontal="right"/>
      <protection locked="0"/>
    </xf>
    <xf numFmtId="4" fontId="78" fillId="20" borderId="111" xfId="1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1" applyNumberFormat="1" applyFont="1" applyFill="1" applyBorder="1" applyAlignment="1" applyProtection="1">
      <alignment vertical="top"/>
      <protection locked="0"/>
    </xf>
    <xf numFmtId="4" fontId="77" fillId="0" borderId="4" xfId="7" applyNumberFormat="1" applyFont="1" applyFill="1" applyBorder="1" applyAlignment="1" applyProtection="1">
      <alignment horizontal="right" vertical="center"/>
      <protection locked="0"/>
    </xf>
    <xf numFmtId="4" fontId="19" fillId="2" borderId="1" xfId="7" applyNumberFormat="1" applyFont="1" applyFill="1" applyBorder="1" applyAlignment="1" applyProtection="1">
      <alignment horizontal="right" vertical="center" wrapText="1"/>
      <protection locked="0"/>
    </xf>
    <xf numFmtId="4" fontId="19" fillId="2" borderId="5" xfId="7" applyNumberFormat="1" applyFont="1" applyFill="1" applyBorder="1" applyAlignment="1" applyProtection="1">
      <alignment horizontal="right" vertical="center" wrapText="1"/>
      <protection locked="0"/>
    </xf>
    <xf numFmtId="49" fontId="17" fillId="20" borderId="1" xfId="7" applyNumberFormat="1" applyFont="1" applyFill="1" applyBorder="1" applyAlignment="1" applyProtection="1">
      <alignment horizontal="center" vertical="center" wrapText="1"/>
      <protection locked="0"/>
    </xf>
    <xf numFmtId="49" fontId="17" fillId="20" borderId="1" xfId="7" applyNumberFormat="1" applyFont="1" applyFill="1" applyBorder="1" applyAlignment="1" applyProtection="1">
      <alignment horizontal="left" vertical="center" wrapText="1"/>
      <protection locked="0"/>
    </xf>
    <xf numFmtId="4" fontId="17" fillId="20" borderId="1" xfId="7" applyNumberFormat="1" applyFont="1" applyFill="1" applyBorder="1" applyAlignment="1" applyProtection="1">
      <alignment horizontal="right" vertical="center" wrapText="1"/>
      <protection locked="0"/>
    </xf>
    <xf numFmtId="49" fontId="19" fillId="19" borderId="2" xfId="7" applyNumberFormat="1" applyFont="1" applyFill="1" applyBorder="1" applyAlignment="1" applyProtection="1">
      <alignment horizontal="center" vertical="center" wrapText="1"/>
      <protection locked="0"/>
    </xf>
    <xf numFmtId="49" fontId="19" fillId="19" borderId="1" xfId="7" applyNumberFormat="1" applyFont="1" applyFill="1" applyBorder="1" applyAlignment="1" applyProtection="1">
      <alignment horizontal="center" vertical="center" wrapText="1"/>
      <protection locked="0"/>
    </xf>
    <xf numFmtId="49" fontId="19" fillId="19" borderId="1" xfId="7" applyNumberFormat="1" applyFont="1" applyFill="1" applyBorder="1" applyAlignment="1" applyProtection="1">
      <alignment horizontal="left" vertical="center" wrapText="1"/>
      <protection locked="0"/>
    </xf>
    <xf numFmtId="4" fontId="19" fillId="19" borderId="1" xfId="7" applyNumberFormat="1" applyFont="1" applyFill="1" applyBorder="1" applyAlignment="1" applyProtection="1">
      <alignment horizontal="right" vertical="center" wrapText="1"/>
      <protection locked="0"/>
    </xf>
    <xf numFmtId="4" fontId="19" fillId="19" borderId="5" xfId="7" applyNumberFormat="1" applyFont="1" applyFill="1" applyBorder="1" applyAlignment="1" applyProtection="1">
      <alignment horizontal="right" vertical="center" wrapText="1"/>
      <protection locked="0"/>
    </xf>
    <xf numFmtId="4" fontId="77" fillId="8" borderId="4" xfId="7" applyNumberFormat="1" applyFont="1" applyFill="1" applyBorder="1" applyAlignment="1" applyProtection="1">
      <alignment horizontal="right" vertical="center"/>
      <protection locked="0"/>
    </xf>
    <xf numFmtId="49" fontId="19" fillId="21" borderId="1" xfId="7" applyNumberFormat="1" applyFont="1" applyFill="1" applyBorder="1" applyAlignment="1" applyProtection="1">
      <alignment horizontal="center" vertical="center" wrapText="1"/>
      <protection locked="0"/>
    </xf>
    <xf numFmtId="49" fontId="18" fillId="21" borderId="1" xfId="7" applyNumberFormat="1" applyFont="1" applyFill="1" applyBorder="1" applyAlignment="1" applyProtection="1">
      <alignment horizontal="center" vertical="center" wrapText="1"/>
      <protection locked="0"/>
    </xf>
    <xf numFmtId="49" fontId="19" fillId="21" borderId="1" xfId="7" applyNumberFormat="1" applyFont="1" applyFill="1" applyBorder="1" applyAlignment="1" applyProtection="1">
      <alignment horizontal="left" vertical="center" wrapText="1"/>
      <protection locked="0"/>
    </xf>
    <xf numFmtId="4" fontId="19" fillId="21" borderId="1" xfId="7" applyNumberFormat="1" applyFont="1" applyFill="1" applyBorder="1" applyAlignment="1" applyProtection="1">
      <alignment horizontal="right" vertical="center" wrapText="1"/>
      <protection locked="0"/>
    </xf>
    <xf numFmtId="4" fontId="66" fillId="0" borderId="4" xfId="7" applyNumberFormat="1" applyFont="1" applyFill="1" applyBorder="1" applyAlignment="1" applyProtection="1">
      <alignment horizontal="center" vertical="center" wrapText="1"/>
      <protection locked="0"/>
    </xf>
    <xf numFmtId="10" fontId="35" fillId="0" borderId="9" xfId="15" applyNumberFormat="1" applyFont="1" applyBorder="1" applyAlignment="1">
      <alignment horizontal="right" vertical="center" wrapText="1"/>
    </xf>
    <xf numFmtId="10" fontId="38" fillId="6" borderId="6" xfId="15" applyNumberFormat="1" applyFont="1" applyFill="1" applyBorder="1" applyAlignment="1">
      <alignment vertical="center"/>
    </xf>
    <xf numFmtId="10" fontId="38" fillId="6" borderId="30" xfId="15" applyNumberFormat="1" applyFont="1" applyFill="1" applyBorder="1" applyAlignment="1">
      <alignment horizontal="right" vertical="center"/>
    </xf>
    <xf numFmtId="10" fontId="39" fillId="7" borderId="30" xfId="15" applyNumberFormat="1" applyFont="1" applyFill="1" applyBorder="1" applyAlignment="1">
      <alignment horizontal="right" vertical="center"/>
    </xf>
    <xf numFmtId="10" fontId="38" fillId="6" borderId="30" xfId="15" applyNumberFormat="1" applyFont="1" applyFill="1" applyBorder="1" applyAlignment="1">
      <alignment vertical="center"/>
    </xf>
    <xf numFmtId="10" fontId="10" fillId="6" borderId="34" xfId="15" applyNumberFormat="1" applyFont="1" applyFill="1" applyBorder="1" applyAlignment="1">
      <alignment horizontal="right" vertical="center"/>
    </xf>
    <xf numFmtId="10" fontId="27" fillId="6" borderId="34" xfId="15" applyNumberFormat="1" applyFont="1" applyFill="1" applyBorder="1" applyAlignment="1">
      <alignment horizontal="right" vertical="center"/>
    </xf>
    <xf numFmtId="10" fontId="35" fillId="0" borderId="55" xfId="15" applyNumberFormat="1" applyFont="1" applyBorder="1" applyAlignment="1">
      <alignment horizontal="right" vertical="center" wrapText="1"/>
    </xf>
    <xf numFmtId="10" fontId="0" fillId="0" borderId="34" xfId="0" applyNumberFormat="1" applyBorder="1"/>
    <xf numFmtId="10" fontId="34" fillId="0" borderId="65" xfId="15" applyNumberFormat="1" applyFont="1" applyBorder="1" applyAlignment="1">
      <alignment vertical="center"/>
    </xf>
    <xf numFmtId="10" fontId="10" fillId="4" borderId="1" xfId="15" applyNumberFormat="1" applyFont="1" applyFill="1" applyBorder="1" applyAlignment="1">
      <alignment horizontal="right" vertical="center"/>
    </xf>
    <xf numFmtId="10" fontId="85" fillId="5" borderId="1" xfId="15" applyNumberFormat="1" applyFont="1" applyFill="1" applyBorder="1" applyAlignment="1">
      <alignment horizontal="right" vertical="center"/>
    </xf>
    <xf numFmtId="10" fontId="39" fillId="0" borderId="6" xfId="15" applyNumberFormat="1" applyFont="1" applyBorder="1" applyAlignment="1">
      <alignment vertical="center"/>
    </xf>
    <xf numFmtId="10" fontId="85" fillId="5" borderId="13" xfId="15" applyNumberFormat="1" applyFont="1" applyFill="1" applyBorder="1" applyAlignment="1">
      <alignment horizontal="right" vertical="center"/>
    </xf>
    <xf numFmtId="10" fontId="39" fillId="0" borderId="20" xfId="15" applyNumberFormat="1" applyFont="1" applyBorder="1" applyAlignment="1">
      <alignment vertical="center"/>
    </xf>
    <xf numFmtId="10" fontId="39" fillId="7" borderId="26" xfId="15" applyNumberFormat="1" applyFont="1" applyFill="1" applyBorder="1" applyAlignment="1">
      <alignment vertical="center"/>
    </xf>
    <xf numFmtId="10" fontId="39" fillId="7" borderId="30" xfId="15" applyNumberFormat="1" applyFont="1" applyFill="1" applyBorder="1" applyAlignment="1">
      <alignment vertical="center"/>
    </xf>
    <xf numFmtId="10" fontId="85" fillId="7" borderId="34" xfId="15" applyNumberFormat="1" applyFont="1" applyFill="1" applyBorder="1" applyAlignment="1">
      <alignment horizontal="right" vertical="center"/>
    </xf>
    <xf numFmtId="10" fontId="85" fillId="5" borderId="32" xfId="15" applyNumberFormat="1" applyFont="1" applyFill="1" applyBorder="1" applyAlignment="1">
      <alignment horizontal="right" vertical="center"/>
    </xf>
    <xf numFmtId="10" fontId="85" fillId="6" borderId="6" xfId="15" applyNumberFormat="1" applyFont="1" applyFill="1" applyBorder="1" applyAlignment="1">
      <alignment horizontal="right" vertical="center"/>
    </xf>
    <xf numFmtId="10" fontId="85" fillId="7" borderId="6" xfId="15" applyNumberFormat="1" applyFont="1" applyFill="1" applyBorder="1" applyAlignment="1">
      <alignment horizontal="right" vertical="center"/>
    </xf>
    <xf numFmtId="10" fontId="10" fillId="4" borderId="30" xfId="15" applyNumberFormat="1" applyFont="1" applyFill="1" applyBorder="1" applyAlignment="1">
      <alignment horizontal="right" vertical="center"/>
    </xf>
    <xf numFmtId="10" fontId="10" fillId="4" borderId="49" xfId="15" applyNumberFormat="1" applyFont="1" applyFill="1" applyBorder="1" applyAlignment="1">
      <alignment horizontal="right" vertical="center"/>
    </xf>
    <xf numFmtId="10" fontId="85" fillId="5" borderId="30" xfId="15" applyNumberFormat="1" applyFont="1" applyFill="1" applyBorder="1" applyAlignment="1">
      <alignment horizontal="right" vertical="center"/>
    </xf>
    <xf numFmtId="10" fontId="4" fillId="0" borderId="55" xfId="15" applyNumberFormat="1" applyFont="1" applyBorder="1" applyAlignment="1">
      <alignment horizontal="right" vertical="center" wrapText="1"/>
    </xf>
    <xf numFmtId="0" fontId="28" fillId="0" borderId="10" xfId="15" applyFont="1" applyBorder="1" applyAlignment="1">
      <alignment vertical="center" wrapText="1"/>
    </xf>
    <xf numFmtId="4" fontId="28" fillId="0" borderId="12" xfId="15" applyNumberFormat="1" applyFont="1" applyBorder="1" applyAlignment="1">
      <alignment horizontal="right" vertical="center"/>
    </xf>
    <xf numFmtId="0" fontId="86" fillId="0" borderId="4" xfId="0" applyFont="1" applyBorder="1" applyAlignment="1">
      <alignment vertical="center"/>
    </xf>
    <xf numFmtId="10" fontId="87" fillId="0" borderId="6" xfId="0" applyNumberFormat="1" applyFont="1" applyBorder="1" applyAlignment="1">
      <alignment vertical="center"/>
    </xf>
    <xf numFmtId="0" fontId="27" fillId="0" borderId="21" xfId="15" applyFont="1" applyBorder="1" applyAlignment="1">
      <alignment vertical="center" wrapText="1"/>
    </xf>
    <xf numFmtId="10" fontId="39" fillId="0" borderId="22" xfId="15" applyNumberFormat="1" applyFont="1" applyBorder="1" applyAlignment="1">
      <alignment vertical="center"/>
    </xf>
    <xf numFmtId="0" fontId="27" fillId="0" borderId="4" xfId="15" applyFont="1" applyBorder="1" applyAlignment="1">
      <alignment horizontal="left" vertical="center" wrapText="1"/>
    </xf>
    <xf numFmtId="0" fontId="27" fillId="0" borderId="36" xfId="15" applyFont="1" applyBorder="1" applyAlignment="1">
      <alignment vertical="top" wrapText="1"/>
    </xf>
    <xf numFmtId="0" fontId="27" fillId="0" borderId="12" xfId="15" applyFont="1" applyFill="1" applyBorder="1" applyAlignment="1">
      <alignment vertical="center" wrapText="1"/>
    </xf>
    <xf numFmtId="4" fontId="27" fillId="0" borderId="12" xfId="15" applyNumberFormat="1" applyFont="1" applyBorder="1" applyAlignment="1">
      <alignment horizontal="right" vertical="center"/>
    </xf>
    <xf numFmtId="10" fontId="39" fillId="0" borderId="43" xfId="15" applyNumberFormat="1" applyFont="1" applyBorder="1" applyAlignment="1">
      <alignment horizontal="right" vertical="center"/>
    </xf>
    <xf numFmtId="0" fontId="27" fillId="0" borderId="10" xfId="15" applyFont="1" applyFill="1" applyBorder="1" applyAlignment="1">
      <alignment vertical="center" wrapText="1"/>
    </xf>
    <xf numFmtId="10" fontId="39" fillId="0" borderId="30" xfId="15" applyNumberFormat="1" applyFont="1" applyBorder="1" applyAlignment="1">
      <alignment vertical="center"/>
    </xf>
    <xf numFmtId="49" fontId="38" fillId="0" borderId="5" xfId="15" applyNumberFormat="1" applyFont="1" applyBorder="1" applyAlignment="1">
      <alignment horizontal="center" vertical="center" wrapText="1"/>
    </xf>
    <xf numFmtId="0" fontId="69" fillId="0" borderId="4" xfId="0" applyFont="1" applyBorder="1" applyAlignment="1">
      <alignment horizontal="center" vertical="center" wrapText="1"/>
    </xf>
    <xf numFmtId="0" fontId="57" fillId="0" borderId="6" xfId="0" applyFont="1" applyBorder="1" applyAlignment="1">
      <alignment horizontal="center" vertical="center" wrapText="1"/>
    </xf>
    <xf numFmtId="0" fontId="27" fillId="0" borderId="56" xfId="15" applyFont="1" applyBorder="1" applyAlignment="1">
      <alignment vertical="center" wrapText="1"/>
    </xf>
    <xf numFmtId="4" fontId="27" fillId="0" borderId="58" xfId="15" applyNumberFormat="1" applyFont="1" applyBorder="1" applyAlignment="1">
      <alignment vertical="center"/>
    </xf>
    <xf numFmtId="10" fontId="27" fillId="0" borderId="58" xfId="15" applyNumberFormat="1" applyFont="1" applyBorder="1" applyAlignment="1">
      <alignment vertical="center"/>
    </xf>
    <xf numFmtId="4" fontId="27" fillId="6" borderId="34" xfId="15" applyNumberFormat="1" applyFont="1" applyFill="1" applyBorder="1" applyAlignment="1">
      <alignment vertical="center"/>
    </xf>
    <xf numFmtId="10" fontId="27" fillId="6" borderId="34" xfId="15" applyNumberFormat="1" applyFont="1" applyFill="1" applyBorder="1" applyAlignment="1">
      <alignment vertical="center"/>
    </xf>
    <xf numFmtId="0" fontId="27" fillId="7" borderId="4" xfId="15" applyFont="1" applyFill="1" applyBorder="1" applyAlignment="1">
      <alignment horizontal="left"/>
    </xf>
    <xf numFmtId="0" fontId="27" fillId="7" borderId="4" xfId="15" applyFont="1" applyFill="1" applyBorder="1"/>
    <xf numFmtId="0" fontId="27" fillId="7" borderId="24" xfId="15" applyFont="1" applyFill="1" applyBorder="1"/>
    <xf numFmtId="4" fontId="27" fillId="7" borderId="34" xfId="15" applyNumberFormat="1" applyFont="1" applyFill="1" applyBorder="1" applyAlignment="1">
      <alignment vertical="center"/>
    </xf>
    <xf numFmtId="10" fontId="27" fillId="7" borderId="34" xfId="15" applyNumberFormat="1" applyFont="1" applyFill="1" applyBorder="1" applyAlignment="1">
      <alignment vertical="center"/>
    </xf>
    <xf numFmtId="0" fontId="27" fillId="0" borderId="4" xfId="15" applyFont="1" applyBorder="1"/>
    <xf numFmtId="10" fontId="86" fillId="0" borderId="34" xfId="0" applyNumberFormat="1" applyFont="1" applyBorder="1" applyAlignment="1">
      <alignment vertical="center"/>
    </xf>
    <xf numFmtId="0" fontId="38" fillId="6" borderId="23" xfId="15" applyFont="1" applyFill="1" applyBorder="1" applyAlignment="1"/>
    <xf numFmtId="0" fontId="38" fillId="6" borderId="4" xfId="15" applyFont="1" applyFill="1" applyBorder="1"/>
    <xf numFmtId="0" fontId="27" fillId="7" borderId="45" xfId="15" applyFont="1" applyFill="1" applyBorder="1" applyAlignment="1">
      <alignment horizontal="left" vertical="center"/>
    </xf>
    <xf numFmtId="0" fontId="27" fillId="7" borderId="45" xfId="15" applyFont="1" applyFill="1" applyBorder="1" applyAlignment="1">
      <alignment vertical="center"/>
    </xf>
    <xf numFmtId="4" fontId="27" fillId="7" borderId="47" xfId="15" applyNumberFormat="1" applyFont="1" applyFill="1" applyBorder="1" applyAlignment="1">
      <alignment vertical="center"/>
    </xf>
    <xf numFmtId="10" fontId="27" fillId="7" borderId="47" xfId="15" applyNumberFormat="1" applyFont="1" applyFill="1" applyBorder="1" applyAlignment="1">
      <alignment vertical="center"/>
    </xf>
    <xf numFmtId="10" fontId="86" fillId="0" borderId="6" xfId="0" applyNumberFormat="1" applyFont="1" applyBorder="1" applyAlignment="1">
      <alignment vertical="center"/>
    </xf>
    <xf numFmtId="10" fontId="86" fillId="0" borderId="37" xfId="0" applyNumberFormat="1" applyFont="1" applyBorder="1" applyAlignment="1">
      <alignment vertical="center"/>
    </xf>
    <xf numFmtId="0" fontId="27" fillId="7" borderId="4" xfId="15" applyFont="1" applyFill="1" applyBorder="1" applyAlignment="1">
      <alignment horizontal="left" vertical="center"/>
    </xf>
    <xf numFmtId="0" fontId="27" fillId="7" borderId="4" xfId="15" applyFont="1" applyFill="1" applyBorder="1" applyAlignment="1">
      <alignment vertical="center"/>
    </xf>
    <xf numFmtId="0" fontId="27" fillId="8" borderId="4" xfId="15" applyFont="1" applyFill="1" applyBorder="1" applyAlignment="1">
      <alignment horizontal="left" vertical="center"/>
    </xf>
    <xf numFmtId="0" fontId="27" fillId="0" borderId="56" xfId="15" applyFont="1" applyFill="1" applyBorder="1" applyAlignment="1">
      <alignment vertical="center" wrapText="1"/>
    </xf>
    <xf numFmtId="4" fontId="27" fillId="0" borderId="30" xfId="15" applyNumberFormat="1" applyFont="1" applyBorder="1" applyAlignment="1">
      <alignment vertical="center"/>
    </xf>
    <xf numFmtId="0" fontId="38" fillId="0" borderId="13" xfId="17" applyFont="1" applyBorder="1" applyAlignment="1">
      <alignment vertical="center" wrapText="1"/>
    </xf>
    <xf numFmtId="164" fontId="38" fillId="0" borderId="14" xfId="17" applyNumberFormat="1" applyFont="1" applyBorder="1" applyAlignment="1">
      <alignment horizontal="center" vertical="center" wrapText="1"/>
    </xf>
    <xf numFmtId="164" fontId="38" fillId="0" borderId="13" xfId="17" applyNumberFormat="1" applyFont="1" applyBorder="1" applyAlignment="1">
      <alignment horizontal="center" vertical="center" wrapText="1"/>
    </xf>
    <xf numFmtId="168" fontId="38" fillId="0" borderId="13" xfId="17" applyNumberFormat="1" applyFont="1" applyBorder="1" applyAlignment="1">
      <alignment horizontal="center" vertical="center" wrapText="1"/>
    </xf>
    <xf numFmtId="164" fontId="38" fillId="22" borderId="3" xfId="17" applyNumberFormat="1" applyFont="1" applyFill="1" applyBorder="1" applyAlignment="1">
      <alignment horizontal="center" vertical="center" wrapText="1"/>
    </xf>
    <xf numFmtId="164" fontId="38" fillId="22" borderId="1" xfId="17" applyNumberFormat="1" applyFont="1" applyFill="1" applyBorder="1" applyAlignment="1">
      <alignment horizontal="center" vertical="center" wrapText="1"/>
    </xf>
    <xf numFmtId="168" fontId="38" fillId="22" borderId="1" xfId="17" applyNumberFormat="1" applyFont="1" applyFill="1" applyBorder="1" applyAlignment="1">
      <alignment horizontal="center" vertical="center" wrapText="1"/>
    </xf>
    <xf numFmtId="0" fontId="38" fillId="8" borderId="1" xfId="17" applyFont="1" applyFill="1" applyBorder="1" applyAlignment="1">
      <alignment horizontal="center" vertical="center" wrapText="1"/>
    </xf>
    <xf numFmtId="0" fontId="43" fillId="8" borderId="1" xfId="17" applyFont="1" applyFill="1" applyBorder="1" applyAlignment="1">
      <alignment horizontal="left" vertical="center" wrapText="1"/>
    </xf>
    <xf numFmtId="4" fontId="38" fillId="22" borderId="14" xfId="17" applyNumberFormat="1" applyFont="1" applyFill="1" applyBorder="1" applyAlignment="1">
      <alignment horizontal="center" vertical="center" wrapText="1"/>
    </xf>
    <xf numFmtId="4" fontId="38" fillId="22" borderId="13" xfId="17" applyNumberFormat="1" applyFont="1" applyFill="1" applyBorder="1" applyAlignment="1">
      <alignment horizontal="center" vertical="center" wrapText="1"/>
    </xf>
    <xf numFmtId="10" fontId="34" fillId="22" borderId="4" xfId="17" applyNumberFormat="1" applyFont="1" applyFill="1" applyBorder="1" applyAlignment="1">
      <alignment horizontal="center"/>
    </xf>
    <xf numFmtId="0" fontId="11" fillId="0" borderId="0" xfId="19" applyFont="1"/>
    <xf numFmtId="0" fontId="34" fillId="0" borderId="0" xfId="19" applyFont="1"/>
    <xf numFmtId="0" fontId="39" fillId="0" borderId="74" xfId="19" applyFont="1" applyBorder="1" applyAlignment="1">
      <alignment vertical="top" wrapText="1"/>
    </xf>
    <xf numFmtId="0" fontId="39" fillId="0" borderId="74" xfId="19" applyFont="1" applyBorder="1" applyAlignment="1">
      <alignment horizontal="center" vertical="top" wrapText="1"/>
    </xf>
    <xf numFmtId="4" fontId="39" fillId="0" borderId="29" xfId="19" applyNumberFormat="1" applyFont="1" applyBorder="1" applyAlignment="1">
      <alignment horizontal="right" vertical="top" wrapText="1"/>
    </xf>
    <xf numFmtId="10" fontId="39" fillId="0" borderId="60" xfId="19" applyNumberFormat="1" applyFont="1" applyBorder="1" applyAlignment="1">
      <alignment horizontal="right" vertical="top" wrapText="1"/>
    </xf>
    <xf numFmtId="4" fontId="39" fillId="0" borderId="63" xfId="19" applyNumberFormat="1" applyFont="1" applyBorder="1" applyAlignment="1">
      <alignment horizontal="right" vertical="top" wrapText="1"/>
    </xf>
    <xf numFmtId="10" fontId="39" fillId="0" borderId="64" xfId="19" applyNumberFormat="1" applyFont="1" applyBorder="1" applyAlignment="1">
      <alignment horizontal="right" vertical="top" wrapText="1"/>
    </xf>
    <xf numFmtId="0" fontId="39" fillId="0" borderId="4" xfId="19" applyFont="1" applyBorder="1" applyAlignment="1">
      <alignment horizontal="center" vertical="top" wrapText="1"/>
    </xf>
    <xf numFmtId="0" fontId="39" fillId="0" borderId="86" xfId="19" applyFont="1" applyBorder="1" applyAlignment="1">
      <alignment vertical="top" wrapText="1"/>
    </xf>
    <xf numFmtId="0" fontId="11" fillId="0" borderId="94" xfId="19" applyFont="1" applyBorder="1" applyAlignment="1">
      <alignment vertical="center"/>
    </xf>
    <xf numFmtId="0" fontId="11" fillId="0" borderId="75" xfId="19" applyFont="1" applyBorder="1" applyAlignment="1">
      <alignment vertical="center"/>
    </xf>
    <xf numFmtId="0" fontId="34" fillId="0" borderId="75" xfId="19" applyFont="1" applyBorder="1" applyAlignment="1">
      <alignment horizontal="right" vertical="center"/>
    </xf>
    <xf numFmtId="4" fontId="34" fillId="0" borderId="75" xfId="19" applyNumberFormat="1" applyFont="1" applyBorder="1" applyAlignment="1">
      <alignment vertical="center"/>
    </xf>
    <xf numFmtId="10" fontId="34" fillId="0" borderId="75" xfId="19" applyNumberFormat="1" applyFont="1" applyBorder="1" applyAlignment="1">
      <alignment vertical="center"/>
    </xf>
    <xf numFmtId="4" fontId="34" fillId="0" borderId="94" xfId="19" applyNumberFormat="1" applyFont="1" applyBorder="1" applyAlignment="1">
      <alignment vertical="center"/>
    </xf>
    <xf numFmtId="10" fontId="34" fillId="0" borderId="95" xfId="19" applyNumberFormat="1" applyFont="1" applyBorder="1" applyAlignment="1">
      <alignment vertical="center"/>
    </xf>
    <xf numFmtId="43" fontId="21" fillId="0" borderId="98" xfId="19" applyNumberFormat="1" applyFont="1" applyFill="1" applyBorder="1" applyAlignment="1">
      <alignment horizontal="center" vertical="center" wrapText="1"/>
    </xf>
    <xf numFmtId="43" fontId="38" fillId="0" borderId="83" xfId="19" applyNumberFormat="1" applyFont="1" applyFill="1" applyBorder="1" applyAlignment="1">
      <alignment horizontal="center" vertical="center" wrapText="1"/>
    </xf>
    <xf numFmtId="43" fontId="38" fillId="0" borderId="82" xfId="19" applyNumberFormat="1" applyFont="1" applyFill="1" applyBorder="1" applyAlignment="1">
      <alignment horizontal="center" vertical="center" wrapText="1"/>
    </xf>
    <xf numFmtId="43" fontId="38" fillId="0" borderId="84" xfId="19" applyNumberFormat="1" applyFont="1" applyFill="1" applyBorder="1" applyAlignment="1">
      <alignment horizontal="center" vertical="center" wrapText="1"/>
    </xf>
    <xf numFmtId="10" fontId="39" fillId="0" borderId="105" xfId="19" applyNumberFormat="1" applyFont="1" applyBorder="1" applyAlignment="1">
      <alignment vertical="top"/>
    </xf>
    <xf numFmtId="0" fontId="38" fillId="6" borderId="99" xfId="19" applyFont="1" applyFill="1" applyBorder="1" applyAlignment="1">
      <alignment horizontal="center" vertical="top" wrapText="1"/>
    </xf>
    <xf numFmtId="0" fontId="88" fillId="6" borderId="100" xfId="19" applyFont="1" applyFill="1" applyBorder="1" applyAlignment="1">
      <alignment horizontal="center" vertical="top" wrapText="1"/>
    </xf>
    <xf numFmtId="0" fontId="38" fillId="6" borderId="100" xfId="19" applyFont="1" applyFill="1" applyBorder="1" applyAlignment="1">
      <alignment horizontal="left" vertical="top" wrapText="1"/>
    </xf>
    <xf numFmtId="43" fontId="38" fillId="6" borderId="78" xfId="19" applyNumberFormat="1" applyFont="1" applyFill="1" applyBorder="1" applyAlignment="1">
      <alignment horizontal="right" vertical="top" wrapText="1"/>
    </xf>
    <xf numFmtId="168" fontId="38" fillId="6" borderId="78" xfId="19" applyNumberFormat="1" applyFont="1" applyFill="1" applyBorder="1" applyAlignment="1">
      <alignment horizontal="right" vertical="top" wrapText="1"/>
    </xf>
    <xf numFmtId="10" fontId="38" fillId="6" borderId="101" xfId="19" applyNumberFormat="1" applyFont="1" applyFill="1" applyBorder="1" applyAlignment="1">
      <alignment horizontal="right" vertical="top" wrapText="1"/>
    </xf>
    <xf numFmtId="43" fontId="38" fillId="6" borderId="102" xfId="19" applyNumberFormat="1" applyFont="1" applyFill="1" applyBorder="1" applyAlignment="1">
      <alignment horizontal="right" vertical="top" wrapText="1"/>
    </xf>
    <xf numFmtId="4" fontId="38" fillId="6" borderId="29" xfId="19" applyNumberFormat="1" applyFont="1" applyFill="1" applyBorder="1" applyAlignment="1">
      <alignment horizontal="right" vertical="top" wrapText="1"/>
    </xf>
    <xf numFmtId="10" fontId="38" fillId="6" borderId="103" xfId="19" applyNumberFormat="1" applyFont="1" applyFill="1" applyBorder="1" applyAlignment="1">
      <alignment horizontal="right" vertical="top" wrapText="1"/>
    </xf>
    <xf numFmtId="0" fontId="39" fillId="17" borderId="4" xfId="19" applyFont="1" applyFill="1" applyBorder="1" applyAlignment="1">
      <alignment horizontal="center" vertical="top" wrapText="1"/>
    </xf>
    <xf numFmtId="0" fontId="39" fillId="17" borderId="86" xfId="19" applyFont="1" applyFill="1" applyBorder="1" applyAlignment="1">
      <alignment horizontal="center" vertical="top" wrapText="1"/>
    </xf>
    <xf numFmtId="0" fontId="39" fillId="17" borderId="86" xfId="19" applyFont="1" applyFill="1" applyBorder="1" applyAlignment="1">
      <alignment horizontal="left" vertical="top" wrapText="1"/>
    </xf>
    <xf numFmtId="43" fontId="39" fillId="17" borderId="4" xfId="19" applyNumberFormat="1" applyFont="1" applyFill="1" applyBorder="1" applyAlignment="1">
      <alignment horizontal="right" vertical="top" wrapText="1"/>
    </xf>
    <xf numFmtId="168" fontId="39" fillId="17" borderId="4" xfId="19" applyNumberFormat="1" applyFont="1" applyFill="1" applyBorder="1" applyAlignment="1">
      <alignment horizontal="right" vertical="top" wrapText="1"/>
    </xf>
    <xf numFmtId="10" fontId="39" fillId="17" borderId="24" xfId="19" applyNumberFormat="1" applyFont="1" applyFill="1" applyBorder="1" applyAlignment="1">
      <alignment horizontal="right" vertical="top" wrapText="1"/>
    </xf>
    <xf numFmtId="43" fontId="39" fillId="17" borderId="104" xfId="19" applyNumberFormat="1" applyFont="1" applyFill="1" applyBorder="1" applyAlignment="1">
      <alignment horizontal="right" vertical="top" wrapText="1"/>
    </xf>
    <xf numFmtId="4" fontId="39" fillId="17" borderId="4" xfId="19" applyNumberFormat="1" applyFont="1" applyFill="1" applyBorder="1" applyAlignment="1">
      <alignment horizontal="right" vertical="top" wrapText="1"/>
    </xf>
    <xf numFmtId="10" fontId="39" fillId="17" borderId="105" xfId="19" applyNumberFormat="1" applyFont="1" applyFill="1" applyBorder="1" applyAlignment="1">
      <alignment horizontal="right" vertical="top" wrapText="1"/>
    </xf>
    <xf numFmtId="0" fontId="39" fillId="0" borderId="4" xfId="19" applyFont="1" applyFill="1" applyBorder="1" applyAlignment="1">
      <alignment horizontal="center" vertical="top" wrapText="1"/>
    </xf>
    <xf numFmtId="43" fontId="39" fillId="0" borderId="4" xfId="19" applyNumberFormat="1" applyFont="1" applyFill="1" applyBorder="1" applyAlignment="1">
      <alignment horizontal="right" vertical="top" wrapText="1"/>
    </xf>
    <xf numFmtId="10" fontId="39" fillId="0" borderId="24" xfId="19" applyNumberFormat="1" applyFont="1" applyFill="1" applyBorder="1" applyAlignment="1">
      <alignment horizontal="right" vertical="top" wrapText="1"/>
    </xf>
    <xf numFmtId="43" fontId="39" fillId="0" borderId="104" xfId="19" applyNumberFormat="1" applyFont="1" applyFill="1" applyBorder="1" applyAlignment="1">
      <alignment horizontal="right" vertical="top" wrapText="1"/>
    </xf>
    <xf numFmtId="4" fontId="39" fillId="0" borderId="4" xfId="19" applyNumberFormat="1" applyFont="1" applyBorder="1" applyAlignment="1">
      <alignment vertical="top"/>
    </xf>
    <xf numFmtId="0" fontId="39" fillId="0" borderId="74" xfId="19" applyFont="1" applyFill="1" applyBorder="1" applyAlignment="1">
      <alignment horizontal="center" vertical="top" wrapText="1"/>
    </xf>
    <xf numFmtId="43" fontId="39" fillId="0" borderId="29" xfId="19" applyNumberFormat="1" applyFont="1" applyFill="1" applyBorder="1" applyAlignment="1">
      <alignment horizontal="right" vertical="top" wrapText="1"/>
    </xf>
    <xf numFmtId="10" fontId="39" fillId="0" borderId="60" xfId="19" applyNumberFormat="1" applyFont="1" applyFill="1" applyBorder="1" applyAlignment="1">
      <alignment horizontal="right" vertical="top" wrapText="1"/>
    </xf>
    <xf numFmtId="43" fontId="39" fillId="0" borderId="102" xfId="19" applyNumberFormat="1" applyFont="1" applyFill="1" applyBorder="1" applyAlignment="1">
      <alignment horizontal="right" vertical="top" wrapText="1"/>
    </xf>
    <xf numFmtId="0" fontId="39" fillId="17" borderId="29" xfId="19" applyFont="1" applyFill="1" applyBorder="1" applyAlignment="1">
      <alignment horizontal="center" vertical="top" wrapText="1"/>
    </xf>
    <xf numFmtId="0" fontId="39" fillId="17" borderId="74" xfId="19" applyFont="1" applyFill="1" applyBorder="1" applyAlignment="1">
      <alignment horizontal="center" vertical="top" wrapText="1"/>
    </xf>
    <xf numFmtId="0" fontId="39" fillId="17" borderId="74" xfId="19" applyFont="1" applyFill="1" applyBorder="1" applyAlignment="1">
      <alignment horizontal="left" vertical="top" wrapText="1"/>
    </xf>
    <xf numFmtId="43" fontId="39" fillId="17" borderId="29" xfId="19" applyNumberFormat="1" applyFont="1" applyFill="1" applyBorder="1" applyAlignment="1">
      <alignment horizontal="right" vertical="top" wrapText="1"/>
    </xf>
    <xf numFmtId="168" fontId="39" fillId="17" borderId="29" xfId="19" applyNumberFormat="1" applyFont="1" applyFill="1" applyBorder="1" applyAlignment="1">
      <alignment horizontal="right" vertical="top" wrapText="1"/>
    </xf>
    <xf numFmtId="10" fontId="39" fillId="17" borderId="60" xfId="19" applyNumberFormat="1" applyFont="1" applyFill="1" applyBorder="1" applyAlignment="1">
      <alignment horizontal="right" vertical="top" wrapText="1"/>
    </xf>
    <xf numFmtId="43" fontId="39" fillId="17" borderId="102" xfId="19" applyNumberFormat="1" applyFont="1" applyFill="1" applyBorder="1" applyAlignment="1">
      <alignment horizontal="right" vertical="top" wrapText="1"/>
    </xf>
    <xf numFmtId="10" fontId="39" fillId="17" borderId="103" xfId="19" applyNumberFormat="1" applyFont="1" applyFill="1" applyBorder="1" applyAlignment="1">
      <alignment horizontal="right" vertical="top" wrapText="1"/>
    </xf>
    <xf numFmtId="0" fontId="38" fillId="15" borderId="85" xfId="19" applyFont="1" applyFill="1" applyBorder="1" applyAlignment="1">
      <alignment horizontal="center" vertical="top" wrapText="1"/>
    </xf>
    <xf numFmtId="0" fontId="39" fillId="15" borderId="86" xfId="19" applyFont="1" applyFill="1" applyBorder="1" applyAlignment="1">
      <alignment horizontal="center" vertical="top" wrapText="1"/>
    </xf>
    <xf numFmtId="0" fontId="39" fillId="15" borderId="74" xfId="19" applyFont="1" applyFill="1" applyBorder="1" applyAlignment="1">
      <alignment horizontal="center" vertical="top" wrapText="1"/>
    </xf>
    <xf numFmtId="0" fontId="38" fillId="15" borderId="74" xfId="19" applyFont="1" applyFill="1" applyBorder="1" applyAlignment="1">
      <alignment vertical="top" wrapText="1"/>
    </xf>
    <xf numFmtId="4" fontId="38" fillId="15" borderId="29" xfId="19" applyNumberFormat="1" applyFont="1" applyFill="1" applyBorder="1" applyAlignment="1">
      <alignment horizontal="right" vertical="top" wrapText="1"/>
    </xf>
    <xf numFmtId="10" fontId="38" fillId="15" borderId="60" xfId="19" applyNumberFormat="1" applyFont="1" applyFill="1" applyBorder="1" applyAlignment="1">
      <alignment horizontal="right" vertical="top" wrapText="1"/>
    </xf>
    <xf numFmtId="4" fontId="38" fillId="15" borderId="102" xfId="19" applyNumberFormat="1" applyFont="1" applyFill="1" applyBorder="1" applyAlignment="1">
      <alignment horizontal="right" vertical="top" wrapText="1"/>
    </xf>
    <xf numFmtId="10" fontId="38" fillId="15" borderId="103" xfId="19" applyNumberFormat="1" applyFont="1" applyFill="1" applyBorder="1" applyAlignment="1">
      <alignment horizontal="right" vertical="top" wrapText="1"/>
    </xf>
    <xf numFmtId="0" fontId="39" fillId="16" borderId="4" xfId="19" applyFont="1" applyFill="1" applyBorder="1" applyAlignment="1">
      <alignment horizontal="center" vertical="top" wrapText="1"/>
    </xf>
    <xf numFmtId="0" fontId="39" fillId="16" borderId="86" xfId="19" applyFont="1" applyFill="1" applyBorder="1" applyAlignment="1">
      <alignment horizontal="center" vertical="top" wrapText="1"/>
    </xf>
    <xf numFmtId="0" fontId="39" fillId="16" borderId="86" xfId="19" applyFont="1" applyFill="1" applyBorder="1" applyAlignment="1">
      <alignment vertical="top" wrapText="1"/>
    </xf>
    <xf numFmtId="4" fontId="39" fillId="16" borderId="4" xfId="19" applyNumberFormat="1" applyFont="1" applyFill="1" applyBorder="1" applyAlignment="1">
      <alignment horizontal="right" vertical="top" wrapText="1"/>
    </xf>
    <xf numFmtId="10" fontId="39" fillId="16" borderId="24" xfId="19" applyNumberFormat="1" applyFont="1" applyFill="1" applyBorder="1" applyAlignment="1">
      <alignment horizontal="right" vertical="top" wrapText="1"/>
    </xf>
    <xf numFmtId="4" fontId="39" fillId="16" borderId="104" xfId="19" applyNumberFormat="1" applyFont="1" applyFill="1" applyBorder="1" applyAlignment="1">
      <alignment horizontal="right" vertical="top" wrapText="1"/>
    </xf>
    <xf numFmtId="10" fontId="39" fillId="16" borderId="105" xfId="19" applyNumberFormat="1" applyFont="1" applyFill="1" applyBorder="1" applyAlignment="1">
      <alignment horizontal="right" vertical="top" wrapText="1"/>
    </xf>
    <xf numFmtId="4" fontId="39" fillId="0" borderId="102" xfId="19" applyNumberFormat="1" applyFont="1" applyBorder="1" applyAlignment="1">
      <alignment horizontal="right" vertical="top" wrapText="1"/>
    </xf>
    <xf numFmtId="0" fontId="39" fillId="16" borderId="74" xfId="19" applyFont="1" applyFill="1" applyBorder="1" applyAlignment="1">
      <alignment horizontal="center" vertical="top" wrapText="1"/>
    </xf>
    <xf numFmtId="0" fontId="39" fillId="16" borderId="74" xfId="19" applyFont="1" applyFill="1" applyBorder="1" applyAlignment="1">
      <alignment vertical="top" wrapText="1"/>
    </xf>
    <xf numFmtId="4" fontId="39" fillId="16" borderId="29" xfId="20" applyNumberFormat="1" applyFont="1" applyFill="1" applyBorder="1" applyAlignment="1">
      <alignment horizontal="right" vertical="top" wrapText="1"/>
    </xf>
    <xf numFmtId="10" fontId="39" fillId="16" borderId="60" xfId="20" applyNumberFormat="1" applyFont="1" applyFill="1" applyBorder="1" applyAlignment="1">
      <alignment horizontal="right" vertical="top" wrapText="1"/>
    </xf>
    <xf numFmtId="4" fontId="39" fillId="16" borderId="102" xfId="19" applyNumberFormat="1" applyFont="1" applyFill="1" applyBorder="1" applyAlignment="1">
      <alignment horizontal="right" vertical="top" wrapText="1"/>
    </xf>
    <xf numFmtId="4" fontId="39" fillId="16" borderId="29" xfId="19" applyNumberFormat="1" applyFont="1" applyFill="1" applyBorder="1" applyAlignment="1">
      <alignment horizontal="right" vertical="top" wrapText="1"/>
    </xf>
    <xf numFmtId="10" fontId="39" fillId="16" borderId="103" xfId="19" applyNumberFormat="1" applyFont="1" applyFill="1" applyBorder="1" applyAlignment="1">
      <alignment horizontal="right" vertical="top" wrapText="1"/>
    </xf>
    <xf numFmtId="4" fontId="39" fillId="0" borderId="104" xfId="19" applyNumberFormat="1" applyFont="1" applyBorder="1" applyAlignment="1">
      <alignment horizontal="right" vertical="top" wrapText="1"/>
    </xf>
    <xf numFmtId="4" fontId="38" fillId="15" borderId="85" xfId="19" applyNumberFormat="1" applyFont="1" applyFill="1" applyBorder="1" applyAlignment="1">
      <alignment horizontal="right" vertical="top" wrapText="1"/>
    </xf>
    <xf numFmtId="4" fontId="38" fillId="15" borderId="4" xfId="19" applyNumberFormat="1" applyFont="1" applyFill="1" applyBorder="1" applyAlignment="1">
      <alignment horizontal="right" vertical="top" wrapText="1"/>
    </xf>
    <xf numFmtId="10" fontId="38" fillId="15" borderId="90" xfId="19" applyNumberFormat="1" applyFont="1" applyFill="1" applyBorder="1" applyAlignment="1">
      <alignment horizontal="right" vertical="top" wrapText="1"/>
    </xf>
    <xf numFmtId="10" fontId="39" fillId="16" borderId="4" xfId="19" applyNumberFormat="1" applyFont="1" applyFill="1" applyBorder="1" applyAlignment="1">
      <alignment horizontal="right" vertical="top" wrapText="1"/>
    </xf>
    <xf numFmtId="4" fontId="39" fillId="16" borderId="85" xfId="19" applyNumberFormat="1" applyFont="1" applyFill="1" applyBorder="1" applyAlignment="1">
      <alignment horizontal="right" vertical="top" wrapText="1"/>
    </xf>
    <xf numFmtId="10" fontId="39" fillId="16" borderId="90" xfId="19" applyNumberFormat="1" applyFont="1" applyFill="1" applyBorder="1" applyAlignment="1">
      <alignment horizontal="right" vertical="top" wrapText="1"/>
    </xf>
    <xf numFmtId="4" fontId="39" fillId="0" borderId="92" xfId="19" applyNumberFormat="1" applyFont="1" applyBorder="1" applyAlignment="1">
      <alignment horizontal="right" vertical="top" wrapText="1"/>
    </xf>
    <xf numFmtId="10" fontId="39" fillId="0" borderId="90" xfId="19" applyNumberFormat="1" applyFont="1" applyBorder="1" applyAlignment="1">
      <alignment vertical="top"/>
    </xf>
    <xf numFmtId="0" fontId="39" fillId="0" borderId="113" xfId="15" applyFont="1" applyBorder="1" applyAlignment="1">
      <alignment horizontal="right" vertical="top"/>
    </xf>
    <xf numFmtId="0" fontId="39" fillId="0" borderId="30" xfId="15" applyFont="1" applyBorder="1" applyAlignment="1">
      <alignment horizontal="center" vertical="top"/>
    </xf>
    <xf numFmtId="0" fontId="39" fillId="0" borderId="1" xfId="15" applyFont="1" applyBorder="1" applyAlignment="1">
      <alignment horizontal="left" vertical="top" wrapText="1"/>
    </xf>
    <xf numFmtId="4" fontId="39" fillId="0" borderId="1" xfId="15" applyNumberFormat="1" applyFont="1" applyBorder="1" applyAlignment="1">
      <alignment vertical="top"/>
    </xf>
    <xf numFmtId="4" fontId="39" fillId="0" borderId="5" xfId="15" applyNumberFormat="1" applyFont="1" applyBorder="1" applyAlignment="1">
      <alignment vertical="top"/>
    </xf>
    <xf numFmtId="4" fontId="39" fillId="0" borderId="4" xfId="15" applyNumberFormat="1" applyFont="1" applyBorder="1" applyAlignment="1">
      <alignment vertical="top"/>
    </xf>
    <xf numFmtId="10" fontId="39" fillId="0" borderId="4" xfId="15" applyNumberFormat="1" applyFont="1" applyBorder="1" applyAlignment="1">
      <alignment vertical="top"/>
    </xf>
    <xf numFmtId="0" fontId="39" fillId="0" borderId="106" xfId="15" applyFont="1" applyBorder="1" applyAlignment="1">
      <alignment horizontal="right" vertical="top"/>
    </xf>
    <xf numFmtId="0" fontId="39" fillId="0" borderId="1" xfId="15" applyFont="1" applyBorder="1" applyAlignment="1">
      <alignment horizontal="center" vertical="top"/>
    </xf>
    <xf numFmtId="0" fontId="39" fillId="0" borderId="107" xfId="15" applyFont="1" applyBorder="1" applyAlignment="1">
      <alignment horizontal="right" vertical="top"/>
    </xf>
    <xf numFmtId="0" fontId="39" fillId="0" borderId="13" xfId="15" applyFont="1" applyBorder="1" applyAlignment="1">
      <alignment horizontal="center" vertical="top"/>
    </xf>
    <xf numFmtId="4" fontId="39" fillId="0" borderId="13" xfId="15" applyNumberFormat="1" applyFont="1" applyBorder="1" applyAlignment="1">
      <alignment vertical="top"/>
    </xf>
    <xf numFmtId="4" fontId="39" fillId="0" borderId="15" xfId="15" applyNumberFormat="1" applyFont="1" applyBorder="1" applyAlignment="1">
      <alignment vertical="top"/>
    </xf>
    <xf numFmtId="0" fontId="39" fillId="0" borderId="13" xfId="15" applyFont="1" applyBorder="1" applyAlignment="1">
      <alignment horizontal="left" vertical="top" wrapText="1"/>
    </xf>
    <xf numFmtId="4" fontId="38" fillId="18" borderId="13" xfId="15" applyNumberFormat="1" applyFont="1" applyFill="1" applyBorder="1" applyAlignment="1">
      <alignment horizontal="right" vertical="center"/>
    </xf>
    <xf numFmtId="4" fontId="38" fillId="18" borderId="117" xfId="15" applyNumberFormat="1" applyFont="1" applyFill="1" applyBorder="1" applyAlignment="1">
      <alignment horizontal="center" vertical="center"/>
    </xf>
    <xf numFmtId="0" fontId="38" fillId="0" borderId="4" xfId="18" applyFont="1" applyBorder="1" applyAlignment="1">
      <alignment horizontal="center" vertical="center" wrapText="1"/>
    </xf>
    <xf numFmtId="0" fontId="38" fillId="0" borderId="24" xfId="18" applyFont="1" applyBorder="1" applyAlignment="1">
      <alignment horizontal="center" vertical="center" wrapText="1"/>
    </xf>
    <xf numFmtId="49" fontId="43" fillId="0" borderId="4" xfId="18" applyNumberFormat="1" applyFont="1" applyBorder="1" applyAlignment="1">
      <alignment horizontal="center"/>
    </xf>
    <xf numFmtId="49" fontId="43" fillId="0" borderId="24" xfId="18" applyNumberFormat="1" applyFont="1" applyBorder="1" applyAlignment="1">
      <alignment horizontal="center"/>
    </xf>
    <xf numFmtId="49" fontId="43" fillId="0" borderId="112" xfId="18" applyNumberFormat="1" applyFont="1" applyBorder="1" applyAlignment="1">
      <alignment horizontal="center"/>
    </xf>
    <xf numFmtId="49" fontId="43" fillId="0" borderId="86" xfId="18" applyNumberFormat="1" applyFont="1" applyBorder="1" applyAlignment="1">
      <alignment horizontal="center"/>
    </xf>
    <xf numFmtId="49" fontId="39" fillId="0" borderId="4" xfId="18" applyNumberFormat="1" applyFont="1" applyBorder="1" applyAlignment="1">
      <alignment horizontal="center" vertical="top" wrapText="1"/>
    </xf>
    <xf numFmtId="49" fontId="11" fillId="0" borderId="4" xfId="18" applyNumberFormat="1" applyFont="1" applyBorder="1" applyAlignment="1">
      <alignment horizontal="left" vertical="top" wrapText="1"/>
    </xf>
    <xf numFmtId="49" fontId="11" fillId="0" borderId="4" xfId="18" applyNumberFormat="1" applyFont="1" applyBorder="1" applyAlignment="1">
      <alignment horizontal="center" vertical="top" wrapText="1"/>
    </xf>
    <xf numFmtId="4" fontId="11" fillId="0" borderId="4" xfId="18" applyNumberFormat="1" applyFont="1" applyBorder="1" applyAlignment="1">
      <alignment horizontal="right" vertical="top" wrapText="1"/>
    </xf>
    <xf numFmtId="4" fontId="11" fillId="0" borderId="24" xfId="18" applyNumberFormat="1" applyFont="1" applyBorder="1" applyAlignment="1">
      <alignment horizontal="right" vertical="top" wrapText="1"/>
    </xf>
    <xf numFmtId="4" fontId="11" fillId="0" borderId="112" xfId="18" applyNumberFormat="1" applyFont="1" applyBorder="1" applyAlignment="1">
      <alignment horizontal="right" vertical="top" wrapText="1"/>
    </xf>
    <xf numFmtId="10" fontId="39" fillId="0" borderId="86" xfId="18" applyNumberFormat="1" applyFont="1" applyBorder="1" applyAlignment="1">
      <alignment horizontal="right" vertical="top" wrapText="1"/>
    </xf>
    <xf numFmtId="0" fontId="43" fillId="0" borderId="4" xfId="18" applyFont="1" applyBorder="1" applyAlignment="1">
      <alignment horizontal="left" vertical="top" wrapText="1"/>
    </xf>
    <xf numFmtId="0" fontId="43" fillId="0" borderId="4" xfId="18" applyFont="1" applyBorder="1" applyAlignment="1">
      <alignment horizontal="center" vertical="top" wrapText="1"/>
    </xf>
    <xf numFmtId="0" fontId="84" fillId="0" borderId="4" xfId="0" applyFont="1" applyBorder="1" applyAlignment="1">
      <alignment horizontal="left" vertical="top" wrapText="1"/>
    </xf>
    <xf numFmtId="0" fontId="11" fillId="0" borderId="4" xfId="18" applyFont="1" applyBorder="1" applyAlignment="1">
      <alignment horizontal="left" vertical="top" wrapText="1"/>
    </xf>
    <xf numFmtId="4" fontId="34" fillId="0" borderId="4" xfId="18" applyNumberFormat="1" applyFont="1" applyBorder="1" applyAlignment="1">
      <alignment vertical="center"/>
    </xf>
    <xf numFmtId="4" fontId="34" fillId="0" borderId="24" xfId="18" applyNumberFormat="1" applyFont="1" applyBorder="1" applyAlignment="1">
      <alignment vertical="center"/>
    </xf>
    <xf numFmtId="4" fontId="34" fillId="0" borderId="112" xfId="18" applyNumberFormat="1" applyFont="1" applyBorder="1" applyAlignment="1">
      <alignment vertical="center"/>
    </xf>
    <xf numFmtId="0" fontId="39" fillId="0" borderId="67" xfId="19" applyFont="1" applyBorder="1" applyAlignment="1">
      <alignment horizontal="center" vertical="top" wrapText="1"/>
    </xf>
    <xf numFmtId="0" fontId="39" fillId="0" borderId="67" xfId="19" applyFont="1" applyBorder="1" applyAlignment="1">
      <alignment vertical="top" wrapText="1"/>
    </xf>
    <xf numFmtId="0" fontId="39" fillId="17" borderId="74" xfId="19" applyFont="1" applyFill="1" applyBorder="1" applyAlignment="1">
      <alignment vertical="top" wrapText="1"/>
    </xf>
    <xf numFmtId="0" fontId="38" fillId="15" borderId="85" xfId="19" quotePrefix="1" applyFont="1" applyFill="1" applyBorder="1" applyAlignment="1">
      <alignment horizontal="center" vertical="top" wrapText="1"/>
    </xf>
    <xf numFmtId="4" fontId="38" fillId="15" borderId="29" xfId="19" applyNumberFormat="1" applyFont="1" applyFill="1" applyBorder="1" applyAlignment="1">
      <alignment horizontal="left" vertical="center" wrapText="1"/>
    </xf>
    <xf numFmtId="4" fontId="38" fillId="15" borderId="29" xfId="19" applyNumberFormat="1" applyFont="1" applyFill="1" applyBorder="1" applyAlignment="1">
      <alignment horizontal="right" vertical="center" wrapText="1"/>
    </xf>
    <xf numFmtId="10" fontId="38" fillId="15" borderId="87" xfId="19" applyNumberFormat="1" applyFont="1" applyFill="1" applyBorder="1" applyAlignment="1">
      <alignment horizontal="right" vertical="center" wrapText="1"/>
    </xf>
    <xf numFmtId="4" fontId="38" fillId="15" borderId="73" xfId="19" applyNumberFormat="1" applyFont="1" applyFill="1" applyBorder="1" applyAlignment="1">
      <alignment horizontal="right" vertical="center" wrapText="1"/>
    </xf>
    <xf numFmtId="0" fontId="39" fillId="16" borderId="74" xfId="19" quotePrefix="1" applyFont="1" applyFill="1" applyBorder="1" applyAlignment="1">
      <alignment horizontal="center" vertical="top" wrapText="1"/>
    </xf>
    <xf numFmtId="4" fontId="39" fillId="16" borderId="29" xfId="19" applyNumberFormat="1" applyFont="1" applyFill="1" applyBorder="1" applyAlignment="1">
      <alignment horizontal="right" vertical="center" wrapText="1"/>
    </xf>
    <xf numFmtId="10" fontId="39" fillId="16" borderId="87" xfId="19" applyNumberFormat="1" applyFont="1" applyFill="1" applyBorder="1" applyAlignment="1">
      <alignment horizontal="right" vertical="center" wrapText="1"/>
    </xf>
    <xf numFmtId="4" fontId="39" fillId="16" borderId="73" xfId="19" applyNumberFormat="1" applyFont="1" applyFill="1" applyBorder="1" applyAlignment="1">
      <alignment horizontal="right" vertical="center" wrapText="1"/>
    </xf>
    <xf numFmtId="4" fontId="39" fillId="0" borderId="29" xfId="19" applyNumberFormat="1" applyFont="1" applyBorder="1" applyAlignment="1">
      <alignment horizontal="right" vertical="center" wrapText="1"/>
    </xf>
    <xf numFmtId="10" fontId="39" fillId="0" borderId="87" xfId="19" applyNumberFormat="1" applyFont="1" applyBorder="1" applyAlignment="1">
      <alignment horizontal="right" vertical="center" wrapText="1"/>
    </xf>
    <xf numFmtId="4" fontId="39" fillId="0" borderId="73" xfId="19" applyNumberFormat="1" applyFont="1" applyBorder="1" applyAlignment="1">
      <alignment horizontal="right" vertical="center" wrapText="1"/>
    </xf>
    <xf numFmtId="0" fontId="39" fillId="0" borderId="4" xfId="19" applyFont="1" applyBorder="1" applyAlignment="1">
      <alignment vertical="center"/>
    </xf>
    <xf numFmtId="10" fontId="39" fillId="0" borderId="90" xfId="19" applyNumberFormat="1" applyFont="1" applyBorder="1" applyAlignment="1">
      <alignment vertical="center"/>
    </xf>
    <xf numFmtId="4" fontId="39" fillId="0" borderId="63" xfId="19" applyNumberFormat="1" applyFont="1" applyBorder="1" applyAlignment="1">
      <alignment horizontal="right" vertical="center" wrapText="1"/>
    </xf>
    <xf numFmtId="10" fontId="39" fillId="0" borderId="91" xfId="19" applyNumberFormat="1" applyFont="1" applyBorder="1" applyAlignment="1">
      <alignment horizontal="right" vertical="center" wrapText="1"/>
    </xf>
    <xf numFmtId="4" fontId="39" fillId="0" borderId="86" xfId="19" applyNumberFormat="1" applyFont="1" applyBorder="1" applyAlignment="1">
      <alignment vertical="center"/>
    </xf>
    <xf numFmtId="4" fontId="39" fillId="0" borderId="4" xfId="19" applyNumberFormat="1" applyFont="1" applyBorder="1" applyAlignment="1">
      <alignment vertical="center"/>
    </xf>
    <xf numFmtId="4" fontId="38" fillId="15" borderId="86" xfId="19" applyNumberFormat="1" applyFont="1" applyFill="1" applyBorder="1" applyAlignment="1">
      <alignment horizontal="right" vertical="center" wrapText="1"/>
    </xf>
    <xf numFmtId="4" fontId="38" fillId="15" borderId="4" xfId="19" applyNumberFormat="1" applyFont="1" applyFill="1" applyBorder="1" applyAlignment="1">
      <alignment horizontal="right" vertical="center" wrapText="1"/>
    </xf>
    <xf numFmtId="10" fontId="38" fillId="15" borderId="90" xfId="19" applyNumberFormat="1" applyFont="1" applyFill="1" applyBorder="1" applyAlignment="1">
      <alignment horizontal="right" vertical="center" wrapText="1"/>
    </xf>
    <xf numFmtId="0" fontId="39" fillId="7" borderId="74" xfId="19" applyFont="1" applyFill="1" applyBorder="1" applyAlignment="1">
      <alignment horizontal="center" vertical="top" wrapText="1"/>
    </xf>
    <xf numFmtId="0" fontId="39" fillId="7" borderId="74" xfId="19" applyFont="1" applyFill="1" applyBorder="1" applyAlignment="1">
      <alignment vertical="top" wrapText="1"/>
    </xf>
    <xf numFmtId="4" fontId="39" fillId="7" borderId="29" xfId="19" applyNumberFormat="1" applyFont="1" applyFill="1" applyBorder="1" applyAlignment="1">
      <alignment horizontal="right" vertical="center" wrapText="1"/>
    </xf>
    <xf numFmtId="10" fontId="39" fillId="7" borderId="87" xfId="19" applyNumberFormat="1" applyFont="1" applyFill="1" applyBorder="1" applyAlignment="1">
      <alignment horizontal="right" vertical="center" wrapText="1"/>
    </xf>
    <xf numFmtId="4" fontId="39" fillId="7" borderId="73" xfId="19" applyNumberFormat="1" applyFont="1" applyFill="1" applyBorder="1" applyAlignment="1">
      <alignment horizontal="right" vertical="center" wrapText="1"/>
    </xf>
    <xf numFmtId="0" fontId="39" fillId="7" borderId="4" xfId="19" applyFont="1" applyFill="1" applyBorder="1" applyAlignment="1">
      <alignment horizontal="center" vertical="top" wrapText="1"/>
    </xf>
    <xf numFmtId="4" fontId="39" fillId="0" borderId="93" xfId="19" applyNumberFormat="1" applyFont="1" applyBorder="1" applyAlignment="1">
      <alignment vertical="center"/>
    </xf>
    <xf numFmtId="4" fontId="39" fillId="0" borderId="45" xfId="19" applyNumberFormat="1" applyFont="1" applyBorder="1" applyAlignment="1">
      <alignment vertical="center"/>
    </xf>
    <xf numFmtId="0" fontId="39" fillId="7" borderId="86" xfId="19" applyFont="1" applyFill="1" applyBorder="1" applyAlignment="1">
      <alignment horizontal="center" vertical="top" wrapText="1"/>
    </xf>
    <xf numFmtId="0" fontId="39" fillId="7" borderId="86" xfId="19" applyFont="1" applyFill="1" applyBorder="1" applyAlignment="1">
      <alignment vertical="top" wrapText="1"/>
    </xf>
    <xf numFmtId="4" fontId="39" fillId="7" borderId="4" xfId="19" applyNumberFormat="1" applyFont="1" applyFill="1" applyBorder="1" applyAlignment="1">
      <alignment horizontal="right" vertical="center" wrapText="1"/>
    </xf>
    <xf numFmtId="10" fontId="39" fillId="7" borderId="90" xfId="19" applyNumberFormat="1" applyFont="1" applyFill="1" applyBorder="1" applyAlignment="1">
      <alignment horizontal="right" vertical="center" wrapText="1"/>
    </xf>
    <xf numFmtId="4" fontId="39" fillId="7" borderId="41" xfId="19" applyNumberFormat="1" applyFont="1" applyFill="1" applyBorder="1" applyAlignment="1">
      <alignment horizontal="right" vertical="center" wrapText="1"/>
    </xf>
    <xf numFmtId="0" fontId="39" fillId="15" borderId="4" xfId="19" applyFont="1" applyFill="1" applyBorder="1" applyAlignment="1">
      <alignment horizontal="center" vertical="top" wrapText="1"/>
    </xf>
    <xf numFmtId="0" fontId="38" fillId="15" borderId="86" xfId="19" applyFont="1" applyFill="1" applyBorder="1" applyAlignment="1">
      <alignment vertical="top" wrapText="1"/>
    </xf>
    <xf numFmtId="4" fontId="39" fillId="16" borderId="29" xfId="20" applyNumberFormat="1" applyFont="1" applyFill="1" applyBorder="1" applyAlignment="1">
      <alignment horizontal="right" vertical="center" wrapText="1"/>
    </xf>
    <xf numFmtId="10" fontId="39" fillId="16" borderId="87" xfId="20" applyNumberFormat="1" applyFont="1" applyFill="1" applyBorder="1" applyAlignment="1">
      <alignment horizontal="right" vertical="center" wrapText="1"/>
    </xf>
    <xf numFmtId="4" fontId="39" fillId="16" borderId="4" xfId="19" applyNumberFormat="1" applyFont="1" applyFill="1" applyBorder="1" applyAlignment="1">
      <alignment horizontal="right" vertical="center" wrapText="1"/>
    </xf>
    <xf numFmtId="10" fontId="39" fillId="16" borderId="90" xfId="19" applyNumberFormat="1" applyFont="1" applyFill="1" applyBorder="1" applyAlignment="1">
      <alignment horizontal="right" vertical="center" wrapText="1"/>
    </xf>
    <xf numFmtId="4" fontId="39" fillId="0" borderId="41" xfId="19" applyNumberFormat="1" applyFont="1" applyBorder="1" applyAlignment="1">
      <alignment horizontal="right" vertical="center" wrapText="1"/>
    </xf>
    <xf numFmtId="4" fontId="39" fillId="16" borderId="41" xfId="19" applyNumberFormat="1" applyFont="1" applyFill="1" applyBorder="1" applyAlignment="1">
      <alignment horizontal="right" vertical="center" wrapText="1"/>
    </xf>
    <xf numFmtId="4" fontId="39" fillId="17" borderId="29" xfId="19" applyNumberFormat="1" applyFont="1" applyFill="1" applyBorder="1" applyAlignment="1">
      <alignment horizontal="right" vertical="center" wrapText="1"/>
    </xf>
    <xf numFmtId="10" fontId="39" fillId="17" borderId="87" xfId="19" applyNumberFormat="1" applyFont="1" applyFill="1" applyBorder="1" applyAlignment="1">
      <alignment horizontal="right" vertical="center" wrapText="1"/>
    </xf>
    <xf numFmtId="4" fontId="39" fillId="17" borderId="73" xfId="19" applyNumberFormat="1" applyFont="1" applyFill="1" applyBorder="1" applyAlignment="1">
      <alignment horizontal="right" vertical="center" wrapText="1"/>
    </xf>
    <xf numFmtId="4" fontId="39" fillId="16" borderId="4" xfId="20" applyNumberFormat="1" applyFont="1" applyFill="1" applyBorder="1" applyAlignment="1">
      <alignment horizontal="right" vertical="center" wrapText="1"/>
    </xf>
    <xf numFmtId="10" fontId="39" fillId="16" borderId="90" xfId="20" applyNumberFormat="1" applyFont="1" applyFill="1" applyBorder="1" applyAlignment="1">
      <alignment horizontal="right" vertical="center" wrapText="1"/>
    </xf>
    <xf numFmtId="4" fontId="38" fillId="0" borderId="75" xfId="19" applyNumberFormat="1" applyFont="1" applyBorder="1" applyAlignment="1">
      <alignment vertical="center"/>
    </xf>
    <xf numFmtId="43" fontId="21" fillId="0" borderId="84" xfId="19" applyNumberFormat="1" applyFont="1" applyFill="1" applyBorder="1" applyAlignment="1">
      <alignment horizontal="center" vertical="center" wrapText="1"/>
    </xf>
    <xf numFmtId="0" fontId="38" fillId="0" borderId="45" xfId="21" applyFont="1" applyBorder="1" applyAlignment="1">
      <alignment vertical="center"/>
    </xf>
    <xf numFmtId="0" fontId="38" fillId="0" borderId="45" xfId="21" applyFont="1" applyBorder="1" applyAlignment="1">
      <alignment horizontal="center" vertical="center"/>
    </xf>
    <xf numFmtId="0" fontId="38" fillId="0" borderId="45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21" fillId="0" borderId="4" xfId="21" applyFont="1" applyBorder="1" applyAlignment="1">
      <alignment horizontal="center" vertical="center" wrapText="1"/>
    </xf>
    <xf numFmtId="0" fontId="34" fillId="6" borderId="4" xfId="21" applyFont="1" applyFill="1" applyBorder="1" applyAlignment="1">
      <alignment horizontal="left" vertical="top"/>
    </xf>
    <xf numFmtId="0" fontId="34" fillId="6" borderId="24" xfId="21" applyFont="1" applyFill="1" applyBorder="1" applyAlignment="1">
      <alignment horizontal="left" vertical="top"/>
    </xf>
    <xf numFmtId="0" fontId="34" fillId="6" borderId="86" xfId="21" applyFont="1" applyFill="1" applyBorder="1" applyAlignment="1">
      <alignment horizontal="left" vertical="top"/>
    </xf>
    <xf numFmtId="4" fontId="38" fillId="6" borderId="4" xfId="21" applyNumberFormat="1" applyFont="1" applyFill="1" applyBorder="1" applyAlignment="1">
      <alignment horizontal="right" vertical="top"/>
    </xf>
    <xf numFmtId="10" fontId="38" fillId="6" borderId="4" xfId="21" applyNumberFormat="1" applyFont="1" applyFill="1" applyBorder="1" applyAlignment="1">
      <alignment horizontal="right" vertical="top"/>
    </xf>
    <xf numFmtId="0" fontId="11" fillId="0" borderId="64" xfId="21" applyFont="1" applyBorder="1"/>
    <xf numFmtId="0" fontId="39" fillId="7" borderId="4" xfId="21" applyFont="1" applyFill="1" applyBorder="1" applyAlignment="1">
      <alignment horizontal="left" vertical="top"/>
    </xf>
    <xf numFmtId="0" fontId="39" fillId="7" borderId="4" xfId="21" applyFont="1" applyFill="1" applyBorder="1" applyAlignment="1">
      <alignment horizontal="left" vertical="top" wrapText="1"/>
    </xf>
    <xf numFmtId="4" fontId="39" fillId="7" borderId="4" xfId="21" applyNumberFormat="1" applyFont="1" applyFill="1" applyBorder="1" applyAlignment="1">
      <alignment horizontal="right" vertical="top" wrapText="1"/>
    </xf>
    <xf numFmtId="10" fontId="39" fillId="7" borderId="4" xfId="21" applyNumberFormat="1" applyFont="1" applyFill="1" applyBorder="1" applyAlignment="1">
      <alignment horizontal="right" vertical="top" wrapText="1"/>
    </xf>
    <xf numFmtId="0" fontId="11" fillId="0" borderId="29" xfId="21" applyFont="1" applyBorder="1"/>
    <xf numFmtId="0" fontId="11" fillId="0" borderId="73" xfId="21" applyFont="1" applyBorder="1" applyAlignment="1">
      <alignment horizontal="left"/>
    </xf>
    <xf numFmtId="0" fontId="39" fillId="0" borderId="4" xfId="21" applyFont="1" applyBorder="1" applyAlignment="1">
      <alignment horizontal="left"/>
    </xf>
    <xf numFmtId="4" fontId="39" fillId="0" borderId="4" xfId="21" applyNumberFormat="1" applyFont="1" applyBorder="1" applyAlignment="1">
      <alignment horizontal="right" vertical="top"/>
    </xf>
    <xf numFmtId="0" fontId="11" fillId="0" borderId="29" xfId="21" applyFont="1" applyBorder="1" applyAlignment="1">
      <alignment horizontal="left"/>
    </xf>
    <xf numFmtId="0" fontId="11" fillId="0" borderId="0" xfId="21" applyFont="1"/>
    <xf numFmtId="0" fontId="38" fillId="0" borderId="45" xfId="21" applyFont="1" applyBorder="1" applyAlignment="1">
      <alignment horizontal="left" vertical="center"/>
    </xf>
    <xf numFmtId="0" fontId="34" fillId="6" borderId="4" xfId="21" applyFont="1" applyFill="1" applyBorder="1" applyAlignment="1">
      <alignment horizontal="left" vertical="top" wrapText="1"/>
    </xf>
    <xf numFmtId="4" fontId="34" fillId="6" borderId="86" xfId="21" applyNumberFormat="1" applyFont="1" applyFill="1" applyBorder="1" applyAlignment="1">
      <alignment horizontal="right" vertical="top"/>
    </xf>
    <xf numFmtId="0" fontId="38" fillId="7" borderId="4" xfId="21" applyFont="1" applyFill="1" applyBorder="1" applyAlignment="1">
      <alignment horizontal="left" vertical="top" wrapText="1"/>
    </xf>
    <xf numFmtId="4" fontId="39" fillId="7" borderId="86" xfId="21" applyNumberFormat="1" applyFont="1" applyFill="1" applyBorder="1" applyAlignment="1">
      <alignment horizontal="right" vertical="top"/>
    </xf>
    <xf numFmtId="0" fontId="39" fillId="0" borderId="45" xfId="21" applyFont="1" applyBorder="1" applyAlignment="1">
      <alignment horizontal="left"/>
    </xf>
    <xf numFmtId="4" fontId="39" fillId="8" borderId="93" xfId="21" applyNumberFormat="1" applyFont="1" applyFill="1" applyBorder="1" applyAlignment="1">
      <alignment horizontal="right" vertical="top"/>
    </xf>
    <xf numFmtId="4" fontId="39" fillId="0" borderId="4" xfId="21" applyNumberFormat="1" applyFont="1" applyBorder="1" applyAlignment="1">
      <alignment vertical="top"/>
    </xf>
    <xf numFmtId="0" fontId="39" fillId="8" borderId="45" xfId="21" applyFont="1" applyFill="1" applyBorder="1" applyAlignment="1">
      <alignment horizontal="left" vertical="top"/>
    </xf>
    <xf numFmtId="0" fontId="39" fillId="0" borderId="45" xfId="21" applyFont="1" applyFill="1" applyBorder="1" applyAlignment="1">
      <alignment horizontal="left" vertical="top"/>
    </xf>
    <xf numFmtId="0" fontId="85" fillId="0" borderId="4" xfId="15" applyFont="1" applyBorder="1" applyAlignment="1">
      <alignment horizontal="left" vertical="top" wrapText="1"/>
    </xf>
    <xf numFmtId="4" fontId="39" fillId="0" borderId="93" xfId="21" applyNumberFormat="1" applyFont="1" applyFill="1" applyBorder="1" applyAlignment="1">
      <alignment horizontal="right" vertical="top"/>
    </xf>
    <xf numFmtId="0" fontId="39" fillId="0" borderId="63" xfId="21" applyFont="1" applyBorder="1" applyAlignment="1">
      <alignment horizontal="left"/>
    </xf>
    <xf numFmtId="4" fontId="39" fillId="0" borderId="93" xfId="21" applyNumberFormat="1" applyFont="1" applyBorder="1" applyAlignment="1">
      <alignment horizontal="right" vertical="top"/>
    </xf>
    <xf numFmtId="0" fontId="11" fillId="0" borderId="63" xfId="21" applyFont="1" applyBorder="1" applyAlignment="1">
      <alignment horizontal="left"/>
    </xf>
    <xf numFmtId="0" fontId="11" fillId="7" borderId="4" xfId="21" applyFont="1" applyFill="1" applyBorder="1" applyAlignment="1">
      <alignment horizontal="left" vertical="top"/>
    </xf>
    <xf numFmtId="0" fontId="11" fillId="0" borderId="45" xfId="21" applyFont="1" applyBorder="1" applyAlignment="1">
      <alignment horizontal="left"/>
    </xf>
    <xf numFmtId="4" fontId="39" fillId="0" borderId="86" xfId="21" applyNumberFormat="1" applyFont="1" applyBorder="1" applyAlignment="1">
      <alignment horizontal="right" vertical="top"/>
    </xf>
    <xf numFmtId="4" fontId="39" fillId="0" borderId="74" xfId="21" applyNumberFormat="1" applyFont="1" applyBorder="1" applyAlignment="1">
      <alignment horizontal="right" vertical="top"/>
    </xf>
    <xf numFmtId="4" fontId="39" fillId="0" borderId="74" xfId="21" applyNumberFormat="1" applyFont="1" applyBorder="1" applyAlignment="1">
      <alignment vertical="top"/>
    </xf>
    <xf numFmtId="10" fontId="34" fillId="6" borderId="86" xfId="21" applyNumberFormat="1" applyFont="1" applyFill="1" applyBorder="1" applyAlignment="1">
      <alignment horizontal="right" vertical="top"/>
    </xf>
    <xf numFmtId="10" fontId="39" fillId="7" borderId="86" xfId="21" applyNumberFormat="1" applyFont="1" applyFill="1" applyBorder="1" applyAlignment="1">
      <alignment horizontal="right" vertical="top"/>
    </xf>
    <xf numFmtId="10" fontId="39" fillId="0" borderId="4" xfId="21" applyNumberFormat="1" applyFont="1" applyBorder="1" applyAlignment="1">
      <alignment vertical="top"/>
    </xf>
    <xf numFmtId="4" fontId="34" fillId="0" borderId="29" xfId="21" applyNumberFormat="1" applyFont="1" applyBorder="1" applyAlignment="1">
      <alignment horizontal="right"/>
    </xf>
    <xf numFmtId="10" fontId="34" fillId="0" borderId="29" xfId="21" applyNumberFormat="1" applyFont="1" applyBorder="1" applyAlignment="1">
      <alignment horizontal="right"/>
    </xf>
    <xf numFmtId="4" fontId="34" fillId="0" borderId="74" xfId="21" applyNumberFormat="1" applyFont="1" applyBorder="1" applyAlignment="1">
      <alignment horizontal="right"/>
    </xf>
    <xf numFmtId="10" fontId="34" fillId="0" borderId="74" xfId="21" applyNumberFormat="1" applyFont="1" applyBorder="1" applyAlignment="1">
      <alignment horizontal="right"/>
    </xf>
    <xf numFmtId="0" fontId="11" fillId="0" borderId="29" xfId="21" applyFont="1" applyBorder="1" applyAlignment="1">
      <alignment horizontal="center"/>
    </xf>
    <xf numFmtId="0" fontId="39" fillId="0" borderId="4" xfId="21" quotePrefix="1" applyFont="1" applyBorder="1" applyAlignment="1">
      <alignment horizontal="left" vertical="top"/>
    </xf>
    <xf numFmtId="10" fontId="11" fillId="0" borderId="4" xfId="21" applyNumberFormat="1" applyFont="1" applyBorder="1" applyAlignment="1">
      <alignment vertical="top"/>
    </xf>
    <xf numFmtId="0" fontId="38" fillId="6" borderId="4" xfId="21" applyFont="1" applyFill="1" applyBorder="1" applyAlignment="1">
      <alignment horizontal="left" vertical="top" wrapText="1"/>
    </xf>
    <xf numFmtId="0" fontId="39" fillId="0" borderId="4" xfId="21" applyFont="1" applyBorder="1" applyAlignment="1">
      <alignment horizontal="left" vertical="top" wrapText="1"/>
    </xf>
    <xf numFmtId="0" fontId="39" fillId="0" borderId="45" xfId="21" applyFont="1" applyBorder="1" applyAlignment="1">
      <alignment horizontal="left" vertical="top" wrapText="1"/>
    </xf>
    <xf numFmtId="164" fontId="37" fillId="0" borderId="5" xfId="3" applyFont="1" applyFill="1" applyBorder="1" applyAlignment="1" applyProtection="1">
      <alignment horizontal="center" vertical="center" wrapText="1"/>
    </xf>
    <xf numFmtId="0" fontId="40" fillId="0" borderId="4" xfId="13" applyFont="1" applyBorder="1" applyAlignment="1">
      <alignment horizontal="center" vertical="center" wrapText="1"/>
    </xf>
    <xf numFmtId="0" fontId="52" fillId="0" borderId="4" xfId="13" applyFont="1" applyBorder="1" applyAlignment="1">
      <alignment horizontal="center" vertical="center" wrapText="1"/>
    </xf>
    <xf numFmtId="10" fontId="37" fillId="4" borderId="66" xfId="3" applyNumberFormat="1" applyFont="1" applyFill="1" applyBorder="1" applyAlignment="1" applyProtection="1">
      <alignment horizontal="right" vertical="top"/>
    </xf>
    <xf numFmtId="10" fontId="28" fillId="5" borderId="66" xfId="3" applyNumberFormat="1" applyFont="1" applyFill="1" applyBorder="1" applyAlignment="1" applyProtection="1">
      <alignment horizontal="right" vertical="top"/>
    </xf>
    <xf numFmtId="10" fontId="27" fillId="0" borderId="4" xfId="13" applyNumberFormat="1" applyFont="1" applyBorder="1" applyAlignment="1">
      <alignment vertical="top"/>
    </xf>
    <xf numFmtId="10" fontId="34" fillId="0" borderId="4" xfId="13" applyNumberFormat="1" applyFont="1" applyBorder="1" applyAlignment="1">
      <alignment vertical="center"/>
    </xf>
    <xf numFmtId="10" fontId="28" fillId="5" borderId="4" xfId="3" applyNumberFormat="1" applyFont="1" applyFill="1" applyBorder="1" applyAlignment="1" applyProtection="1">
      <alignment horizontal="right" vertical="top"/>
    </xf>
    <xf numFmtId="10" fontId="27" fillId="0" borderId="29" xfId="13" applyNumberFormat="1" applyFont="1" applyBorder="1" applyAlignment="1">
      <alignment vertical="top"/>
    </xf>
    <xf numFmtId="10" fontId="33" fillId="0" borderId="69" xfId="3" applyNumberFormat="1" applyFont="1" applyFill="1" applyBorder="1" applyAlignment="1" applyProtection="1">
      <alignment horizontal="right" vertical="center"/>
    </xf>
    <xf numFmtId="10" fontId="17" fillId="11" borderId="44" xfId="6" applyNumberFormat="1" applyFont="1" applyFill="1" applyBorder="1" applyAlignment="1" applyProtection="1">
      <alignment horizontal="right" vertical="center" wrapText="1"/>
      <protection locked="0"/>
    </xf>
    <xf numFmtId="10" fontId="17" fillId="12" borderId="59" xfId="6" applyNumberFormat="1" applyFont="1" applyFill="1" applyBorder="1" applyAlignment="1" applyProtection="1">
      <alignment horizontal="right" vertical="center" wrapText="1"/>
      <protection locked="0"/>
    </xf>
    <xf numFmtId="10" fontId="14" fillId="0" borderId="4" xfId="6" applyNumberFormat="1" applyFont="1" applyBorder="1"/>
    <xf numFmtId="10" fontId="54" fillId="10" borderId="4" xfId="6" applyNumberFormat="1" applyFont="1" applyFill="1" applyBorder="1" applyAlignment="1" applyProtection="1">
      <alignment horizontal="right" vertical="center" wrapText="1"/>
      <protection locked="0"/>
    </xf>
    <xf numFmtId="10" fontId="54" fillId="13" borderId="44" xfId="6" applyNumberFormat="1" applyFont="1" applyFill="1" applyBorder="1" applyAlignment="1" applyProtection="1">
      <alignment horizontal="right" vertical="center" wrapText="1"/>
      <protection locked="0"/>
    </xf>
    <xf numFmtId="10" fontId="54" fillId="14" borderId="66" xfId="6" applyNumberFormat="1" applyFont="1" applyFill="1" applyBorder="1" applyAlignment="1" applyProtection="1">
      <alignment horizontal="right" vertical="center" wrapText="1"/>
      <protection locked="0"/>
    </xf>
    <xf numFmtId="10" fontId="54" fillId="10" borderId="66" xfId="6" applyNumberFormat="1" applyFont="1" applyFill="1" applyBorder="1" applyAlignment="1" applyProtection="1">
      <alignment horizontal="right" vertical="center" wrapText="1"/>
      <protection locked="0"/>
    </xf>
    <xf numFmtId="10" fontId="61" fillId="0" borderId="4" xfId="6" applyNumberFormat="1" applyFont="1" applyBorder="1" applyAlignment="1">
      <alignment vertical="center"/>
    </xf>
    <xf numFmtId="10" fontId="61" fillId="0" borderId="4" xfId="6" applyNumberFormat="1" applyFont="1" applyBorder="1"/>
    <xf numFmtId="10" fontId="54" fillId="13" borderId="66" xfId="6" applyNumberFormat="1" applyFont="1" applyFill="1" applyBorder="1" applyAlignment="1" applyProtection="1">
      <alignment horizontal="right" vertical="center" wrapText="1"/>
      <protection locked="0"/>
    </xf>
    <xf numFmtId="10" fontId="54" fillId="14" borderId="70" xfId="6" applyNumberFormat="1" applyFont="1" applyFill="1" applyBorder="1" applyAlignment="1" applyProtection="1">
      <alignment horizontal="right" vertical="center" wrapText="1"/>
      <protection locked="0"/>
    </xf>
    <xf numFmtId="10" fontId="69" fillId="10" borderId="72" xfId="6" applyNumberFormat="1" applyFont="1" applyFill="1" applyBorder="1" applyAlignment="1" applyProtection="1">
      <alignment horizontal="right" vertical="center" wrapText="1"/>
      <protection locked="0"/>
    </xf>
    <xf numFmtId="10" fontId="14" fillId="0" borderId="67" xfId="6" applyNumberFormat="1" applyFont="1" applyBorder="1"/>
    <xf numFmtId="10" fontId="70" fillId="0" borderId="67" xfId="6" applyNumberFormat="1" applyFont="1" applyBorder="1"/>
    <xf numFmtId="10" fontId="70" fillId="0" borderId="74" xfId="6" applyNumberFormat="1" applyFont="1" applyBorder="1"/>
    <xf numFmtId="10" fontId="5" fillId="0" borderId="4" xfId="6" applyNumberFormat="1" applyFont="1" applyBorder="1"/>
    <xf numFmtId="10" fontId="79" fillId="0" borderId="4" xfId="6" applyNumberFormat="1" applyFont="1" applyBorder="1" applyAlignment="1">
      <alignment vertical="center"/>
    </xf>
    <xf numFmtId="10" fontId="79" fillId="0" borderId="4" xfId="6" applyNumberFormat="1" applyFont="1" applyBorder="1"/>
    <xf numFmtId="4" fontId="55" fillId="10" borderId="24" xfId="6" applyNumberFormat="1" applyFont="1" applyFill="1" applyBorder="1" applyAlignment="1" applyProtection="1">
      <alignment horizontal="right" vertical="center" wrapText="1"/>
      <protection locked="0"/>
    </xf>
    <xf numFmtId="4" fontId="14" fillId="0" borderId="60" xfId="6" applyNumberFormat="1" applyFont="1" applyBorder="1" applyAlignment="1">
      <alignment vertical="center"/>
    </xf>
    <xf numFmtId="4" fontId="14" fillId="0" borderId="24" xfId="6" applyNumberFormat="1" applyFont="1" applyBorder="1" applyAlignment="1">
      <alignment vertical="center"/>
    </xf>
    <xf numFmtId="10" fontId="55" fillId="10" borderId="4" xfId="6" applyNumberFormat="1" applyFont="1" applyFill="1" applyBorder="1" applyAlignment="1" applyProtection="1">
      <alignment horizontal="right" vertical="center" wrapText="1"/>
      <protection locked="0"/>
    </xf>
    <xf numFmtId="49" fontId="17" fillId="10" borderId="49" xfId="6" applyNumberFormat="1" applyFont="1" applyFill="1" applyBorder="1" applyAlignment="1" applyProtection="1">
      <alignment horizontal="center" vertical="center" wrapText="1"/>
      <protection locked="0"/>
    </xf>
    <xf numFmtId="171" fontId="17" fillId="10" borderId="51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6" applyFont="1" applyBorder="1" applyAlignment="1">
      <alignment horizontal="center" vertical="center" wrapText="1"/>
    </xf>
    <xf numFmtId="0" fontId="34" fillId="0" borderId="4" xfId="6" applyFont="1" applyBorder="1" applyAlignment="1">
      <alignment horizontal="center" vertical="center" wrapText="1"/>
    </xf>
    <xf numFmtId="10" fontId="34" fillId="0" borderId="45" xfId="14" applyNumberFormat="1" applyFont="1" applyBorder="1"/>
    <xf numFmtId="10" fontId="71" fillId="0" borderId="63" xfId="6" applyNumberFormat="1" applyFont="1" applyBorder="1" applyAlignment="1">
      <alignment vertical="center" wrapText="1"/>
    </xf>
    <xf numFmtId="10" fontId="71" fillId="0" borderId="63" xfId="6" applyNumberFormat="1" applyFont="1" applyBorder="1" applyAlignment="1">
      <alignment vertical="top"/>
    </xf>
    <xf numFmtId="10" fontId="34" fillId="0" borderId="45" xfId="14" applyNumberFormat="1" applyFont="1" applyBorder="1" applyAlignment="1">
      <alignment vertical="center"/>
    </xf>
    <xf numFmtId="10" fontId="71" fillId="0" borderId="63" xfId="6" applyNumberFormat="1" applyFont="1" applyBorder="1" applyAlignment="1">
      <alignment vertical="center"/>
    </xf>
    <xf numFmtId="10" fontId="71" fillId="0" borderId="63" xfId="6" applyNumberFormat="1" applyFont="1" applyBorder="1"/>
    <xf numFmtId="10" fontId="71" fillId="0" borderId="29" xfId="6" applyNumberFormat="1" applyFont="1" applyBorder="1"/>
    <xf numFmtId="10" fontId="71" fillId="0" borderId="29" xfId="6" applyNumberFormat="1" applyFont="1" applyBorder="1" applyAlignment="1">
      <alignment vertical="center" wrapText="1"/>
    </xf>
    <xf numFmtId="10" fontId="34" fillId="0" borderId="63" xfId="14" applyNumberFormat="1" applyFont="1" applyBorder="1"/>
    <xf numFmtId="10" fontId="70" fillId="0" borderId="63" xfId="6" applyNumberFormat="1" applyFont="1" applyBorder="1"/>
    <xf numFmtId="10" fontId="73" fillId="0" borderId="75" xfId="6" applyNumberFormat="1" applyFont="1" applyBorder="1"/>
    <xf numFmtId="10" fontId="70" fillId="0" borderId="63" xfId="6" applyNumberFormat="1" applyFont="1" applyBorder="1" applyAlignment="1">
      <alignment horizontal="center"/>
    </xf>
    <xf numFmtId="0" fontId="21" fillId="0" borderId="4" xfId="6" applyFont="1" applyBorder="1" applyAlignment="1">
      <alignment horizontal="center" vertical="center" wrapText="1"/>
    </xf>
    <xf numFmtId="49" fontId="8" fillId="2" borderId="13" xfId="1" applyNumberFormat="1" applyFont="1" applyFill="1" applyBorder="1" applyAlignment="1" applyProtection="1">
      <alignment horizontal="center" vertical="center" wrapText="1"/>
      <protection locked="0"/>
    </xf>
    <xf numFmtId="10" fontId="78" fillId="20" borderId="26" xfId="1" applyNumberFormat="1" applyFont="1" applyFill="1" applyBorder="1" applyAlignment="1" applyProtection="1">
      <alignment horizontal="right" vertical="center" wrapText="1"/>
      <protection locked="0"/>
    </xf>
    <xf numFmtId="49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right" vertical="center" wrapText="1"/>
      <protection locked="0"/>
    </xf>
    <xf numFmtId="49" fontId="8" fillId="21" borderId="4" xfId="1" applyNumberFormat="1" applyFont="1" applyFill="1" applyBorder="1" applyAlignment="1" applyProtection="1">
      <alignment horizontal="center" vertical="center" wrapText="1"/>
      <protection locked="0"/>
    </xf>
    <xf numFmtId="4" fontId="8" fillId="21" borderId="4" xfId="1" applyNumberFormat="1" applyFont="1" applyFill="1" applyBorder="1" applyAlignment="1" applyProtection="1">
      <alignment horizontal="right" vertical="center" wrapText="1"/>
      <protection locked="0"/>
    </xf>
    <xf numFmtId="49" fontId="19" fillId="21" borderId="4" xfId="1" applyNumberFormat="1" applyFont="1" applyFill="1" applyBorder="1" applyAlignment="1" applyProtection="1">
      <alignment horizontal="center" vertical="center" wrapText="1"/>
      <protection locked="0"/>
    </xf>
    <xf numFmtId="49" fontId="19" fillId="21" borderId="4" xfId="1" applyNumberFormat="1" applyFont="1" applyFill="1" applyBorder="1" applyAlignment="1" applyProtection="1">
      <alignment horizontal="left" vertical="center" wrapText="1"/>
      <protection locked="0"/>
    </xf>
    <xf numFmtId="4" fontId="77" fillId="0" borderId="45" xfId="7" applyNumberFormat="1" applyFont="1" applyFill="1" applyBorder="1" applyAlignment="1" applyProtection="1">
      <alignment horizontal="right" vertical="center"/>
      <protection locked="0"/>
    </xf>
    <xf numFmtId="4" fontId="19" fillId="21" borderId="30" xfId="7" applyNumberFormat="1" applyFont="1" applyFill="1" applyBorder="1" applyAlignment="1" applyProtection="1">
      <alignment horizontal="right" vertical="center" wrapText="1"/>
      <protection locked="0"/>
    </xf>
    <xf numFmtId="4" fontId="39" fillId="17" borderId="86" xfId="19" applyNumberFormat="1" applyFont="1" applyFill="1" applyBorder="1" applyAlignment="1">
      <alignment vertical="center"/>
    </xf>
    <xf numFmtId="10" fontId="39" fillId="17" borderId="90" xfId="19" applyNumberFormat="1" applyFont="1" applyFill="1" applyBorder="1" applyAlignment="1">
      <alignment vertical="center"/>
    </xf>
    <xf numFmtId="0" fontId="38" fillId="23" borderId="92" xfId="19" applyFont="1" applyFill="1" applyBorder="1" applyAlignment="1">
      <alignment horizontal="center" vertical="top" wrapText="1"/>
    </xf>
    <xf numFmtId="0" fontId="38" fillId="23" borderId="29" xfId="19" applyFont="1" applyFill="1" applyBorder="1" applyAlignment="1">
      <alignment horizontal="center" vertical="top" wrapText="1"/>
    </xf>
    <xf numFmtId="0" fontId="38" fillId="23" borderId="74" xfId="19" applyFont="1" applyFill="1" applyBorder="1" applyAlignment="1">
      <alignment horizontal="center" vertical="top" wrapText="1"/>
    </xf>
    <xf numFmtId="0" fontId="38" fillId="23" borderId="74" xfId="19" applyFont="1" applyFill="1" applyBorder="1" applyAlignment="1">
      <alignment vertical="top" wrapText="1"/>
    </xf>
    <xf numFmtId="4" fontId="38" fillId="23" borderId="29" xfId="19" applyNumberFormat="1" applyFont="1" applyFill="1" applyBorder="1" applyAlignment="1">
      <alignment horizontal="right" vertical="center" wrapText="1"/>
    </xf>
    <xf numFmtId="10" fontId="38" fillId="23" borderId="29" xfId="19" applyNumberFormat="1" applyFont="1" applyFill="1" applyBorder="1" applyAlignment="1">
      <alignment horizontal="right" vertical="center" wrapText="1"/>
    </xf>
    <xf numFmtId="4" fontId="39" fillId="0" borderId="4" xfId="19" applyNumberFormat="1" applyFont="1" applyBorder="1" applyAlignment="1">
      <alignment horizontal="right" vertical="center" wrapText="1"/>
    </xf>
    <xf numFmtId="10" fontId="39" fillId="0" borderId="90" xfId="19" applyNumberFormat="1" applyFont="1" applyBorder="1" applyAlignment="1">
      <alignment horizontal="right" vertical="center" wrapText="1"/>
    </xf>
    <xf numFmtId="10" fontId="87" fillId="0" borderId="121" xfId="0" applyNumberFormat="1" applyFont="1" applyBorder="1" applyAlignment="1">
      <alignment vertical="center"/>
    </xf>
    <xf numFmtId="165" fontId="37" fillId="4" borderId="30" xfId="15" applyNumberFormat="1" applyFont="1" applyFill="1" applyBorder="1" applyAlignment="1">
      <alignment horizontal="left" vertical="top" wrapText="1"/>
    </xf>
    <xf numFmtId="0" fontId="27" fillId="0" borderId="4" xfId="15" applyFont="1" applyFill="1" applyBorder="1" applyAlignment="1">
      <alignment horizontal="left" vertical="center" wrapText="1"/>
    </xf>
    <xf numFmtId="0" fontId="27" fillId="0" borderId="4" xfId="15" applyFont="1" applyFill="1" applyBorder="1" applyAlignment="1">
      <alignment horizontal="left" vertical="top" wrapText="1"/>
    </xf>
    <xf numFmtId="10" fontId="87" fillId="0" borderId="4" xfId="0" applyNumberFormat="1" applyFont="1" applyBorder="1" applyAlignment="1">
      <alignment vertical="center"/>
    </xf>
    <xf numFmtId="0" fontId="27" fillId="6" borderId="4" xfId="15" applyFont="1" applyFill="1" applyBorder="1" applyAlignment="1">
      <alignment horizontal="left" vertical="center" wrapText="1"/>
    </xf>
    <xf numFmtId="0" fontId="27" fillId="6" borderId="4" xfId="15" applyFont="1" applyFill="1" applyBorder="1" applyAlignment="1">
      <alignment horizontal="left" vertical="top" wrapText="1"/>
    </xf>
    <xf numFmtId="0" fontId="28" fillId="7" borderId="4" xfId="15" applyFont="1" applyFill="1" applyBorder="1" applyAlignment="1">
      <alignment horizontal="left" vertical="top" wrapText="1"/>
    </xf>
    <xf numFmtId="10" fontId="87" fillId="7" borderId="4" xfId="0" applyNumberFormat="1" applyFont="1" applyFill="1" applyBorder="1" applyAlignment="1">
      <alignment vertical="center"/>
    </xf>
    <xf numFmtId="0" fontId="38" fillId="6" borderId="4" xfId="15" applyFont="1" applyFill="1" applyBorder="1" applyAlignment="1">
      <alignment horizontal="center" vertical="center" wrapText="1"/>
    </xf>
    <xf numFmtId="4" fontId="40" fillId="6" borderId="4" xfId="15" applyNumberFormat="1" applyFont="1" applyFill="1" applyBorder="1" applyAlignment="1">
      <alignment vertical="center"/>
    </xf>
    <xf numFmtId="10" fontId="69" fillId="6" borderId="4" xfId="0" applyNumberFormat="1" applyFont="1" applyFill="1" applyBorder="1" applyAlignment="1">
      <alignment vertical="center"/>
    </xf>
    <xf numFmtId="0" fontId="27" fillId="4" borderId="11" xfId="15" applyFont="1" applyFill="1" applyBorder="1" applyAlignment="1">
      <alignment vertical="top" wrapText="1"/>
    </xf>
    <xf numFmtId="4" fontId="37" fillId="4" borderId="11" xfId="15" applyNumberFormat="1" applyFont="1" applyFill="1" applyBorder="1" applyAlignment="1">
      <alignment horizontal="right" vertical="center"/>
    </xf>
    <xf numFmtId="0" fontId="37" fillId="4" borderId="4" xfId="15" applyFont="1" applyFill="1" applyBorder="1" applyAlignment="1">
      <alignment horizontal="left" vertical="top" wrapText="1"/>
    </xf>
    <xf numFmtId="49" fontId="85" fillId="24" borderId="1" xfId="7" applyNumberFormat="1" applyFont="1" applyFill="1" applyBorder="1" applyAlignment="1" applyProtection="1">
      <alignment horizontal="left" vertical="center" wrapText="1"/>
      <protection locked="0"/>
    </xf>
    <xf numFmtId="49" fontId="19" fillId="19" borderId="30" xfId="1" quotePrefix="1" applyNumberFormat="1" applyFont="1" applyFill="1" applyBorder="1" applyAlignment="1" applyProtection="1">
      <alignment horizontal="center" vertical="center" wrapText="1"/>
      <protection locked="0"/>
    </xf>
    <xf numFmtId="4" fontId="19" fillId="19" borderId="30" xfId="1" applyNumberFormat="1" applyFont="1" applyFill="1" applyBorder="1" applyAlignment="1" applyProtection="1">
      <alignment horizontal="right" vertical="center" wrapText="1"/>
      <protection locked="0"/>
    </xf>
    <xf numFmtId="4" fontId="19" fillId="19" borderId="10" xfId="1" applyNumberFormat="1" applyFont="1" applyFill="1" applyBorder="1" applyAlignment="1" applyProtection="1">
      <alignment horizontal="right" vertical="center" wrapText="1"/>
      <protection locked="0"/>
    </xf>
    <xf numFmtId="4" fontId="19" fillId="19" borderId="111" xfId="1" applyNumberFormat="1" applyFont="1" applyFill="1" applyBorder="1" applyAlignment="1" applyProtection="1">
      <alignment horizontal="right" vertical="center" wrapText="1"/>
      <protection locked="0"/>
    </xf>
    <xf numFmtId="10" fontId="19" fillId="19" borderId="26" xfId="1" applyNumberFormat="1" applyFont="1" applyFill="1" applyBorder="1" applyAlignment="1" applyProtection="1">
      <alignment horizontal="right" vertical="center" wrapText="1"/>
      <protection locked="0"/>
    </xf>
    <xf numFmtId="4" fontId="19" fillId="19" borderId="1" xfId="1" applyNumberFormat="1" applyFont="1" applyFill="1" applyBorder="1" applyAlignment="1" applyProtection="1">
      <alignment horizontal="right" vertical="center" wrapText="1"/>
      <protection locked="0"/>
    </xf>
    <xf numFmtId="49" fontId="19" fillId="21" borderId="30" xfId="1" quotePrefix="1" applyNumberFormat="1" applyFont="1" applyFill="1" applyBorder="1" applyAlignment="1" applyProtection="1">
      <alignment horizontal="center" vertical="center" wrapText="1"/>
      <protection locked="0"/>
    </xf>
    <xf numFmtId="49" fontId="19" fillId="21" borderId="30" xfId="1" applyNumberFormat="1" applyFont="1" applyFill="1" applyBorder="1" applyAlignment="1" applyProtection="1">
      <alignment horizontal="center" vertical="center" wrapText="1"/>
      <protection locked="0"/>
    </xf>
    <xf numFmtId="49" fontId="19" fillId="21" borderId="30" xfId="1" applyNumberFormat="1" applyFont="1" applyFill="1" applyBorder="1" applyAlignment="1" applyProtection="1">
      <alignment horizontal="left" vertical="center" wrapText="1"/>
      <protection locked="0"/>
    </xf>
    <xf numFmtId="4" fontId="19" fillId="21" borderId="30" xfId="1" applyNumberFormat="1" applyFont="1" applyFill="1" applyBorder="1" applyAlignment="1" applyProtection="1">
      <alignment horizontal="right" vertical="center" wrapText="1"/>
      <protection locked="0"/>
    </xf>
    <xf numFmtId="4" fontId="19" fillId="21" borderId="10" xfId="1" applyNumberFormat="1" applyFont="1" applyFill="1" applyBorder="1" applyAlignment="1" applyProtection="1">
      <alignment horizontal="right" vertical="center" wrapText="1"/>
      <protection locked="0"/>
    </xf>
    <xf numFmtId="10" fontId="19" fillId="21" borderId="26" xfId="1" applyNumberFormat="1" applyFont="1" applyFill="1" applyBorder="1" applyAlignment="1" applyProtection="1">
      <alignment horizontal="right" vertical="center" wrapText="1"/>
      <protection locked="0"/>
    </xf>
    <xf numFmtId="4" fontId="77" fillId="0" borderId="122" xfId="1" applyNumberFormat="1" applyFont="1" applyFill="1" applyBorder="1" applyAlignment="1" applyProtection="1">
      <alignment horizontal="right" vertical="center"/>
      <protection locked="0"/>
    </xf>
    <xf numFmtId="49" fontId="19" fillId="2" borderId="1" xfId="1" quotePrefix="1" applyNumberFormat="1" applyFont="1" applyFill="1" applyBorder="1" applyAlignment="1" applyProtection="1">
      <alignment horizontal="center" vertical="center" wrapText="1"/>
      <protection locked="0"/>
    </xf>
    <xf numFmtId="49" fontId="19" fillId="2" borderId="1" xfId="1" applyNumberFormat="1" applyFont="1" applyFill="1" applyBorder="1" applyAlignment="1" applyProtection="1">
      <alignment horizontal="left" vertical="center" wrapText="1"/>
      <protection locked="0"/>
    </xf>
    <xf numFmtId="4" fontId="19" fillId="19" borderId="5" xfId="1" applyNumberFormat="1" applyFont="1" applyFill="1" applyBorder="1" applyAlignment="1" applyProtection="1">
      <alignment horizontal="right" vertical="center" wrapText="1"/>
      <protection locked="0"/>
    </xf>
    <xf numFmtId="4" fontId="77" fillId="0" borderId="24" xfId="1" applyNumberFormat="1" applyFont="1" applyFill="1" applyBorder="1" applyAlignment="1" applyProtection="1">
      <alignment horizontal="right" vertical="center"/>
      <protection locked="0"/>
    </xf>
    <xf numFmtId="4" fontId="77" fillId="0" borderId="24" xfId="1" applyNumberFormat="1" applyFont="1" applyFill="1" applyBorder="1" applyAlignment="1" applyProtection="1">
      <alignment horizontal="right"/>
      <protection locked="0"/>
    </xf>
    <xf numFmtId="0" fontId="5" fillId="0" borderId="74" xfId="1" applyNumberFormat="1" applyFont="1" applyFill="1" applyBorder="1" applyAlignment="1" applyProtection="1">
      <alignment horizontal="center" vertical="center" wrapText="1"/>
      <protection locked="0"/>
    </xf>
    <xf numFmtId="0" fontId="66" fillId="0" borderId="60" xfId="1" applyNumberFormat="1" applyFont="1" applyFill="1" applyBorder="1" applyAlignment="1" applyProtection="1">
      <alignment horizontal="center" vertical="center" wrapText="1"/>
      <protection locked="0"/>
    </xf>
    <xf numFmtId="0" fontId="66" fillId="0" borderId="4" xfId="1" applyNumberFormat="1" applyFont="1" applyFill="1" applyBorder="1" applyAlignment="1" applyProtection="1">
      <alignment horizontal="center" vertical="center"/>
      <protection locked="0"/>
    </xf>
    <xf numFmtId="4" fontId="10" fillId="2" borderId="4" xfId="1" applyNumberFormat="1" applyFont="1" applyFill="1" applyBorder="1" applyAlignment="1" applyProtection="1">
      <alignment horizontal="right" vertical="center" wrapText="1"/>
      <protection locked="0"/>
    </xf>
    <xf numFmtId="49" fontId="8" fillId="19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19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5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122" xfId="1" applyNumberFormat="1" applyFont="1" applyFill="1" applyBorder="1" applyAlignment="1" applyProtection="1">
      <alignment horizontal="right" vertical="center" wrapText="1"/>
      <protection locked="0"/>
    </xf>
    <xf numFmtId="10" fontId="78" fillId="19" borderId="108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3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4" xfId="1" applyNumberFormat="1" applyFont="1" applyFill="1" applyBorder="1" applyAlignment="1" applyProtection="1">
      <alignment horizontal="right" vertical="center" wrapText="1"/>
      <protection locked="0"/>
    </xf>
    <xf numFmtId="4" fontId="77" fillId="19" borderId="4" xfId="1" applyNumberFormat="1" applyFont="1" applyFill="1" applyBorder="1" applyAlignment="1" applyProtection="1">
      <alignment horizontal="right" vertical="center" wrapText="1"/>
      <protection locked="0"/>
    </xf>
    <xf numFmtId="49" fontId="77" fillId="19" borderId="1" xfId="1" applyNumberFormat="1" applyFont="1" applyFill="1" applyBorder="1" applyAlignment="1" applyProtection="1">
      <alignment horizontal="left" vertical="center" wrapText="1"/>
      <protection locked="0"/>
    </xf>
    <xf numFmtId="4" fontId="77" fillId="19" borderId="1" xfId="1" applyNumberFormat="1" applyFont="1" applyFill="1" applyBorder="1" applyAlignment="1" applyProtection="1">
      <alignment horizontal="right" vertical="center" wrapText="1"/>
      <protection locked="0"/>
    </xf>
    <xf numFmtId="4" fontId="77" fillId="19" borderId="5" xfId="1" applyNumberFormat="1" applyFont="1" applyFill="1" applyBorder="1" applyAlignment="1" applyProtection="1">
      <alignment horizontal="right" vertical="center" wrapText="1"/>
      <protection locked="0"/>
    </xf>
    <xf numFmtId="4" fontId="77" fillId="19" borderId="122" xfId="1" applyNumberFormat="1" applyFont="1" applyFill="1" applyBorder="1" applyAlignment="1" applyProtection="1">
      <alignment horizontal="right" vertical="center" wrapText="1"/>
      <protection locked="0"/>
    </xf>
    <xf numFmtId="49" fontId="77" fillId="19" borderId="1" xfId="1" quotePrefix="1" applyNumberFormat="1" applyFont="1" applyFill="1" applyBorder="1" applyAlignment="1" applyProtection="1">
      <alignment horizontal="center" vertical="center" wrapText="1"/>
      <protection locked="0"/>
    </xf>
    <xf numFmtId="10" fontId="89" fillId="19" borderId="108" xfId="1" applyNumberFormat="1" applyFont="1" applyFill="1" applyBorder="1" applyAlignment="1" applyProtection="1">
      <alignment horizontal="right" vertical="center" wrapText="1"/>
      <protection locked="0"/>
    </xf>
    <xf numFmtId="10" fontId="61" fillId="19" borderId="3" xfId="1" applyNumberFormat="1" applyFont="1" applyFill="1" applyBorder="1" applyAlignment="1" applyProtection="1">
      <alignment horizontal="right" vertical="center" wrapText="1"/>
      <protection locked="0"/>
    </xf>
    <xf numFmtId="10" fontId="61" fillId="19" borderId="108" xfId="1" applyNumberFormat="1" applyFont="1" applyFill="1" applyBorder="1" applyAlignment="1" applyProtection="1">
      <alignment horizontal="right" vertical="center" wrapText="1"/>
      <protection locked="0"/>
    </xf>
    <xf numFmtId="10" fontId="89" fillId="19" borderId="3" xfId="1" applyNumberFormat="1" applyFont="1" applyFill="1" applyBorder="1" applyAlignment="1" applyProtection="1">
      <alignment horizontal="right" vertical="center" wrapText="1"/>
      <protection locked="0"/>
    </xf>
    <xf numFmtId="10" fontId="89" fillId="21" borderId="3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30" xfId="1" applyNumberFormat="1" applyFont="1" applyFill="1" applyBorder="1" applyAlignment="1" applyProtection="1">
      <alignment horizontal="right" vertical="center" wrapText="1"/>
      <protection locked="0"/>
    </xf>
    <xf numFmtId="49" fontId="19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77" fillId="21" borderId="4" xfId="1" applyNumberFormat="1" applyFont="1" applyFill="1" applyBorder="1" applyAlignment="1" applyProtection="1">
      <alignment horizontal="right" vertical="center" wrapText="1"/>
      <protection locked="0"/>
    </xf>
    <xf numFmtId="49" fontId="8" fillId="2" borderId="30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30" xfId="1" applyNumberFormat="1" applyFont="1" applyFill="1" applyBorder="1" applyAlignment="1" applyProtection="1">
      <alignment horizontal="left" vertical="center" wrapText="1"/>
      <protection locked="0"/>
    </xf>
    <xf numFmtId="4" fontId="8" fillId="2" borderId="30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0" xfId="1" applyNumberFormat="1" applyFont="1" applyFill="1" applyBorder="1" applyAlignment="1" applyProtection="1">
      <alignment horizontal="right" vertical="center" wrapText="1"/>
      <protection locked="0"/>
    </xf>
    <xf numFmtId="49" fontId="19" fillId="21" borderId="1" xfId="1" applyNumberFormat="1" applyFont="1" applyFill="1" applyBorder="1" applyAlignment="1" applyProtection="1">
      <alignment horizontal="center" vertical="center" wrapText="1"/>
      <protection locked="0"/>
    </xf>
    <xf numFmtId="49" fontId="19" fillId="21" borderId="1" xfId="1" applyNumberFormat="1" applyFont="1" applyFill="1" applyBorder="1" applyAlignment="1" applyProtection="1">
      <alignment horizontal="left" vertical="center" wrapText="1"/>
      <protection locked="0"/>
    </xf>
    <xf numFmtId="49" fontId="17" fillId="20" borderId="30" xfId="1" applyNumberFormat="1" applyFont="1" applyFill="1" applyBorder="1" applyAlignment="1" applyProtection="1">
      <alignment horizontal="left" vertical="center" wrapText="1"/>
      <protection locked="0"/>
    </xf>
    <xf numFmtId="49" fontId="6" fillId="20" borderId="26" xfId="1" applyNumberFormat="1" applyFont="1" applyFill="1" applyBorder="1" applyAlignment="1" applyProtection="1">
      <alignment horizontal="left" vertical="center" wrapText="1"/>
      <protection locked="0"/>
    </xf>
    <xf numFmtId="49" fontId="6" fillId="20" borderId="4" xfId="1" applyNumberFormat="1" applyFont="1" applyFill="1" applyBorder="1" applyAlignment="1" applyProtection="1">
      <alignment horizontal="center" vertical="center" wrapText="1"/>
      <protection locked="0"/>
    </xf>
    <xf numFmtId="4" fontId="77" fillId="0" borderId="4" xfId="1" applyNumberFormat="1" applyFont="1" applyFill="1" applyBorder="1" applyAlignment="1" applyProtection="1">
      <alignment vertical="center"/>
      <protection locked="0"/>
    </xf>
    <xf numFmtId="4" fontId="77" fillId="0" borderId="24" xfId="1" applyNumberFormat="1" applyFont="1" applyFill="1" applyBorder="1" applyAlignment="1" applyProtection="1">
      <alignment vertical="center"/>
      <protection locked="0"/>
    </xf>
    <xf numFmtId="49" fontId="89" fillId="19" borderId="1" xfId="1" applyNumberFormat="1" applyFont="1" applyFill="1" applyBorder="1" applyAlignment="1" applyProtection="1">
      <alignment horizontal="center" vertical="center" wrapText="1"/>
      <protection locked="0"/>
    </xf>
    <xf numFmtId="49" fontId="89" fillId="19" borderId="1" xfId="1" applyNumberFormat="1" applyFont="1" applyFill="1" applyBorder="1" applyAlignment="1" applyProtection="1">
      <alignment horizontal="left" vertical="center" wrapText="1"/>
      <protection locked="0"/>
    </xf>
    <xf numFmtId="4" fontId="38" fillId="2" borderId="4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24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24" xfId="1" applyNumberFormat="1" applyFont="1" applyFill="1" applyBorder="1" applyAlignment="1" applyProtection="1">
      <alignment horizontal="right" vertical="center" wrapText="1"/>
      <protection locked="0"/>
    </xf>
    <xf numFmtId="10" fontId="8" fillId="21" borderId="41" xfId="1" applyNumberFormat="1" applyFont="1" applyFill="1" applyBorder="1" applyAlignment="1" applyProtection="1">
      <alignment horizontal="right" vertical="center" wrapText="1"/>
      <protection locked="0"/>
    </xf>
    <xf numFmtId="10" fontId="8" fillId="19" borderId="105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12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10" xfId="1" applyNumberFormat="1" applyFont="1" applyFill="1" applyBorder="1" applyAlignment="1" applyProtection="1">
      <alignment horizontal="right" vertical="center" wrapText="1"/>
      <protection locked="0"/>
    </xf>
    <xf numFmtId="4" fontId="38" fillId="2" borderId="111" xfId="1" applyNumberFormat="1" applyFont="1" applyFill="1" applyBorder="1" applyAlignment="1" applyProtection="1">
      <alignment horizontal="right" vertical="center" wrapText="1"/>
      <protection locked="0"/>
    </xf>
    <xf numFmtId="49" fontId="6" fillId="20" borderId="123" xfId="1" applyNumberFormat="1" applyFont="1" applyFill="1" applyBorder="1" applyAlignment="1" applyProtection="1">
      <alignment horizontal="center" vertical="center" wrapText="1"/>
      <protection locked="0"/>
    </xf>
    <xf numFmtId="4" fontId="6" fillId="20" borderId="66" xfId="1" applyNumberFormat="1" applyFont="1" applyFill="1" applyBorder="1" applyAlignment="1" applyProtection="1">
      <alignment horizontal="right" vertical="center" wrapText="1"/>
      <protection locked="0"/>
    </xf>
    <xf numFmtId="49" fontId="6" fillId="19" borderId="124" xfId="1" applyNumberFormat="1" applyFont="1" applyFill="1" applyBorder="1" applyAlignment="1" applyProtection="1">
      <alignment horizontal="center" vertical="center" wrapText="1"/>
      <protection locked="0"/>
    </xf>
    <xf numFmtId="4" fontId="19" fillId="21" borderId="44" xfId="1" applyNumberFormat="1" applyFont="1" applyFill="1" applyBorder="1" applyAlignment="1" applyProtection="1">
      <alignment horizontal="right" vertical="center" wrapText="1"/>
      <protection locked="0"/>
    </xf>
    <xf numFmtId="49" fontId="7" fillId="2" borderId="124" xfId="1" applyNumberFormat="1" applyFont="1" applyFill="1" applyBorder="1" applyAlignment="1" applyProtection="1">
      <alignment horizontal="center" vertical="center" wrapText="1"/>
      <protection locked="0"/>
    </xf>
    <xf numFmtId="4" fontId="19" fillId="21" borderId="66" xfId="1" applyNumberFormat="1" applyFont="1" applyFill="1" applyBorder="1" applyAlignment="1" applyProtection="1">
      <alignment horizontal="right" vertical="center" wrapText="1"/>
      <protection locked="0"/>
    </xf>
    <xf numFmtId="49" fontId="8" fillId="2" borderId="124" xfId="1" applyNumberFormat="1" applyFont="1" applyFill="1" applyBorder="1" applyAlignment="1" applyProtection="1">
      <alignment horizontal="center" vertical="center" wrapText="1"/>
      <protection locked="0"/>
    </xf>
    <xf numFmtId="49" fontId="6" fillId="20" borderId="125" xfId="1" applyNumberFormat="1" applyFont="1" applyFill="1" applyBorder="1" applyAlignment="1" applyProtection="1">
      <alignment horizontal="center" vertical="center" wrapText="1"/>
      <protection locked="0"/>
    </xf>
    <xf numFmtId="4" fontId="8" fillId="21" borderId="66" xfId="1" applyNumberFormat="1" applyFont="1" applyFill="1" applyBorder="1" applyAlignment="1" applyProtection="1">
      <alignment horizontal="right" vertical="center" wrapText="1"/>
      <protection locked="0"/>
    </xf>
    <xf numFmtId="4" fontId="66" fillId="20" borderId="66" xfId="1" applyNumberFormat="1" applyFont="1" applyFill="1" applyBorder="1" applyAlignment="1" applyProtection="1">
      <alignment horizontal="right" vertical="center" wrapText="1"/>
      <protection locked="0"/>
    </xf>
    <xf numFmtId="4" fontId="77" fillId="21" borderId="66" xfId="1" applyNumberFormat="1" applyFont="1" applyFill="1" applyBorder="1" applyAlignment="1" applyProtection="1">
      <alignment horizontal="right" vertical="center" wrapText="1"/>
      <protection locked="0"/>
    </xf>
    <xf numFmtId="49" fontId="19" fillId="2" borderId="124" xfId="1" applyNumberFormat="1" applyFont="1" applyFill="1" applyBorder="1" applyAlignment="1" applyProtection="1">
      <alignment horizontal="center" vertical="center" wrapText="1"/>
      <protection locked="0"/>
    </xf>
    <xf numFmtId="4" fontId="8" fillId="21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44" xfId="1" applyNumberFormat="1" applyFont="1" applyFill="1" applyBorder="1" applyAlignment="1" applyProtection="1">
      <alignment horizontal="right" vertical="center" wrapText="1"/>
      <protection locked="0"/>
    </xf>
    <xf numFmtId="49" fontId="8" fillId="2" borderId="64" xfId="1" applyNumberFormat="1" applyFont="1" applyFill="1" applyBorder="1" applyAlignment="1" applyProtection="1">
      <alignment horizontal="center" vertical="center" wrapText="1"/>
      <protection locked="0"/>
    </xf>
    <xf numFmtId="49" fontId="17" fillId="20" borderId="125" xfId="1" applyNumberFormat="1" applyFont="1" applyFill="1" applyBorder="1" applyAlignment="1" applyProtection="1">
      <alignment horizontal="center" vertical="center" wrapText="1"/>
      <protection locked="0"/>
    </xf>
    <xf numFmtId="4" fontId="6" fillId="20" borderId="44" xfId="1" applyNumberFormat="1" applyFont="1" applyFill="1" applyBorder="1" applyAlignment="1" applyProtection="1">
      <alignment horizontal="right" vertical="center" wrapText="1"/>
      <protection locked="0"/>
    </xf>
    <xf numFmtId="4" fontId="66" fillId="20" borderId="44" xfId="1" applyNumberFormat="1" applyFont="1" applyFill="1" applyBorder="1" applyAlignment="1" applyProtection="1">
      <alignment horizontal="right" vertical="center" wrapText="1"/>
      <protection locked="0"/>
    </xf>
    <xf numFmtId="49" fontId="78" fillId="20" borderId="125" xfId="1" applyNumberFormat="1" applyFont="1" applyFill="1" applyBorder="1" applyAlignment="1" applyProtection="1">
      <alignment horizontal="center" vertical="center" wrapText="1"/>
      <protection locked="0"/>
    </xf>
    <xf numFmtId="4" fontId="79" fillId="20" borderId="66" xfId="1" applyNumberFormat="1" applyFont="1" applyFill="1" applyBorder="1" applyAlignment="1" applyProtection="1">
      <alignment horizontal="right" vertical="center" wrapText="1"/>
      <protection locked="0"/>
    </xf>
    <xf numFmtId="49" fontId="8" fillId="2" borderId="37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3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32" xfId="1" applyNumberFormat="1" applyFont="1" applyFill="1" applyBorder="1" applyAlignment="1" applyProtection="1">
      <alignment horizontal="left" vertical="center" wrapText="1"/>
      <protection locked="0"/>
    </xf>
    <xf numFmtId="4" fontId="8" fillId="2" borderId="32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28" xfId="1" applyNumberFormat="1" applyFont="1" applyFill="1" applyBorder="1" applyAlignment="1" applyProtection="1">
      <alignment horizontal="right" vertical="center" wrapText="1"/>
      <protection locked="0"/>
    </xf>
    <xf numFmtId="4" fontId="77" fillId="0" borderId="118" xfId="1" applyNumberFormat="1" applyFont="1" applyFill="1" applyBorder="1" applyAlignment="1" applyProtection="1">
      <alignment horizontal="right" vertical="center"/>
      <protection locked="0"/>
    </xf>
    <xf numFmtId="10" fontId="61" fillId="19" borderId="26" xfId="1" applyNumberFormat="1" applyFont="1" applyFill="1" applyBorder="1" applyAlignment="1" applyProtection="1">
      <alignment horizontal="right" vertical="center" wrapText="1"/>
      <protection locked="0"/>
    </xf>
    <xf numFmtId="4" fontId="77" fillId="0" borderId="29" xfId="1" applyNumberFormat="1" applyFont="1" applyFill="1" applyBorder="1" applyAlignment="1" applyProtection="1">
      <alignment horizontal="right" vertical="center"/>
      <protection locked="0"/>
    </xf>
    <xf numFmtId="4" fontId="77" fillId="0" borderId="60" xfId="1" applyNumberFormat="1" applyFont="1" applyFill="1" applyBorder="1" applyAlignment="1" applyProtection="1">
      <alignment horizontal="right" vertical="center"/>
      <protection locked="0"/>
    </xf>
    <xf numFmtId="49" fontId="8" fillId="21" borderId="37" xfId="1" applyNumberFormat="1" applyFont="1" applyFill="1" applyBorder="1" applyAlignment="1" applyProtection="1">
      <alignment horizontal="center" vertical="center" wrapText="1"/>
      <protection locked="0"/>
    </xf>
    <xf numFmtId="49" fontId="7" fillId="21" borderId="37" xfId="1" applyNumberFormat="1" applyFont="1" applyFill="1" applyBorder="1" applyAlignment="1" applyProtection="1">
      <alignment horizontal="center" vertical="center" wrapText="1"/>
      <protection locked="0"/>
    </xf>
    <xf numFmtId="49" fontId="8" fillId="21" borderId="32" xfId="1" applyNumberFormat="1" applyFont="1" applyFill="1" applyBorder="1" applyAlignment="1" applyProtection="1">
      <alignment horizontal="left" vertical="center" wrapText="1"/>
      <protection locked="0"/>
    </xf>
    <xf numFmtId="4" fontId="8" fillId="21" borderId="32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28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26" xfId="1" applyNumberFormat="1" applyFont="1" applyFill="1" applyBorder="1" applyAlignment="1" applyProtection="1">
      <alignment horizontal="right" vertical="center" wrapText="1"/>
      <protection locked="0"/>
    </xf>
    <xf numFmtId="10" fontId="89" fillId="21" borderId="33" xfId="1" applyNumberFormat="1" applyFont="1" applyFill="1" applyBorder="1" applyAlignment="1" applyProtection="1">
      <alignment horizontal="right" vertical="center" wrapText="1"/>
      <protection locked="0"/>
    </xf>
    <xf numFmtId="4" fontId="77" fillId="21" borderId="127" xfId="1" applyNumberFormat="1" applyFont="1" applyFill="1" applyBorder="1" applyAlignment="1" applyProtection="1">
      <alignment horizontal="right" vertical="center" wrapText="1"/>
      <protection locked="0"/>
    </xf>
    <xf numFmtId="10" fontId="61" fillId="19" borderId="33" xfId="1" applyNumberFormat="1" applyFont="1" applyFill="1" applyBorder="1" applyAlignment="1" applyProtection="1">
      <alignment horizontal="right" vertical="center" wrapText="1"/>
      <protection locked="0"/>
    </xf>
    <xf numFmtId="4" fontId="77" fillId="0" borderId="126" xfId="1" applyNumberFormat="1" applyFont="1" applyFill="1" applyBorder="1" applyAlignment="1" applyProtection="1">
      <alignment horizontal="right" vertical="center"/>
      <protection locked="0"/>
    </xf>
    <xf numFmtId="4" fontId="77" fillId="0" borderId="128" xfId="1" applyNumberFormat="1" applyFont="1" applyFill="1" applyBorder="1" applyAlignment="1" applyProtection="1">
      <alignment horizontal="right" vertical="center"/>
      <protection locked="0"/>
    </xf>
    <xf numFmtId="4" fontId="77" fillId="0" borderId="129" xfId="1" applyNumberFormat="1" applyFont="1" applyFill="1" applyBorder="1" applyAlignment="1" applyProtection="1">
      <alignment horizontal="right" vertical="center"/>
      <protection locked="0"/>
    </xf>
    <xf numFmtId="4" fontId="8" fillId="19" borderId="30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10" xfId="1" applyNumberFormat="1" applyFont="1" applyFill="1" applyBorder="1" applyAlignment="1" applyProtection="1">
      <alignment horizontal="right" vertical="center" wrapText="1"/>
      <protection locked="0"/>
    </xf>
    <xf numFmtId="10" fontId="89" fillId="19" borderId="11" xfId="1" applyNumberFormat="1" applyFont="1" applyFill="1" applyBorder="1" applyAlignment="1" applyProtection="1">
      <alignment horizontal="right" vertical="center" wrapText="1"/>
      <protection locked="0"/>
    </xf>
    <xf numFmtId="4" fontId="19" fillId="19" borderId="29" xfId="1" applyNumberFormat="1" applyFont="1" applyFill="1" applyBorder="1" applyAlignment="1" applyProtection="1">
      <alignment vertical="center" wrapText="1"/>
      <protection locked="0"/>
    </xf>
    <xf numFmtId="4" fontId="77" fillId="19" borderId="29" xfId="1" applyNumberFormat="1" applyFont="1" applyFill="1" applyBorder="1" applyAlignment="1" applyProtection="1">
      <alignment vertical="center" wrapText="1"/>
      <protection locked="0"/>
    </xf>
    <xf numFmtId="49" fontId="8" fillId="21" borderId="32" xfId="1" applyNumberFormat="1" applyFont="1" applyFill="1" applyBorder="1" applyAlignment="1" applyProtection="1">
      <alignment horizontal="center" vertical="center" wrapText="1"/>
      <protection locked="0"/>
    </xf>
    <xf numFmtId="49" fontId="7" fillId="21" borderId="32" xfId="1" applyNumberFormat="1" applyFont="1" applyFill="1" applyBorder="1" applyAlignment="1" applyProtection="1">
      <alignment horizontal="center" vertical="center" wrapText="1"/>
      <protection locked="0"/>
    </xf>
    <xf numFmtId="4" fontId="19" fillId="21" borderId="32" xfId="1" applyNumberFormat="1" applyFont="1" applyFill="1" applyBorder="1" applyAlignment="1" applyProtection="1">
      <alignment horizontal="right" vertical="center" wrapText="1"/>
      <protection locked="0"/>
    </xf>
    <xf numFmtId="4" fontId="19" fillId="21" borderId="127" xfId="1" applyNumberFormat="1" applyFont="1" applyFill="1" applyBorder="1" applyAlignment="1" applyProtection="1">
      <alignment horizontal="right" vertical="center" wrapText="1"/>
      <protection locked="0"/>
    </xf>
    <xf numFmtId="0" fontId="16" fillId="0" borderId="0" xfId="1" applyNumberFormat="1" applyFont="1" applyFill="1" applyBorder="1" applyAlignment="1" applyProtection="1">
      <alignment horizontal="left"/>
      <protection locked="0"/>
    </xf>
    <xf numFmtId="0" fontId="4" fillId="0" borderId="130" xfId="1" applyNumberFormat="1" applyFont="1" applyFill="1" applyBorder="1" applyAlignment="1" applyProtection="1">
      <alignment horizontal="left" vertical="center"/>
      <protection locked="0"/>
    </xf>
    <xf numFmtId="0" fontId="4" fillId="0" borderId="130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31" xfId="1" applyNumberFormat="1" applyFont="1" applyFill="1" applyBorder="1" applyAlignment="1" applyProtection="1">
      <alignment horizontal="left"/>
      <protection locked="0"/>
    </xf>
    <xf numFmtId="0" fontId="3" fillId="0" borderId="131" xfId="1" applyNumberFormat="1" applyFont="1" applyFill="1" applyBorder="1" applyAlignment="1" applyProtection="1">
      <alignment horizontal="left"/>
      <protection locked="0"/>
    </xf>
    <xf numFmtId="4" fontId="14" fillId="0" borderId="131" xfId="1" applyNumberFormat="1" applyFont="1" applyFill="1" applyBorder="1" applyAlignment="1" applyProtection="1">
      <alignment horizontal="left"/>
      <protection locked="0"/>
    </xf>
    <xf numFmtId="0" fontId="4" fillId="0" borderId="133" xfId="1" applyNumberFormat="1" applyFont="1" applyFill="1" applyBorder="1" applyAlignment="1" applyProtection="1">
      <alignment horizontal="left"/>
      <protection locked="0"/>
    </xf>
    <xf numFmtId="0" fontId="3" fillId="0" borderId="133" xfId="1" applyNumberFormat="1" applyFont="1" applyFill="1" applyBorder="1" applyAlignment="1" applyProtection="1">
      <alignment horizontal="left"/>
      <protection locked="0"/>
    </xf>
    <xf numFmtId="4" fontId="64" fillId="0" borderId="132" xfId="1" applyNumberFormat="1" applyFont="1" applyFill="1" applyBorder="1" applyAlignment="1" applyProtection="1">
      <alignment horizontal="right"/>
      <protection locked="0"/>
    </xf>
    <xf numFmtId="10" fontId="64" fillId="0" borderId="132" xfId="1" applyNumberFormat="1" applyFont="1" applyFill="1" applyBorder="1" applyAlignment="1" applyProtection="1">
      <alignment horizontal="right"/>
      <protection locked="0"/>
    </xf>
    <xf numFmtId="4" fontId="64" fillId="0" borderId="130" xfId="1" applyNumberFormat="1" applyFont="1" applyFill="1" applyBorder="1" applyAlignment="1" applyProtection="1">
      <alignment horizontal="right"/>
      <protection locked="0"/>
    </xf>
    <xf numFmtId="4" fontId="64" fillId="0" borderId="130" xfId="1" applyNumberFormat="1" applyFont="1" applyFill="1" applyBorder="1" applyAlignment="1" applyProtection="1">
      <alignment horizontal="right" vertical="top" wrapText="1"/>
      <protection locked="0"/>
    </xf>
    <xf numFmtId="10" fontId="64" fillId="0" borderId="130" xfId="1" applyNumberFormat="1" applyFont="1" applyFill="1" applyBorder="1" applyAlignment="1" applyProtection="1">
      <alignment horizontal="right" vertical="top" wrapText="1"/>
      <protection locked="0"/>
    </xf>
    <xf numFmtId="4" fontId="10" fillId="0" borderId="130" xfId="1" applyNumberFormat="1" applyFont="1" applyFill="1" applyBorder="1" applyAlignment="1" applyProtection="1">
      <alignment horizontal="right" vertical="center"/>
      <protection locked="0"/>
    </xf>
    <xf numFmtId="4" fontId="38" fillId="0" borderId="130" xfId="1" applyNumberFormat="1" applyFont="1" applyFill="1" applyBorder="1" applyAlignment="1" applyProtection="1">
      <alignment horizontal="right" vertical="center" wrapText="1"/>
      <protection locked="0"/>
    </xf>
    <xf numFmtId="10" fontId="38" fillId="0" borderId="130" xfId="1" applyNumberFormat="1" applyFont="1" applyFill="1" applyBorder="1" applyAlignment="1" applyProtection="1">
      <alignment horizontal="right" vertical="center" wrapText="1"/>
      <protection locked="0"/>
    </xf>
    <xf numFmtId="4" fontId="14" fillId="0" borderId="0" xfId="1" applyNumberFormat="1" applyFont="1" applyFill="1" applyBorder="1" applyAlignment="1" applyProtection="1">
      <alignment horizontal="right"/>
      <protection locked="0"/>
    </xf>
    <xf numFmtId="10" fontId="14" fillId="0" borderId="0" xfId="1" applyNumberFormat="1" applyFont="1" applyFill="1" applyBorder="1" applyAlignment="1" applyProtection="1">
      <alignment horizontal="right"/>
      <protection locked="0"/>
    </xf>
    <xf numFmtId="4" fontId="64" fillId="0" borderId="135" xfId="1" applyNumberFormat="1" applyFont="1" applyFill="1" applyBorder="1" applyAlignment="1" applyProtection="1">
      <alignment horizontal="right"/>
      <protection locked="0"/>
    </xf>
    <xf numFmtId="0" fontId="90" fillId="0" borderId="130" xfId="1" applyNumberFormat="1" applyFont="1" applyFill="1" applyBorder="1" applyAlignment="1" applyProtection="1">
      <alignment horizontal="left" vertical="top" wrapText="1"/>
      <protection locked="0"/>
    </xf>
    <xf numFmtId="0" fontId="90" fillId="0" borderId="132" xfId="1" applyNumberFormat="1" applyFont="1" applyFill="1" applyBorder="1" applyAlignment="1" applyProtection="1">
      <alignment horizontal="left"/>
      <protection locked="0"/>
    </xf>
    <xf numFmtId="0" fontId="90" fillId="0" borderId="136" xfId="1" applyNumberFormat="1" applyFont="1" applyFill="1" applyBorder="1" applyAlignment="1" applyProtection="1">
      <alignment horizontal="left" vertical="top" wrapText="1"/>
      <protection locked="0"/>
    </xf>
    <xf numFmtId="49" fontId="90" fillId="2" borderId="134" xfId="1" applyNumberFormat="1" applyFont="1" applyFill="1" applyBorder="1" applyAlignment="1" applyProtection="1">
      <alignment horizontal="left" vertical="center" wrapText="1"/>
      <protection locked="0"/>
    </xf>
    <xf numFmtId="4" fontId="17" fillId="20" borderId="5" xfId="7" applyNumberFormat="1" applyFont="1" applyFill="1" applyBorder="1" applyAlignment="1" applyProtection="1">
      <alignment horizontal="right" vertical="center" wrapText="1"/>
      <protection locked="0"/>
    </xf>
    <xf numFmtId="4" fontId="19" fillId="21" borderId="5" xfId="7" applyNumberFormat="1" applyFont="1" applyFill="1" applyBorder="1" applyAlignment="1" applyProtection="1">
      <alignment horizontal="right" vertical="center" wrapText="1"/>
      <protection locked="0"/>
    </xf>
    <xf numFmtId="49" fontId="81" fillId="0" borderId="86" xfId="7" applyNumberFormat="1" applyFont="1" applyFill="1" applyBorder="1" applyAlignment="1" applyProtection="1">
      <alignment horizontal="center" vertical="center" wrapText="1"/>
      <protection locked="0"/>
    </xf>
    <xf numFmtId="10" fontId="17" fillId="20" borderId="3" xfId="7" applyNumberFormat="1" applyFont="1" applyFill="1" applyBorder="1" applyAlignment="1" applyProtection="1">
      <alignment horizontal="right" vertical="center" wrapText="1"/>
      <protection locked="0"/>
    </xf>
    <xf numFmtId="10" fontId="19" fillId="21" borderId="3" xfId="7" applyNumberFormat="1" applyFont="1" applyFill="1" applyBorder="1" applyAlignment="1" applyProtection="1">
      <alignment horizontal="right" vertical="center" wrapText="1"/>
      <protection locked="0"/>
    </xf>
    <xf numFmtId="10" fontId="19" fillId="19" borderId="3" xfId="7" applyNumberFormat="1" applyFont="1" applyFill="1" applyBorder="1" applyAlignment="1" applyProtection="1">
      <alignment horizontal="right" vertical="center" wrapText="1"/>
      <protection locked="0"/>
    </xf>
    <xf numFmtId="10" fontId="19" fillId="19" borderId="14" xfId="7" applyNumberFormat="1" applyFont="1" applyFill="1" applyBorder="1" applyAlignment="1" applyProtection="1">
      <alignment horizontal="right" vertical="center" wrapText="1"/>
      <protection locked="0"/>
    </xf>
    <xf numFmtId="10" fontId="19" fillId="19" borderId="137" xfId="7" applyNumberFormat="1" applyFont="1" applyFill="1" applyBorder="1" applyAlignment="1" applyProtection="1">
      <alignment horizontal="right" vertical="center" wrapText="1"/>
      <protection locked="0"/>
    </xf>
    <xf numFmtId="10" fontId="19" fillId="21" borderId="26" xfId="7" applyNumberFormat="1" applyFont="1" applyFill="1" applyBorder="1" applyAlignment="1" applyProtection="1">
      <alignment horizontal="right" vertical="center" wrapText="1"/>
      <protection locked="0"/>
    </xf>
    <xf numFmtId="4" fontId="66" fillId="0" borderId="112" xfId="7" applyNumberFormat="1" applyFont="1" applyFill="1" applyBorder="1" applyAlignment="1" applyProtection="1">
      <alignment horizontal="center" vertical="center" wrapText="1"/>
      <protection locked="0"/>
    </xf>
    <xf numFmtId="4" fontId="17" fillId="20" borderId="111" xfId="7" applyNumberFormat="1" applyFont="1" applyFill="1" applyBorder="1" applyAlignment="1" applyProtection="1">
      <alignment horizontal="right" vertical="center" wrapText="1"/>
      <protection locked="0"/>
    </xf>
    <xf numFmtId="4" fontId="19" fillId="21" borderId="111" xfId="7" applyNumberFormat="1" applyFont="1" applyFill="1" applyBorder="1" applyAlignment="1" applyProtection="1">
      <alignment horizontal="right" vertical="center" wrapText="1"/>
      <protection locked="0"/>
    </xf>
    <xf numFmtId="4" fontId="77" fillId="0" borderId="112" xfId="7" applyNumberFormat="1" applyFont="1" applyFill="1" applyBorder="1" applyAlignment="1" applyProtection="1">
      <alignment horizontal="right" vertical="center"/>
      <protection locked="0"/>
    </xf>
    <xf numFmtId="4" fontId="77" fillId="8" borderId="112" xfId="7" applyNumberFormat="1" applyFont="1" applyFill="1" applyBorder="1" applyAlignment="1" applyProtection="1">
      <alignment horizontal="right" vertical="center"/>
      <protection locked="0"/>
    </xf>
    <xf numFmtId="4" fontId="77" fillId="0" borderId="109" xfId="7" applyNumberFormat="1" applyFont="1" applyFill="1" applyBorder="1" applyAlignment="1" applyProtection="1">
      <alignment horizontal="right" vertical="center"/>
      <protection locked="0"/>
    </xf>
    <xf numFmtId="4" fontId="19" fillId="21" borderId="110" xfId="7" applyNumberFormat="1" applyFont="1" applyFill="1" applyBorder="1" applyAlignment="1" applyProtection="1">
      <alignment horizontal="right" vertical="center" wrapText="1"/>
      <protection locked="0"/>
    </xf>
    <xf numFmtId="0" fontId="16" fillId="0" borderId="0" xfId="7" applyNumberFormat="1" applyFont="1" applyFill="1" applyBorder="1" applyAlignment="1" applyProtection="1">
      <alignment horizontal="left" vertical="center"/>
      <protection locked="0"/>
    </xf>
    <xf numFmtId="0" fontId="91" fillId="0" borderId="134" xfId="7" applyNumberFormat="1" applyFont="1" applyFill="1" applyBorder="1" applyAlignment="1" applyProtection="1">
      <alignment horizontal="left"/>
      <protection locked="0"/>
    </xf>
    <xf numFmtId="0" fontId="16" fillId="0" borderId="134" xfId="7" applyNumberFormat="1" applyFont="1" applyFill="1" applyBorder="1" applyAlignment="1" applyProtection="1">
      <alignment horizontal="left"/>
      <protection locked="0"/>
    </xf>
    <xf numFmtId="4" fontId="85" fillId="0" borderId="134" xfId="7" applyNumberFormat="1" applyFont="1" applyFill="1" applyBorder="1" applyAlignment="1" applyProtection="1">
      <alignment horizontal="right"/>
      <protection locked="0"/>
    </xf>
    <xf numFmtId="10" fontId="85" fillId="0" borderId="134" xfId="7" applyNumberFormat="1" applyFont="1" applyFill="1" applyBorder="1" applyAlignment="1" applyProtection="1">
      <alignment horizontal="right"/>
      <protection locked="0"/>
    </xf>
    <xf numFmtId="4" fontId="90" fillId="0" borderId="134" xfId="7" applyNumberFormat="1" applyFont="1" applyFill="1" applyBorder="1" applyAlignment="1" applyProtection="1">
      <alignment horizontal="right"/>
      <protection locked="0"/>
    </xf>
    <xf numFmtId="4" fontId="4" fillId="2" borderId="3" xfId="7" applyNumberFormat="1" applyFont="1" applyFill="1" applyBorder="1" applyAlignment="1" applyProtection="1">
      <alignment horizontal="right" vertical="center" wrapText="1"/>
      <protection locked="0"/>
    </xf>
    <xf numFmtId="4" fontId="4" fillId="2" borderId="108" xfId="7" applyNumberFormat="1" applyFont="1" applyFill="1" applyBorder="1" applyAlignment="1" applyProtection="1">
      <alignment horizontal="right" vertical="center" wrapText="1"/>
      <protection locked="0"/>
    </xf>
    <xf numFmtId="4" fontId="4" fillId="2" borderId="111" xfId="7" applyNumberFormat="1" applyFont="1" applyFill="1" applyBorder="1" applyAlignment="1" applyProtection="1">
      <alignment horizontal="right" vertical="center" wrapText="1"/>
      <protection locked="0"/>
    </xf>
    <xf numFmtId="10" fontId="4" fillId="19" borderId="3" xfId="7" applyNumberFormat="1" applyFont="1" applyFill="1" applyBorder="1" applyAlignment="1" applyProtection="1">
      <alignment horizontal="right" vertical="center" wrapText="1"/>
      <protection locked="0"/>
    </xf>
    <xf numFmtId="0" fontId="92" fillId="0" borderId="134" xfId="7" applyNumberFormat="1" applyFont="1" applyFill="1" applyBorder="1" applyAlignment="1" applyProtection="1">
      <alignment horizontal="left" vertical="center"/>
      <protection locked="0"/>
    </xf>
    <xf numFmtId="4" fontId="92" fillId="0" borderId="134" xfId="7" applyNumberFormat="1" applyFont="1" applyFill="1" applyBorder="1" applyAlignment="1" applyProtection="1">
      <alignment horizontal="right" vertical="center"/>
      <protection locked="0"/>
    </xf>
    <xf numFmtId="10" fontId="92" fillId="0" borderId="134" xfId="7" applyNumberFormat="1" applyFont="1" applyFill="1" applyBorder="1" applyAlignment="1" applyProtection="1">
      <alignment horizontal="right" vertical="center"/>
      <protection locked="0"/>
    </xf>
    <xf numFmtId="4" fontId="27" fillId="0" borderId="19" xfId="15" applyNumberFormat="1" applyFont="1" applyBorder="1" applyAlignment="1">
      <alignment vertical="center"/>
    </xf>
    <xf numFmtId="4" fontId="87" fillId="0" borderId="29" xfId="0" applyNumberFormat="1" applyFont="1" applyBorder="1" applyAlignment="1">
      <alignment vertical="center"/>
    </xf>
    <xf numFmtId="4" fontId="87" fillId="0" borderId="34" xfId="0" applyNumberFormat="1" applyFont="1" applyBorder="1" applyAlignment="1">
      <alignment vertical="center"/>
    </xf>
    <xf numFmtId="4" fontId="87" fillId="0" borderId="4" xfId="0" applyNumberFormat="1" applyFont="1" applyBorder="1" applyAlignment="1">
      <alignment vertical="center"/>
    </xf>
    <xf numFmtId="4" fontId="87" fillId="0" borderId="37" xfId="0" applyNumberFormat="1" applyFont="1" applyBorder="1" applyAlignment="1">
      <alignment vertical="center"/>
    </xf>
    <xf numFmtId="4" fontId="87" fillId="0" borderId="45" xfId="0" applyNumberFormat="1" applyFont="1" applyBorder="1" applyAlignment="1">
      <alignment vertical="center"/>
    </xf>
    <xf numFmtId="10" fontId="38" fillId="0" borderId="86" xfId="18" applyNumberFormat="1" applyFont="1" applyBorder="1" applyAlignment="1">
      <alignment horizontal="right" vertical="center"/>
    </xf>
    <xf numFmtId="168" fontId="21" fillId="0" borderId="13" xfId="17" applyNumberFormat="1" applyFont="1" applyBorder="1" applyAlignment="1">
      <alignment horizontal="center" vertical="center" wrapText="1"/>
    </xf>
    <xf numFmtId="164" fontId="21" fillId="0" borderId="13" xfId="17" applyNumberFormat="1" applyFont="1" applyBorder="1" applyAlignment="1">
      <alignment horizontal="center" vertical="center" wrapText="1"/>
    </xf>
    <xf numFmtId="10" fontId="71" fillId="0" borderId="29" xfId="6" applyNumberFormat="1" applyFont="1" applyBorder="1" applyAlignment="1">
      <alignment vertical="top"/>
    </xf>
    <xf numFmtId="171" fontId="17" fillId="10" borderId="24" xfId="6" applyNumberFormat="1" applyFont="1" applyFill="1" applyBorder="1" applyAlignment="1" applyProtection="1">
      <alignment horizontal="right" vertical="center" wrapText="1"/>
      <protection locked="0"/>
    </xf>
    <xf numFmtId="171" fontId="69" fillId="10" borderId="144" xfId="6" applyNumberFormat="1" applyFont="1" applyFill="1" applyBorder="1" applyAlignment="1" applyProtection="1">
      <alignment horizontal="right" vertical="center" wrapText="1"/>
      <protection locked="0"/>
    </xf>
    <xf numFmtId="0" fontId="14" fillId="0" borderId="145" xfId="6" applyFont="1" applyBorder="1"/>
    <xf numFmtId="171" fontId="44" fillId="0" borderId="145" xfId="6" applyNumberFormat="1" applyFont="1" applyBorder="1"/>
    <xf numFmtId="171" fontId="70" fillId="0" borderId="146" xfId="6" applyNumberFormat="1" applyFont="1" applyBorder="1"/>
    <xf numFmtId="4" fontId="11" fillId="0" borderId="4" xfId="21" applyNumberFormat="1" applyFont="1" applyBorder="1" applyAlignment="1">
      <alignment vertical="top"/>
    </xf>
    <xf numFmtId="164" fontId="28" fillId="0" borderId="5" xfId="3" applyFont="1" applyFill="1" applyBorder="1" applyAlignment="1" applyProtection="1">
      <alignment horizontal="left" vertical="top" wrapText="1"/>
    </xf>
    <xf numFmtId="10" fontId="38" fillId="0" borderId="147" xfId="19" applyNumberFormat="1" applyFont="1" applyBorder="1" applyAlignment="1">
      <alignment vertical="center"/>
    </xf>
    <xf numFmtId="4" fontId="38" fillId="0" borderId="94" xfId="19" applyNumberFormat="1" applyFont="1" applyBorder="1" applyAlignment="1">
      <alignment vertical="center"/>
    </xf>
    <xf numFmtId="10" fontId="38" fillId="0" borderId="95" xfId="19" applyNumberFormat="1" applyFont="1" applyBorder="1" applyAlignment="1">
      <alignment vertical="center"/>
    </xf>
    <xf numFmtId="10" fontId="10" fillId="0" borderId="130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NumberFormat="1" applyFont="1" applyFill="1" applyBorder="1" applyAlignment="1" applyProtection="1">
      <alignment horizontal="left" vertical="top"/>
      <protection locked="0"/>
    </xf>
    <xf numFmtId="49" fontId="5" fillId="2" borderId="1" xfId="23" applyNumberFormat="1" applyFont="1" applyFill="1" applyBorder="1" applyAlignment="1" applyProtection="1">
      <alignment horizontal="center" vertical="center" wrapText="1"/>
      <protection locked="0"/>
    </xf>
    <xf numFmtId="4" fontId="66" fillId="0" borderId="112" xfId="23" applyNumberFormat="1" applyFont="1" applyFill="1" applyBorder="1" applyAlignment="1" applyProtection="1">
      <alignment horizontal="center" vertical="center" wrapText="1"/>
      <protection locked="0"/>
    </xf>
    <xf numFmtId="49" fontId="81" fillId="0" borderId="86" xfId="23" applyNumberFormat="1" applyFont="1" applyFill="1" applyBorder="1" applyAlignment="1" applyProtection="1">
      <alignment horizontal="center" vertical="center" wrapText="1"/>
      <protection locked="0"/>
    </xf>
    <xf numFmtId="4" fontId="66" fillId="0" borderId="4" xfId="2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3" applyNumberFormat="1" applyFont="1" applyFill="1" applyBorder="1" applyAlignment="1" applyProtection="1">
      <alignment horizontal="left"/>
      <protection locked="0"/>
    </xf>
    <xf numFmtId="49" fontId="6" fillId="20" borderId="1" xfId="23" applyNumberFormat="1" applyFont="1" applyFill="1" applyBorder="1" applyAlignment="1" applyProtection="1">
      <alignment horizontal="center" vertical="center" wrapText="1"/>
      <protection locked="0"/>
    </xf>
    <xf numFmtId="49" fontId="6" fillId="20" borderId="1" xfId="23" applyNumberFormat="1" applyFont="1" applyFill="1" applyBorder="1" applyAlignment="1" applyProtection="1">
      <alignment horizontal="left" vertical="center" wrapText="1"/>
      <protection locked="0"/>
    </xf>
    <xf numFmtId="4" fontId="6" fillId="20" borderId="1" xfId="23" applyNumberFormat="1" applyFont="1" applyFill="1" applyBorder="1" applyAlignment="1" applyProtection="1">
      <alignment horizontal="right" vertical="center" wrapText="1"/>
      <protection locked="0"/>
    </xf>
    <xf numFmtId="10" fontId="6" fillId="20" borderId="1" xfId="23" applyNumberFormat="1" applyFont="1" applyFill="1" applyBorder="1" applyAlignment="1" applyProtection="1">
      <alignment horizontal="right" vertical="center" wrapText="1"/>
      <protection locked="0"/>
    </xf>
    <xf numFmtId="49" fontId="7" fillId="2" borderId="2" xfId="23" applyNumberFormat="1" applyFont="1" applyFill="1" applyBorder="1" applyAlignment="1" applyProtection="1">
      <alignment horizontal="center" vertical="center" wrapText="1"/>
      <protection locked="0"/>
    </xf>
    <xf numFmtId="49" fontId="8" fillId="21" borderId="1" xfId="23" applyNumberFormat="1" applyFont="1" applyFill="1" applyBorder="1" applyAlignment="1" applyProtection="1">
      <alignment horizontal="center" vertical="center" wrapText="1"/>
      <protection locked="0"/>
    </xf>
    <xf numFmtId="49" fontId="7" fillId="21" borderId="1" xfId="23" applyNumberFormat="1" applyFont="1" applyFill="1" applyBorder="1" applyAlignment="1" applyProtection="1">
      <alignment horizontal="center" vertical="center" wrapText="1"/>
      <protection locked="0"/>
    </xf>
    <xf numFmtId="49" fontId="8" fillId="21" borderId="1" xfId="23" applyNumberFormat="1" applyFont="1" applyFill="1" applyBorder="1" applyAlignment="1" applyProtection="1">
      <alignment horizontal="left" vertical="center" wrapText="1"/>
      <protection locked="0"/>
    </xf>
    <xf numFmtId="4" fontId="8" fillId="21" borderId="1" xfId="23" applyNumberFormat="1" applyFont="1" applyFill="1" applyBorder="1" applyAlignment="1" applyProtection="1">
      <alignment horizontal="right" vertical="center" wrapText="1"/>
      <protection locked="0"/>
    </xf>
    <xf numFmtId="10" fontId="8" fillId="21" borderId="1" xfId="23" applyNumberFormat="1" applyFont="1" applyFill="1" applyBorder="1" applyAlignment="1" applyProtection="1">
      <alignment horizontal="right" vertical="center" wrapText="1"/>
      <protection locked="0"/>
    </xf>
    <xf numFmtId="49" fontId="8" fillId="2" borderId="2" xfId="23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23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23" applyNumberFormat="1" applyFont="1" applyFill="1" applyBorder="1" applyAlignment="1" applyProtection="1">
      <alignment horizontal="left" vertical="center" wrapText="1"/>
      <protection locked="0"/>
    </xf>
    <xf numFmtId="4" fontId="8" fillId="2" borderId="1" xfId="23" applyNumberFormat="1" applyFont="1" applyFill="1" applyBorder="1" applyAlignment="1" applyProtection="1">
      <alignment horizontal="right" vertical="center" wrapText="1"/>
      <protection locked="0"/>
    </xf>
    <xf numFmtId="4" fontId="8" fillId="2" borderId="5" xfId="23" applyNumberFormat="1" applyFont="1" applyFill="1" applyBorder="1" applyAlignment="1" applyProtection="1">
      <alignment horizontal="right" vertical="center" wrapText="1"/>
      <protection locked="0"/>
    </xf>
    <xf numFmtId="4" fontId="77" fillId="0" borderId="112" xfId="23" applyNumberFormat="1" applyFont="1" applyFill="1" applyBorder="1" applyAlignment="1" applyProtection="1">
      <alignment horizontal="right" vertical="center"/>
      <protection locked="0"/>
    </xf>
    <xf numFmtId="10" fontId="8" fillId="19" borderId="3" xfId="23" applyNumberFormat="1" applyFont="1" applyFill="1" applyBorder="1" applyAlignment="1" applyProtection="1">
      <alignment horizontal="right" vertical="center" wrapText="1"/>
      <protection locked="0"/>
    </xf>
    <xf numFmtId="4" fontId="77" fillId="0" borderId="4" xfId="23" applyNumberFormat="1" applyFont="1" applyFill="1" applyBorder="1" applyAlignment="1" applyProtection="1">
      <alignment horizontal="right" vertical="center"/>
      <protection locked="0"/>
    </xf>
    <xf numFmtId="4" fontId="6" fillId="20" borderId="5" xfId="23" applyNumberFormat="1" applyFont="1" applyFill="1" applyBorder="1" applyAlignment="1" applyProtection="1">
      <alignment horizontal="right" vertical="center" wrapText="1"/>
      <protection locked="0"/>
    </xf>
    <xf numFmtId="4" fontId="6" fillId="20" borderId="111" xfId="23" applyNumberFormat="1" applyFont="1" applyFill="1" applyBorder="1" applyAlignment="1" applyProtection="1">
      <alignment horizontal="right" vertical="center" wrapText="1"/>
      <protection locked="0"/>
    </xf>
    <xf numFmtId="10" fontId="6" fillId="20" borderId="3" xfId="23" applyNumberFormat="1" applyFont="1" applyFill="1" applyBorder="1" applyAlignment="1" applyProtection="1">
      <alignment horizontal="right" vertical="center" wrapText="1"/>
      <protection locked="0"/>
    </xf>
    <xf numFmtId="10" fontId="8" fillId="21" borderId="3" xfId="23" applyNumberFormat="1" applyFont="1" applyFill="1" applyBorder="1" applyAlignment="1" applyProtection="1">
      <alignment horizontal="right" vertical="center" wrapText="1"/>
      <protection locked="0"/>
    </xf>
    <xf numFmtId="4" fontId="8" fillId="21" borderId="5" xfId="23" applyNumberFormat="1" applyFont="1" applyFill="1" applyBorder="1" applyAlignment="1" applyProtection="1">
      <alignment horizontal="right" vertical="center" wrapText="1"/>
      <protection locked="0"/>
    </xf>
    <xf numFmtId="4" fontId="8" fillId="21" borderId="111" xfId="23" applyNumberFormat="1" applyFont="1" applyFill="1" applyBorder="1" applyAlignment="1" applyProtection="1">
      <alignment horizontal="right" vertical="center" wrapText="1"/>
      <protection locked="0"/>
    </xf>
    <xf numFmtId="4" fontId="77" fillId="0" borderId="109" xfId="23" applyNumberFormat="1" applyFont="1" applyFill="1" applyBorder="1" applyAlignment="1" applyProtection="1">
      <alignment horizontal="right" vertical="center"/>
      <protection locked="0"/>
    </xf>
    <xf numFmtId="10" fontId="8" fillId="19" borderId="14" xfId="23" applyNumberFormat="1" applyFont="1" applyFill="1" applyBorder="1" applyAlignment="1" applyProtection="1">
      <alignment horizontal="right" vertical="center" wrapText="1"/>
      <protection locked="0"/>
    </xf>
    <xf numFmtId="4" fontId="77" fillId="0" borderId="45" xfId="23" applyNumberFormat="1" applyFont="1" applyFill="1" applyBorder="1" applyAlignment="1" applyProtection="1">
      <alignment horizontal="right" vertical="center"/>
      <protection locked="0"/>
    </xf>
    <xf numFmtId="4" fontId="4" fillId="2" borderId="3" xfId="23" applyNumberFormat="1" applyFont="1" applyFill="1" applyBorder="1" applyAlignment="1" applyProtection="1">
      <alignment horizontal="right" vertical="center" wrapText="1"/>
      <protection locked="0"/>
    </xf>
    <xf numFmtId="10" fontId="4" fillId="19" borderId="3" xfId="23" applyNumberFormat="1" applyFont="1" applyFill="1" applyBorder="1" applyAlignment="1" applyProtection="1">
      <alignment horizontal="right" vertical="center" wrapText="1"/>
      <protection locked="0"/>
    </xf>
    <xf numFmtId="0" fontId="44" fillId="0" borderId="0" xfId="23" applyNumberFormat="1" applyFont="1" applyFill="1" applyBorder="1" applyAlignment="1" applyProtection="1">
      <alignment horizontal="left"/>
      <protection locked="0"/>
    </xf>
    <xf numFmtId="0" fontId="93" fillId="0" borderId="148" xfId="23" applyNumberFormat="1" applyFont="1" applyFill="1" applyBorder="1" applyAlignment="1" applyProtection="1">
      <alignment horizontal="left"/>
      <protection locked="0"/>
    </xf>
    <xf numFmtId="49" fontId="94" fillId="2" borderId="134" xfId="23" applyNumberFormat="1" applyFont="1" applyFill="1" applyBorder="1" applyAlignment="1" applyProtection="1">
      <alignment horizontal="left" vertical="center" wrapText="1"/>
      <protection locked="0"/>
    </xf>
    <xf numFmtId="4" fontId="95" fillId="0" borderId="135" xfId="23" applyNumberFormat="1" applyFont="1" applyFill="1" applyBorder="1" applyAlignment="1" applyProtection="1">
      <alignment horizontal="right"/>
      <protection locked="0"/>
    </xf>
    <xf numFmtId="10" fontId="95" fillId="0" borderId="135" xfId="23" applyNumberFormat="1" applyFont="1" applyFill="1" applyBorder="1" applyAlignment="1" applyProtection="1">
      <alignment horizontal="right"/>
      <protection locked="0"/>
    </xf>
    <xf numFmtId="4" fontId="3" fillId="0" borderId="0" xfId="23" applyNumberFormat="1" applyFont="1" applyFill="1" applyBorder="1" applyAlignment="1" applyProtection="1">
      <alignment horizontal="left"/>
      <protection locked="0"/>
    </xf>
    <xf numFmtId="10" fontId="8" fillId="21" borderId="3" xfId="7" applyNumberFormat="1" applyFont="1" applyFill="1" applyBorder="1" applyAlignment="1" applyProtection="1">
      <alignment horizontal="right" vertical="center" wrapText="1"/>
      <protection locked="0"/>
    </xf>
    <xf numFmtId="10" fontId="8" fillId="19" borderId="3" xfId="7" applyNumberFormat="1" applyFont="1" applyFill="1" applyBorder="1" applyAlignment="1" applyProtection="1">
      <alignment horizontal="right" vertical="center" wrapText="1"/>
      <protection locked="0"/>
    </xf>
    <xf numFmtId="0" fontId="10" fillId="0" borderId="24" xfId="1" applyNumberFormat="1" applyFont="1" applyFill="1" applyBorder="1" applyAlignment="1" applyProtection="1">
      <alignment horizontal="center" vertical="top"/>
      <protection locked="0"/>
    </xf>
    <xf numFmtId="0" fontId="10" fillId="0" borderId="41" xfId="1" applyNumberFormat="1" applyFont="1" applyFill="1" applyBorder="1" applyAlignment="1" applyProtection="1">
      <alignment horizontal="center" vertical="top"/>
      <protection locked="0"/>
    </xf>
    <xf numFmtId="0" fontId="10" fillId="0" borderId="86" xfId="1" applyNumberFormat="1" applyFont="1" applyFill="1" applyBorder="1" applyAlignment="1" applyProtection="1">
      <alignment horizontal="center" vertical="top"/>
      <protection locked="0"/>
    </xf>
    <xf numFmtId="49" fontId="8" fillId="19" borderId="13" xfId="1" applyNumberFormat="1" applyFont="1" applyFill="1" applyBorder="1" applyAlignment="1" applyProtection="1">
      <alignment horizontal="center" vertical="center" wrapText="1"/>
      <protection locked="0"/>
    </xf>
    <xf numFmtId="49" fontId="8" fillId="19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19" borderId="3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horizontal="left" vertical="top"/>
      <protection locked="0"/>
    </xf>
    <xf numFmtId="49" fontId="4" fillId="2" borderId="125" xfId="1" applyNumberFormat="1" applyFont="1" applyFill="1" applyBorder="1" applyAlignment="1" applyProtection="1">
      <alignment horizontal="right" vertical="center" wrapText="1"/>
      <protection locked="0"/>
    </xf>
    <xf numFmtId="49" fontId="9" fillId="2" borderId="1" xfId="1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1" applyNumberFormat="1" applyFont="1" applyFill="1" applyBorder="1" applyAlignment="1" applyProtection="1">
      <alignment horizontal="left" vertical="top"/>
      <protection locked="0"/>
    </xf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49" fontId="5" fillId="2" borderId="4" xfId="1" applyNumberFormat="1" applyFont="1" applyFill="1" applyBorder="1" applyAlignment="1" applyProtection="1">
      <alignment horizontal="center" vertical="center" wrapText="1"/>
      <protection locked="0"/>
    </xf>
    <xf numFmtId="0" fontId="80" fillId="0" borderId="86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0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10" xfId="1" applyNumberFormat="1" applyFont="1" applyFill="1" applyBorder="1" applyAlignment="1" applyProtection="1">
      <alignment horizontal="center" vertical="center" wrapText="1"/>
      <protection locked="0"/>
    </xf>
    <xf numFmtId="49" fontId="6" fillId="19" borderId="13" xfId="1" applyNumberFormat="1" applyFont="1" applyFill="1" applyBorder="1" applyAlignment="1" applyProtection="1">
      <alignment horizontal="center" vertical="center" wrapText="1"/>
      <protection locked="0"/>
    </xf>
    <xf numFmtId="49" fontId="6" fillId="19" borderId="3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38" xfId="7" applyNumberFormat="1" applyFont="1" applyFill="1" applyBorder="1" applyAlignment="1" applyProtection="1">
      <alignment horizontal="left"/>
      <protection locked="0"/>
    </xf>
    <xf numFmtId="0" fontId="4" fillId="0" borderId="139" xfId="7" applyNumberFormat="1" applyFont="1" applyFill="1" applyBorder="1" applyAlignment="1" applyProtection="1">
      <alignment horizontal="left"/>
      <protection locked="0"/>
    </xf>
    <xf numFmtId="0" fontId="4" fillId="0" borderId="140" xfId="7" applyNumberFormat="1" applyFont="1" applyFill="1" applyBorder="1" applyAlignment="1" applyProtection="1">
      <alignment horizontal="left"/>
      <protection locked="0"/>
    </xf>
    <xf numFmtId="0" fontId="16" fillId="0" borderId="141" xfId="7" applyNumberFormat="1" applyFont="1" applyFill="1" applyBorder="1" applyAlignment="1" applyProtection="1">
      <alignment horizontal="left"/>
      <protection locked="0"/>
    </xf>
    <xf numFmtId="0" fontId="16" fillId="0" borderId="142" xfId="7" applyNumberFormat="1" applyFont="1" applyFill="1" applyBorder="1" applyAlignment="1" applyProtection="1">
      <alignment horizontal="left"/>
      <protection locked="0"/>
    </xf>
    <xf numFmtId="0" fontId="16" fillId="0" borderId="143" xfId="7" applyNumberFormat="1" applyFont="1" applyFill="1" applyBorder="1" applyAlignment="1" applyProtection="1">
      <alignment horizontal="left"/>
      <protection locked="0"/>
    </xf>
    <xf numFmtId="0" fontId="91" fillId="0" borderId="141" xfId="7" applyNumberFormat="1" applyFont="1" applyFill="1" applyBorder="1" applyAlignment="1" applyProtection="1">
      <alignment horizontal="left"/>
      <protection locked="0"/>
    </xf>
    <xf numFmtId="0" fontId="91" fillId="0" borderId="142" xfId="7" applyNumberFormat="1" applyFont="1" applyFill="1" applyBorder="1" applyAlignment="1" applyProtection="1">
      <alignment horizontal="left"/>
      <protection locked="0"/>
    </xf>
    <xf numFmtId="0" fontId="91" fillId="0" borderId="143" xfId="7" applyNumberFormat="1" applyFont="1" applyFill="1" applyBorder="1" applyAlignment="1" applyProtection="1">
      <alignment horizontal="left"/>
      <protection locked="0"/>
    </xf>
    <xf numFmtId="0" fontId="16" fillId="0" borderId="141" xfId="7" applyNumberFormat="1" applyFont="1" applyFill="1" applyBorder="1" applyAlignment="1" applyProtection="1">
      <alignment horizontal="left" wrapText="1"/>
      <protection locked="0"/>
    </xf>
    <xf numFmtId="0" fontId="16" fillId="0" borderId="143" xfId="7" applyNumberFormat="1" applyFont="1" applyFill="1" applyBorder="1" applyAlignment="1" applyProtection="1">
      <alignment horizontal="left" wrapText="1"/>
      <protection locked="0"/>
    </xf>
    <xf numFmtId="49" fontId="10" fillId="2" borderId="1" xfId="7" applyNumberFormat="1" applyFont="1" applyFill="1" applyBorder="1" applyAlignment="1" applyProtection="1">
      <alignment horizontal="right" vertical="center" wrapText="1"/>
      <protection locked="0"/>
    </xf>
    <xf numFmtId="4" fontId="38" fillId="18" borderId="116" xfId="15" applyNumberFormat="1" applyFont="1" applyFill="1" applyBorder="1" applyAlignment="1">
      <alignment horizontal="center" vertical="center"/>
    </xf>
    <xf numFmtId="4" fontId="38" fillId="18" borderId="52" xfId="15" applyNumberFormat="1" applyFont="1" applyFill="1" applyBorder="1" applyAlignment="1">
      <alignment horizontal="center" vertical="center"/>
    </xf>
    <xf numFmtId="0" fontId="38" fillId="18" borderId="115" xfId="15" applyFont="1" applyFill="1" applyBorder="1" applyAlignment="1">
      <alignment horizontal="center" vertical="center" wrapText="1"/>
    </xf>
    <xf numFmtId="0" fontId="38" fillId="18" borderId="53" xfId="15" applyFont="1" applyFill="1" applyBorder="1" applyAlignment="1">
      <alignment horizontal="center" vertical="center" wrapText="1"/>
    </xf>
    <xf numFmtId="0" fontId="38" fillId="18" borderId="54" xfId="15" applyFont="1" applyFill="1" applyBorder="1" applyAlignment="1">
      <alignment horizontal="center" vertical="center" wrapText="1"/>
    </xf>
    <xf numFmtId="0" fontId="21" fillId="0" borderId="0" xfId="15" applyFont="1" applyAlignment="1">
      <alignment horizontal="right"/>
    </xf>
    <xf numFmtId="0" fontId="23" fillId="0" borderId="0" xfId="15" applyFont="1" applyBorder="1" applyAlignment="1">
      <alignment horizontal="center" vertical="center"/>
    </xf>
    <xf numFmtId="0" fontId="23" fillId="0" borderId="73" xfId="15" applyFont="1" applyBorder="1" applyAlignment="1">
      <alignment horizontal="center" vertical="top" wrapText="1"/>
    </xf>
    <xf numFmtId="0" fontId="38" fillId="0" borderId="24" xfId="15" applyFont="1" applyBorder="1" applyAlignment="1">
      <alignment horizontal="center" vertical="center" wrapText="1"/>
    </xf>
    <xf numFmtId="0" fontId="38" fillId="0" borderId="86" xfId="15" applyFont="1" applyBorder="1" applyAlignment="1">
      <alignment horizontal="center" vertical="center"/>
    </xf>
    <xf numFmtId="0" fontId="38" fillId="18" borderId="14" xfId="15" applyFont="1" applyFill="1" applyBorder="1" applyAlignment="1">
      <alignment horizontal="center" vertical="center"/>
    </xf>
    <xf numFmtId="0" fontId="38" fillId="0" borderId="30" xfId="15" applyFont="1" applyBorder="1" applyAlignment="1">
      <alignment horizontal="center" vertical="center" wrapText="1"/>
    </xf>
    <xf numFmtId="0" fontId="38" fillId="0" borderId="43" xfId="15" applyFont="1" applyBorder="1" applyAlignment="1">
      <alignment horizontal="center" vertical="center" wrapText="1"/>
    </xf>
    <xf numFmtId="0" fontId="38" fillId="0" borderId="10" xfId="15" applyFont="1" applyBorder="1" applyAlignment="1">
      <alignment horizontal="center" vertical="center" wrapText="1"/>
    </xf>
    <xf numFmtId="0" fontId="38" fillId="0" borderId="12" xfId="15" applyFont="1" applyBorder="1" applyAlignment="1">
      <alignment horizontal="center" vertical="center" wrapText="1"/>
    </xf>
    <xf numFmtId="0" fontId="21" fillId="0" borderId="0" xfId="15" applyFont="1" applyBorder="1" applyAlignment="1">
      <alignment horizontal="left" vertical="top" wrapText="1"/>
    </xf>
    <xf numFmtId="0" fontId="38" fillId="0" borderId="4" xfId="15" applyFont="1" applyBorder="1" applyAlignment="1">
      <alignment horizontal="center" vertical="center"/>
    </xf>
    <xf numFmtId="0" fontId="38" fillId="0" borderId="114" xfId="15" applyFont="1" applyBorder="1" applyAlignment="1">
      <alignment horizontal="center" vertical="center"/>
    </xf>
    <xf numFmtId="0" fontId="38" fillId="0" borderId="0" xfId="15" applyFont="1" applyBorder="1" applyAlignment="1">
      <alignment horizontal="center" vertical="center"/>
    </xf>
    <xf numFmtId="0" fontId="38" fillId="0" borderId="11" xfId="15" applyFont="1" applyBorder="1" applyAlignment="1">
      <alignment horizontal="center" vertical="center"/>
    </xf>
    <xf numFmtId="0" fontId="38" fillId="0" borderId="24" xfId="15" applyFont="1" applyBorder="1" applyAlignment="1">
      <alignment horizontal="center" vertical="center"/>
    </xf>
    <xf numFmtId="0" fontId="43" fillId="0" borderId="45" xfId="15" applyFont="1" applyBorder="1" applyAlignment="1">
      <alignment horizontal="center" vertical="center" wrapText="1"/>
    </xf>
    <xf numFmtId="0" fontId="43" fillId="0" borderId="63" xfId="15" applyFont="1" applyBorder="1" applyAlignment="1">
      <alignment horizontal="center" vertical="center" wrapText="1"/>
    </xf>
    <xf numFmtId="0" fontId="43" fillId="0" borderId="29" xfId="15" applyFont="1" applyBorder="1" applyAlignment="1">
      <alignment horizontal="center" vertical="center" wrapText="1"/>
    </xf>
    <xf numFmtId="0" fontId="24" fillId="0" borderId="4" xfId="18" applyFont="1" applyBorder="1" applyAlignment="1">
      <alignment horizontal="center" vertical="center" wrapText="1"/>
    </xf>
    <xf numFmtId="49" fontId="43" fillId="0" borderId="4" xfId="18" applyNumberFormat="1" applyFont="1" applyBorder="1" applyAlignment="1">
      <alignment horizontal="center"/>
    </xf>
    <xf numFmtId="0" fontId="34" fillId="0" borderId="4" xfId="18" applyFont="1" applyBorder="1" applyAlignment="1">
      <alignment horizontal="right" vertical="center"/>
    </xf>
    <xf numFmtId="0" fontId="20" fillId="0" borderId="0" xfId="18" applyFont="1" applyAlignment="1">
      <alignment horizontal="center"/>
    </xf>
    <xf numFmtId="0" fontId="23" fillId="0" borderId="0" xfId="18" applyFont="1" applyBorder="1" applyAlignment="1">
      <alignment horizontal="center" vertical="center"/>
    </xf>
    <xf numFmtId="0" fontId="38" fillId="0" borderId="4" xfId="18" applyFont="1" applyBorder="1" applyAlignment="1">
      <alignment horizontal="center" vertical="center" wrapText="1"/>
    </xf>
    <xf numFmtId="0" fontId="21" fillId="0" borderId="4" xfId="18" applyFont="1" applyBorder="1" applyAlignment="1">
      <alignment horizontal="center" vertical="center" wrapText="1"/>
    </xf>
    <xf numFmtId="0" fontId="38" fillId="0" borderId="4" xfId="18" applyFont="1" applyBorder="1" applyAlignment="1">
      <alignment horizontal="center" vertical="center"/>
    </xf>
    <xf numFmtId="0" fontId="38" fillId="0" borderId="24" xfId="18" applyFont="1" applyBorder="1" applyAlignment="1">
      <alignment horizontal="center" vertical="center"/>
    </xf>
    <xf numFmtId="0" fontId="38" fillId="0" borderId="109" xfId="18" applyFont="1" applyBorder="1" applyAlignment="1">
      <alignment horizontal="center" vertical="center" wrapText="1"/>
    </xf>
    <xf numFmtId="0" fontId="38" fillId="0" borderId="118" xfId="18" applyFont="1" applyBorder="1" applyAlignment="1">
      <alignment horizontal="center" vertical="center" wrapText="1"/>
    </xf>
    <xf numFmtId="0" fontId="21" fillId="0" borderId="93" xfId="18" applyFont="1" applyBorder="1" applyAlignment="1">
      <alignment horizontal="center" vertical="center" wrapText="1"/>
    </xf>
    <xf numFmtId="0" fontId="21" fillId="0" borderId="74" xfId="18" applyFont="1" applyBorder="1" applyAlignment="1">
      <alignment horizontal="center" vertical="center"/>
    </xf>
    <xf numFmtId="0" fontId="39" fillId="0" borderId="88" xfId="19" applyFont="1" applyBorder="1" applyAlignment="1">
      <alignment horizontal="center" vertical="top" wrapText="1"/>
    </xf>
    <xf numFmtId="0" fontId="39" fillId="0" borderId="89" xfId="19" applyFont="1" applyBorder="1" applyAlignment="1">
      <alignment horizontal="center" vertical="top" wrapText="1"/>
    </xf>
    <xf numFmtId="0" fontId="39" fillId="0" borderId="92" xfId="19" applyFont="1" applyBorder="1" applyAlignment="1">
      <alignment horizontal="center" vertical="top" wrapText="1"/>
    </xf>
    <xf numFmtId="0" fontId="39" fillId="0" borderId="82" xfId="19" applyFont="1" applyBorder="1" applyAlignment="1">
      <alignment horizontal="center" vertical="top" wrapText="1"/>
    </xf>
    <xf numFmtId="0" fontId="39" fillId="0" borderId="45" xfId="19" applyFont="1" applyBorder="1" applyAlignment="1">
      <alignment horizontal="center" vertical="top" wrapText="1"/>
    </xf>
    <xf numFmtId="0" fontId="39" fillId="0" borderId="63" xfId="19" applyFont="1" applyBorder="1" applyAlignment="1">
      <alignment horizontal="center" vertical="top" wrapText="1"/>
    </xf>
    <xf numFmtId="0" fontId="39" fillId="0" borderId="29" xfId="19" applyFont="1" applyBorder="1" applyAlignment="1">
      <alignment horizontal="center" vertical="top" wrapText="1"/>
    </xf>
    <xf numFmtId="0" fontId="74" fillId="0" borderId="0" xfId="18" applyFont="1" applyAlignment="1">
      <alignment horizontal="right"/>
    </xf>
    <xf numFmtId="0" fontId="74" fillId="0" borderId="0" xfId="18" applyFont="1" applyAlignment="1">
      <alignment horizontal="left"/>
    </xf>
    <xf numFmtId="0" fontId="75" fillId="0" borderId="0" xfId="19" applyFont="1" applyAlignment="1">
      <alignment horizontal="center" wrapText="1"/>
    </xf>
    <xf numFmtId="0" fontId="75" fillId="0" borderId="0" xfId="19" applyFont="1" applyBorder="1" applyAlignment="1">
      <alignment horizontal="center"/>
    </xf>
    <xf numFmtId="43" fontId="38" fillId="0" borderId="80" xfId="19" applyNumberFormat="1" applyFont="1" applyFill="1" applyBorder="1" applyAlignment="1">
      <alignment horizontal="center" vertical="center" wrapText="1"/>
    </xf>
    <xf numFmtId="43" fontId="38" fillId="0" borderId="81" xfId="19" applyNumberFormat="1" applyFont="1" applyFill="1" applyBorder="1" applyAlignment="1">
      <alignment horizontal="center" vertical="center" wrapText="1"/>
    </xf>
    <xf numFmtId="0" fontId="38" fillId="0" borderId="76" xfId="19" applyFont="1" applyFill="1" applyBorder="1" applyAlignment="1">
      <alignment horizontal="center" vertical="center" wrapText="1"/>
    </xf>
    <xf numFmtId="0" fontId="38" fillId="0" borderId="82" xfId="19" applyFont="1" applyFill="1" applyBorder="1" applyAlignment="1">
      <alignment horizontal="center" vertical="center" wrapText="1"/>
    </xf>
    <xf numFmtId="0" fontId="38" fillId="0" borderId="77" xfId="19" applyFont="1" applyFill="1" applyBorder="1" applyAlignment="1">
      <alignment horizontal="center" vertical="center" wrapText="1"/>
    </xf>
    <xf numFmtId="0" fontId="38" fillId="0" borderId="83" xfId="19" applyFont="1" applyFill="1" applyBorder="1" applyAlignment="1">
      <alignment horizontal="center" vertical="center" wrapText="1"/>
    </xf>
    <xf numFmtId="43" fontId="38" fillId="0" borderId="78" xfId="19" applyNumberFormat="1" applyFont="1" applyFill="1" applyBorder="1" applyAlignment="1">
      <alignment horizontal="center" vertical="center" wrapText="1"/>
    </xf>
    <xf numFmtId="43" fontId="38" fillId="0" borderId="79" xfId="19" applyNumberFormat="1" applyFont="1" applyFill="1" applyBorder="1" applyAlignment="1">
      <alignment horizontal="center" vertical="center" wrapText="1"/>
    </xf>
    <xf numFmtId="0" fontId="38" fillId="0" borderId="119" xfId="19" applyFont="1" applyBorder="1" applyAlignment="1">
      <alignment horizontal="right" vertical="center"/>
    </xf>
    <xf numFmtId="0" fontId="38" fillId="0" borderId="120" xfId="19" applyFont="1" applyBorder="1" applyAlignment="1">
      <alignment horizontal="right" vertical="center"/>
    </xf>
    <xf numFmtId="0" fontId="38" fillId="0" borderId="96" xfId="19" applyFont="1" applyBorder="1" applyAlignment="1">
      <alignment horizontal="right" vertical="center"/>
    </xf>
    <xf numFmtId="0" fontId="39" fillId="0" borderId="83" xfId="19" applyFont="1" applyBorder="1" applyAlignment="1">
      <alignment horizontal="center" vertical="top" wrapText="1"/>
    </xf>
    <xf numFmtId="0" fontId="42" fillId="0" borderId="0" xfId="19" applyFont="1" applyAlignment="1">
      <alignment horizontal="center" wrapText="1"/>
    </xf>
    <xf numFmtId="0" fontId="11" fillId="0" borderId="0" xfId="19" applyFont="1" applyAlignment="1">
      <alignment horizontal="center"/>
    </xf>
    <xf numFmtId="43" fontId="38" fillId="0" borderId="101" xfId="19" applyNumberFormat="1" applyFont="1" applyFill="1" applyBorder="1" applyAlignment="1">
      <alignment horizontal="center" vertical="center" wrapText="1"/>
    </xf>
    <xf numFmtId="43" fontId="38" fillId="0" borderId="97" xfId="19" applyNumberFormat="1" applyFont="1" applyFill="1" applyBorder="1" applyAlignment="1">
      <alignment horizontal="center" vertical="center" wrapText="1"/>
    </xf>
    <xf numFmtId="0" fontId="88" fillId="0" borderId="88" xfId="19" applyFont="1" applyFill="1" applyBorder="1" applyAlignment="1">
      <alignment horizontal="center" vertical="top" wrapText="1"/>
    </xf>
    <xf numFmtId="0" fontId="88" fillId="0" borderId="89" xfId="19" applyFont="1" applyFill="1" applyBorder="1" applyAlignment="1">
      <alignment horizontal="center" vertical="top" wrapText="1"/>
    </xf>
    <xf numFmtId="0" fontId="88" fillId="0" borderId="92" xfId="19" applyFont="1" applyFill="1" applyBorder="1" applyAlignment="1">
      <alignment horizontal="center" vertical="top" wrapText="1"/>
    </xf>
    <xf numFmtId="0" fontId="39" fillId="0" borderId="45" xfId="19" applyFont="1" applyFill="1" applyBorder="1" applyAlignment="1">
      <alignment horizontal="center" vertical="top" wrapText="1"/>
    </xf>
    <xf numFmtId="0" fontId="39" fillId="0" borderId="29" xfId="19" applyFont="1" applyFill="1" applyBorder="1" applyAlignment="1">
      <alignment horizontal="center" vertical="top" wrapText="1"/>
    </xf>
    <xf numFmtId="0" fontId="27" fillId="0" borderId="25" xfId="15" applyFont="1" applyFill="1" applyBorder="1" applyAlignment="1">
      <alignment horizontal="center" vertical="center" wrapText="1"/>
    </xf>
    <xf numFmtId="0" fontId="27" fillId="0" borderId="61" xfId="15" applyFont="1" applyFill="1" applyBorder="1" applyAlignment="1">
      <alignment horizontal="center" vertical="center" wrapText="1"/>
    </xf>
    <xf numFmtId="0" fontId="34" fillId="0" borderId="10" xfId="15" applyFont="1" applyBorder="1" applyAlignment="1">
      <alignment horizontal="right" vertical="center"/>
    </xf>
    <xf numFmtId="0" fontId="34" fillId="0" borderId="11" xfId="15" applyFont="1" applyBorder="1" applyAlignment="1">
      <alignment horizontal="right" vertical="center"/>
    </xf>
    <xf numFmtId="0" fontId="27" fillId="0" borderId="57" xfId="15" applyFont="1" applyBorder="1" applyAlignment="1">
      <alignment horizontal="left" vertical="center" wrapText="1"/>
    </xf>
    <xf numFmtId="0" fontId="27" fillId="0" borderId="25" xfId="15" applyFont="1" applyBorder="1" applyAlignment="1">
      <alignment horizontal="center"/>
    </xf>
    <xf numFmtId="0" fontId="27" fillId="0" borderId="59" xfId="15" applyFont="1" applyBorder="1" applyAlignment="1">
      <alignment horizontal="center"/>
    </xf>
    <xf numFmtId="0" fontId="27" fillId="0" borderId="27" xfId="15" applyFont="1" applyBorder="1" applyAlignment="1">
      <alignment horizontal="center"/>
    </xf>
    <xf numFmtId="0" fontId="27" fillId="0" borderId="45" xfId="15" applyFont="1" applyBorder="1" applyAlignment="1">
      <alignment horizontal="center"/>
    </xf>
    <xf numFmtId="0" fontId="27" fillId="0" borderId="29" xfId="15" applyFont="1" applyBorder="1" applyAlignment="1">
      <alignment horizontal="center"/>
    </xf>
    <xf numFmtId="0" fontId="33" fillId="0" borderId="53" xfId="15" applyFont="1" applyBorder="1" applyAlignment="1">
      <alignment horizontal="left" vertical="center" wrapText="1"/>
    </xf>
    <xf numFmtId="0" fontId="27" fillId="0" borderId="57" xfId="15" applyFont="1" applyFill="1" applyBorder="1" applyAlignment="1">
      <alignment horizontal="left" vertical="center" wrapText="1"/>
    </xf>
    <xf numFmtId="0" fontId="27" fillId="0" borderId="61" xfId="15" applyFont="1" applyBorder="1" applyAlignment="1">
      <alignment horizontal="center"/>
    </xf>
    <xf numFmtId="0" fontId="33" fillId="0" borderId="8" xfId="15" applyFont="1" applyBorder="1" applyAlignment="1">
      <alignment horizontal="left" vertical="center"/>
    </xf>
    <xf numFmtId="0" fontId="27" fillId="0" borderId="41" xfId="15" applyFont="1" applyBorder="1" applyAlignment="1">
      <alignment horizontal="left" vertical="top" wrapText="1"/>
    </xf>
    <xf numFmtId="0" fontId="27" fillId="0" borderId="35" xfId="15" applyFont="1" applyBorder="1" applyAlignment="1">
      <alignment horizontal="left" vertical="top" wrapText="1"/>
    </xf>
    <xf numFmtId="0" fontId="38" fillId="8" borderId="25" xfId="15" applyFont="1" applyFill="1" applyBorder="1" applyAlignment="1">
      <alignment horizontal="center" vertical="top" wrapText="1"/>
    </xf>
    <xf numFmtId="0" fontId="38" fillId="8" borderId="27" xfId="15" applyFont="1" applyFill="1" applyBorder="1" applyAlignment="1">
      <alignment horizontal="center" vertical="top" wrapText="1"/>
    </xf>
    <xf numFmtId="0" fontId="33" fillId="0" borderId="8" xfId="15" applyFont="1" applyBorder="1" applyAlignment="1">
      <alignment horizontal="left" vertical="center" wrapText="1"/>
    </xf>
    <xf numFmtId="0" fontId="27" fillId="0" borderId="42" xfId="15" applyFont="1" applyFill="1" applyBorder="1" applyAlignment="1">
      <alignment horizontal="left" vertical="center" wrapText="1"/>
    </xf>
    <xf numFmtId="0" fontId="27" fillId="0" borderId="13" xfId="15" applyFont="1" applyFill="1" applyBorder="1" applyAlignment="1">
      <alignment horizontal="center" vertical="top" wrapText="1"/>
    </xf>
    <xf numFmtId="0" fontId="27" fillId="0" borderId="2" xfId="15" applyFont="1" applyFill="1" applyBorder="1" applyAlignment="1">
      <alignment horizontal="center" vertical="top" wrapText="1"/>
    </xf>
    <xf numFmtId="0" fontId="27" fillId="0" borderId="30" xfId="15" applyFont="1" applyFill="1" applyBorder="1" applyAlignment="1">
      <alignment horizontal="center" vertical="top" wrapText="1"/>
    </xf>
    <xf numFmtId="0" fontId="27" fillId="0" borderId="11" xfId="15" applyFont="1" applyFill="1" applyBorder="1" applyAlignment="1">
      <alignment horizontal="left" vertical="center" wrapText="1"/>
    </xf>
    <xf numFmtId="0" fontId="27" fillId="0" borderId="37" xfId="15" applyFont="1" applyFill="1" applyBorder="1" applyAlignment="1">
      <alignment horizontal="center" vertical="top" wrapText="1"/>
    </xf>
    <xf numFmtId="0" fontId="27" fillId="0" borderId="13" xfId="15" applyFont="1" applyBorder="1" applyAlignment="1">
      <alignment horizontal="center" vertical="top" wrapText="1"/>
    </xf>
    <xf numFmtId="0" fontId="27" fillId="0" borderId="9" xfId="15" applyFont="1" applyBorder="1" applyAlignment="1">
      <alignment horizontal="center" vertical="top" wrapText="1"/>
    </xf>
    <xf numFmtId="0" fontId="27" fillId="0" borderId="59" xfId="15" applyFont="1" applyFill="1" applyBorder="1" applyAlignment="1">
      <alignment horizontal="center" vertical="center" wrapText="1"/>
    </xf>
    <xf numFmtId="0" fontId="27" fillId="0" borderId="47" xfId="15" applyFont="1" applyBorder="1" applyAlignment="1">
      <alignment horizontal="center" vertical="top" wrapText="1"/>
    </xf>
    <xf numFmtId="0" fontId="27" fillId="0" borderId="2" xfId="15" applyFont="1" applyBorder="1" applyAlignment="1">
      <alignment horizontal="center" vertical="top" wrapText="1"/>
    </xf>
    <xf numFmtId="0" fontId="27" fillId="0" borderId="30" xfId="15" applyFont="1" applyBorder="1" applyAlignment="1">
      <alignment horizontal="center" vertical="top" wrapText="1"/>
    </xf>
    <xf numFmtId="0" fontId="33" fillId="0" borderId="52" xfId="15" applyFont="1" applyBorder="1" applyAlignment="1">
      <alignment horizontal="right" vertical="center" wrapText="1"/>
    </xf>
    <xf numFmtId="0" fontId="33" fillId="0" borderId="53" xfId="15" applyFont="1" applyBorder="1" applyAlignment="1">
      <alignment horizontal="right" vertical="center" wrapText="1"/>
    </xf>
    <xf numFmtId="0" fontId="33" fillId="0" borderId="54" xfId="15" applyFont="1" applyBorder="1" applyAlignment="1">
      <alignment horizontal="right" vertical="center" wrapText="1"/>
    </xf>
    <xf numFmtId="0" fontId="27" fillId="0" borderId="45" xfId="15" applyFont="1" applyFill="1" applyBorder="1" applyAlignment="1">
      <alignment horizontal="center" vertical="center" wrapText="1"/>
    </xf>
    <xf numFmtId="0" fontId="27" fillId="0" borderId="29" xfId="15" applyFont="1" applyFill="1" applyBorder="1" applyAlignment="1">
      <alignment horizontal="center" vertical="center" wrapText="1"/>
    </xf>
    <xf numFmtId="0" fontId="27" fillId="0" borderId="37" xfId="15" applyFont="1" applyBorder="1" applyAlignment="1">
      <alignment horizontal="center" vertical="top" wrapText="1"/>
    </xf>
    <xf numFmtId="0" fontId="21" fillId="0" borderId="0" xfId="15" applyFont="1" applyAlignment="1">
      <alignment horizontal="left" wrapText="1"/>
    </xf>
    <xf numFmtId="0" fontId="30" fillId="0" borderId="0" xfId="15" applyFont="1" applyBorder="1" applyAlignment="1">
      <alignment horizontal="center" vertical="center"/>
    </xf>
    <xf numFmtId="0" fontId="28" fillId="0" borderId="11" xfId="15" applyFont="1" applyBorder="1" applyAlignment="1">
      <alignment horizontal="left" vertical="center" wrapText="1"/>
    </xf>
    <xf numFmtId="0" fontId="27" fillId="0" borderId="9" xfId="15" applyFont="1" applyFill="1" applyBorder="1" applyAlignment="1">
      <alignment horizontal="center" vertical="top" wrapText="1"/>
    </xf>
    <xf numFmtId="0" fontId="27" fillId="0" borderId="0" xfId="15" applyFont="1" applyBorder="1" applyAlignment="1">
      <alignment horizontal="left" vertical="center" wrapText="1"/>
    </xf>
    <xf numFmtId="0" fontId="27" fillId="0" borderId="25" xfId="15" applyFont="1" applyBorder="1" applyAlignment="1">
      <alignment horizontal="center" vertical="center" wrapText="1"/>
    </xf>
    <xf numFmtId="0" fontId="27" fillId="0" borderId="27" xfId="15" applyFont="1" applyBorder="1" applyAlignment="1">
      <alignment horizontal="center" vertical="center" wrapText="1"/>
    </xf>
    <xf numFmtId="0" fontId="38" fillId="8" borderId="31" xfId="15" applyFont="1" applyFill="1" applyBorder="1" applyAlignment="1">
      <alignment horizontal="center" vertical="center" wrapText="1"/>
    </xf>
    <xf numFmtId="0" fontId="38" fillId="8" borderId="21" xfId="15" applyFont="1" applyFill="1" applyBorder="1" applyAlignment="1">
      <alignment horizontal="center" vertical="center" wrapText="1"/>
    </xf>
    <xf numFmtId="0" fontId="38" fillId="8" borderId="10" xfId="15" applyFont="1" applyFill="1" applyBorder="1" applyAlignment="1">
      <alignment horizontal="center" vertical="center" wrapText="1"/>
    </xf>
    <xf numFmtId="0" fontId="34" fillId="22" borderId="15" xfId="17" applyFont="1" applyFill="1" applyBorder="1" applyAlignment="1">
      <alignment horizontal="center" vertical="center"/>
    </xf>
    <xf numFmtId="0" fontId="34" fillId="22" borderId="14" xfId="17" applyFont="1" applyFill="1" applyBorder="1" applyAlignment="1">
      <alignment horizontal="center" vertical="center"/>
    </xf>
    <xf numFmtId="0" fontId="34" fillId="22" borderId="24" xfId="17" applyFont="1" applyFill="1" applyBorder="1" applyAlignment="1">
      <alignment horizontal="center"/>
    </xf>
    <xf numFmtId="0" fontId="34" fillId="22" borderId="86" xfId="17" applyFont="1" applyFill="1" applyBorder="1" applyAlignment="1">
      <alignment horizontal="center"/>
    </xf>
    <xf numFmtId="0" fontId="34" fillId="22" borderId="5" xfId="17" applyFont="1" applyFill="1" applyBorder="1" applyAlignment="1">
      <alignment horizontal="center" vertical="center"/>
    </xf>
    <xf numFmtId="0" fontId="34" fillId="22" borderId="3" xfId="17" applyFont="1" applyFill="1" applyBorder="1" applyAlignment="1">
      <alignment horizontal="center" vertical="center"/>
    </xf>
    <xf numFmtId="0" fontId="21" fillId="0" borderId="0" xfId="17" applyFont="1" applyBorder="1" applyAlignment="1">
      <alignment horizontal="left"/>
    </xf>
    <xf numFmtId="0" fontId="38" fillId="8" borderId="13" xfId="17" applyFont="1" applyFill="1" applyBorder="1" applyAlignment="1">
      <alignment horizontal="center" vertical="center" wrapText="1"/>
    </xf>
    <xf numFmtId="0" fontId="38" fillId="8" borderId="2" xfId="17" applyFont="1" applyFill="1" applyBorder="1" applyAlignment="1">
      <alignment horizontal="center" vertical="center" wrapText="1"/>
    </xf>
    <xf numFmtId="0" fontId="38" fillId="8" borderId="30" xfId="17" applyFont="1" applyFill="1" applyBorder="1" applyAlignment="1">
      <alignment horizontal="center" vertical="center" wrapText="1"/>
    </xf>
    <xf numFmtId="0" fontId="38" fillId="8" borderId="1" xfId="17" applyFont="1" applyFill="1" applyBorder="1" applyAlignment="1">
      <alignment horizontal="center" vertical="center" wrapText="1"/>
    </xf>
    <xf numFmtId="0" fontId="42" fillId="0" borderId="0" xfId="17" applyFont="1" applyBorder="1" applyAlignment="1">
      <alignment horizontal="center" vertical="center"/>
    </xf>
    <xf numFmtId="0" fontId="42" fillId="0" borderId="0" xfId="17" applyFont="1" applyAlignment="1">
      <alignment horizontal="center"/>
    </xf>
    <xf numFmtId="0" fontId="38" fillId="8" borderId="1" xfId="17" applyFont="1" applyFill="1" applyBorder="1" applyAlignment="1">
      <alignment vertical="center"/>
    </xf>
    <xf numFmtId="0" fontId="38" fillId="8" borderId="3" xfId="17" applyFont="1" applyFill="1" applyBorder="1" applyAlignment="1">
      <alignment horizontal="center" vertical="center" wrapText="1"/>
    </xf>
    <xf numFmtId="0" fontId="38" fillId="8" borderId="1" xfId="17" applyFont="1" applyFill="1" applyBorder="1" applyAlignment="1">
      <alignment horizontal="center" vertical="center"/>
    </xf>
    <xf numFmtId="0" fontId="21" fillId="0" borderId="0" xfId="22" applyFont="1" applyAlignment="1">
      <alignment horizontal="left"/>
    </xf>
    <xf numFmtId="0" fontId="43" fillId="0" borderId="0" xfId="22" applyFont="1" applyAlignment="1">
      <alignment horizontal="left"/>
    </xf>
    <xf numFmtId="0" fontId="76" fillId="0" borderId="0" xfId="21" applyFont="1" applyBorder="1" applyAlignment="1">
      <alignment horizontal="left" vertical="center" wrapText="1"/>
    </xf>
    <xf numFmtId="0" fontId="76" fillId="0" borderId="0" xfId="21" applyFont="1" applyBorder="1" applyAlignment="1">
      <alignment horizontal="center" vertical="center" wrapText="1"/>
    </xf>
    <xf numFmtId="0" fontId="34" fillId="0" borderId="24" xfId="21" applyFont="1" applyBorder="1" applyAlignment="1">
      <alignment horizontal="right"/>
    </xf>
    <xf numFmtId="0" fontId="34" fillId="0" borderId="41" xfId="21" applyFont="1" applyBorder="1" applyAlignment="1">
      <alignment horizontal="right"/>
    </xf>
    <xf numFmtId="0" fontId="34" fillId="0" borderId="86" xfId="21" applyFont="1" applyBorder="1" applyAlignment="1">
      <alignment horizontal="right"/>
    </xf>
    <xf numFmtId="0" fontId="42" fillId="0" borderId="0" xfId="21" applyFont="1" applyBorder="1" applyAlignment="1">
      <alignment horizontal="left" vertical="center"/>
    </xf>
    <xf numFmtId="0" fontId="11" fillId="0" borderId="45" xfId="21" applyFont="1" applyBorder="1" applyAlignment="1">
      <alignment horizontal="center"/>
    </xf>
    <xf numFmtId="0" fontId="11" fillId="0" borderId="63" xfId="21" applyFont="1" applyBorder="1" applyAlignment="1">
      <alignment horizontal="center"/>
    </xf>
    <xf numFmtId="0" fontId="11" fillId="0" borderId="29" xfId="21" applyFont="1" applyBorder="1" applyAlignment="1">
      <alignment horizontal="center"/>
    </xf>
    <xf numFmtId="0" fontId="39" fillId="8" borderId="45" xfId="21" applyFont="1" applyFill="1" applyBorder="1" applyAlignment="1">
      <alignment horizontal="center" vertical="top"/>
    </xf>
    <xf numFmtId="0" fontId="39" fillId="8" borderId="29" xfId="21" applyFont="1" applyFill="1" applyBorder="1" applyAlignment="1">
      <alignment horizontal="center" vertical="top"/>
    </xf>
    <xf numFmtId="164" fontId="50" fillId="0" borderId="0" xfId="3" applyFont="1" applyFill="1" applyBorder="1" applyAlignment="1" applyProtection="1">
      <alignment horizontal="center" vertical="center"/>
    </xf>
    <xf numFmtId="164" fontId="27" fillId="0" borderId="13" xfId="3" applyFont="1" applyFill="1" applyBorder="1" applyAlignment="1" applyProtection="1">
      <alignment horizontal="center" vertical="top"/>
    </xf>
    <xf numFmtId="164" fontId="27" fillId="0" borderId="30" xfId="3" applyFont="1" applyFill="1" applyBorder="1" applyAlignment="1" applyProtection="1">
      <alignment horizontal="center" vertical="top"/>
    </xf>
    <xf numFmtId="0" fontId="21" fillId="0" borderId="0" xfId="13" applyFont="1" applyBorder="1" applyAlignment="1">
      <alignment horizontal="left"/>
    </xf>
    <xf numFmtId="49" fontId="62" fillId="10" borderId="13" xfId="6" applyNumberFormat="1" applyFont="1" applyFill="1" applyBorder="1" applyAlignment="1" applyProtection="1">
      <alignment horizontal="center" vertical="center" wrapText="1"/>
      <protection locked="0"/>
    </xf>
    <xf numFmtId="49" fontId="62" fillId="10" borderId="30" xfId="6" applyNumberFormat="1" applyFont="1" applyFill="1" applyBorder="1" applyAlignment="1" applyProtection="1">
      <alignment horizontal="center" vertical="center" wrapText="1"/>
      <protection locked="0"/>
    </xf>
    <xf numFmtId="49" fontId="62" fillId="10" borderId="2" xfId="6" applyNumberFormat="1" applyFont="1" applyFill="1" applyBorder="1" applyAlignment="1" applyProtection="1">
      <alignment horizontal="center" vertical="center" wrapText="1"/>
      <protection locked="0"/>
    </xf>
    <xf numFmtId="0" fontId="70" fillId="0" borderId="64" xfId="6" applyFont="1" applyBorder="1" applyAlignment="1">
      <alignment horizontal="right"/>
    </xf>
    <xf numFmtId="0" fontId="70" fillId="0" borderId="0" xfId="6" applyFont="1" applyBorder="1" applyAlignment="1">
      <alignment horizontal="right"/>
    </xf>
    <xf numFmtId="0" fontId="70" fillId="0" borderId="67" xfId="6" applyFont="1" applyBorder="1" applyAlignment="1">
      <alignment horizontal="right"/>
    </xf>
    <xf numFmtId="0" fontId="52" fillId="0" borderId="0" xfId="13" applyFont="1" applyAlignment="1">
      <alignment horizontal="left"/>
    </xf>
    <xf numFmtId="0" fontId="48" fillId="0" borderId="0" xfId="13" applyFont="1" applyBorder="1" applyAlignment="1">
      <alignment horizontal="center" wrapText="1"/>
    </xf>
    <xf numFmtId="0" fontId="53" fillId="0" borderId="0" xfId="6" applyFont="1" applyBorder="1" applyAlignment="1">
      <alignment horizontal="center" vertical="center"/>
    </xf>
    <xf numFmtId="49" fontId="17" fillId="10" borderId="13" xfId="6" applyNumberFormat="1" applyFont="1" applyFill="1" applyBorder="1" applyAlignment="1" applyProtection="1">
      <alignment horizontal="center" vertical="center" wrapText="1"/>
      <protection locked="0"/>
    </xf>
    <xf numFmtId="49" fontId="17" fillId="10" borderId="2" xfId="6" applyNumberFormat="1" applyFont="1" applyFill="1" applyBorder="1" applyAlignment="1" applyProtection="1">
      <alignment horizontal="center" vertical="center" wrapText="1"/>
      <protection locked="0"/>
    </xf>
    <xf numFmtId="49" fontId="19" fillId="10" borderId="15" xfId="6" applyNumberFormat="1" applyFont="1" applyFill="1" applyBorder="1" applyAlignment="1" applyProtection="1">
      <alignment horizontal="center" vertical="center" wrapText="1"/>
      <protection locked="0"/>
    </xf>
    <xf numFmtId="49" fontId="19" fillId="10" borderId="21" xfId="6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14" applyFont="1" applyBorder="1" applyAlignment="1">
      <alignment horizontal="left"/>
    </xf>
    <xf numFmtId="0" fontId="53" fillId="0" borderId="73" xfId="14" applyFont="1" applyBorder="1" applyAlignment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vertical="top" wrapText="1"/>
      <protection locked="0"/>
    </xf>
    <xf numFmtId="0" fontId="4" fillId="0" borderId="0" xfId="1" applyNumberFormat="1" applyFont="1" applyFill="1" applyBorder="1" applyAlignment="1" applyProtection="1">
      <alignment horizontal="center" vertical="top"/>
      <protection locked="0"/>
    </xf>
    <xf numFmtId="49" fontId="10" fillId="2" borderId="1" xfId="23" applyNumberFormat="1" applyFont="1" applyFill="1" applyBorder="1" applyAlignment="1" applyProtection="1">
      <alignment horizontal="right" vertical="center" wrapText="1"/>
      <protection locked="0"/>
    </xf>
    <xf numFmtId="0" fontId="39" fillId="0" borderId="14" xfId="15" applyFont="1" applyBorder="1" applyAlignment="1">
      <alignment horizontal="left" vertical="top" wrapText="1"/>
    </xf>
    <xf numFmtId="0" fontId="38" fillId="18" borderId="149" xfId="15" applyFont="1" applyFill="1" applyBorder="1" applyAlignment="1">
      <alignment horizontal="center" vertical="center"/>
    </xf>
    <xf numFmtId="0" fontId="38" fillId="18" borderId="0" xfId="15" applyFont="1" applyFill="1" applyBorder="1" applyAlignment="1">
      <alignment horizontal="center" vertical="center"/>
    </xf>
    <xf numFmtId="0" fontId="39" fillId="0" borderId="4" xfId="15" applyFont="1" applyBorder="1" applyAlignment="1">
      <alignment horizontal="right" vertical="top"/>
    </xf>
    <xf numFmtId="0" fontId="39" fillId="0" borderId="4" xfId="15" applyFont="1" applyBorder="1" applyAlignment="1">
      <alignment horizontal="center" vertical="top"/>
    </xf>
    <xf numFmtId="4" fontId="39" fillId="0" borderId="45" xfId="15" applyNumberFormat="1" applyFont="1" applyBorder="1" applyAlignment="1">
      <alignment vertical="top"/>
    </xf>
    <xf numFmtId="10" fontId="39" fillId="0" borderId="45" xfId="15" applyNumberFormat="1" applyFont="1" applyBorder="1" applyAlignment="1">
      <alignment vertical="top"/>
    </xf>
    <xf numFmtId="4" fontId="38" fillId="18" borderId="21" xfId="15" applyNumberFormat="1" applyFont="1" applyFill="1" applyBorder="1" applyAlignment="1">
      <alignment horizontal="right" vertical="center"/>
    </xf>
    <xf numFmtId="10" fontId="38" fillId="18" borderId="59" xfId="15" applyNumberFormat="1" applyFont="1" applyFill="1" applyBorder="1" applyAlignment="1">
      <alignment horizontal="center" vertical="center"/>
    </xf>
    <xf numFmtId="0" fontId="27" fillId="0" borderId="83" xfId="15" applyFont="1" applyFill="1" applyBorder="1" applyAlignment="1">
      <alignment horizontal="left" vertical="center" wrapText="1"/>
    </xf>
    <xf numFmtId="0" fontId="27" fillId="0" borderId="83" xfId="15" applyFont="1" applyFill="1" applyBorder="1" applyAlignment="1">
      <alignment horizontal="left" vertical="top" wrapText="1"/>
    </xf>
    <xf numFmtId="0" fontId="28" fillId="0" borderId="98" xfId="15" applyFont="1" applyBorder="1" applyAlignment="1">
      <alignment horizontal="left" vertical="top" wrapText="1"/>
    </xf>
    <xf numFmtId="4" fontId="27" fillId="7" borderId="37" xfId="15" applyNumberFormat="1" applyFont="1" applyFill="1" applyBorder="1" applyAlignment="1">
      <alignment vertical="center"/>
    </xf>
    <xf numFmtId="10" fontId="27" fillId="7" borderId="37" xfId="15" applyNumberFormat="1" applyFont="1" applyFill="1" applyBorder="1" applyAlignment="1">
      <alignment vertical="center"/>
    </xf>
  </cellXfs>
  <cellStyles count="24">
    <cellStyle name="ConditionalStyle_1" xfId="2"/>
    <cellStyle name="Dziesiętny_załączniki  nr 1,2,3,4,5,6,7,8,9,10,11  2008" xfId="3"/>
    <cellStyle name="Excel Built-in Normal" xfId="4"/>
    <cellStyle name="Normalny" xfId="0" builtinId="0"/>
    <cellStyle name="Normalny 10" xfId="1"/>
    <cellStyle name="Normalny 2" xfId="5"/>
    <cellStyle name="Normalny 3" xfId="6"/>
    <cellStyle name="Normalny 4" xfId="7"/>
    <cellStyle name="Normalny 4 2" xfId="23"/>
    <cellStyle name="Normalny 5" xfId="8"/>
    <cellStyle name="Normalny 6" xfId="9"/>
    <cellStyle name="Normalny 7" xfId="10"/>
    <cellStyle name="Normalny 8" xfId="11"/>
    <cellStyle name="Normalny 9" xfId="12"/>
    <cellStyle name="Normalny_DOCHODY  WYDATKI 2011" xfId="21"/>
    <cellStyle name="Normalny_Kwiecień" xfId="13"/>
    <cellStyle name="Normalny_Przedsiewzięcia FS Zbiorcze 2" xfId="14"/>
    <cellStyle name="Normalny_Załacznik 2010" xfId="22"/>
    <cellStyle name="Normalny_załaczniki maj" xfId="15"/>
    <cellStyle name="Normalny_załaczniki maj_sołectwa - podział środków 2010" xfId="16"/>
    <cellStyle name="Normalny_załączniki  nr 1,2,3,4,5,6,7,8,9,10,11  2008" xfId="17"/>
    <cellStyle name="Normalny_Załączniki budżet 2010" xfId="19"/>
    <cellStyle name="Normalny_Zeszyt1" xfId="18"/>
    <cellStyle name="Walutowy_Załączniki budżet 2010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showGridLines="0" zoomScaleNormal="100" workbookViewId="0">
      <selection activeCell="G6" sqref="G6"/>
    </sheetView>
  </sheetViews>
  <sheetFormatPr defaultRowHeight="12.75" x14ac:dyDescent="0.2"/>
  <cols>
    <col min="1" max="1" width="5" style="1" customWidth="1"/>
    <col min="2" max="3" width="7.28515625" style="1" customWidth="1"/>
    <col min="4" max="4" width="33" style="1" customWidth="1"/>
    <col min="5" max="5" width="12.5703125" style="1" customWidth="1"/>
    <col min="6" max="6" width="11.28515625" style="1" customWidth="1"/>
    <col min="7" max="7" width="12.5703125" style="1" customWidth="1"/>
    <col min="8" max="8" width="13.28515625" style="1" customWidth="1"/>
    <col min="9" max="9" width="8.28515625" style="1" customWidth="1"/>
    <col min="10" max="10" width="12.28515625" style="1" customWidth="1"/>
    <col min="11" max="11" width="11.28515625" style="1" customWidth="1"/>
    <col min="12" max="255" width="9.140625" style="1"/>
    <col min="256" max="256" width="5" style="1" customWidth="1"/>
    <col min="257" max="258" width="7.28515625" style="1" customWidth="1"/>
    <col min="259" max="259" width="41.140625" style="1" customWidth="1"/>
    <col min="260" max="260" width="12.5703125" style="1" customWidth="1"/>
    <col min="261" max="261" width="9.85546875" style="1" customWidth="1"/>
    <col min="262" max="262" width="12.5703125" style="1" customWidth="1"/>
    <col min="263" max="511" width="9.140625" style="1"/>
    <col min="512" max="512" width="5" style="1" customWidth="1"/>
    <col min="513" max="514" width="7.28515625" style="1" customWidth="1"/>
    <col min="515" max="515" width="41.140625" style="1" customWidth="1"/>
    <col min="516" max="516" width="12.5703125" style="1" customWidth="1"/>
    <col min="517" max="517" width="9.85546875" style="1" customWidth="1"/>
    <col min="518" max="518" width="12.5703125" style="1" customWidth="1"/>
    <col min="519" max="767" width="9.140625" style="1"/>
    <col min="768" max="768" width="5" style="1" customWidth="1"/>
    <col min="769" max="770" width="7.28515625" style="1" customWidth="1"/>
    <col min="771" max="771" width="41.140625" style="1" customWidth="1"/>
    <col min="772" max="772" width="12.5703125" style="1" customWidth="1"/>
    <col min="773" max="773" width="9.85546875" style="1" customWidth="1"/>
    <col min="774" max="774" width="12.5703125" style="1" customWidth="1"/>
    <col min="775" max="1023" width="9.140625" style="1"/>
    <col min="1024" max="1024" width="5" style="1" customWidth="1"/>
    <col min="1025" max="1026" width="7.28515625" style="1" customWidth="1"/>
    <col min="1027" max="1027" width="41.140625" style="1" customWidth="1"/>
    <col min="1028" max="1028" width="12.5703125" style="1" customWidth="1"/>
    <col min="1029" max="1029" width="9.85546875" style="1" customWidth="1"/>
    <col min="1030" max="1030" width="12.5703125" style="1" customWidth="1"/>
    <col min="1031" max="1279" width="9.140625" style="1"/>
    <col min="1280" max="1280" width="5" style="1" customWidth="1"/>
    <col min="1281" max="1282" width="7.28515625" style="1" customWidth="1"/>
    <col min="1283" max="1283" width="41.140625" style="1" customWidth="1"/>
    <col min="1284" max="1284" width="12.5703125" style="1" customWidth="1"/>
    <col min="1285" max="1285" width="9.85546875" style="1" customWidth="1"/>
    <col min="1286" max="1286" width="12.5703125" style="1" customWidth="1"/>
    <col min="1287" max="1535" width="9.140625" style="1"/>
    <col min="1536" max="1536" width="5" style="1" customWidth="1"/>
    <col min="1537" max="1538" width="7.28515625" style="1" customWidth="1"/>
    <col min="1539" max="1539" width="41.140625" style="1" customWidth="1"/>
    <col min="1540" max="1540" width="12.5703125" style="1" customWidth="1"/>
    <col min="1541" max="1541" width="9.85546875" style="1" customWidth="1"/>
    <col min="1542" max="1542" width="12.5703125" style="1" customWidth="1"/>
    <col min="1543" max="1791" width="9.140625" style="1"/>
    <col min="1792" max="1792" width="5" style="1" customWidth="1"/>
    <col min="1793" max="1794" width="7.28515625" style="1" customWidth="1"/>
    <col min="1795" max="1795" width="41.140625" style="1" customWidth="1"/>
    <col min="1796" max="1796" width="12.5703125" style="1" customWidth="1"/>
    <col min="1797" max="1797" width="9.85546875" style="1" customWidth="1"/>
    <col min="1798" max="1798" width="12.5703125" style="1" customWidth="1"/>
    <col min="1799" max="2047" width="9.140625" style="1"/>
    <col min="2048" max="2048" width="5" style="1" customWidth="1"/>
    <col min="2049" max="2050" width="7.28515625" style="1" customWidth="1"/>
    <col min="2051" max="2051" width="41.140625" style="1" customWidth="1"/>
    <col min="2052" max="2052" width="12.5703125" style="1" customWidth="1"/>
    <col min="2053" max="2053" width="9.85546875" style="1" customWidth="1"/>
    <col min="2054" max="2054" width="12.5703125" style="1" customWidth="1"/>
    <col min="2055" max="2303" width="9.140625" style="1"/>
    <col min="2304" max="2304" width="5" style="1" customWidth="1"/>
    <col min="2305" max="2306" width="7.28515625" style="1" customWidth="1"/>
    <col min="2307" max="2307" width="41.140625" style="1" customWidth="1"/>
    <col min="2308" max="2308" width="12.5703125" style="1" customWidth="1"/>
    <col min="2309" max="2309" width="9.85546875" style="1" customWidth="1"/>
    <col min="2310" max="2310" width="12.5703125" style="1" customWidth="1"/>
    <col min="2311" max="2559" width="9.140625" style="1"/>
    <col min="2560" max="2560" width="5" style="1" customWidth="1"/>
    <col min="2561" max="2562" width="7.28515625" style="1" customWidth="1"/>
    <col min="2563" max="2563" width="41.140625" style="1" customWidth="1"/>
    <col min="2564" max="2564" width="12.5703125" style="1" customWidth="1"/>
    <col min="2565" max="2565" width="9.85546875" style="1" customWidth="1"/>
    <col min="2566" max="2566" width="12.5703125" style="1" customWidth="1"/>
    <col min="2567" max="2815" width="9.140625" style="1"/>
    <col min="2816" max="2816" width="5" style="1" customWidth="1"/>
    <col min="2817" max="2818" width="7.28515625" style="1" customWidth="1"/>
    <col min="2819" max="2819" width="41.140625" style="1" customWidth="1"/>
    <col min="2820" max="2820" width="12.5703125" style="1" customWidth="1"/>
    <col min="2821" max="2821" width="9.85546875" style="1" customWidth="1"/>
    <col min="2822" max="2822" width="12.5703125" style="1" customWidth="1"/>
    <col min="2823" max="3071" width="9.140625" style="1"/>
    <col min="3072" max="3072" width="5" style="1" customWidth="1"/>
    <col min="3073" max="3074" width="7.28515625" style="1" customWidth="1"/>
    <col min="3075" max="3075" width="41.140625" style="1" customWidth="1"/>
    <col min="3076" max="3076" width="12.5703125" style="1" customWidth="1"/>
    <col min="3077" max="3077" width="9.85546875" style="1" customWidth="1"/>
    <col min="3078" max="3078" width="12.5703125" style="1" customWidth="1"/>
    <col min="3079" max="3327" width="9.140625" style="1"/>
    <col min="3328" max="3328" width="5" style="1" customWidth="1"/>
    <col min="3329" max="3330" width="7.28515625" style="1" customWidth="1"/>
    <col min="3331" max="3331" width="41.140625" style="1" customWidth="1"/>
    <col min="3332" max="3332" width="12.5703125" style="1" customWidth="1"/>
    <col min="3333" max="3333" width="9.85546875" style="1" customWidth="1"/>
    <col min="3334" max="3334" width="12.5703125" style="1" customWidth="1"/>
    <col min="3335" max="3583" width="9.140625" style="1"/>
    <col min="3584" max="3584" width="5" style="1" customWidth="1"/>
    <col min="3585" max="3586" width="7.28515625" style="1" customWidth="1"/>
    <col min="3587" max="3587" width="41.140625" style="1" customWidth="1"/>
    <col min="3588" max="3588" width="12.5703125" style="1" customWidth="1"/>
    <col min="3589" max="3589" width="9.85546875" style="1" customWidth="1"/>
    <col min="3590" max="3590" width="12.5703125" style="1" customWidth="1"/>
    <col min="3591" max="3839" width="9.140625" style="1"/>
    <col min="3840" max="3840" width="5" style="1" customWidth="1"/>
    <col min="3841" max="3842" width="7.28515625" style="1" customWidth="1"/>
    <col min="3843" max="3843" width="41.140625" style="1" customWidth="1"/>
    <col min="3844" max="3844" width="12.5703125" style="1" customWidth="1"/>
    <col min="3845" max="3845" width="9.85546875" style="1" customWidth="1"/>
    <col min="3846" max="3846" width="12.5703125" style="1" customWidth="1"/>
    <col min="3847" max="4095" width="9.140625" style="1"/>
    <col min="4096" max="4096" width="5" style="1" customWidth="1"/>
    <col min="4097" max="4098" width="7.28515625" style="1" customWidth="1"/>
    <col min="4099" max="4099" width="41.140625" style="1" customWidth="1"/>
    <col min="4100" max="4100" width="12.5703125" style="1" customWidth="1"/>
    <col min="4101" max="4101" width="9.85546875" style="1" customWidth="1"/>
    <col min="4102" max="4102" width="12.5703125" style="1" customWidth="1"/>
    <col min="4103" max="4351" width="9.140625" style="1"/>
    <col min="4352" max="4352" width="5" style="1" customWidth="1"/>
    <col min="4353" max="4354" width="7.28515625" style="1" customWidth="1"/>
    <col min="4355" max="4355" width="41.140625" style="1" customWidth="1"/>
    <col min="4356" max="4356" width="12.5703125" style="1" customWidth="1"/>
    <col min="4357" max="4357" width="9.85546875" style="1" customWidth="1"/>
    <col min="4358" max="4358" width="12.5703125" style="1" customWidth="1"/>
    <col min="4359" max="4607" width="9.140625" style="1"/>
    <col min="4608" max="4608" width="5" style="1" customWidth="1"/>
    <col min="4609" max="4610" width="7.28515625" style="1" customWidth="1"/>
    <col min="4611" max="4611" width="41.140625" style="1" customWidth="1"/>
    <col min="4612" max="4612" width="12.5703125" style="1" customWidth="1"/>
    <col min="4613" max="4613" width="9.85546875" style="1" customWidth="1"/>
    <col min="4614" max="4614" width="12.5703125" style="1" customWidth="1"/>
    <col min="4615" max="4863" width="9.140625" style="1"/>
    <col min="4864" max="4864" width="5" style="1" customWidth="1"/>
    <col min="4865" max="4866" width="7.28515625" style="1" customWidth="1"/>
    <col min="4867" max="4867" width="41.140625" style="1" customWidth="1"/>
    <col min="4868" max="4868" width="12.5703125" style="1" customWidth="1"/>
    <col min="4869" max="4869" width="9.85546875" style="1" customWidth="1"/>
    <col min="4870" max="4870" width="12.5703125" style="1" customWidth="1"/>
    <col min="4871" max="5119" width="9.140625" style="1"/>
    <col min="5120" max="5120" width="5" style="1" customWidth="1"/>
    <col min="5121" max="5122" width="7.28515625" style="1" customWidth="1"/>
    <col min="5123" max="5123" width="41.140625" style="1" customWidth="1"/>
    <col min="5124" max="5124" width="12.5703125" style="1" customWidth="1"/>
    <col min="5125" max="5125" width="9.85546875" style="1" customWidth="1"/>
    <col min="5126" max="5126" width="12.5703125" style="1" customWidth="1"/>
    <col min="5127" max="5375" width="9.140625" style="1"/>
    <col min="5376" max="5376" width="5" style="1" customWidth="1"/>
    <col min="5377" max="5378" width="7.28515625" style="1" customWidth="1"/>
    <col min="5379" max="5379" width="41.140625" style="1" customWidth="1"/>
    <col min="5380" max="5380" width="12.5703125" style="1" customWidth="1"/>
    <col min="5381" max="5381" width="9.85546875" style="1" customWidth="1"/>
    <col min="5382" max="5382" width="12.5703125" style="1" customWidth="1"/>
    <col min="5383" max="5631" width="9.140625" style="1"/>
    <col min="5632" max="5632" width="5" style="1" customWidth="1"/>
    <col min="5633" max="5634" width="7.28515625" style="1" customWidth="1"/>
    <col min="5635" max="5635" width="41.140625" style="1" customWidth="1"/>
    <col min="5636" max="5636" width="12.5703125" style="1" customWidth="1"/>
    <col min="5637" max="5637" width="9.85546875" style="1" customWidth="1"/>
    <col min="5638" max="5638" width="12.5703125" style="1" customWidth="1"/>
    <col min="5639" max="5887" width="9.140625" style="1"/>
    <col min="5888" max="5888" width="5" style="1" customWidth="1"/>
    <col min="5889" max="5890" width="7.28515625" style="1" customWidth="1"/>
    <col min="5891" max="5891" width="41.140625" style="1" customWidth="1"/>
    <col min="5892" max="5892" width="12.5703125" style="1" customWidth="1"/>
    <col min="5893" max="5893" width="9.85546875" style="1" customWidth="1"/>
    <col min="5894" max="5894" width="12.5703125" style="1" customWidth="1"/>
    <col min="5895" max="6143" width="9.140625" style="1"/>
    <col min="6144" max="6144" width="5" style="1" customWidth="1"/>
    <col min="6145" max="6146" width="7.28515625" style="1" customWidth="1"/>
    <col min="6147" max="6147" width="41.140625" style="1" customWidth="1"/>
    <col min="6148" max="6148" width="12.5703125" style="1" customWidth="1"/>
    <col min="6149" max="6149" width="9.85546875" style="1" customWidth="1"/>
    <col min="6150" max="6150" width="12.5703125" style="1" customWidth="1"/>
    <col min="6151" max="6399" width="9.140625" style="1"/>
    <col min="6400" max="6400" width="5" style="1" customWidth="1"/>
    <col min="6401" max="6402" width="7.28515625" style="1" customWidth="1"/>
    <col min="6403" max="6403" width="41.140625" style="1" customWidth="1"/>
    <col min="6404" max="6404" width="12.5703125" style="1" customWidth="1"/>
    <col min="6405" max="6405" width="9.85546875" style="1" customWidth="1"/>
    <col min="6406" max="6406" width="12.5703125" style="1" customWidth="1"/>
    <col min="6407" max="6655" width="9.140625" style="1"/>
    <col min="6656" max="6656" width="5" style="1" customWidth="1"/>
    <col min="6657" max="6658" width="7.28515625" style="1" customWidth="1"/>
    <col min="6659" max="6659" width="41.140625" style="1" customWidth="1"/>
    <col min="6660" max="6660" width="12.5703125" style="1" customWidth="1"/>
    <col min="6661" max="6661" width="9.85546875" style="1" customWidth="1"/>
    <col min="6662" max="6662" width="12.5703125" style="1" customWidth="1"/>
    <col min="6663" max="6911" width="9.140625" style="1"/>
    <col min="6912" max="6912" width="5" style="1" customWidth="1"/>
    <col min="6913" max="6914" width="7.28515625" style="1" customWidth="1"/>
    <col min="6915" max="6915" width="41.140625" style="1" customWidth="1"/>
    <col min="6916" max="6916" width="12.5703125" style="1" customWidth="1"/>
    <col min="6917" max="6917" width="9.85546875" style="1" customWidth="1"/>
    <col min="6918" max="6918" width="12.5703125" style="1" customWidth="1"/>
    <col min="6919" max="7167" width="9.140625" style="1"/>
    <col min="7168" max="7168" width="5" style="1" customWidth="1"/>
    <col min="7169" max="7170" width="7.28515625" style="1" customWidth="1"/>
    <col min="7171" max="7171" width="41.140625" style="1" customWidth="1"/>
    <col min="7172" max="7172" width="12.5703125" style="1" customWidth="1"/>
    <col min="7173" max="7173" width="9.85546875" style="1" customWidth="1"/>
    <col min="7174" max="7174" width="12.5703125" style="1" customWidth="1"/>
    <col min="7175" max="7423" width="9.140625" style="1"/>
    <col min="7424" max="7424" width="5" style="1" customWidth="1"/>
    <col min="7425" max="7426" width="7.28515625" style="1" customWidth="1"/>
    <col min="7427" max="7427" width="41.140625" style="1" customWidth="1"/>
    <col min="7428" max="7428" width="12.5703125" style="1" customWidth="1"/>
    <col min="7429" max="7429" width="9.85546875" style="1" customWidth="1"/>
    <col min="7430" max="7430" width="12.5703125" style="1" customWidth="1"/>
    <col min="7431" max="7679" width="9.140625" style="1"/>
    <col min="7680" max="7680" width="5" style="1" customWidth="1"/>
    <col min="7681" max="7682" width="7.28515625" style="1" customWidth="1"/>
    <col min="7683" max="7683" width="41.140625" style="1" customWidth="1"/>
    <col min="7684" max="7684" width="12.5703125" style="1" customWidth="1"/>
    <col min="7685" max="7685" width="9.85546875" style="1" customWidth="1"/>
    <col min="7686" max="7686" width="12.5703125" style="1" customWidth="1"/>
    <col min="7687" max="7935" width="9.140625" style="1"/>
    <col min="7936" max="7936" width="5" style="1" customWidth="1"/>
    <col min="7937" max="7938" width="7.28515625" style="1" customWidth="1"/>
    <col min="7939" max="7939" width="41.140625" style="1" customWidth="1"/>
    <col min="7940" max="7940" width="12.5703125" style="1" customWidth="1"/>
    <col min="7941" max="7941" width="9.85546875" style="1" customWidth="1"/>
    <col min="7942" max="7942" width="12.5703125" style="1" customWidth="1"/>
    <col min="7943" max="8191" width="9.140625" style="1"/>
    <col min="8192" max="8192" width="5" style="1" customWidth="1"/>
    <col min="8193" max="8194" width="7.28515625" style="1" customWidth="1"/>
    <col min="8195" max="8195" width="41.140625" style="1" customWidth="1"/>
    <col min="8196" max="8196" width="12.5703125" style="1" customWidth="1"/>
    <col min="8197" max="8197" width="9.85546875" style="1" customWidth="1"/>
    <col min="8198" max="8198" width="12.5703125" style="1" customWidth="1"/>
    <col min="8199" max="8447" width="9.140625" style="1"/>
    <col min="8448" max="8448" width="5" style="1" customWidth="1"/>
    <col min="8449" max="8450" width="7.28515625" style="1" customWidth="1"/>
    <col min="8451" max="8451" width="41.140625" style="1" customWidth="1"/>
    <col min="8452" max="8452" width="12.5703125" style="1" customWidth="1"/>
    <col min="8453" max="8453" width="9.85546875" style="1" customWidth="1"/>
    <col min="8454" max="8454" width="12.5703125" style="1" customWidth="1"/>
    <col min="8455" max="8703" width="9.140625" style="1"/>
    <col min="8704" max="8704" width="5" style="1" customWidth="1"/>
    <col min="8705" max="8706" width="7.28515625" style="1" customWidth="1"/>
    <col min="8707" max="8707" width="41.140625" style="1" customWidth="1"/>
    <col min="8708" max="8708" width="12.5703125" style="1" customWidth="1"/>
    <col min="8709" max="8709" width="9.85546875" style="1" customWidth="1"/>
    <col min="8710" max="8710" width="12.5703125" style="1" customWidth="1"/>
    <col min="8711" max="8959" width="9.140625" style="1"/>
    <col min="8960" max="8960" width="5" style="1" customWidth="1"/>
    <col min="8961" max="8962" width="7.28515625" style="1" customWidth="1"/>
    <col min="8963" max="8963" width="41.140625" style="1" customWidth="1"/>
    <col min="8964" max="8964" width="12.5703125" style="1" customWidth="1"/>
    <col min="8965" max="8965" width="9.85546875" style="1" customWidth="1"/>
    <col min="8966" max="8966" width="12.5703125" style="1" customWidth="1"/>
    <col min="8967" max="9215" width="9.140625" style="1"/>
    <col min="9216" max="9216" width="5" style="1" customWidth="1"/>
    <col min="9217" max="9218" width="7.28515625" style="1" customWidth="1"/>
    <col min="9219" max="9219" width="41.140625" style="1" customWidth="1"/>
    <col min="9220" max="9220" width="12.5703125" style="1" customWidth="1"/>
    <col min="9221" max="9221" width="9.85546875" style="1" customWidth="1"/>
    <col min="9222" max="9222" width="12.5703125" style="1" customWidth="1"/>
    <col min="9223" max="9471" width="9.140625" style="1"/>
    <col min="9472" max="9472" width="5" style="1" customWidth="1"/>
    <col min="9473" max="9474" width="7.28515625" style="1" customWidth="1"/>
    <col min="9475" max="9475" width="41.140625" style="1" customWidth="1"/>
    <col min="9476" max="9476" width="12.5703125" style="1" customWidth="1"/>
    <col min="9477" max="9477" width="9.85546875" style="1" customWidth="1"/>
    <col min="9478" max="9478" width="12.5703125" style="1" customWidth="1"/>
    <col min="9479" max="9727" width="9.140625" style="1"/>
    <col min="9728" max="9728" width="5" style="1" customWidth="1"/>
    <col min="9729" max="9730" width="7.28515625" style="1" customWidth="1"/>
    <col min="9731" max="9731" width="41.140625" style="1" customWidth="1"/>
    <col min="9732" max="9732" width="12.5703125" style="1" customWidth="1"/>
    <col min="9733" max="9733" width="9.85546875" style="1" customWidth="1"/>
    <col min="9734" max="9734" width="12.5703125" style="1" customWidth="1"/>
    <col min="9735" max="9983" width="9.140625" style="1"/>
    <col min="9984" max="9984" width="5" style="1" customWidth="1"/>
    <col min="9985" max="9986" width="7.28515625" style="1" customWidth="1"/>
    <col min="9987" max="9987" width="41.140625" style="1" customWidth="1"/>
    <col min="9988" max="9988" width="12.5703125" style="1" customWidth="1"/>
    <col min="9989" max="9989" width="9.85546875" style="1" customWidth="1"/>
    <col min="9990" max="9990" width="12.5703125" style="1" customWidth="1"/>
    <col min="9991" max="10239" width="9.140625" style="1"/>
    <col min="10240" max="10240" width="5" style="1" customWidth="1"/>
    <col min="10241" max="10242" width="7.28515625" style="1" customWidth="1"/>
    <col min="10243" max="10243" width="41.140625" style="1" customWidth="1"/>
    <col min="10244" max="10244" width="12.5703125" style="1" customWidth="1"/>
    <col min="10245" max="10245" width="9.85546875" style="1" customWidth="1"/>
    <col min="10246" max="10246" width="12.5703125" style="1" customWidth="1"/>
    <col min="10247" max="10495" width="9.140625" style="1"/>
    <col min="10496" max="10496" width="5" style="1" customWidth="1"/>
    <col min="10497" max="10498" width="7.28515625" style="1" customWidth="1"/>
    <col min="10499" max="10499" width="41.140625" style="1" customWidth="1"/>
    <col min="10500" max="10500" width="12.5703125" style="1" customWidth="1"/>
    <col min="10501" max="10501" width="9.85546875" style="1" customWidth="1"/>
    <col min="10502" max="10502" width="12.5703125" style="1" customWidth="1"/>
    <col min="10503" max="10751" width="9.140625" style="1"/>
    <col min="10752" max="10752" width="5" style="1" customWidth="1"/>
    <col min="10753" max="10754" width="7.28515625" style="1" customWidth="1"/>
    <col min="10755" max="10755" width="41.140625" style="1" customWidth="1"/>
    <col min="10756" max="10756" width="12.5703125" style="1" customWidth="1"/>
    <col min="10757" max="10757" width="9.85546875" style="1" customWidth="1"/>
    <col min="10758" max="10758" width="12.5703125" style="1" customWidth="1"/>
    <col min="10759" max="11007" width="9.140625" style="1"/>
    <col min="11008" max="11008" width="5" style="1" customWidth="1"/>
    <col min="11009" max="11010" width="7.28515625" style="1" customWidth="1"/>
    <col min="11011" max="11011" width="41.140625" style="1" customWidth="1"/>
    <col min="11012" max="11012" width="12.5703125" style="1" customWidth="1"/>
    <col min="11013" max="11013" width="9.85546875" style="1" customWidth="1"/>
    <col min="11014" max="11014" width="12.5703125" style="1" customWidth="1"/>
    <col min="11015" max="11263" width="9.140625" style="1"/>
    <col min="11264" max="11264" width="5" style="1" customWidth="1"/>
    <col min="11265" max="11266" width="7.28515625" style="1" customWidth="1"/>
    <col min="11267" max="11267" width="41.140625" style="1" customWidth="1"/>
    <col min="11268" max="11268" width="12.5703125" style="1" customWidth="1"/>
    <col min="11269" max="11269" width="9.85546875" style="1" customWidth="1"/>
    <col min="11270" max="11270" width="12.5703125" style="1" customWidth="1"/>
    <col min="11271" max="11519" width="9.140625" style="1"/>
    <col min="11520" max="11520" width="5" style="1" customWidth="1"/>
    <col min="11521" max="11522" width="7.28515625" style="1" customWidth="1"/>
    <col min="11523" max="11523" width="41.140625" style="1" customWidth="1"/>
    <col min="11524" max="11524" width="12.5703125" style="1" customWidth="1"/>
    <col min="11525" max="11525" width="9.85546875" style="1" customWidth="1"/>
    <col min="11526" max="11526" width="12.5703125" style="1" customWidth="1"/>
    <col min="11527" max="11775" width="9.140625" style="1"/>
    <col min="11776" max="11776" width="5" style="1" customWidth="1"/>
    <col min="11777" max="11778" width="7.28515625" style="1" customWidth="1"/>
    <col min="11779" max="11779" width="41.140625" style="1" customWidth="1"/>
    <col min="11780" max="11780" width="12.5703125" style="1" customWidth="1"/>
    <col min="11781" max="11781" width="9.85546875" style="1" customWidth="1"/>
    <col min="11782" max="11782" width="12.5703125" style="1" customWidth="1"/>
    <col min="11783" max="12031" width="9.140625" style="1"/>
    <col min="12032" max="12032" width="5" style="1" customWidth="1"/>
    <col min="12033" max="12034" width="7.28515625" style="1" customWidth="1"/>
    <col min="12035" max="12035" width="41.140625" style="1" customWidth="1"/>
    <col min="12036" max="12036" width="12.5703125" style="1" customWidth="1"/>
    <col min="12037" max="12037" width="9.85546875" style="1" customWidth="1"/>
    <col min="12038" max="12038" width="12.5703125" style="1" customWidth="1"/>
    <col min="12039" max="12287" width="9.140625" style="1"/>
    <col min="12288" max="12288" width="5" style="1" customWidth="1"/>
    <col min="12289" max="12290" width="7.28515625" style="1" customWidth="1"/>
    <col min="12291" max="12291" width="41.140625" style="1" customWidth="1"/>
    <col min="12292" max="12292" width="12.5703125" style="1" customWidth="1"/>
    <col min="12293" max="12293" width="9.85546875" style="1" customWidth="1"/>
    <col min="12294" max="12294" width="12.5703125" style="1" customWidth="1"/>
    <col min="12295" max="12543" width="9.140625" style="1"/>
    <col min="12544" max="12544" width="5" style="1" customWidth="1"/>
    <col min="12545" max="12546" width="7.28515625" style="1" customWidth="1"/>
    <col min="12547" max="12547" width="41.140625" style="1" customWidth="1"/>
    <col min="12548" max="12548" width="12.5703125" style="1" customWidth="1"/>
    <col min="12549" max="12549" width="9.85546875" style="1" customWidth="1"/>
    <col min="12550" max="12550" width="12.5703125" style="1" customWidth="1"/>
    <col min="12551" max="12799" width="9.140625" style="1"/>
    <col min="12800" max="12800" width="5" style="1" customWidth="1"/>
    <col min="12801" max="12802" width="7.28515625" style="1" customWidth="1"/>
    <col min="12803" max="12803" width="41.140625" style="1" customWidth="1"/>
    <col min="12804" max="12804" width="12.5703125" style="1" customWidth="1"/>
    <col min="12805" max="12805" width="9.85546875" style="1" customWidth="1"/>
    <col min="12806" max="12806" width="12.5703125" style="1" customWidth="1"/>
    <col min="12807" max="13055" width="9.140625" style="1"/>
    <col min="13056" max="13056" width="5" style="1" customWidth="1"/>
    <col min="13057" max="13058" width="7.28515625" style="1" customWidth="1"/>
    <col min="13059" max="13059" width="41.140625" style="1" customWidth="1"/>
    <col min="13060" max="13060" width="12.5703125" style="1" customWidth="1"/>
    <col min="13061" max="13061" width="9.85546875" style="1" customWidth="1"/>
    <col min="13062" max="13062" width="12.5703125" style="1" customWidth="1"/>
    <col min="13063" max="13311" width="9.140625" style="1"/>
    <col min="13312" max="13312" width="5" style="1" customWidth="1"/>
    <col min="13313" max="13314" width="7.28515625" style="1" customWidth="1"/>
    <col min="13315" max="13315" width="41.140625" style="1" customWidth="1"/>
    <col min="13316" max="13316" width="12.5703125" style="1" customWidth="1"/>
    <col min="13317" max="13317" width="9.85546875" style="1" customWidth="1"/>
    <col min="13318" max="13318" width="12.5703125" style="1" customWidth="1"/>
    <col min="13319" max="13567" width="9.140625" style="1"/>
    <col min="13568" max="13568" width="5" style="1" customWidth="1"/>
    <col min="13569" max="13570" width="7.28515625" style="1" customWidth="1"/>
    <col min="13571" max="13571" width="41.140625" style="1" customWidth="1"/>
    <col min="13572" max="13572" width="12.5703125" style="1" customWidth="1"/>
    <col min="13573" max="13573" width="9.85546875" style="1" customWidth="1"/>
    <col min="13574" max="13574" width="12.5703125" style="1" customWidth="1"/>
    <col min="13575" max="13823" width="9.140625" style="1"/>
    <col min="13824" max="13824" width="5" style="1" customWidth="1"/>
    <col min="13825" max="13826" width="7.28515625" style="1" customWidth="1"/>
    <col min="13827" max="13827" width="41.140625" style="1" customWidth="1"/>
    <col min="13828" max="13828" width="12.5703125" style="1" customWidth="1"/>
    <col min="13829" max="13829" width="9.85546875" style="1" customWidth="1"/>
    <col min="13830" max="13830" width="12.5703125" style="1" customWidth="1"/>
    <col min="13831" max="14079" width="9.140625" style="1"/>
    <col min="14080" max="14080" width="5" style="1" customWidth="1"/>
    <col min="14081" max="14082" width="7.28515625" style="1" customWidth="1"/>
    <col min="14083" max="14083" width="41.140625" style="1" customWidth="1"/>
    <col min="14084" max="14084" width="12.5703125" style="1" customWidth="1"/>
    <col min="14085" max="14085" width="9.85546875" style="1" customWidth="1"/>
    <col min="14086" max="14086" width="12.5703125" style="1" customWidth="1"/>
    <col min="14087" max="14335" width="9.140625" style="1"/>
    <col min="14336" max="14336" width="5" style="1" customWidth="1"/>
    <col min="14337" max="14338" width="7.28515625" style="1" customWidth="1"/>
    <col min="14339" max="14339" width="41.140625" style="1" customWidth="1"/>
    <col min="14340" max="14340" width="12.5703125" style="1" customWidth="1"/>
    <col min="14341" max="14341" width="9.85546875" style="1" customWidth="1"/>
    <col min="14342" max="14342" width="12.5703125" style="1" customWidth="1"/>
    <col min="14343" max="14591" width="9.140625" style="1"/>
    <col min="14592" max="14592" width="5" style="1" customWidth="1"/>
    <col min="14593" max="14594" width="7.28515625" style="1" customWidth="1"/>
    <col min="14595" max="14595" width="41.140625" style="1" customWidth="1"/>
    <col min="14596" max="14596" width="12.5703125" style="1" customWidth="1"/>
    <col min="14597" max="14597" width="9.85546875" style="1" customWidth="1"/>
    <col min="14598" max="14598" width="12.5703125" style="1" customWidth="1"/>
    <col min="14599" max="14847" width="9.140625" style="1"/>
    <col min="14848" max="14848" width="5" style="1" customWidth="1"/>
    <col min="14849" max="14850" width="7.28515625" style="1" customWidth="1"/>
    <col min="14851" max="14851" width="41.140625" style="1" customWidth="1"/>
    <col min="14852" max="14852" width="12.5703125" style="1" customWidth="1"/>
    <col min="14853" max="14853" width="9.85546875" style="1" customWidth="1"/>
    <col min="14854" max="14854" width="12.5703125" style="1" customWidth="1"/>
    <col min="14855" max="15103" width="9.140625" style="1"/>
    <col min="15104" max="15104" width="5" style="1" customWidth="1"/>
    <col min="15105" max="15106" width="7.28515625" style="1" customWidth="1"/>
    <col min="15107" max="15107" width="41.140625" style="1" customWidth="1"/>
    <col min="15108" max="15108" width="12.5703125" style="1" customWidth="1"/>
    <col min="15109" max="15109" width="9.85546875" style="1" customWidth="1"/>
    <col min="15110" max="15110" width="12.5703125" style="1" customWidth="1"/>
    <col min="15111" max="15359" width="9.140625" style="1"/>
    <col min="15360" max="15360" width="5" style="1" customWidth="1"/>
    <col min="15361" max="15362" width="7.28515625" style="1" customWidth="1"/>
    <col min="15363" max="15363" width="41.140625" style="1" customWidth="1"/>
    <col min="15364" max="15364" width="12.5703125" style="1" customWidth="1"/>
    <col min="15365" max="15365" width="9.85546875" style="1" customWidth="1"/>
    <col min="15366" max="15366" width="12.5703125" style="1" customWidth="1"/>
    <col min="15367" max="15615" width="9.140625" style="1"/>
    <col min="15616" max="15616" width="5" style="1" customWidth="1"/>
    <col min="15617" max="15618" width="7.28515625" style="1" customWidth="1"/>
    <col min="15619" max="15619" width="41.140625" style="1" customWidth="1"/>
    <col min="15620" max="15620" width="12.5703125" style="1" customWidth="1"/>
    <col min="15621" max="15621" width="9.85546875" style="1" customWidth="1"/>
    <col min="15622" max="15622" width="12.5703125" style="1" customWidth="1"/>
    <col min="15623" max="15871" width="9.140625" style="1"/>
    <col min="15872" max="15872" width="5" style="1" customWidth="1"/>
    <col min="15873" max="15874" width="7.28515625" style="1" customWidth="1"/>
    <col min="15875" max="15875" width="41.140625" style="1" customWidth="1"/>
    <col min="15876" max="15876" width="12.5703125" style="1" customWidth="1"/>
    <col min="15877" max="15877" width="9.85546875" style="1" customWidth="1"/>
    <col min="15878" max="15878" width="12.5703125" style="1" customWidth="1"/>
    <col min="15879" max="16127" width="9.140625" style="1"/>
    <col min="16128" max="16128" width="5" style="1" customWidth="1"/>
    <col min="16129" max="16130" width="7.28515625" style="1" customWidth="1"/>
    <col min="16131" max="16131" width="41.140625" style="1" customWidth="1"/>
    <col min="16132" max="16132" width="12.5703125" style="1" customWidth="1"/>
    <col min="16133" max="16133" width="9.85546875" style="1" customWidth="1"/>
    <col min="16134" max="16134" width="12.5703125" style="1" customWidth="1"/>
    <col min="16135" max="16384" width="9.140625" style="1"/>
  </cols>
  <sheetData>
    <row r="1" spans="1:12" ht="22.5" customHeight="1" x14ac:dyDescent="0.2">
      <c r="A1" s="1099"/>
      <c r="B1" s="1099"/>
      <c r="C1" s="1099"/>
      <c r="D1" s="1099"/>
      <c r="E1" s="1099"/>
      <c r="F1" s="1099"/>
      <c r="G1" s="1099"/>
      <c r="H1" s="1102" t="s">
        <v>1033</v>
      </c>
      <c r="I1" s="1102"/>
      <c r="J1" s="1102"/>
      <c r="K1" s="1102"/>
    </row>
    <row r="2" spans="1:12" ht="22.5" customHeight="1" x14ac:dyDescent="0.2">
      <c r="A2" s="429"/>
      <c r="B2" s="429"/>
      <c r="C2" s="429"/>
      <c r="D2" s="1103" t="s">
        <v>1034</v>
      </c>
      <c r="E2" s="1103"/>
      <c r="F2" s="1103"/>
      <c r="G2" s="1103"/>
      <c r="H2" s="1103"/>
      <c r="I2" s="1103"/>
      <c r="J2" s="1103"/>
      <c r="K2" s="430"/>
    </row>
    <row r="3" spans="1:12" ht="22.5" customHeight="1" x14ac:dyDescent="0.2">
      <c r="A3" s="429"/>
      <c r="B3" s="429"/>
      <c r="C3" s="429"/>
      <c r="D3" s="1103" t="s">
        <v>1035</v>
      </c>
      <c r="E3" s="1103"/>
      <c r="F3" s="1103"/>
      <c r="G3" s="1103"/>
      <c r="H3" s="1103"/>
      <c r="I3" s="1103"/>
      <c r="J3" s="1103"/>
      <c r="K3" s="430"/>
    </row>
    <row r="4" spans="1:12" ht="22.5" customHeight="1" x14ac:dyDescent="0.2">
      <c r="A4" s="1104" t="s">
        <v>0</v>
      </c>
      <c r="B4" s="1104" t="s">
        <v>1</v>
      </c>
      <c r="C4" s="1104" t="s">
        <v>2</v>
      </c>
      <c r="D4" s="1104" t="s">
        <v>3</v>
      </c>
      <c r="E4" s="1104" t="s">
        <v>1031</v>
      </c>
      <c r="F4" s="1104" t="s">
        <v>4</v>
      </c>
      <c r="G4" s="1106" t="s">
        <v>1139</v>
      </c>
      <c r="H4" s="1107" t="s">
        <v>1079</v>
      </c>
      <c r="I4" s="1105" t="s">
        <v>1032</v>
      </c>
      <c r="J4" s="1093" t="s">
        <v>1036</v>
      </c>
      <c r="K4" s="1094"/>
      <c r="L4" s="1095"/>
    </row>
    <row r="5" spans="1:12" ht="45.75" customHeight="1" x14ac:dyDescent="0.2">
      <c r="A5" s="1104"/>
      <c r="B5" s="1104"/>
      <c r="C5" s="1104"/>
      <c r="D5" s="1104"/>
      <c r="E5" s="1104"/>
      <c r="F5" s="1104"/>
      <c r="G5" s="1106"/>
      <c r="H5" s="1108"/>
      <c r="I5" s="1105"/>
      <c r="J5" s="881" t="s">
        <v>1037</v>
      </c>
      <c r="K5" s="882" t="s">
        <v>1038</v>
      </c>
      <c r="L5" s="883" t="s">
        <v>1103</v>
      </c>
    </row>
    <row r="6" spans="1:12" ht="21" customHeight="1" x14ac:dyDescent="0.2">
      <c r="A6" s="927" t="s">
        <v>5</v>
      </c>
      <c r="B6" s="431"/>
      <c r="C6" s="431"/>
      <c r="D6" s="432" t="s">
        <v>6</v>
      </c>
      <c r="E6" s="433">
        <f>E10+E7</f>
        <v>20500</v>
      </c>
      <c r="F6" s="433">
        <f>F10+F7</f>
        <v>456052.37</v>
      </c>
      <c r="G6" s="435">
        <f>G10+G7</f>
        <v>476552.37</v>
      </c>
      <c r="H6" s="445">
        <f>H10+H7</f>
        <v>476270.95999999996</v>
      </c>
      <c r="I6" s="440">
        <f>H6/G6</f>
        <v>0.99940948777570859</v>
      </c>
      <c r="J6" s="420">
        <f>J10+J7</f>
        <v>10655.72</v>
      </c>
      <c r="K6" s="437">
        <f>K10+K7</f>
        <v>10655.72</v>
      </c>
      <c r="L6" s="928">
        <f>L10+L7</f>
        <v>304.83</v>
      </c>
    </row>
    <row r="7" spans="1:12" ht="21" customHeight="1" x14ac:dyDescent="0.2">
      <c r="A7" s="929"/>
      <c r="B7" s="869" t="s">
        <v>1100</v>
      </c>
      <c r="C7" s="870"/>
      <c r="D7" s="871"/>
      <c r="E7" s="872">
        <f>SUM(E8:E9)</f>
        <v>0</v>
      </c>
      <c r="F7" s="872">
        <f t="shared" ref="F7:L7" si="0">SUM(F8:F9)</f>
        <v>0</v>
      </c>
      <c r="G7" s="873">
        <f t="shared" si="0"/>
        <v>0</v>
      </c>
      <c r="H7" s="446">
        <f t="shared" si="0"/>
        <v>0</v>
      </c>
      <c r="I7" s="874">
        <v>0</v>
      </c>
      <c r="J7" s="872">
        <f t="shared" si="0"/>
        <v>1657.22</v>
      </c>
      <c r="K7" s="873">
        <f t="shared" si="0"/>
        <v>1657.22</v>
      </c>
      <c r="L7" s="930">
        <f t="shared" si="0"/>
        <v>0</v>
      </c>
    </row>
    <row r="8" spans="1:12" x14ac:dyDescent="0.2">
      <c r="A8" s="929"/>
      <c r="B8" s="1109"/>
      <c r="C8" s="863" t="s">
        <v>81</v>
      </c>
      <c r="D8" s="5" t="s">
        <v>82</v>
      </c>
      <c r="E8" s="864">
        <v>0</v>
      </c>
      <c r="F8" s="864">
        <v>0</v>
      </c>
      <c r="G8" s="865">
        <v>0</v>
      </c>
      <c r="H8" s="866">
        <v>0</v>
      </c>
      <c r="I8" s="867">
        <v>0</v>
      </c>
      <c r="J8" s="868">
        <v>840.12</v>
      </c>
      <c r="K8" s="878">
        <v>840.12</v>
      </c>
      <c r="L8" s="434">
        <v>0</v>
      </c>
    </row>
    <row r="9" spans="1:12" x14ac:dyDescent="0.2">
      <c r="A9" s="929"/>
      <c r="B9" s="1110"/>
      <c r="C9" s="863" t="s">
        <v>47</v>
      </c>
      <c r="D9" s="5" t="s">
        <v>48</v>
      </c>
      <c r="E9" s="864">
        <v>0</v>
      </c>
      <c r="F9" s="864">
        <v>0</v>
      </c>
      <c r="G9" s="865">
        <v>0</v>
      </c>
      <c r="H9" s="866">
        <v>0</v>
      </c>
      <c r="I9" s="867">
        <v>0</v>
      </c>
      <c r="J9" s="868">
        <v>817.1</v>
      </c>
      <c r="K9" s="878">
        <v>817.1</v>
      </c>
      <c r="L9" s="434">
        <v>0</v>
      </c>
    </row>
    <row r="10" spans="1:12" ht="15" x14ac:dyDescent="0.2">
      <c r="A10" s="931"/>
      <c r="B10" s="421" t="s">
        <v>8</v>
      </c>
      <c r="C10" s="422"/>
      <c r="D10" s="423" t="s">
        <v>9</v>
      </c>
      <c r="E10" s="425">
        <f>E11+E13+E12</f>
        <v>20500</v>
      </c>
      <c r="F10" s="425">
        <f t="shared" ref="F10:L10" si="1">F11+F13+F12</f>
        <v>456052.37</v>
      </c>
      <c r="G10" s="436">
        <f t="shared" si="1"/>
        <v>476552.37</v>
      </c>
      <c r="H10" s="446">
        <f t="shared" si="1"/>
        <v>476270.95999999996</v>
      </c>
      <c r="I10" s="441">
        <f>H10/G10</f>
        <v>0.99940948777570859</v>
      </c>
      <c r="J10" s="425">
        <f t="shared" si="1"/>
        <v>8998.5</v>
      </c>
      <c r="K10" s="436">
        <f t="shared" si="1"/>
        <v>8998.5</v>
      </c>
      <c r="L10" s="932">
        <f t="shared" si="1"/>
        <v>304.83</v>
      </c>
    </row>
    <row r="11" spans="1:12" ht="67.5" x14ac:dyDescent="0.2">
      <c r="A11" s="933"/>
      <c r="B11" s="3"/>
      <c r="C11" s="4" t="s">
        <v>10</v>
      </c>
      <c r="D11" s="5" t="s">
        <v>11</v>
      </c>
      <c r="E11" s="412">
        <v>20500</v>
      </c>
      <c r="F11" s="413">
        <f>G11-E11</f>
        <v>0</v>
      </c>
      <c r="G11" s="414">
        <v>20500</v>
      </c>
      <c r="H11" s="447">
        <v>20179.41</v>
      </c>
      <c r="I11" s="442">
        <f>H11/G11</f>
        <v>0.98436146341463415</v>
      </c>
      <c r="J11" s="417">
        <v>6877.91</v>
      </c>
      <c r="K11" s="879">
        <v>6877.91</v>
      </c>
      <c r="L11" s="417">
        <v>304.83</v>
      </c>
    </row>
    <row r="12" spans="1:12" x14ac:dyDescent="0.2">
      <c r="A12" s="933"/>
      <c r="B12" s="3"/>
      <c r="C12" s="863" t="s">
        <v>47</v>
      </c>
      <c r="D12" s="5" t="s">
        <v>48</v>
      </c>
      <c r="E12" s="412">
        <v>0</v>
      </c>
      <c r="F12" s="413">
        <v>0</v>
      </c>
      <c r="G12" s="414">
        <v>0</v>
      </c>
      <c r="H12" s="447">
        <v>39.18</v>
      </c>
      <c r="I12" s="442">
        <v>0</v>
      </c>
      <c r="J12" s="417">
        <v>2120.59</v>
      </c>
      <c r="K12" s="879">
        <v>2120.59</v>
      </c>
      <c r="L12" s="417">
        <v>0</v>
      </c>
    </row>
    <row r="13" spans="1:12" ht="56.25" x14ac:dyDescent="0.2">
      <c r="A13" s="933"/>
      <c r="B13" s="3"/>
      <c r="C13" s="4" t="s">
        <v>12</v>
      </c>
      <c r="D13" s="5" t="s">
        <v>13</v>
      </c>
      <c r="E13" s="413">
        <v>0</v>
      </c>
      <c r="F13" s="413">
        <f>G13-E13</f>
        <v>456052.37</v>
      </c>
      <c r="G13" s="414">
        <v>456052.37</v>
      </c>
      <c r="H13" s="447">
        <v>456052.37</v>
      </c>
      <c r="I13" s="442">
        <f>H13/G13</f>
        <v>1</v>
      </c>
      <c r="J13" s="417">
        <v>0</v>
      </c>
      <c r="K13" s="879">
        <v>0</v>
      </c>
      <c r="L13" s="417">
        <v>0</v>
      </c>
    </row>
    <row r="14" spans="1:12" ht="19.5" customHeight="1" x14ac:dyDescent="0.2">
      <c r="A14" s="934" t="s">
        <v>14</v>
      </c>
      <c r="B14" s="418"/>
      <c r="C14" s="418"/>
      <c r="D14" s="419" t="s">
        <v>15</v>
      </c>
      <c r="E14" s="420">
        <f>E15</f>
        <v>20000</v>
      </c>
      <c r="F14" s="420">
        <f t="shared" ref="F14:G14" si="2">F15</f>
        <v>0</v>
      </c>
      <c r="G14" s="437" t="str">
        <f t="shared" si="2"/>
        <v>20 000,00</v>
      </c>
      <c r="H14" s="445">
        <f>H15</f>
        <v>15995</v>
      </c>
      <c r="I14" s="443">
        <f>H14/G14</f>
        <v>0.79974999999999996</v>
      </c>
      <c r="J14" s="420">
        <f t="shared" ref="J14:J15" si="3">J15</f>
        <v>0</v>
      </c>
      <c r="K14" s="437">
        <f t="shared" ref="K14:L15" si="4">K15</f>
        <v>0</v>
      </c>
      <c r="L14" s="928">
        <f t="shared" si="4"/>
        <v>0</v>
      </c>
    </row>
    <row r="15" spans="1:12" ht="15" x14ac:dyDescent="0.2">
      <c r="A15" s="931"/>
      <c r="B15" s="421" t="s">
        <v>17</v>
      </c>
      <c r="C15" s="422"/>
      <c r="D15" s="423" t="s">
        <v>9</v>
      </c>
      <c r="E15" s="424">
        <f>E16</f>
        <v>20000</v>
      </c>
      <c r="F15" s="424">
        <f t="shared" ref="F15:G15" si="5">F16</f>
        <v>0</v>
      </c>
      <c r="G15" s="438" t="str">
        <f t="shared" si="5"/>
        <v>20 000,00</v>
      </c>
      <c r="H15" s="448">
        <f t="shared" ref="H15" si="6">H16</f>
        <v>15995</v>
      </c>
      <c r="I15" s="902">
        <f t="shared" ref="I15:I86" si="7">H15/G15</f>
        <v>0.79974999999999996</v>
      </c>
      <c r="J15" s="424">
        <f t="shared" si="3"/>
        <v>0</v>
      </c>
      <c r="K15" s="438">
        <f t="shared" si="4"/>
        <v>0</v>
      </c>
      <c r="L15" s="935">
        <f t="shared" si="4"/>
        <v>0</v>
      </c>
    </row>
    <row r="16" spans="1:12" x14ac:dyDescent="0.2">
      <c r="A16" s="933"/>
      <c r="B16" s="3"/>
      <c r="C16" s="4" t="s">
        <v>18</v>
      </c>
      <c r="D16" s="5" t="s">
        <v>19</v>
      </c>
      <c r="E16" s="413">
        <v>20000</v>
      </c>
      <c r="F16" s="413">
        <f>G16-E16</f>
        <v>0</v>
      </c>
      <c r="G16" s="414" t="s">
        <v>16</v>
      </c>
      <c r="H16" s="447">
        <v>15995</v>
      </c>
      <c r="I16" s="901">
        <f t="shared" si="7"/>
        <v>0.79974999999999996</v>
      </c>
      <c r="J16" s="417">
        <v>0</v>
      </c>
      <c r="K16" s="879">
        <v>0</v>
      </c>
      <c r="L16" s="434">
        <v>0</v>
      </c>
    </row>
    <row r="17" spans="1:12" ht="21" customHeight="1" x14ac:dyDescent="0.2">
      <c r="A17" s="934" t="s">
        <v>20</v>
      </c>
      <c r="B17" s="418"/>
      <c r="C17" s="418"/>
      <c r="D17" s="419" t="s">
        <v>21</v>
      </c>
      <c r="E17" s="420">
        <f>E18</f>
        <v>7000</v>
      </c>
      <c r="F17" s="420">
        <f t="shared" ref="F17:G17" si="8">F18</f>
        <v>0</v>
      </c>
      <c r="G17" s="437">
        <f t="shared" si="8"/>
        <v>7000</v>
      </c>
      <c r="H17" s="445">
        <f t="shared" ref="H17" si="9">H18</f>
        <v>3083.26</v>
      </c>
      <c r="I17" s="443">
        <f t="shared" si="7"/>
        <v>0.44046571428571429</v>
      </c>
      <c r="J17" s="420">
        <f t="shared" ref="J17" si="10">J18</f>
        <v>0</v>
      </c>
      <c r="K17" s="437">
        <f t="shared" ref="K17:L17" si="11">K18</f>
        <v>0</v>
      </c>
      <c r="L17" s="936">
        <f t="shared" si="11"/>
        <v>0</v>
      </c>
    </row>
    <row r="18" spans="1:12" ht="15" x14ac:dyDescent="0.2">
      <c r="A18" s="931"/>
      <c r="B18" s="421" t="s">
        <v>23</v>
      </c>
      <c r="C18" s="422"/>
      <c r="D18" s="423" t="s">
        <v>24</v>
      </c>
      <c r="E18" s="424">
        <f>E19+E20+E21</f>
        <v>7000</v>
      </c>
      <c r="F18" s="424">
        <f t="shared" ref="F18:H18" si="12">F19+F20+F21</f>
        <v>0</v>
      </c>
      <c r="G18" s="438">
        <f t="shared" si="12"/>
        <v>7000</v>
      </c>
      <c r="H18" s="448">
        <f t="shared" si="12"/>
        <v>3083.26</v>
      </c>
      <c r="I18" s="902">
        <f t="shared" si="7"/>
        <v>0.44046571428571429</v>
      </c>
      <c r="J18" s="424">
        <f>J19+J20+J21</f>
        <v>0</v>
      </c>
      <c r="K18" s="438">
        <f>K19+K20+K21</f>
        <v>0</v>
      </c>
      <c r="L18" s="937">
        <f>L19+L20+L21</f>
        <v>0</v>
      </c>
    </row>
    <row r="19" spans="1:12" ht="45" x14ac:dyDescent="0.2">
      <c r="A19" s="933"/>
      <c r="B19" s="3"/>
      <c r="C19" s="4" t="s">
        <v>25</v>
      </c>
      <c r="D19" s="5" t="s">
        <v>26</v>
      </c>
      <c r="E19" s="413" t="s">
        <v>22</v>
      </c>
      <c r="F19" s="413">
        <f>G19-E19</f>
        <v>0</v>
      </c>
      <c r="G19" s="414" t="s">
        <v>22</v>
      </c>
      <c r="H19" s="447">
        <v>3023.9</v>
      </c>
      <c r="I19" s="901">
        <f t="shared" si="7"/>
        <v>0.43198571428571431</v>
      </c>
      <c r="J19" s="417">
        <v>0</v>
      </c>
      <c r="K19" s="879">
        <v>0</v>
      </c>
      <c r="L19" s="417">
        <v>0</v>
      </c>
    </row>
    <row r="20" spans="1:12" ht="22.5" x14ac:dyDescent="0.2">
      <c r="A20" s="933"/>
      <c r="B20" s="3"/>
      <c r="C20" s="4" t="s">
        <v>44</v>
      </c>
      <c r="D20" s="5" t="s">
        <v>45</v>
      </c>
      <c r="E20" s="413">
        <v>0</v>
      </c>
      <c r="F20" s="413">
        <f t="shared" ref="F20:F21" si="13">G20-E20</f>
        <v>0</v>
      </c>
      <c r="G20" s="414">
        <v>0</v>
      </c>
      <c r="H20" s="447">
        <v>9.36</v>
      </c>
      <c r="I20" s="901">
        <v>0</v>
      </c>
      <c r="J20" s="417">
        <v>0</v>
      </c>
      <c r="K20" s="879">
        <v>0</v>
      </c>
      <c r="L20" s="417">
        <v>0</v>
      </c>
    </row>
    <row r="21" spans="1:12" x14ac:dyDescent="0.2">
      <c r="A21" s="933"/>
      <c r="B21" s="3"/>
      <c r="C21" s="4" t="s">
        <v>50</v>
      </c>
      <c r="D21" s="5" t="s">
        <v>51</v>
      </c>
      <c r="E21" s="413">
        <v>0</v>
      </c>
      <c r="F21" s="413">
        <f t="shared" si="13"/>
        <v>0</v>
      </c>
      <c r="G21" s="414">
        <v>0</v>
      </c>
      <c r="H21" s="447">
        <v>50</v>
      </c>
      <c r="I21" s="901">
        <v>0</v>
      </c>
      <c r="J21" s="417">
        <v>0</v>
      </c>
      <c r="K21" s="879">
        <v>0</v>
      </c>
      <c r="L21" s="417">
        <v>0</v>
      </c>
    </row>
    <row r="22" spans="1:12" ht="21" customHeight="1" x14ac:dyDescent="0.2">
      <c r="A22" s="934" t="s">
        <v>27</v>
      </c>
      <c r="B22" s="418"/>
      <c r="C22" s="418"/>
      <c r="D22" s="419" t="s">
        <v>28</v>
      </c>
      <c r="E22" s="420">
        <f>E23</f>
        <v>1978900</v>
      </c>
      <c r="F22" s="420">
        <f t="shared" ref="F22:G22" si="14">F23</f>
        <v>44349.16</v>
      </c>
      <c r="G22" s="437">
        <f t="shared" si="14"/>
        <v>2023249.1600000001</v>
      </c>
      <c r="H22" s="445">
        <f t="shared" ref="H22" si="15">H23</f>
        <v>511040.72</v>
      </c>
      <c r="I22" s="443">
        <f t="shared" si="7"/>
        <v>0.25258417505039266</v>
      </c>
      <c r="J22" s="420">
        <f t="shared" ref="J22" si="16">J23</f>
        <v>110813.73999999999</v>
      </c>
      <c r="K22" s="437">
        <f t="shared" ref="K22:L22" si="17">K23</f>
        <v>83078.63</v>
      </c>
      <c r="L22" s="936">
        <f t="shared" si="17"/>
        <v>834.51</v>
      </c>
    </row>
    <row r="23" spans="1:12" ht="15" x14ac:dyDescent="0.2">
      <c r="A23" s="931"/>
      <c r="B23" s="421" t="s">
        <v>30</v>
      </c>
      <c r="C23" s="422"/>
      <c r="D23" s="423" t="s">
        <v>31</v>
      </c>
      <c r="E23" s="424">
        <f>E24+E26+E27+E28+E29+E30+E31+E32+E25</f>
        <v>1978900</v>
      </c>
      <c r="F23" s="424">
        <f t="shared" ref="F23:H23" si="18">F24+F26+F27+F28+F29+F30+F31+F32+F25</f>
        <v>44349.16</v>
      </c>
      <c r="G23" s="438">
        <f t="shared" si="18"/>
        <v>2023249.1600000001</v>
      </c>
      <c r="H23" s="448">
        <f t="shared" si="18"/>
        <v>511040.72</v>
      </c>
      <c r="I23" s="902">
        <f t="shared" si="7"/>
        <v>0.25258417505039266</v>
      </c>
      <c r="J23" s="424">
        <f>J24+J26+J27+J28+J29+J30+J31+J32+J25</f>
        <v>110813.73999999999</v>
      </c>
      <c r="K23" s="438">
        <f>K24+K26+K27+K28+K29+K30+K31+K32+K25</f>
        <v>83078.63</v>
      </c>
      <c r="L23" s="937">
        <f>L24+L26+L27+L28+L29+L30+L31+L32+L25</f>
        <v>834.51</v>
      </c>
    </row>
    <row r="24" spans="1:12" ht="33.75" x14ac:dyDescent="0.2">
      <c r="A24" s="933"/>
      <c r="B24" s="3"/>
      <c r="C24" s="4" t="s">
        <v>32</v>
      </c>
      <c r="D24" s="5" t="s">
        <v>33</v>
      </c>
      <c r="E24" s="413" t="s">
        <v>34</v>
      </c>
      <c r="F24" s="413">
        <f>G24-E24</f>
        <v>0</v>
      </c>
      <c r="G24" s="414" t="s">
        <v>34</v>
      </c>
      <c r="H24" s="447">
        <v>82901.69</v>
      </c>
      <c r="I24" s="899">
        <f t="shared" si="7"/>
        <v>0.66109800637958538</v>
      </c>
      <c r="J24" s="417">
        <v>46440.95</v>
      </c>
      <c r="K24" s="879">
        <v>29528.1</v>
      </c>
      <c r="L24" s="417">
        <v>814.26</v>
      </c>
    </row>
    <row r="25" spans="1:12" x14ac:dyDescent="0.2">
      <c r="A25" s="933"/>
      <c r="B25" s="3"/>
      <c r="C25" s="4" t="s">
        <v>18</v>
      </c>
      <c r="D25" s="5" t="s">
        <v>19</v>
      </c>
      <c r="E25" s="413">
        <v>0</v>
      </c>
      <c r="F25" s="413">
        <v>0</v>
      </c>
      <c r="G25" s="414">
        <v>0</v>
      </c>
      <c r="H25" s="447">
        <v>234.4</v>
      </c>
      <c r="I25" s="899"/>
      <c r="J25" s="417">
        <v>0</v>
      </c>
      <c r="K25" s="879">
        <v>0</v>
      </c>
      <c r="L25" s="417">
        <v>0</v>
      </c>
    </row>
    <row r="26" spans="1:12" ht="45" x14ac:dyDescent="0.2">
      <c r="A26" s="933"/>
      <c r="B26" s="3"/>
      <c r="C26" s="4" t="s">
        <v>35</v>
      </c>
      <c r="D26" s="5" t="s">
        <v>36</v>
      </c>
      <c r="E26" s="413" t="s">
        <v>7</v>
      </c>
      <c r="F26" s="413">
        <f t="shared" ref="F26:F32" si="19">G26-E26</f>
        <v>44349.16</v>
      </c>
      <c r="G26" s="414" t="s">
        <v>29</v>
      </c>
      <c r="H26" s="447">
        <v>44349.16</v>
      </c>
      <c r="I26" s="899">
        <f t="shared" si="7"/>
        <v>1</v>
      </c>
      <c r="J26" s="417">
        <v>0</v>
      </c>
      <c r="K26" s="879">
        <v>0</v>
      </c>
      <c r="L26" s="417">
        <v>0</v>
      </c>
    </row>
    <row r="27" spans="1:12" ht="67.5" x14ac:dyDescent="0.2">
      <c r="A27" s="933"/>
      <c r="B27" s="3"/>
      <c r="C27" s="4" t="s">
        <v>10</v>
      </c>
      <c r="D27" s="5" t="s">
        <v>11</v>
      </c>
      <c r="E27" s="413" t="s">
        <v>37</v>
      </c>
      <c r="F27" s="413">
        <f t="shared" si="19"/>
        <v>0</v>
      </c>
      <c r="G27" s="414" t="s">
        <v>37</v>
      </c>
      <c r="H27" s="447">
        <v>156465.37</v>
      </c>
      <c r="I27" s="899">
        <f t="shared" si="7"/>
        <v>0.46775895366218234</v>
      </c>
      <c r="J27" s="417">
        <v>25945.1</v>
      </c>
      <c r="K27" s="879">
        <v>25642.22</v>
      </c>
      <c r="L27" s="417">
        <v>0</v>
      </c>
    </row>
    <row r="28" spans="1:12" ht="33.75" x14ac:dyDescent="0.2">
      <c r="A28" s="933"/>
      <c r="B28" s="3"/>
      <c r="C28" s="4" t="s">
        <v>38</v>
      </c>
      <c r="D28" s="5" t="s">
        <v>39</v>
      </c>
      <c r="E28" s="413" t="s">
        <v>40</v>
      </c>
      <c r="F28" s="413">
        <f t="shared" si="19"/>
        <v>0</v>
      </c>
      <c r="G28" s="414" t="s">
        <v>40</v>
      </c>
      <c r="H28" s="447">
        <v>3770.8</v>
      </c>
      <c r="I28" s="899">
        <f t="shared" si="7"/>
        <v>0.62846666666666673</v>
      </c>
      <c r="J28" s="417">
        <v>791.33</v>
      </c>
      <c r="K28" s="879">
        <v>661.33</v>
      </c>
      <c r="L28" s="417">
        <v>0</v>
      </c>
    </row>
    <row r="29" spans="1:12" ht="33.75" x14ac:dyDescent="0.2">
      <c r="A29" s="933"/>
      <c r="B29" s="3"/>
      <c r="C29" s="4" t="s">
        <v>41</v>
      </c>
      <c r="D29" s="5" t="s">
        <v>42</v>
      </c>
      <c r="E29" s="413" t="s">
        <v>43</v>
      </c>
      <c r="F29" s="413">
        <f t="shared" si="19"/>
        <v>0</v>
      </c>
      <c r="G29" s="414" t="s">
        <v>43</v>
      </c>
      <c r="H29" s="447">
        <v>213216.63</v>
      </c>
      <c r="I29" s="899">
        <f t="shared" si="7"/>
        <v>0.14214441999999999</v>
      </c>
      <c r="J29" s="417">
        <v>14864.62</v>
      </c>
      <c r="K29" s="879">
        <v>13264.62</v>
      </c>
      <c r="L29" s="417">
        <v>20.25</v>
      </c>
    </row>
    <row r="30" spans="1:12" ht="22.5" x14ac:dyDescent="0.2">
      <c r="A30" s="933"/>
      <c r="B30" s="3"/>
      <c r="C30" s="4" t="s">
        <v>44</v>
      </c>
      <c r="D30" s="5" t="s">
        <v>45</v>
      </c>
      <c r="E30" s="413" t="s">
        <v>46</v>
      </c>
      <c r="F30" s="413">
        <f t="shared" si="19"/>
        <v>0</v>
      </c>
      <c r="G30" s="414" t="s">
        <v>46</v>
      </c>
      <c r="H30" s="447">
        <v>4829.57</v>
      </c>
      <c r="I30" s="899">
        <f t="shared" si="7"/>
        <v>4.8295699999999995</v>
      </c>
      <c r="J30" s="417">
        <v>8789.3799999999992</v>
      </c>
      <c r="K30" s="879">
        <v>0</v>
      </c>
      <c r="L30" s="417">
        <v>0</v>
      </c>
    </row>
    <row r="31" spans="1:12" x14ac:dyDescent="0.2">
      <c r="A31" s="933"/>
      <c r="B31" s="3"/>
      <c r="C31" s="4" t="s">
        <v>47</v>
      </c>
      <c r="D31" s="5" t="s">
        <v>48</v>
      </c>
      <c r="E31" s="413" t="s">
        <v>49</v>
      </c>
      <c r="F31" s="413">
        <f t="shared" si="19"/>
        <v>0</v>
      </c>
      <c r="G31" s="414" t="s">
        <v>49</v>
      </c>
      <c r="H31" s="447">
        <v>2511.62</v>
      </c>
      <c r="I31" s="899">
        <f t="shared" si="7"/>
        <v>0.62790499999999994</v>
      </c>
      <c r="J31" s="417">
        <v>13982.36</v>
      </c>
      <c r="K31" s="879">
        <v>13982.36</v>
      </c>
      <c r="L31" s="417">
        <v>0</v>
      </c>
    </row>
    <row r="32" spans="1:12" x14ac:dyDescent="0.2">
      <c r="A32" s="933"/>
      <c r="B32" s="3"/>
      <c r="C32" s="4" t="s">
        <v>50</v>
      </c>
      <c r="D32" s="5" t="s">
        <v>51</v>
      </c>
      <c r="E32" s="413" t="s">
        <v>52</v>
      </c>
      <c r="F32" s="413">
        <f t="shared" si="19"/>
        <v>0</v>
      </c>
      <c r="G32" s="414" t="s">
        <v>52</v>
      </c>
      <c r="H32" s="447">
        <v>2761.48</v>
      </c>
      <c r="I32" s="899">
        <f t="shared" si="7"/>
        <v>0.34518500000000002</v>
      </c>
      <c r="J32" s="417">
        <v>0</v>
      </c>
      <c r="K32" s="879">
        <v>0</v>
      </c>
      <c r="L32" s="417">
        <v>0</v>
      </c>
    </row>
    <row r="33" spans="1:12" ht="21" customHeight="1" x14ac:dyDescent="0.2">
      <c r="A33" s="934" t="s">
        <v>53</v>
      </c>
      <c r="B33" s="418"/>
      <c r="C33" s="418"/>
      <c r="D33" s="419" t="s">
        <v>54</v>
      </c>
      <c r="E33" s="420">
        <f>E34+E37</f>
        <v>129143</v>
      </c>
      <c r="F33" s="420">
        <f t="shared" ref="F33:G33" si="20">F34+F37</f>
        <v>0</v>
      </c>
      <c r="G33" s="437">
        <f t="shared" si="20"/>
        <v>129143</v>
      </c>
      <c r="H33" s="445">
        <f t="shared" ref="H33" si="21">H34+H37</f>
        <v>65225.52</v>
      </c>
      <c r="I33" s="443">
        <f t="shared" si="7"/>
        <v>0.50506430855718076</v>
      </c>
      <c r="J33" s="420">
        <f t="shared" ref="J33" si="22">J34+J37</f>
        <v>8521.4</v>
      </c>
      <c r="K33" s="437">
        <f t="shared" ref="K33:L33" si="23">K34+K37</f>
        <v>8521.4</v>
      </c>
      <c r="L33" s="936">
        <f t="shared" si="23"/>
        <v>0</v>
      </c>
    </row>
    <row r="34" spans="1:12" ht="15" x14ac:dyDescent="0.2">
      <c r="A34" s="931"/>
      <c r="B34" s="421" t="s">
        <v>55</v>
      </c>
      <c r="C34" s="422"/>
      <c r="D34" s="423" t="s">
        <v>56</v>
      </c>
      <c r="E34" s="424">
        <f>E35+E36</f>
        <v>126943</v>
      </c>
      <c r="F34" s="424">
        <f t="shared" ref="F34:G34" si="24">F35+F36</f>
        <v>0</v>
      </c>
      <c r="G34" s="438">
        <f t="shared" si="24"/>
        <v>126943</v>
      </c>
      <c r="H34" s="448">
        <f>H35+H36</f>
        <v>63510.7</v>
      </c>
      <c r="I34" s="902">
        <f t="shared" si="7"/>
        <v>0.50030880001260403</v>
      </c>
      <c r="J34" s="424">
        <f>J35+J36</f>
        <v>0</v>
      </c>
      <c r="K34" s="438">
        <f>K35+K36</f>
        <v>0</v>
      </c>
      <c r="L34" s="937">
        <f>L35+L36</f>
        <v>0</v>
      </c>
    </row>
    <row r="35" spans="1:12" ht="56.25" x14ac:dyDescent="0.2">
      <c r="A35" s="933"/>
      <c r="B35" s="3"/>
      <c r="C35" s="4" t="s">
        <v>12</v>
      </c>
      <c r="D35" s="5" t="s">
        <v>13</v>
      </c>
      <c r="E35" s="413" t="s">
        <v>57</v>
      </c>
      <c r="F35" s="413">
        <f>G35-E35</f>
        <v>0</v>
      </c>
      <c r="G35" s="414" t="s">
        <v>57</v>
      </c>
      <c r="H35" s="447">
        <v>63489</v>
      </c>
      <c r="I35" s="899">
        <f t="shared" si="7"/>
        <v>0.50013785714848391</v>
      </c>
      <c r="J35" s="417">
        <v>0</v>
      </c>
      <c r="K35" s="879">
        <v>0</v>
      </c>
      <c r="L35" s="417">
        <v>0</v>
      </c>
    </row>
    <row r="36" spans="1:12" ht="45" x14ac:dyDescent="0.2">
      <c r="A36" s="933"/>
      <c r="B36" s="3"/>
      <c r="C36" s="4" t="s">
        <v>201</v>
      </c>
      <c r="D36" s="5" t="s">
        <v>202</v>
      </c>
      <c r="E36" s="413">
        <v>0</v>
      </c>
      <c r="F36" s="413">
        <f t="shared" ref="F36" si="25">G36-E36</f>
        <v>0</v>
      </c>
      <c r="G36" s="414">
        <v>0</v>
      </c>
      <c r="H36" s="447">
        <v>21.7</v>
      </c>
      <c r="I36" s="899">
        <v>0</v>
      </c>
      <c r="J36" s="417">
        <v>0</v>
      </c>
      <c r="K36" s="879">
        <v>0</v>
      </c>
      <c r="L36" s="417">
        <v>0</v>
      </c>
    </row>
    <row r="37" spans="1:12" ht="22.5" x14ac:dyDescent="0.2">
      <c r="A37" s="931"/>
      <c r="B37" s="421" t="s">
        <v>58</v>
      </c>
      <c r="C37" s="422"/>
      <c r="D37" s="423" t="s">
        <v>59</v>
      </c>
      <c r="E37" s="424">
        <f>E38+E39+E40</f>
        <v>2200</v>
      </c>
      <c r="F37" s="424">
        <f t="shared" ref="F37:G37" si="26">F38+F39+F40</f>
        <v>0</v>
      </c>
      <c r="G37" s="438">
        <f t="shared" si="26"/>
        <v>2200</v>
      </c>
      <c r="H37" s="448">
        <f t="shared" ref="H37" si="27">H38+H39+H40</f>
        <v>1714.8200000000002</v>
      </c>
      <c r="I37" s="902">
        <f t="shared" si="7"/>
        <v>0.77946363636363647</v>
      </c>
      <c r="J37" s="424">
        <f t="shared" ref="J37" si="28">J38+J39+J40</f>
        <v>8521.4</v>
      </c>
      <c r="K37" s="438">
        <f t="shared" ref="K37:L37" si="29">K38+K39+K40</f>
        <v>8521.4</v>
      </c>
      <c r="L37" s="937">
        <f t="shared" si="29"/>
        <v>0</v>
      </c>
    </row>
    <row r="38" spans="1:12" ht="22.5" x14ac:dyDescent="0.2">
      <c r="A38" s="933"/>
      <c r="B38" s="3"/>
      <c r="C38" s="4" t="s">
        <v>60</v>
      </c>
      <c r="D38" s="5" t="s">
        <v>61</v>
      </c>
      <c r="E38" s="413" t="s">
        <v>62</v>
      </c>
      <c r="F38" s="413">
        <f>G38-E38</f>
        <v>0</v>
      </c>
      <c r="G38" s="414" t="s">
        <v>62</v>
      </c>
      <c r="H38" s="447">
        <v>1287.2</v>
      </c>
      <c r="I38" s="901">
        <f t="shared" si="7"/>
        <v>0.85813333333333341</v>
      </c>
      <c r="J38" s="417">
        <v>8521.4</v>
      </c>
      <c r="K38" s="879">
        <v>8521.4</v>
      </c>
      <c r="L38" s="417">
        <v>0</v>
      </c>
    </row>
    <row r="39" spans="1:12" x14ac:dyDescent="0.2">
      <c r="A39" s="933"/>
      <c r="B39" s="3"/>
      <c r="C39" s="4" t="s">
        <v>18</v>
      </c>
      <c r="D39" s="5" t="s">
        <v>19</v>
      </c>
      <c r="E39" s="413" t="s">
        <v>63</v>
      </c>
      <c r="F39" s="413">
        <f t="shared" ref="F39:F40" si="30">G39-E39</f>
        <v>0</v>
      </c>
      <c r="G39" s="414" t="s">
        <v>63</v>
      </c>
      <c r="H39" s="447">
        <v>46.4</v>
      </c>
      <c r="I39" s="901">
        <f t="shared" si="7"/>
        <v>0.46399999999999997</v>
      </c>
      <c r="J39" s="417">
        <v>0</v>
      </c>
      <c r="K39" s="879">
        <v>0</v>
      </c>
      <c r="L39" s="417">
        <v>0</v>
      </c>
    </row>
    <row r="40" spans="1:12" x14ac:dyDescent="0.2">
      <c r="A40" s="933"/>
      <c r="B40" s="3"/>
      <c r="C40" s="4" t="s">
        <v>50</v>
      </c>
      <c r="D40" s="5" t="s">
        <v>51</v>
      </c>
      <c r="E40" s="413" t="s">
        <v>64</v>
      </c>
      <c r="F40" s="413">
        <f t="shared" si="30"/>
        <v>0</v>
      </c>
      <c r="G40" s="414" t="s">
        <v>64</v>
      </c>
      <c r="H40" s="447">
        <v>381.22</v>
      </c>
      <c r="I40" s="901">
        <f t="shared" si="7"/>
        <v>0.63536666666666675</v>
      </c>
      <c r="J40" s="417">
        <v>0</v>
      </c>
      <c r="K40" s="879">
        <v>0</v>
      </c>
      <c r="L40" s="417">
        <v>0</v>
      </c>
    </row>
    <row r="41" spans="1:12" ht="33.75" x14ac:dyDescent="0.2">
      <c r="A41" s="934" t="s">
        <v>65</v>
      </c>
      <c r="B41" s="418"/>
      <c r="C41" s="418"/>
      <c r="D41" s="419" t="s">
        <v>66</v>
      </c>
      <c r="E41" s="420">
        <f>E42+E44+E46</f>
        <v>2949</v>
      </c>
      <c r="F41" s="420">
        <f t="shared" ref="F41:L41" si="31">F42+F44+F46</f>
        <v>63348</v>
      </c>
      <c r="G41" s="437">
        <f t="shared" si="31"/>
        <v>66297</v>
      </c>
      <c r="H41" s="445">
        <f t="shared" si="31"/>
        <v>63598.63</v>
      </c>
      <c r="I41" s="443">
        <f t="shared" si="7"/>
        <v>0.95929876163325634</v>
      </c>
      <c r="J41" s="420">
        <f t="shared" si="31"/>
        <v>0</v>
      </c>
      <c r="K41" s="437">
        <f t="shared" si="31"/>
        <v>0</v>
      </c>
      <c r="L41" s="936">
        <f t="shared" si="31"/>
        <v>0</v>
      </c>
    </row>
    <row r="42" spans="1:12" ht="22.5" x14ac:dyDescent="0.2">
      <c r="A42" s="931"/>
      <c r="B42" s="421" t="s">
        <v>67</v>
      </c>
      <c r="C42" s="422"/>
      <c r="D42" s="423" t="s">
        <v>68</v>
      </c>
      <c r="E42" s="424" t="str">
        <f>E43</f>
        <v>2 949,00</v>
      </c>
      <c r="F42" s="424">
        <f t="shared" ref="F42:G42" si="32">F43</f>
        <v>0</v>
      </c>
      <c r="G42" s="438" t="str">
        <f t="shared" si="32"/>
        <v>2 949,00</v>
      </c>
      <c r="H42" s="448">
        <f t="shared" ref="H42" si="33">H43</f>
        <v>1476</v>
      </c>
      <c r="I42" s="902">
        <f t="shared" si="7"/>
        <v>0.50050864699898268</v>
      </c>
      <c r="J42" s="424">
        <f t="shared" ref="J42" si="34">J43</f>
        <v>0</v>
      </c>
      <c r="K42" s="438">
        <f t="shared" ref="K42:L42" si="35">K43</f>
        <v>0</v>
      </c>
      <c r="L42" s="937">
        <f t="shared" si="35"/>
        <v>0</v>
      </c>
    </row>
    <row r="43" spans="1:12" ht="56.25" x14ac:dyDescent="0.2">
      <c r="A43" s="933"/>
      <c r="B43" s="3"/>
      <c r="C43" s="4" t="s">
        <v>12</v>
      </c>
      <c r="D43" s="5" t="s">
        <v>13</v>
      </c>
      <c r="E43" s="413" t="s">
        <v>69</v>
      </c>
      <c r="F43" s="413">
        <f>G43-E43</f>
        <v>0</v>
      </c>
      <c r="G43" s="414" t="s">
        <v>69</v>
      </c>
      <c r="H43" s="447">
        <v>1476</v>
      </c>
      <c r="I43" s="901">
        <f t="shared" si="7"/>
        <v>0.50050864699898268</v>
      </c>
      <c r="J43" s="417">
        <v>0</v>
      </c>
      <c r="K43" s="879">
        <v>0</v>
      </c>
      <c r="L43" s="417">
        <v>0</v>
      </c>
    </row>
    <row r="44" spans="1:12" ht="15" x14ac:dyDescent="0.2">
      <c r="A44" s="931"/>
      <c r="B44" s="421" t="s">
        <v>70</v>
      </c>
      <c r="C44" s="422"/>
      <c r="D44" s="423" t="s">
        <v>71</v>
      </c>
      <c r="E44" s="424">
        <f>E45</f>
        <v>0</v>
      </c>
      <c r="F44" s="424">
        <f t="shared" ref="F44:G44" si="36">F45</f>
        <v>57682</v>
      </c>
      <c r="G44" s="438" t="str">
        <f t="shared" si="36"/>
        <v>57 682,00</v>
      </c>
      <c r="H44" s="448">
        <f t="shared" ref="H44" si="37">H45</f>
        <v>57572</v>
      </c>
      <c r="I44" s="902">
        <f t="shared" si="7"/>
        <v>0.99809299261468054</v>
      </c>
      <c r="J44" s="424">
        <f t="shared" ref="J44" si="38">J45</f>
        <v>0</v>
      </c>
      <c r="K44" s="438">
        <f t="shared" ref="K44:L44" si="39">K45</f>
        <v>0</v>
      </c>
      <c r="L44" s="937">
        <f t="shared" si="39"/>
        <v>0</v>
      </c>
    </row>
    <row r="45" spans="1:12" ht="56.25" x14ac:dyDescent="0.2">
      <c r="A45" s="933"/>
      <c r="B45" s="3"/>
      <c r="C45" s="4" t="s">
        <v>12</v>
      </c>
      <c r="D45" s="5" t="s">
        <v>13</v>
      </c>
      <c r="E45" s="413">
        <v>0</v>
      </c>
      <c r="F45" s="413">
        <f>G45-E45</f>
        <v>57682</v>
      </c>
      <c r="G45" s="414" t="s">
        <v>72</v>
      </c>
      <c r="H45" s="447">
        <v>57572</v>
      </c>
      <c r="I45" s="899">
        <f t="shared" si="7"/>
        <v>0.99809299261468054</v>
      </c>
      <c r="J45" s="417">
        <v>0</v>
      </c>
      <c r="K45" s="879">
        <v>0</v>
      </c>
      <c r="L45" s="417">
        <v>0</v>
      </c>
    </row>
    <row r="46" spans="1:12" ht="45" x14ac:dyDescent="0.2">
      <c r="A46" s="931"/>
      <c r="B46" s="421" t="s">
        <v>73</v>
      </c>
      <c r="C46" s="422"/>
      <c r="D46" s="423" t="s">
        <v>74</v>
      </c>
      <c r="E46" s="424">
        <f>E47</f>
        <v>0</v>
      </c>
      <c r="F46" s="424">
        <f t="shared" ref="F46:L46" si="40">F47</f>
        <v>5666</v>
      </c>
      <c r="G46" s="438" t="str">
        <f t="shared" si="40"/>
        <v>5 666,00</v>
      </c>
      <c r="H46" s="448">
        <f t="shared" si="40"/>
        <v>4550.63</v>
      </c>
      <c r="I46" s="902">
        <f t="shared" si="7"/>
        <v>0.80314684080480059</v>
      </c>
      <c r="J46" s="424">
        <f t="shared" si="40"/>
        <v>0</v>
      </c>
      <c r="K46" s="438">
        <f t="shared" si="40"/>
        <v>0</v>
      </c>
      <c r="L46" s="937">
        <f t="shared" si="40"/>
        <v>0</v>
      </c>
    </row>
    <row r="47" spans="1:12" ht="56.25" x14ac:dyDescent="0.2">
      <c r="A47" s="933"/>
      <c r="B47" s="3"/>
      <c r="C47" s="4" t="s">
        <v>12</v>
      </c>
      <c r="D47" s="5" t="s">
        <v>13</v>
      </c>
      <c r="E47" s="413">
        <v>0</v>
      </c>
      <c r="F47" s="413">
        <f>G47-E47</f>
        <v>5666</v>
      </c>
      <c r="G47" s="414" t="s">
        <v>75</v>
      </c>
      <c r="H47" s="447">
        <v>4550.63</v>
      </c>
      <c r="I47" s="899">
        <f t="shared" si="7"/>
        <v>0.80314684080480059</v>
      </c>
      <c r="J47" s="417">
        <v>0</v>
      </c>
      <c r="K47" s="879">
        <v>0</v>
      </c>
      <c r="L47" s="417">
        <v>0</v>
      </c>
    </row>
    <row r="48" spans="1:12" ht="27" customHeight="1" x14ac:dyDescent="0.2">
      <c r="A48" s="934" t="s">
        <v>76</v>
      </c>
      <c r="B48" s="418"/>
      <c r="C48" s="418"/>
      <c r="D48" s="419" t="s">
        <v>77</v>
      </c>
      <c r="E48" s="420">
        <f>E49</f>
        <v>1000</v>
      </c>
      <c r="F48" s="420">
        <f t="shared" ref="F48:L48" si="41">F49</f>
        <v>20131</v>
      </c>
      <c r="G48" s="437">
        <f t="shared" si="41"/>
        <v>21131</v>
      </c>
      <c r="H48" s="445">
        <f t="shared" si="41"/>
        <v>21030.95</v>
      </c>
      <c r="I48" s="443">
        <f t="shared" si="7"/>
        <v>0.9952652501064787</v>
      </c>
      <c r="J48" s="420">
        <f t="shared" si="41"/>
        <v>0</v>
      </c>
      <c r="K48" s="437">
        <f t="shared" si="41"/>
        <v>0</v>
      </c>
      <c r="L48" s="936">
        <f t="shared" si="41"/>
        <v>0</v>
      </c>
    </row>
    <row r="49" spans="1:12" ht="15" x14ac:dyDescent="0.2">
      <c r="A49" s="931"/>
      <c r="B49" s="421" t="s">
        <v>79</v>
      </c>
      <c r="C49" s="422"/>
      <c r="D49" s="423" t="s">
        <v>80</v>
      </c>
      <c r="E49" s="424">
        <f>E50+E51</f>
        <v>1000</v>
      </c>
      <c r="F49" s="424">
        <f t="shared" ref="F49:H49" si="42">F50+F51</f>
        <v>20131</v>
      </c>
      <c r="G49" s="438">
        <f t="shared" si="42"/>
        <v>21131</v>
      </c>
      <c r="H49" s="448">
        <f t="shared" si="42"/>
        <v>21030.95</v>
      </c>
      <c r="I49" s="902">
        <f t="shared" si="7"/>
        <v>0.9952652501064787</v>
      </c>
      <c r="J49" s="424">
        <f t="shared" ref="J49:L49" si="43">J50+J51</f>
        <v>0</v>
      </c>
      <c r="K49" s="438">
        <f t="shared" si="43"/>
        <v>0</v>
      </c>
      <c r="L49" s="937">
        <f t="shared" si="43"/>
        <v>0</v>
      </c>
    </row>
    <row r="50" spans="1:12" x14ac:dyDescent="0.2">
      <c r="A50" s="933"/>
      <c r="B50" s="3"/>
      <c r="C50" s="4" t="s">
        <v>81</v>
      </c>
      <c r="D50" s="5" t="s">
        <v>82</v>
      </c>
      <c r="E50" s="413" t="s">
        <v>46</v>
      </c>
      <c r="F50" s="413">
        <f>G50-E50</f>
        <v>0</v>
      </c>
      <c r="G50" s="414" t="s">
        <v>46</v>
      </c>
      <c r="H50" s="447">
        <v>899.95</v>
      </c>
      <c r="I50" s="899">
        <f t="shared" si="7"/>
        <v>0.89995000000000003</v>
      </c>
      <c r="J50" s="417">
        <v>0</v>
      </c>
      <c r="K50" s="879">
        <v>0</v>
      </c>
      <c r="L50" s="417">
        <v>0</v>
      </c>
    </row>
    <row r="51" spans="1:12" ht="67.5" x14ac:dyDescent="0.2">
      <c r="A51" s="933"/>
      <c r="B51" s="3"/>
      <c r="C51" s="4" t="s">
        <v>83</v>
      </c>
      <c r="D51" s="5" t="s">
        <v>84</v>
      </c>
      <c r="E51" s="413" t="s">
        <v>7</v>
      </c>
      <c r="F51" s="413">
        <f>G51-E51</f>
        <v>20131</v>
      </c>
      <c r="G51" s="414" t="s">
        <v>78</v>
      </c>
      <c r="H51" s="447">
        <v>20131</v>
      </c>
      <c r="I51" s="899">
        <f t="shared" si="7"/>
        <v>1</v>
      </c>
      <c r="J51" s="417">
        <v>0</v>
      </c>
      <c r="K51" s="879">
        <v>0</v>
      </c>
      <c r="L51" s="417">
        <v>0</v>
      </c>
    </row>
    <row r="52" spans="1:12" ht="45" x14ac:dyDescent="0.2">
      <c r="A52" s="934" t="s">
        <v>85</v>
      </c>
      <c r="B52" s="418"/>
      <c r="C52" s="418"/>
      <c r="D52" s="419" t="s">
        <v>86</v>
      </c>
      <c r="E52" s="420">
        <f>E53+E56+E65+E76+E82</f>
        <v>20689777</v>
      </c>
      <c r="F52" s="420">
        <f t="shared" ref="F52:L52" si="44">F53+F56+F65+F76+F82</f>
        <v>0</v>
      </c>
      <c r="G52" s="437">
        <f t="shared" si="44"/>
        <v>20689777</v>
      </c>
      <c r="H52" s="445">
        <f t="shared" si="44"/>
        <v>9788188.1600000001</v>
      </c>
      <c r="I52" s="443">
        <f t="shared" si="7"/>
        <v>0.47309297533753025</v>
      </c>
      <c r="J52" s="420">
        <f t="shared" si="44"/>
        <v>8032272.8200000012</v>
      </c>
      <c r="K52" s="437">
        <f t="shared" si="44"/>
        <v>2522273.67</v>
      </c>
      <c r="L52" s="936">
        <f t="shared" si="44"/>
        <v>43268.02</v>
      </c>
    </row>
    <row r="53" spans="1:12" ht="22.5" x14ac:dyDescent="0.2">
      <c r="A53" s="931"/>
      <c r="B53" s="421" t="s">
        <v>87</v>
      </c>
      <c r="C53" s="422"/>
      <c r="D53" s="423" t="s">
        <v>88</v>
      </c>
      <c r="E53" s="424">
        <f>E54+E55</f>
        <v>49000</v>
      </c>
      <c r="F53" s="424">
        <f t="shared" ref="F53:H53" si="45">F54+F55</f>
        <v>0</v>
      </c>
      <c r="G53" s="438">
        <f t="shared" si="45"/>
        <v>49000</v>
      </c>
      <c r="H53" s="448">
        <f t="shared" si="45"/>
        <v>19881.070000000003</v>
      </c>
      <c r="I53" s="902">
        <f t="shared" si="7"/>
        <v>0.40573612244897966</v>
      </c>
      <c r="J53" s="424">
        <f>J54+J55</f>
        <v>23561.33</v>
      </c>
      <c r="K53" s="424">
        <f t="shared" ref="K53:L53" si="46">K54+K55</f>
        <v>23561.33</v>
      </c>
      <c r="L53" s="935">
        <f t="shared" si="46"/>
        <v>84.4</v>
      </c>
    </row>
    <row r="54" spans="1:12" ht="33.75" x14ac:dyDescent="0.2">
      <c r="A54" s="933"/>
      <c r="B54" s="3"/>
      <c r="C54" s="4" t="s">
        <v>90</v>
      </c>
      <c r="D54" s="5" t="s">
        <v>91</v>
      </c>
      <c r="E54" s="413" t="s">
        <v>89</v>
      </c>
      <c r="F54" s="413">
        <f>G54-E54</f>
        <v>0</v>
      </c>
      <c r="G54" s="414" t="s">
        <v>89</v>
      </c>
      <c r="H54" s="447">
        <v>19897.990000000002</v>
      </c>
      <c r="I54" s="899">
        <f t="shared" si="7"/>
        <v>0.40608142857142859</v>
      </c>
      <c r="J54" s="417">
        <v>23561.33</v>
      </c>
      <c r="K54" s="879">
        <v>23561.33</v>
      </c>
      <c r="L54" s="417">
        <v>84.4</v>
      </c>
    </row>
    <row r="55" spans="1:12" ht="22.5" x14ac:dyDescent="0.2">
      <c r="A55" s="933"/>
      <c r="B55" s="3"/>
      <c r="C55" s="4" t="s">
        <v>44</v>
      </c>
      <c r="D55" s="5" t="s">
        <v>45</v>
      </c>
      <c r="E55" s="413">
        <v>0</v>
      </c>
      <c r="F55" s="413">
        <f t="shared" ref="F55" si="47">G55-E55</f>
        <v>0</v>
      </c>
      <c r="G55" s="414">
        <v>0</v>
      </c>
      <c r="H55" s="447">
        <v>-16.920000000000002</v>
      </c>
      <c r="I55" s="899">
        <v>0</v>
      </c>
      <c r="J55" s="417">
        <v>0</v>
      </c>
      <c r="K55" s="879">
        <v>0</v>
      </c>
      <c r="L55" s="417">
        <v>0</v>
      </c>
    </row>
    <row r="56" spans="1:12" ht="56.25" x14ac:dyDescent="0.2">
      <c r="A56" s="931"/>
      <c r="B56" s="421" t="s">
        <v>92</v>
      </c>
      <c r="C56" s="422"/>
      <c r="D56" s="423" t="s">
        <v>93</v>
      </c>
      <c r="E56" s="424">
        <f>E57+E58+E59+E60+E61+E62+E63+E64</f>
        <v>6297482</v>
      </c>
      <c r="F56" s="424">
        <f t="shared" ref="F56:L56" si="48">F57+F58+F59+F60+F61+F62+F63+F64</f>
        <v>0</v>
      </c>
      <c r="G56" s="438">
        <f t="shared" si="48"/>
        <v>6297482</v>
      </c>
      <c r="H56" s="448">
        <f t="shared" si="48"/>
        <v>3322199.0999999996</v>
      </c>
      <c r="I56" s="902">
        <f t="shared" si="7"/>
        <v>0.52754404061813909</v>
      </c>
      <c r="J56" s="424">
        <f t="shared" si="48"/>
        <v>3735339.8400000003</v>
      </c>
      <c r="K56" s="438">
        <f t="shared" si="48"/>
        <v>648157.41</v>
      </c>
      <c r="L56" s="937">
        <f t="shared" si="48"/>
        <v>16</v>
      </c>
    </row>
    <row r="57" spans="1:12" x14ac:dyDescent="0.2">
      <c r="A57" s="933"/>
      <c r="B57" s="3"/>
      <c r="C57" s="4" t="s">
        <v>94</v>
      </c>
      <c r="D57" s="5" t="s">
        <v>95</v>
      </c>
      <c r="E57" s="413" t="s">
        <v>96</v>
      </c>
      <c r="F57" s="413">
        <f>G57-E57</f>
        <v>0</v>
      </c>
      <c r="G57" s="414" t="s">
        <v>96</v>
      </c>
      <c r="H57" s="447">
        <v>2901458.5</v>
      </c>
      <c r="I57" s="899">
        <f t="shared" si="7"/>
        <v>0.52851133086940127</v>
      </c>
      <c r="J57" s="417">
        <v>3116322.14</v>
      </c>
      <c r="K57" s="879">
        <v>505304.71</v>
      </c>
      <c r="L57" s="417">
        <v>4</v>
      </c>
    </row>
    <row r="58" spans="1:12" x14ac:dyDescent="0.2">
      <c r="A58" s="933"/>
      <c r="B58" s="3"/>
      <c r="C58" s="4" t="s">
        <v>97</v>
      </c>
      <c r="D58" s="5" t="s">
        <v>98</v>
      </c>
      <c r="E58" s="413" t="s">
        <v>99</v>
      </c>
      <c r="F58" s="413">
        <f t="shared" ref="F58:F64" si="49">G58-E58</f>
        <v>0</v>
      </c>
      <c r="G58" s="414" t="s">
        <v>99</v>
      </c>
      <c r="H58" s="447">
        <v>50513</v>
      </c>
      <c r="I58" s="899">
        <f t="shared" si="7"/>
        <v>0.53147522700251471</v>
      </c>
      <c r="J58" s="417">
        <v>101030.1</v>
      </c>
      <c r="K58" s="879">
        <v>65626.100000000006</v>
      </c>
      <c r="L58" s="417">
        <v>12</v>
      </c>
    </row>
    <row r="59" spans="1:12" x14ac:dyDescent="0.2">
      <c r="A59" s="933"/>
      <c r="B59" s="3"/>
      <c r="C59" s="4" t="s">
        <v>100</v>
      </c>
      <c r="D59" s="5" t="s">
        <v>101</v>
      </c>
      <c r="E59" s="413" t="s">
        <v>102</v>
      </c>
      <c r="F59" s="413">
        <f t="shared" si="49"/>
        <v>0</v>
      </c>
      <c r="G59" s="414" t="s">
        <v>102</v>
      </c>
      <c r="H59" s="447">
        <v>62281.5</v>
      </c>
      <c r="I59" s="899">
        <f t="shared" si="7"/>
        <v>0.5431605110539397</v>
      </c>
      <c r="J59" s="417">
        <v>65680.5</v>
      </c>
      <c r="K59" s="879">
        <v>3662.5</v>
      </c>
      <c r="L59" s="417">
        <v>0</v>
      </c>
    </row>
    <row r="60" spans="1:12" x14ac:dyDescent="0.2">
      <c r="A60" s="933"/>
      <c r="B60" s="3"/>
      <c r="C60" s="4" t="s">
        <v>103</v>
      </c>
      <c r="D60" s="5" t="s">
        <v>104</v>
      </c>
      <c r="E60" s="413" t="s">
        <v>105</v>
      </c>
      <c r="F60" s="413">
        <f t="shared" si="49"/>
        <v>0</v>
      </c>
      <c r="G60" s="414" t="s">
        <v>105</v>
      </c>
      <c r="H60" s="447">
        <v>13604.9</v>
      </c>
      <c r="I60" s="899">
        <f t="shared" si="7"/>
        <v>0.41856079251784395</v>
      </c>
      <c r="J60" s="417">
        <v>100550.1</v>
      </c>
      <c r="K60" s="879">
        <v>73564.100000000006</v>
      </c>
      <c r="L60" s="417">
        <v>0</v>
      </c>
    </row>
    <row r="61" spans="1:12" x14ac:dyDescent="0.2">
      <c r="A61" s="933"/>
      <c r="B61" s="3"/>
      <c r="C61" s="4" t="s">
        <v>106</v>
      </c>
      <c r="D61" s="5" t="s">
        <v>107</v>
      </c>
      <c r="E61" s="413" t="s">
        <v>108</v>
      </c>
      <c r="F61" s="413">
        <f t="shared" si="49"/>
        <v>0</v>
      </c>
      <c r="G61" s="414" t="s">
        <v>108</v>
      </c>
      <c r="H61" s="447">
        <v>36526</v>
      </c>
      <c r="I61" s="899">
        <f t="shared" si="7"/>
        <v>18.263000000000002</v>
      </c>
      <c r="J61" s="417">
        <v>0</v>
      </c>
      <c r="K61" s="879">
        <v>0</v>
      </c>
      <c r="L61" s="417">
        <v>0</v>
      </c>
    </row>
    <row r="62" spans="1:12" x14ac:dyDescent="0.2">
      <c r="A62" s="933"/>
      <c r="B62" s="3"/>
      <c r="C62" s="4" t="s">
        <v>18</v>
      </c>
      <c r="D62" s="5" t="s">
        <v>19</v>
      </c>
      <c r="E62" s="413" t="s">
        <v>109</v>
      </c>
      <c r="F62" s="413">
        <f t="shared" si="49"/>
        <v>0</v>
      </c>
      <c r="G62" s="414" t="s">
        <v>109</v>
      </c>
      <c r="H62" s="447">
        <v>419.4</v>
      </c>
      <c r="I62" s="899">
        <f t="shared" si="7"/>
        <v>1.0485</v>
      </c>
      <c r="J62" s="417">
        <v>0</v>
      </c>
      <c r="K62" s="879">
        <v>0</v>
      </c>
      <c r="L62" s="417">
        <v>0</v>
      </c>
    </row>
    <row r="63" spans="1:12" ht="22.5" x14ac:dyDescent="0.2">
      <c r="A63" s="933"/>
      <c r="B63" s="3"/>
      <c r="C63" s="4" t="s">
        <v>44</v>
      </c>
      <c r="D63" s="5" t="s">
        <v>45</v>
      </c>
      <c r="E63" s="413" t="s">
        <v>40</v>
      </c>
      <c r="F63" s="413">
        <f t="shared" si="49"/>
        <v>0</v>
      </c>
      <c r="G63" s="414" t="s">
        <v>40</v>
      </c>
      <c r="H63" s="447">
        <v>-23371.200000000001</v>
      </c>
      <c r="I63" s="899">
        <f t="shared" si="7"/>
        <v>-3.8952</v>
      </c>
      <c r="J63" s="417">
        <v>351757</v>
      </c>
      <c r="K63" s="879">
        <v>0</v>
      </c>
      <c r="L63" s="417">
        <v>0</v>
      </c>
    </row>
    <row r="64" spans="1:12" ht="22.5" x14ac:dyDescent="0.2">
      <c r="A64" s="933"/>
      <c r="B64" s="3"/>
      <c r="C64" s="4" t="s">
        <v>110</v>
      </c>
      <c r="D64" s="5" t="s">
        <v>111</v>
      </c>
      <c r="E64" s="413" t="s">
        <v>112</v>
      </c>
      <c r="F64" s="413">
        <f t="shared" si="49"/>
        <v>0</v>
      </c>
      <c r="G64" s="414" t="s">
        <v>112</v>
      </c>
      <c r="H64" s="447">
        <v>280767</v>
      </c>
      <c r="I64" s="899">
        <f t="shared" si="7"/>
        <v>0.5040700179533214</v>
      </c>
      <c r="J64" s="417">
        <v>0</v>
      </c>
      <c r="K64" s="879">
        <v>0</v>
      </c>
      <c r="L64" s="417">
        <v>0</v>
      </c>
    </row>
    <row r="65" spans="1:12" ht="56.25" x14ac:dyDescent="0.2">
      <c r="A65" s="931"/>
      <c r="B65" s="421" t="s">
        <v>113</v>
      </c>
      <c r="C65" s="422"/>
      <c r="D65" s="423" t="s">
        <v>114</v>
      </c>
      <c r="E65" s="424">
        <f>E66+E67+E68+E69+E70+E71+E72+E74+E75+E73</f>
        <v>4760270</v>
      </c>
      <c r="F65" s="424">
        <f t="shared" ref="F65:H65" si="50">F66+F67+F68+F69+F70+F71+F72+F74+F75+F73</f>
        <v>0</v>
      </c>
      <c r="G65" s="438">
        <f t="shared" si="50"/>
        <v>4760270</v>
      </c>
      <c r="H65" s="448">
        <f t="shared" si="50"/>
        <v>2218603.5299999998</v>
      </c>
      <c r="I65" s="902">
        <f t="shared" si="7"/>
        <v>0.46606674201253284</v>
      </c>
      <c r="J65" s="424">
        <f>J66+J67+J68+J69+J70+J71+J72+J74+J75+J73</f>
        <v>3952997.21</v>
      </c>
      <c r="K65" s="438">
        <f>K66+K67+K68+K69+K70+K71+K72+K74+K75+K73</f>
        <v>1696106.73</v>
      </c>
      <c r="L65" s="937">
        <f>L66+L67+L68+L69+L70+L71+L72+L74+L75+L73</f>
        <v>15147.029999999999</v>
      </c>
    </row>
    <row r="66" spans="1:12" x14ac:dyDescent="0.2">
      <c r="A66" s="933"/>
      <c r="B66" s="3"/>
      <c r="C66" s="4" t="s">
        <v>94</v>
      </c>
      <c r="D66" s="5" t="s">
        <v>95</v>
      </c>
      <c r="E66" s="413" t="s">
        <v>115</v>
      </c>
      <c r="F66" s="413">
        <f>G66-E66</f>
        <v>0</v>
      </c>
      <c r="G66" s="414" t="s">
        <v>115</v>
      </c>
      <c r="H66" s="447">
        <v>1476380.82</v>
      </c>
      <c r="I66" s="899">
        <f t="shared" si="7"/>
        <v>0.47689953775934418</v>
      </c>
      <c r="J66" s="417">
        <v>2712113.96</v>
      </c>
      <c r="K66" s="879">
        <v>1428129.61</v>
      </c>
      <c r="L66" s="417">
        <v>12322.8</v>
      </c>
    </row>
    <row r="67" spans="1:12" x14ac:dyDescent="0.2">
      <c r="A67" s="933"/>
      <c r="B67" s="3"/>
      <c r="C67" s="4" t="s">
        <v>97</v>
      </c>
      <c r="D67" s="5" t="s">
        <v>98</v>
      </c>
      <c r="E67" s="413" t="s">
        <v>116</v>
      </c>
      <c r="F67" s="413">
        <f t="shared" ref="F67:F75" si="51">G67-E67</f>
        <v>0</v>
      </c>
      <c r="G67" s="414" t="s">
        <v>116</v>
      </c>
      <c r="H67" s="447">
        <v>313436.92</v>
      </c>
      <c r="I67" s="899">
        <f t="shared" si="7"/>
        <v>0.48507407573630801</v>
      </c>
      <c r="J67" s="417">
        <v>333297.36</v>
      </c>
      <c r="K67" s="879">
        <v>87025.73</v>
      </c>
      <c r="L67" s="417">
        <v>2014.8</v>
      </c>
    </row>
    <row r="68" spans="1:12" x14ac:dyDescent="0.2">
      <c r="A68" s="933"/>
      <c r="B68" s="3"/>
      <c r="C68" s="4" t="s">
        <v>100</v>
      </c>
      <c r="D68" s="5" t="s">
        <v>101</v>
      </c>
      <c r="E68" s="413" t="s">
        <v>117</v>
      </c>
      <c r="F68" s="413">
        <f t="shared" si="51"/>
        <v>0</v>
      </c>
      <c r="G68" s="414" t="s">
        <v>117</v>
      </c>
      <c r="H68" s="447">
        <v>4416</v>
      </c>
      <c r="I68" s="899">
        <f t="shared" si="7"/>
        <v>0.66296351899114248</v>
      </c>
      <c r="J68" s="417">
        <v>4183.8999999999996</v>
      </c>
      <c r="K68" s="879">
        <v>1444.9</v>
      </c>
      <c r="L68" s="417">
        <v>73.400000000000006</v>
      </c>
    </row>
    <row r="69" spans="1:12" x14ac:dyDescent="0.2">
      <c r="A69" s="933"/>
      <c r="B69" s="3"/>
      <c r="C69" s="4" t="s">
        <v>103</v>
      </c>
      <c r="D69" s="5" t="s">
        <v>104</v>
      </c>
      <c r="E69" s="413" t="s">
        <v>118</v>
      </c>
      <c r="F69" s="413">
        <f t="shared" si="51"/>
        <v>0</v>
      </c>
      <c r="G69" s="414" t="s">
        <v>118</v>
      </c>
      <c r="H69" s="447">
        <v>161143.76</v>
      </c>
      <c r="I69" s="899">
        <f t="shared" si="7"/>
        <v>0.48080225327907006</v>
      </c>
      <c r="J69" s="417">
        <v>312967.59000000003</v>
      </c>
      <c r="K69" s="879">
        <v>168965.09</v>
      </c>
      <c r="L69" s="417">
        <v>516.03</v>
      </c>
    </row>
    <row r="70" spans="1:12" x14ac:dyDescent="0.2">
      <c r="A70" s="933"/>
      <c r="B70" s="3"/>
      <c r="C70" s="4" t="s">
        <v>119</v>
      </c>
      <c r="D70" s="5" t="s">
        <v>120</v>
      </c>
      <c r="E70" s="413" t="s">
        <v>121</v>
      </c>
      <c r="F70" s="413">
        <f t="shared" si="51"/>
        <v>0</v>
      </c>
      <c r="G70" s="414" t="s">
        <v>121</v>
      </c>
      <c r="H70" s="447">
        <v>9048.44</v>
      </c>
      <c r="I70" s="899">
        <f t="shared" si="7"/>
        <v>5.4839030303030306E-2</v>
      </c>
      <c r="J70" s="417">
        <v>9368</v>
      </c>
      <c r="K70" s="879">
        <v>9368</v>
      </c>
      <c r="L70" s="417">
        <v>0</v>
      </c>
    </row>
    <row r="71" spans="1:12" x14ac:dyDescent="0.2">
      <c r="A71" s="933"/>
      <c r="B71" s="3"/>
      <c r="C71" s="4" t="s">
        <v>122</v>
      </c>
      <c r="D71" s="5" t="s">
        <v>123</v>
      </c>
      <c r="E71" s="413" t="s">
        <v>124</v>
      </c>
      <c r="F71" s="413">
        <f t="shared" si="51"/>
        <v>0</v>
      </c>
      <c r="G71" s="414" t="s">
        <v>124</v>
      </c>
      <c r="H71" s="447">
        <v>47841</v>
      </c>
      <c r="I71" s="899">
        <f t="shared" si="7"/>
        <v>0.398675</v>
      </c>
      <c r="J71" s="417">
        <v>0</v>
      </c>
      <c r="K71" s="879">
        <v>0</v>
      </c>
      <c r="L71" s="417">
        <v>0</v>
      </c>
    </row>
    <row r="72" spans="1:12" x14ac:dyDescent="0.2">
      <c r="A72" s="933"/>
      <c r="B72" s="3"/>
      <c r="C72" s="4" t="s">
        <v>106</v>
      </c>
      <c r="D72" s="5" t="s">
        <v>107</v>
      </c>
      <c r="E72" s="413" t="s">
        <v>125</v>
      </c>
      <c r="F72" s="413">
        <f t="shared" si="51"/>
        <v>0</v>
      </c>
      <c r="G72" s="414" t="s">
        <v>125</v>
      </c>
      <c r="H72" s="447">
        <v>184990.37</v>
      </c>
      <c r="I72" s="899">
        <f t="shared" si="7"/>
        <v>0.54408932352941175</v>
      </c>
      <c r="J72" s="417">
        <v>895.2</v>
      </c>
      <c r="K72" s="879">
        <v>835.2</v>
      </c>
      <c r="L72" s="417">
        <v>220</v>
      </c>
    </row>
    <row r="73" spans="1:12" ht="22.5" x14ac:dyDescent="0.2">
      <c r="A73" s="933"/>
      <c r="B73" s="3"/>
      <c r="C73" s="876" t="s">
        <v>1101</v>
      </c>
      <c r="D73" s="877" t="s">
        <v>1102</v>
      </c>
      <c r="E73" s="413">
        <v>0</v>
      </c>
      <c r="F73" s="413">
        <v>0</v>
      </c>
      <c r="G73" s="414">
        <v>0</v>
      </c>
      <c r="H73" s="447">
        <v>0</v>
      </c>
      <c r="I73" s="899">
        <v>0</v>
      </c>
      <c r="J73" s="417">
        <v>338.2</v>
      </c>
      <c r="K73" s="879">
        <v>338.2</v>
      </c>
      <c r="L73" s="417">
        <v>0</v>
      </c>
    </row>
    <row r="74" spans="1:12" x14ac:dyDescent="0.2">
      <c r="A74" s="933"/>
      <c r="B74" s="3"/>
      <c r="C74" s="4" t="s">
        <v>18</v>
      </c>
      <c r="D74" s="5" t="s">
        <v>19</v>
      </c>
      <c r="E74" s="413" t="s">
        <v>126</v>
      </c>
      <c r="F74" s="413">
        <f t="shared" si="51"/>
        <v>0</v>
      </c>
      <c r="G74" s="414" t="s">
        <v>126</v>
      </c>
      <c r="H74" s="447">
        <v>7258.46</v>
      </c>
      <c r="I74" s="899">
        <f t="shared" si="7"/>
        <v>0.6311704347826087</v>
      </c>
      <c r="J74" s="417">
        <v>0</v>
      </c>
      <c r="K74" s="879">
        <v>0</v>
      </c>
      <c r="L74" s="417">
        <v>0</v>
      </c>
    </row>
    <row r="75" spans="1:12" ht="22.5" x14ac:dyDescent="0.2">
      <c r="A75" s="933"/>
      <c r="B75" s="3"/>
      <c r="C75" s="4" t="s">
        <v>44</v>
      </c>
      <c r="D75" s="5" t="s">
        <v>45</v>
      </c>
      <c r="E75" s="413" t="s">
        <v>127</v>
      </c>
      <c r="F75" s="413">
        <f t="shared" si="51"/>
        <v>0</v>
      </c>
      <c r="G75" s="414" t="s">
        <v>127</v>
      </c>
      <c r="H75" s="447">
        <v>14087.76</v>
      </c>
      <c r="I75" s="899">
        <f t="shared" si="7"/>
        <v>0.35219400000000001</v>
      </c>
      <c r="J75" s="417">
        <v>579833</v>
      </c>
      <c r="K75" s="879">
        <v>0</v>
      </c>
      <c r="L75" s="417">
        <v>0</v>
      </c>
    </row>
    <row r="76" spans="1:12" ht="33.75" x14ac:dyDescent="0.2">
      <c r="A76" s="931"/>
      <c r="B76" s="421" t="s">
        <v>128</v>
      </c>
      <c r="C76" s="422"/>
      <c r="D76" s="423" t="s">
        <v>129</v>
      </c>
      <c r="E76" s="424">
        <f>E77+E78+E79+E80+E81</f>
        <v>337000</v>
      </c>
      <c r="F76" s="424">
        <f t="shared" ref="F76:H76" si="52">F77+F78+F79+F80+F81</f>
        <v>0</v>
      </c>
      <c r="G76" s="438">
        <f t="shared" si="52"/>
        <v>337000</v>
      </c>
      <c r="H76" s="448">
        <f t="shared" si="52"/>
        <v>228551.54</v>
      </c>
      <c r="I76" s="902">
        <f t="shared" si="7"/>
        <v>0.67819448071216615</v>
      </c>
      <c r="J76" s="424">
        <f>J77+J78+J79+J80+J81</f>
        <v>319978.15000000002</v>
      </c>
      <c r="K76" s="424">
        <f t="shared" ref="K76:L76" si="53">K77+K78+K79+K80+K81</f>
        <v>154448.20000000001</v>
      </c>
      <c r="L76" s="935">
        <f t="shared" si="53"/>
        <v>0</v>
      </c>
    </row>
    <row r="77" spans="1:12" x14ac:dyDescent="0.2">
      <c r="A77" s="933"/>
      <c r="B77" s="3"/>
      <c r="C77" s="4" t="s">
        <v>130</v>
      </c>
      <c r="D77" s="5" t="s">
        <v>131</v>
      </c>
      <c r="E77" s="413" t="s">
        <v>132</v>
      </c>
      <c r="F77" s="413">
        <f>G77-E77</f>
        <v>0</v>
      </c>
      <c r="G77" s="414" t="s">
        <v>132</v>
      </c>
      <c r="H77" s="447">
        <v>24279</v>
      </c>
      <c r="I77" s="899">
        <f t="shared" si="7"/>
        <v>0.51657446808510643</v>
      </c>
      <c r="J77" s="417">
        <v>0</v>
      </c>
      <c r="K77" s="879">
        <v>0</v>
      </c>
      <c r="L77" s="417">
        <v>0</v>
      </c>
    </row>
    <row r="78" spans="1:12" ht="22.5" x14ac:dyDescent="0.2">
      <c r="A78" s="933"/>
      <c r="B78" s="3"/>
      <c r="C78" s="4" t="s">
        <v>133</v>
      </c>
      <c r="D78" s="5" t="s">
        <v>134</v>
      </c>
      <c r="E78" s="413" t="s">
        <v>135</v>
      </c>
      <c r="F78" s="413">
        <f t="shared" ref="F78:F81" si="54">G78-E78</f>
        <v>0</v>
      </c>
      <c r="G78" s="414" t="s">
        <v>135</v>
      </c>
      <c r="H78" s="447">
        <v>201261.04</v>
      </c>
      <c r="I78" s="899">
        <f t="shared" si="7"/>
        <v>0.70617908771929827</v>
      </c>
      <c r="J78" s="417">
        <v>82051.95</v>
      </c>
      <c r="K78" s="879">
        <v>0</v>
      </c>
      <c r="L78" s="417">
        <v>0</v>
      </c>
    </row>
    <row r="79" spans="1:12" ht="45" x14ac:dyDescent="0.2">
      <c r="A79" s="933"/>
      <c r="B79" s="3"/>
      <c r="C79" s="4" t="s">
        <v>25</v>
      </c>
      <c r="D79" s="5" t="s">
        <v>26</v>
      </c>
      <c r="E79" s="413" t="s">
        <v>136</v>
      </c>
      <c r="F79" s="413">
        <f t="shared" si="54"/>
        <v>0</v>
      </c>
      <c r="G79" s="414" t="s">
        <v>136</v>
      </c>
      <c r="H79" s="447">
        <v>2928</v>
      </c>
      <c r="I79" s="899">
        <f t="shared" si="7"/>
        <v>0.58560000000000001</v>
      </c>
      <c r="J79" s="417">
        <v>154448.20000000001</v>
      </c>
      <c r="K79" s="879">
        <v>154448.20000000001</v>
      </c>
      <c r="L79" s="417">
        <v>0</v>
      </c>
    </row>
    <row r="80" spans="1:12" x14ac:dyDescent="0.2">
      <c r="A80" s="938" t="s">
        <v>1104</v>
      </c>
      <c r="B80" s="3"/>
      <c r="C80" s="4" t="s">
        <v>18</v>
      </c>
      <c r="D80" s="5" t="s">
        <v>19</v>
      </c>
      <c r="E80" s="413">
        <v>0</v>
      </c>
      <c r="F80" s="413">
        <f t="shared" si="54"/>
        <v>0</v>
      </c>
      <c r="G80" s="414">
        <v>0</v>
      </c>
      <c r="H80" s="447">
        <v>11.6</v>
      </c>
      <c r="I80" s="899">
        <v>0</v>
      </c>
      <c r="J80" s="417">
        <v>0</v>
      </c>
      <c r="K80" s="879">
        <v>0</v>
      </c>
      <c r="L80" s="417">
        <v>0</v>
      </c>
    </row>
    <row r="81" spans="1:12" ht="22.5" x14ac:dyDescent="0.2">
      <c r="A81" s="933"/>
      <c r="B81" s="3"/>
      <c r="C81" s="4" t="s">
        <v>44</v>
      </c>
      <c r="D81" s="5" t="s">
        <v>45</v>
      </c>
      <c r="E81" s="413">
        <v>0</v>
      </c>
      <c r="F81" s="413">
        <f t="shared" si="54"/>
        <v>0</v>
      </c>
      <c r="G81" s="414">
        <v>0</v>
      </c>
      <c r="H81" s="447">
        <v>71.900000000000006</v>
      </c>
      <c r="I81" s="899">
        <v>0</v>
      </c>
      <c r="J81" s="417">
        <v>83478</v>
      </c>
      <c r="K81" s="879">
        <v>0</v>
      </c>
      <c r="L81" s="417">
        <v>0</v>
      </c>
    </row>
    <row r="82" spans="1:12" ht="22.5" x14ac:dyDescent="0.2">
      <c r="A82" s="931"/>
      <c r="B82" s="421" t="s">
        <v>137</v>
      </c>
      <c r="C82" s="422"/>
      <c r="D82" s="423" t="s">
        <v>138</v>
      </c>
      <c r="E82" s="424">
        <f>E83+E84</f>
        <v>9246025</v>
      </c>
      <c r="F82" s="424">
        <f t="shared" ref="F82:L82" si="55">F83+F84</f>
        <v>0</v>
      </c>
      <c r="G82" s="438">
        <f t="shared" si="55"/>
        <v>9246025</v>
      </c>
      <c r="H82" s="448">
        <f t="shared" si="55"/>
        <v>3998952.92</v>
      </c>
      <c r="I82" s="902">
        <f t="shared" si="7"/>
        <v>0.43250509489212929</v>
      </c>
      <c r="J82" s="424">
        <f t="shared" si="55"/>
        <v>396.29</v>
      </c>
      <c r="K82" s="438">
        <f t="shared" si="55"/>
        <v>0</v>
      </c>
      <c r="L82" s="937">
        <f t="shared" si="55"/>
        <v>28020.59</v>
      </c>
    </row>
    <row r="83" spans="1:12" x14ac:dyDescent="0.2">
      <c r="A83" s="933"/>
      <c r="B83" s="3"/>
      <c r="C83" s="4" t="s">
        <v>139</v>
      </c>
      <c r="D83" s="5" t="s">
        <v>140</v>
      </c>
      <c r="E83" s="413" t="s">
        <v>141</v>
      </c>
      <c r="F83" s="413">
        <f>G83-E83</f>
        <v>0</v>
      </c>
      <c r="G83" s="414" t="s">
        <v>141</v>
      </c>
      <c r="H83" s="449">
        <v>3497508</v>
      </c>
      <c r="I83" s="899">
        <f t="shared" si="7"/>
        <v>0.44862708880487173</v>
      </c>
      <c r="J83" s="417">
        <v>0</v>
      </c>
      <c r="K83" s="879">
        <v>0</v>
      </c>
      <c r="L83" s="417">
        <v>0</v>
      </c>
    </row>
    <row r="84" spans="1:12" x14ac:dyDescent="0.2">
      <c r="A84" s="933"/>
      <c r="B84" s="3"/>
      <c r="C84" s="4" t="s">
        <v>142</v>
      </c>
      <c r="D84" s="5" t="s">
        <v>143</v>
      </c>
      <c r="E84" s="413" t="s">
        <v>144</v>
      </c>
      <c r="F84" s="413">
        <f>G84-E84</f>
        <v>0</v>
      </c>
      <c r="G84" s="414" t="s">
        <v>144</v>
      </c>
      <c r="H84" s="449">
        <v>501444.92</v>
      </c>
      <c r="I84" s="899">
        <f t="shared" si="7"/>
        <v>0.3458240827586207</v>
      </c>
      <c r="J84" s="417">
        <v>396.29</v>
      </c>
      <c r="K84" s="879">
        <v>0</v>
      </c>
      <c r="L84" s="417">
        <v>28020.59</v>
      </c>
    </row>
    <row r="85" spans="1:12" ht="21" customHeight="1" x14ac:dyDescent="0.2">
      <c r="A85" s="934" t="s">
        <v>145</v>
      </c>
      <c r="B85" s="418"/>
      <c r="C85" s="418"/>
      <c r="D85" s="419" t="s">
        <v>146</v>
      </c>
      <c r="E85" s="420">
        <f>E86+E88+E90+E94</f>
        <v>16610450.73</v>
      </c>
      <c r="F85" s="420">
        <f t="shared" ref="F85:L85" si="56">F86+F88+F90+F94</f>
        <v>-118856</v>
      </c>
      <c r="G85" s="437">
        <f t="shared" si="56"/>
        <v>16491594.73</v>
      </c>
      <c r="H85" s="445">
        <f t="shared" si="56"/>
        <v>9716207.0899999999</v>
      </c>
      <c r="I85" s="443">
        <f t="shared" si="7"/>
        <v>0.58916116052289136</v>
      </c>
      <c r="J85" s="420">
        <f t="shared" si="56"/>
        <v>3499.84</v>
      </c>
      <c r="K85" s="437">
        <f t="shared" si="56"/>
        <v>0</v>
      </c>
      <c r="L85" s="936">
        <f t="shared" si="56"/>
        <v>0</v>
      </c>
    </row>
    <row r="86" spans="1:12" ht="22.5" x14ac:dyDescent="0.2">
      <c r="A86" s="931"/>
      <c r="B86" s="421" t="s">
        <v>147</v>
      </c>
      <c r="C86" s="422"/>
      <c r="D86" s="423" t="s">
        <v>148</v>
      </c>
      <c r="E86" s="424">
        <f>E87</f>
        <v>12869113</v>
      </c>
      <c r="F86" s="424">
        <f t="shared" ref="F86:L86" si="57">F87</f>
        <v>-118856</v>
      </c>
      <c r="G86" s="438" t="str">
        <f t="shared" si="57"/>
        <v>12 750 257,00</v>
      </c>
      <c r="H86" s="448">
        <f t="shared" si="57"/>
        <v>7846312</v>
      </c>
      <c r="I86" s="902">
        <f t="shared" si="7"/>
        <v>0.61538461538461542</v>
      </c>
      <c r="J86" s="424">
        <f t="shared" si="57"/>
        <v>0</v>
      </c>
      <c r="K86" s="438">
        <f t="shared" si="57"/>
        <v>0</v>
      </c>
      <c r="L86" s="937">
        <f t="shared" si="57"/>
        <v>0</v>
      </c>
    </row>
    <row r="87" spans="1:12" x14ac:dyDescent="0.2">
      <c r="A87" s="933"/>
      <c r="B87" s="3"/>
      <c r="C87" s="4" t="s">
        <v>150</v>
      </c>
      <c r="D87" s="5" t="s">
        <v>151</v>
      </c>
      <c r="E87" s="413">
        <v>12869113</v>
      </c>
      <c r="F87" s="413">
        <f>G87-E87</f>
        <v>-118856</v>
      </c>
      <c r="G87" s="414" t="s">
        <v>149</v>
      </c>
      <c r="H87" s="447">
        <v>7846312</v>
      </c>
      <c r="I87" s="899">
        <f t="shared" ref="I87:I165" si="58">H87/G87</f>
        <v>0.61538461538461542</v>
      </c>
      <c r="J87" s="417">
        <v>0</v>
      </c>
      <c r="K87" s="879">
        <v>0</v>
      </c>
      <c r="L87" s="417">
        <v>0</v>
      </c>
    </row>
    <row r="88" spans="1:12" ht="22.5" x14ac:dyDescent="0.2">
      <c r="A88" s="931"/>
      <c r="B88" s="421" t="s">
        <v>152</v>
      </c>
      <c r="C88" s="422"/>
      <c r="D88" s="423" t="s">
        <v>153</v>
      </c>
      <c r="E88" s="424" t="str">
        <f>E89</f>
        <v>3 386 584,00</v>
      </c>
      <c r="F88" s="424">
        <f t="shared" ref="F88:L88" si="59">F89</f>
        <v>0</v>
      </c>
      <c r="G88" s="438" t="str">
        <f t="shared" si="59"/>
        <v>3 386 584,00</v>
      </c>
      <c r="H88" s="448">
        <f t="shared" si="59"/>
        <v>1693290</v>
      </c>
      <c r="I88" s="902">
        <f t="shared" si="58"/>
        <v>0.49999940943440352</v>
      </c>
      <c r="J88" s="424">
        <f t="shared" si="59"/>
        <v>0</v>
      </c>
      <c r="K88" s="438">
        <f t="shared" si="59"/>
        <v>0</v>
      </c>
      <c r="L88" s="937">
        <f t="shared" si="59"/>
        <v>0</v>
      </c>
    </row>
    <row r="89" spans="1:12" x14ac:dyDescent="0.2">
      <c r="A89" s="933"/>
      <c r="B89" s="3"/>
      <c r="C89" s="4" t="s">
        <v>150</v>
      </c>
      <c r="D89" s="5" t="s">
        <v>151</v>
      </c>
      <c r="E89" s="413" t="s">
        <v>154</v>
      </c>
      <c r="F89" s="413">
        <f>G89-E89</f>
        <v>0</v>
      </c>
      <c r="G89" s="414" t="s">
        <v>154</v>
      </c>
      <c r="H89" s="447">
        <v>1693290</v>
      </c>
      <c r="I89" s="899">
        <f t="shared" si="58"/>
        <v>0.49999940943440352</v>
      </c>
      <c r="J89" s="434">
        <v>0</v>
      </c>
      <c r="K89" s="880">
        <v>0</v>
      </c>
      <c r="L89" s="417">
        <v>0</v>
      </c>
    </row>
    <row r="90" spans="1:12" ht="15" x14ac:dyDescent="0.2">
      <c r="A90" s="931"/>
      <c r="B90" s="421" t="s">
        <v>155</v>
      </c>
      <c r="C90" s="422"/>
      <c r="D90" s="423" t="s">
        <v>156</v>
      </c>
      <c r="E90" s="424">
        <f>E92+E93+E91</f>
        <v>99984.73</v>
      </c>
      <c r="F90" s="424">
        <f t="shared" ref="F90:H90" si="60">F92+F93+F91</f>
        <v>0</v>
      </c>
      <c r="G90" s="438">
        <f t="shared" si="60"/>
        <v>99984.73</v>
      </c>
      <c r="H90" s="448">
        <f t="shared" si="60"/>
        <v>49219.090000000004</v>
      </c>
      <c r="I90" s="902">
        <f t="shared" si="58"/>
        <v>0.49226606902874076</v>
      </c>
      <c r="J90" s="890">
        <f>J92+J93+J91</f>
        <v>3499.84</v>
      </c>
      <c r="K90" s="890">
        <f t="shared" ref="K90:L90" si="61">K92+K93+K91</f>
        <v>0</v>
      </c>
      <c r="L90" s="939">
        <f t="shared" si="61"/>
        <v>0</v>
      </c>
    </row>
    <row r="91" spans="1:12" ht="33.75" x14ac:dyDescent="0.2">
      <c r="A91" s="931"/>
      <c r="B91" s="1096"/>
      <c r="C91" s="897" t="s">
        <v>1105</v>
      </c>
      <c r="D91" s="893" t="s">
        <v>1106</v>
      </c>
      <c r="E91" s="894">
        <v>0</v>
      </c>
      <c r="F91" s="894">
        <v>0</v>
      </c>
      <c r="G91" s="895">
        <v>0</v>
      </c>
      <c r="H91" s="896">
        <v>4000</v>
      </c>
      <c r="I91" s="900">
        <v>0</v>
      </c>
      <c r="J91" s="892">
        <v>2410.84</v>
      </c>
      <c r="K91" s="892">
        <v>0</v>
      </c>
      <c r="L91" s="892">
        <v>0</v>
      </c>
    </row>
    <row r="92" spans="1:12" x14ac:dyDescent="0.2">
      <c r="A92" s="933"/>
      <c r="B92" s="1097"/>
      <c r="C92" s="4" t="s">
        <v>47</v>
      </c>
      <c r="D92" s="5" t="s">
        <v>48</v>
      </c>
      <c r="E92" s="413" t="s">
        <v>157</v>
      </c>
      <c r="F92" s="413">
        <f>G92-E92</f>
        <v>0</v>
      </c>
      <c r="G92" s="414" t="s">
        <v>157</v>
      </c>
      <c r="H92" s="447">
        <v>32638.65</v>
      </c>
      <c r="I92" s="899">
        <f t="shared" si="58"/>
        <v>0.46636816345508519</v>
      </c>
      <c r="J92" s="417">
        <v>0</v>
      </c>
      <c r="K92" s="879">
        <v>0</v>
      </c>
      <c r="L92" s="417">
        <v>0</v>
      </c>
    </row>
    <row r="93" spans="1:12" x14ac:dyDescent="0.2">
      <c r="A93" s="933"/>
      <c r="B93" s="1098"/>
      <c r="C93" s="4" t="s">
        <v>50</v>
      </c>
      <c r="D93" s="5" t="s">
        <v>51</v>
      </c>
      <c r="E93" s="413" t="s">
        <v>158</v>
      </c>
      <c r="F93" s="413">
        <f>G93-E93</f>
        <v>0</v>
      </c>
      <c r="G93" s="414" t="s">
        <v>158</v>
      </c>
      <c r="H93" s="447">
        <v>12580.44</v>
      </c>
      <c r="I93" s="899">
        <f t="shared" si="58"/>
        <v>0.419348</v>
      </c>
      <c r="J93" s="417">
        <v>1089</v>
      </c>
      <c r="K93" s="879">
        <v>0</v>
      </c>
      <c r="L93" s="417">
        <v>0</v>
      </c>
    </row>
    <row r="94" spans="1:12" ht="22.5" x14ac:dyDescent="0.2">
      <c r="A94" s="931"/>
      <c r="B94" s="421" t="s">
        <v>159</v>
      </c>
      <c r="C94" s="422"/>
      <c r="D94" s="423" t="s">
        <v>160</v>
      </c>
      <c r="E94" s="424" t="str">
        <f>E95</f>
        <v>254 769,00</v>
      </c>
      <c r="F94" s="424">
        <f t="shared" ref="F94:L94" si="62">F95</f>
        <v>0</v>
      </c>
      <c r="G94" s="438" t="str">
        <f t="shared" si="62"/>
        <v>254 769,00</v>
      </c>
      <c r="H94" s="448">
        <f t="shared" si="62"/>
        <v>127386</v>
      </c>
      <c r="I94" s="902">
        <f t="shared" si="58"/>
        <v>0.50000588768649246</v>
      </c>
      <c r="J94" s="424">
        <f t="shared" si="62"/>
        <v>0</v>
      </c>
      <c r="K94" s="438">
        <f t="shared" si="62"/>
        <v>0</v>
      </c>
      <c r="L94" s="937">
        <f t="shared" si="62"/>
        <v>0</v>
      </c>
    </row>
    <row r="95" spans="1:12" x14ac:dyDescent="0.2">
      <c r="A95" s="933"/>
      <c r="B95" s="3"/>
      <c r="C95" s="4" t="s">
        <v>150</v>
      </c>
      <c r="D95" s="5" t="s">
        <v>151</v>
      </c>
      <c r="E95" s="413" t="s">
        <v>161</v>
      </c>
      <c r="F95" s="413">
        <f>G95-E95</f>
        <v>0</v>
      </c>
      <c r="G95" s="414" t="s">
        <v>161</v>
      </c>
      <c r="H95" s="447">
        <v>127386</v>
      </c>
      <c r="I95" s="899">
        <f t="shared" si="58"/>
        <v>0.50000588768649246</v>
      </c>
      <c r="J95" s="417">
        <v>0</v>
      </c>
      <c r="K95" s="879">
        <v>0</v>
      </c>
      <c r="L95" s="417">
        <v>0</v>
      </c>
    </row>
    <row r="96" spans="1:12" ht="21" customHeight="1" x14ac:dyDescent="0.2">
      <c r="A96" s="934" t="s">
        <v>162</v>
      </c>
      <c r="B96" s="418"/>
      <c r="C96" s="418"/>
      <c r="D96" s="419" t="s">
        <v>163</v>
      </c>
      <c r="E96" s="420">
        <f>E97+E102+E105+E113+E118+E122</f>
        <v>1491394</v>
      </c>
      <c r="F96" s="420">
        <f t="shared" ref="F96:H96" si="63">F97+F102+F105+F113+F118+F122</f>
        <v>158209.91</v>
      </c>
      <c r="G96" s="437">
        <f t="shared" si="63"/>
        <v>1649603.91</v>
      </c>
      <c r="H96" s="445">
        <f t="shared" si="63"/>
        <v>894191.50999999989</v>
      </c>
      <c r="I96" s="443">
        <f t="shared" si="58"/>
        <v>0.5420643735016365</v>
      </c>
      <c r="J96" s="420">
        <f>J97+J102+J105+J113+J118+J122</f>
        <v>3615.48</v>
      </c>
      <c r="K96" s="420">
        <f t="shared" ref="K96:L96" si="64">K97+K102+K105+K113+K118+K122</f>
        <v>1439.88</v>
      </c>
      <c r="L96" s="928">
        <f t="shared" si="64"/>
        <v>0</v>
      </c>
    </row>
    <row r="97" spans="1:12" ht="15" x14ac:dyDescent="0.2">
      <c r="A97" s="931"/>
      <c r="B97" s="421" t="s">
        <v>164</v>
      </c>
      <c r="C97" s="422"/>
      <c r="D97" s="423" t="s">
        <v>165</v>
      </c>
      <c r="E97" s="424">
        <f>E99+E100+E101+E98</f>
        <v>18549</v>
      </c>
      <c r="F97" s="424">
        <f t="shared" ref="F97:H97" si="65">F99+F100+F101+F98</f>
        <v>87517.72</v>
      </c>
      <c r="G97" s="438">
        <f t="shared" si="65"/>
        <v>106066.72</v>
      </c>
      <c r="H97" s="448">
        <f t="shared" si="65"/>
        <v>99092.02</v>
      </c>
      <c r="I97" s="902">
        <f t="shared" si="58"/>
        <v>0.9342423335047978</v>
      </c>
      <c r="J97" s="890">
        <f>J99+J100+J98+J100+J101</f>
        <v>1414.88</v>
      </c>
      <c r="K97" s="890">
        <f t="shared" ref="K97:L97" si="66">K99+K100+K98+K100+K101</f>
        <v>1414.88</v>
      </c>
      <c r="L97" s="939">
        <f t="shared" si="66"/>
        <v>0</v>
      </c>
    </row>
    <row r="98" spans="1:12" ht="22.5" x14ac:dyDescent="0.2">
      <c r="A98" s="931"/>
      <c r="B98" s="885"/>
      <c r="C98" s="4" t="s">
        <v>60</v>
      </c>
      <c r="D98" s="5" t="s">
        <v>61</v>
      </c>
      <c r="E98" s="886">
        <v>0</v>
      </c>
      <c r="F98" s="886">
        <v>0</v>
      </c>
      <c r="G98" s="887">
        <v>0</v>
      </c>
      <c r="H98" s="888">
        <v>0</v>
      </c>
      <c r="I98" s="898">
        <v>0</v>
      </c>
      <c r="J98" s="891">
        <v>1100</v>
      </c>
      <c r="K98" s="891">
        <v>1100</v>
      </c>
      <c r="L98" s="892">
        <v>0</v>
      </c>
    </row>
    <row r="99" spans="1:12" ht="67.5" x14ac:dyDescent="0.2">
      <c r="A99" s="933"/>
      <c r="B99" s="3"/>
      <c r="C99" s="4" t="s">
        <v>10</v>
      </c>
      <c r="D99" s="5" t="s">
        <v>11</v>
      </c>
      <c r="E99" s="413" t="s">
        <v>166</v>
      </c>
      <c r="F99" s="413">
        <f>G99-E99</f>
        <v>0</v>
      </c>
      <c r="G99" s="414" t="s">
        <v>166</v>
      </c>
      <c r="H99" s="447">
        <v>11473.93</v>
      </c>
      <c r="I99" s="899">
        <f t="shared" si="58"/>
        <v>0.6185740471184431</v>
      </c>
      <c r="J99" s="417">
        <v>314.88</v>
      </c>
      <c r="K99" s="879">
        <v>314.88</v>
      </c>
      <c r="L99" s="417">
        <v>0</v>
      </c>
    </row>
    <row r="100" spans="1:12" x14ac:dyDescent="0.2">
      <c r="A100" s="933"/>
      <c r="B100" s="3"/>
      <c r="C100" s="4" t="s">
        <v>50</v>
      </c>
      <c r="D100" s="5" t="s">
        <v>51</v>
      </c>
      <c r="E100" s="413">
        <v>0</v>
      </c>
      <c r="F100" s="413">
        <f>G100-E100</f>
        <v>1854</v>
      </c>
      <c r="G100" s="414" t="s">
        <v>167</v>
      </c>
      <c r="H100" s="447">
        <v>1954.37</v>
      </c>
      <c r="I100" s="899">
        <f t="shared" si="58"/>
        <v>1.0541370010787485</v>
      </c>
      <c r="J100" s="417">
        <v>0</v>
      </c>
      <c r="K100" s="879">
        <v>0</v>
      </c>
      <c r="L100" s="417">
        <v>0</v>
      </c>
    </row>
    <row r="101" spans="1:12" ht="56.25" x14ac:dyDescent="0.2">
      <c r="A101" s="933"/>
      <c r="B101" s="3"/>
      <c r="C101" s="4" t="s">
        <v>12</v>
      </c>
      <c r="D101" s="5" t="s">
        <v>13</v>
      </c>
      <c r="E101" s="413">
        <v>0</v>
      </c>
      <c r="F101" s="413">
        <v>85663.72</v>
      </c>
      <c r="G101" s="414">
        <f>E101+F101</f>
        <v>85663.72</v>
      </c>
      <c r="H101" s="447">
        <v>85663.72</v>
      </c>
      <c r="I101" s="899">
        <f t="shared" ref="I101" si="67">H101/G101</f>
        <v>1</v>
      </c>
      <c r="J101" s="417">
        <v>0</v>
      </c>
      <c r="K101" s="879">
        <v>0</v>
      </c>
      <c r="L101" s="417">
        <v>0</v>
      </c>
    </row>
    <row r="102" spans="1:12" ht="22.5" x14ac:dyDescent="0.2">
      <c r="A102" s="931"/>
      <c r="B102" s="421" t="s">
        <v>168</v>
      </c>
      <c r="C102" s="422"/>
      <c r="D102" s="423" t="s">
        <v>169</v>
      </c>
      <c r="E102" s="424">
        <f>E103+E104</f>
        <v>243432</v>
      </c>
      <c r="F102" s="424">
        <f t="shared" ref="F102:H102" si="68">F103+F104</f>
        <v>6076</v>
      </c>
      <c r="G102" s="438">
        <f t="shared" si="68"/>
        <v>249508</v>
      </c>
      <c r="H102" s="448">
        <f t="shared" si="68"/>
        <v>127061.75</v>
      </c>
      <c r="I102" s="444">
        <f t="shared" si="58"/>
        <v>0.50924920243038296</v>
      </c>
      <c r="J102" s="424">
        <f>J103+J104</f>
        <v>0</v>
      </c>
      <c r="K102" s="438">
        <f t="shared" ref="K102:L102" si="69">K103</f>
        <v>0</v>
      </c>
      <c r="L102" s="937">
        <f t="shared" si="69"/>
        <v>0</v>
      </c>
    </row>
    <row r="103" spans="1:12" ht="33.75" x14ac:dyDescent="0.2">
      <c r="A103" s="933"/>
      <c r="B103" s="3"/>
      <c r="C103" s="4" t="s">
        <v>171</v>
      </c>
      <c r="D103" s="5" t="s">
        <v>172</v>
      </c>
      <c r="E103" s="413">
        <v>243432</v>
      </c>
      <c r="F103" s="413">
        <f>G103-E103</f>
        <v>6076</v>
      </c>
      <c r="G103" s="414" t="s">
        <v>170</v>
      </c>
      <c r="H103" s="447">
        <v>124756</v>
      </c>
      <c r="I103" s="899">
        <f t="shared" si="58"/>
        <v>0.50000801577504528</v>
      </c>
      <c r="J103" s="417">
        <v>0</v>
      </c>
      <c r="K103" s="879">
        <v>0</v>
      </c>
      <c r="L103" s="417">
        <v>0</v>
      </c>
    </row>
    <row r="104" spans="1:12" ht="67.5" x14ac:dyDescent="0.2">
      <c r="A104" s="933"/>
      <c r="B104" s="3"/>
      <c r="C104" s="904" t="s">
        <v>83</v>
      </c>
      <c r="D104" s="5" t="s">
        <v>84</v>
      </c>
      <c r="E104" s="413">
        <v>0</v>
      </c>
      <c r="F104" s="413">
        <v>0</v>
      </c>
      <c r="G104" s="414">
        <v>0</v>
      </c>
      <c r="H104" s="875">
        <v>2305.75</v>
      </c>
      <c r="I104" s="899">
        <v>0</v>
      </c>
      <c r="J104" s="417">
        <v>0</v>
      </c>
      <c r="K104" s="417">
        <v>0</v>
      </c>
      <c r="L104" s="417">
        <v>0</v>
      </c>
    </row>
    <row r="105" spans="1:12" ht="15" x14ac:dyDescent="0.2">
      <c r="A105" s="931"/>
      <c r="B105" s="421" t="s">
        <v>173</v>
      </c>
      <c r="C105" s="422"/>
      <c r="D105" s="423" t="s">
        <v>174</v>
      </c>
      <c r="E105" s="424">
        <f>E106+E107+E108+E109+E110+E111+E112</f>
        <v>886813</v>
      </c>
      <c r="F105" s="424">
        <f t="shared" ref="F105:H105" si="70">F106+F107+F108+F109+F110+F111+F112</f>
        <v>17059</v>
      </c>
      <c r="G105" s="438">
        <f t="shared" si="70"/>
        <v>903872</v>
      </c>
      <c r="H105" s="448">
        <f t="shared" si="70"/>
        <v>459244.16</v>
      </c>
      <c r="I105" s="902">
        <f t="shared" si="58"/>
        <v>0.50808539262196417</v>
      </c>
      <c r="J105" s="903">
        <f>J106+J107+J108+J109+J110+J111+J112</f>
        <v>25</v>
      </c>
      <c r="K105" s="903">
        <f t="shared" ref="K105:L105" si="71">K106+K107+K108+K109+K110+K111+K112</f>
        <v>25</v>
      </c>
      <c r="L105" s="940">
        <f t="shared" si="71"/>
        <v>0</v>
      </c>
    </row>
    <row r="106" spans="1:12" x14ac:dyDescent="0.2">
      <c r="A106" s="933"/>
      <c r="B106" s="3"/>
      <c r="C106" s="4" t="s">
        <v>18</v>
      </c>
      <c r="D106" s="5" t="s">
        <v>19</v>
      </c>
      <c r="E106" s="413" t="s">
        <v>175</v>
      </c>
      <c r="F106" s="413">
        <f>G106-E106</f>
        <v>0</v>
      </c>
      <c r="G106" s="414" t="s">
        <v>175</v>
      </c>
      <c r="H106" s="447">
        <v>49545</v>
      </c>
      <c r="I106" s="899">
        <f t="shared" si="58"/>
        <v>0.42346153846153844</v>
      </c>
      <c r="J106" s="417">
        <v>0</v>
      </c>
      <c r="K106" s="879">
        <v>0</v>
      </c>
      <c r="L106" s="417">
        <v>0</v>
      </c>
    </row>
    <row r="107" spans="1:12" ht="67.5" x14ac:dyDescent="0.2">
      <c r="A107" s="933"/>
      <c r="B107" s="3"/>
      <c r="C107" s="4" t="s">
        <v>10</v>
      </c>
      <c r="D107" s="5" t="s">
        <v>11</v>
      </c>
      <c r="E107" s="413" t="s">
        <v>176</v>
      </c>
      <c r="F107" s="413">
        <f t="shared" ref="F107:F111" si="72">G107-E107</f>
        <v>0</v>
      </c>
      <c r="G107" s="414" t="s">
        <v>176</v>
      </c>
      <c r="H107" s="447">
        <v>2137.7399999999998</v>
      </c>
      <c r="I107" s="899">
        <f t="shared" si="58"/>
        <v>0.50005614035087709</v>
      </c>
      <c r="J107" s="417">
        <v>0</v>
      </c>
      <c r="K107" s="879">
        <v>0</v>
      </c>
      <c r="L107" s="417">
        <v>0</v>
      </c>
    </row>
    <row r="108" spans="1:12" x14ac:dyDescent="0.2">
      <c r="A108" s="933"/>
      <c r="B108" s="3"/>
      <c r="C108" s="4" t="s">
        <v>81</v>
      </c>
      <c r="D108" s="5" t="s">
        <v>82</v>
      </c>
      <c r="E108" s="413" t="s">
        <v>177</v>
      </c>
      <c r="F108" s="413">
        <f t="shared" si="72"/>
        <v>0</v>
      </c>
      <c r="G108" s="414" t="s">
        <v>177</v>
      </c>
      <c r="H108" s="447">
        <v>143272</v>
      </c>
      <c r="I108" s="899">
        <f t="shared" si="58"/>
        <v>0.53459701492537315</v>
      </c>
      <c r="J108" s="417">
        <v>25</v>
      </c>
      <c r="K108" s="879">
        <v>25</v>
      </c>
      <c r="L108" s="417">
        <v>0</v>
      </c>
    </row>
    <row r="109" spans="1:12" x14ac:dyDescent="0.2">
      <c r="A109" s="933"/>
      <c r="B109" s="3"/>
      <c r="C109" s="4" t="s">
        <v>50</v>
      </c>
      <c r="D109" s="5" t="s">
        <v>51</v>
      </c>
      <c r="E109" s="413" t="s">
        <v>178</v>
      </c>
      <c r="F109" s="413">
        <f t="shared" si="72"/>
        <v>0</v>
      </c>
      <c r="G109" s="414" t="s">
        <v>178</v>
      </c>
      <c r="H109" s="447">
        <v>2384.1</v>
      </c>
      <c r="I109" s="899">
        <f t="shared" si="58"/>
        <v>0.5418409090909091</v>
      </c>
      <c r="J109" s="417">
        <v>0</v>
      </c>
      <c r="K109" s="879">
        <v>0</v>
      </c>
      <c r="L109" s="417">
        <v>0</v>
      </c>
    </row>
    <row r="110" spans="1:12" ht="33.75" x14ac:dyDescent="0.2">
      <c r="A110" s="933"/>
      <c r="B110" s="3"/>
      <c r="C110" s="4" t="s">
        <v>171</v>
      </c>
      <c r="D110" s="5" t="s">
        <v>172</v>
      </c>
      <c r="E110" s="413">
        <v>483138</v>
      </c>
      <c r="F110" s="413">
        <f t="shared" si="72"/>
        <v>12059</v>
      </c>
      <c r="G110" s="414" t="s">
        <v>179</v>
      </c>
      <c r="H110" s="447">
        <v>247601</v>
      </c>
      <c r="I110" s="899">
        <f t="shared" si="58"/>
        <v>0.50000504849585115</v>
      </c>
      <c r="J110" s="417">
        <v>0</v>
      </c>
      <c r="K110" s="879">
        <v>0</v>
      </c>
      <c r="L110" s="417">
        <v>0</v>
      </c>
    </row>
    <row r="111" spans="1:12" ht="45" x14ac:dyDescent="0.2">
      <c r="A111" s="933"/>
      <c r="B111" s="3"/>
      <c r="C111" s="4" t="s">
        <v>180</v>
      </c>
      <c r="D111" s="5" t="s">
        <v>181</v>
      </c>
      <c r="E111" s="413" t="s">
        <v>182</v>
      </c>
      <c r="F111" s="413">
        <f t="shared" si="72"/>
        <v>5000</v>
      </c>
      <c r="G111" s="414" t="s">
        <v>183</v>
      </c>
      <c r="H111" s="447">
        <v>14291.04</v>
      </c>
      <c r="I111" s="899">
        <f t="shared" si="58"/>
        <v>0.95273600000000003</v>
      </c>
      <c r="J111" s="417">
        <v>0</v>
      </c>
      <c r="K111" s="879">
        <v>0</v>
      </c>
      <c r="L111" s="417">
        <v>0</v>
      </c>
    </row>
    <row r="112" spans="1:12" ht="67.5" x14ac:dyDescent="0.2">
      <c r="A112" s="933"/>
      <c r="B112" s="3"/>
      <c r="C112" s="904" t="s">
        <v>83</v>
      </c>
      <c r="D112" s="5" t="s">
        <v>84</v>
      </c>
      <c r="E112" s="413">
        <v>0</v>
      </c>
      <c r="F112" s="413">
        <v>0</v>
      </c>
      <c r="G112" s="414">
        <v>0</v>
      </c>
      <c r="H112" s="875">
        <v>13.28</v>
      </c>
      <c r="I112" s="899">
        <v>0</v>
      </c>
      <c r="J112" s="417">
        <v>0</v>
      </c>
      <c r="K112" s="417">
        <v>0</v>
      </c>
      <c r="L112" s="417">
        <v>0</v>
      </c>
    </row>
    <row r="113" spans="1:12" ht="15" x14ac:dyDescent="0.2">
      <c r="A113" s="931"/>
      <c r="B113" s="421" t="s">
        <v>184</v>
      </c>
      <c r="C113" s="422"/>
      <c r="D113" s="423" t="s">
        <v>185</v>
      </c>
      <c r="E113" s="424">
        <f>E114+E117+E116+E115</f>
        <v>3600</v>
      </c>
      <c r="F113" s="424">
        <f t="shared" ref="F113:H113" si="73">F114+F117+F116+F115</f>
        <v>47382.21</v>
      </c>
      <c r="G113" s="438">
        <f t="shared" si="73"/>
        <v>50982.21</v>
      </c>
      <c r="H113" s="448">
        <f t="shared" si="73"/>
        <v>49890.49</v>
      </c>
      <c r="I113" s="902">
        <f t="shared" si="58"/>
        <v>0.97858625587239156</v>
      </c>
      <c r="J113" s="903">
        <f>J114+J117+J115+J116</f>
        <v>0</v>
      </c>
      <c r="K113" s="903">
        <f t="shared" ref="K113:L113" si="74">K114+K117+K115+K116</f>
        <v>0</v>
      </c>
      <c r="L113" s="940">
        <f t="shared" si="74"/>
        <v>0</v>
      </c>
    </row>
    <row r="114" spans="1:12" ht="67.5" x14ac:dyDescent="0.2">
      <c r="A114" s="933"/>
      <c r="B114" s="3"/>
      <c r="C114" s="4" t="s">
        <v>10</v>
      </c>
      <c r="D114" s="5" t="s">
        <v>11</v>
      </c>
      <c r="E114" s="413" t="s">
        <v>186</v>
      </c>
      <c r="F114" s="413">
        <f>G114-E114</f>
        <v>0</v>
      </c>
      <c r="G114" s="414" t="s">
        <v>186</v>
      </c>
      <c r="H114" s="447">
        <v>2488.6</v>
      </c>
      <c r="I114" s="899">
        <f t="shared" si="58"/>
        <v>0.69127777777777777</v>
      </c>
      <c r="J114" s="915">
        <v>0</v>
      </c>
      <c r="K114" s="916">
        <v>0</v>
      </c>
      <c r="L114" s="915">
        <v>0</v>
      </c>
    </row>
    <row r="115" spans="1:12" ht="67.5" x14ac:dyDescent="0.2">
      <c r="A115" s="933"/>
      <c r="B115" s="3"/>
      <c r="C115" s="876" t="s">
        <v>198</v>
      </c>
      <c r="D115" s="5" t="s">
        <v>199</v>
      </c>
      <c r="E115" s="412">
        <v>0</v>
      </c>
      <c r="F115" s="413">
        <v>0</v>
      </c>
      <c r="G115" s="414">
        <v>0</v>
      </c>
      <c r="H115" s="447">
        <v>19.68</v>
      </c>
      <c r="I115" s="899">
        <v>0</v>
      </c>
      <c r="J115" s="915">
        <v>0</v>
      </c>
      <c r="K115" s="916">
        <v>0</v>
      </c>
      <c r="L115" s="915">
        <v>0</v>
      </c>
    </row>
    <row r="116" spans="1:12" ht="56.25" x14ac:dyDescent="0.2">
      <c r="A116" s="933"/>
      <c r="B116" s="3"/>
      <c r="C116" s="4" t="s">
        <v>12</v>
      </c>
      <c r="D116" s="5" t="s">
        <v>13</v>
      </c>
      <c r="E116" s="413">
        <v>0</v>
      </c>
      <c r="F116" s="413">
        <v>34549.089999999997</v>
      </c>
      <c r="G116" s="414">
        <f>E116+F116</f>
        <v>34549.089999999997</v>
      </c>
      <c r="H116" s="447">
        <v>34549.089999999997</v>
      </c>
      <c r="I116" s="899">
        <f t="shared" si="58"/>
        <v>1</v>
      </c>
      <c r="J116" s="915">
        <v>0</v>
      </c>
      <c r="K116" s="916">
        <v>0</v>
      </c>
      <c r="L116" s="915">
        <v>0</v>
      </c>
    </row>
    <row r="117" spans="1:12" ht="67.5" x14ac:dyDescent="0.2">
      <c r="A117" s="933"/>
      <c r="B117" s="3"/>
      <c r="C117" s="4" t="s">
        <v>83</v>
      </c>
      <c r="D117" s="5" t="s">
        <v>84</v>
      </c>
      <c r="E117" s="413" t="s">
        <v>7</v>
      </c>
      <c r="F117" s="413">
        <f>G117-E117</f>
        <v>12833.12</v>
      </c>
      <c r="G117" s="414" t="s">
        <v>187</v>
      </c>
      <c r="H117" s="447">
        <v>12833.12</v>
      </c>
      <c r="I117" s="899">
        <f t="shared" si="58"/>
        <v>1</v>
      </c>
      <c r="J117" s="915">
        <v>0</v>
      </c>
      <c r="K117" s="916">
        <v>0</v>
      </c>
      <c r="L117" s="915">
        <v>0</v>
      </c>
    </row>
    <row r="118" spans="1:12" ht="15" x14ac:dyDescent="0.2">
      <c r="A118" s="931"/>
      <c r="B118" s="421" t="s">
        <v>188</v>
      </c>
      <c r="C118" s="422"/>
      <c r="D118" s="423" t="s">
        <v>189</v>
      </c>
      <c r="E118" s="424">
        <f>E119+E120+E121</f>
        <v>339000</v>
      </c>
      <c r="F118" s="424">
        <f t="shared" ref="F118:L118" si="75">F119+F120+F121</f>
        <v>0</v>
      </c>
      <c r="G118" s="438">
        <f t="shared" si="75"/>
        <v>339000</v>
      </c>
      <c r="H118" s="448">
        <f t="shared" si="75"/>
        <v>158728.11000000002</v>
      </c>
      <c r="I118" s="902">
        <f t="shared" si="58"/>
        <v>0.46822451327433634</v>
      </c>
      <c r="J118" s="424">
        <f t="shared" si="75"/>
        <v>2175.6</v>
      </c>
      <c r="K118" s="438">
        <f t="shared" si="75"/>
        <v>0</v>
      </c>
      <c r="L118" s="937">
        <f t="shared" si="75"/>
        <v>0</v>
      </c>
    </row>
    <row r="119" spans="1:12" x14ac:dyDescent="0.2">
      <c r="A119" s="933"/>
      <c r="B119" s="3"/>
      <c r="C119" s="4" t="s">
        <v>81</v>
      </c>
      <c r="D119" s="5" t="s">
        <v>82</v>
      </c>
      <c r="E119" s="413" t="s">
        <v>190</v>
      </c>
      <c r="F119" s="413">
        <f>G119-E119</f>
        <v>0</v>
      </c>
      <c r="G119" s="414" t="s">
        <v>190</v>
      </c>
      <c r="H119" s="447">
        <v>147984.85</v>
      </c>
      <c r="I119" s="899">
        <f t="shared" si="58"/>
        <v>0.48839884488448848</v>
      </c>
      <c r="J119" s="417">
        <v>2175.6</v>
      </c>
      <c r="K119" s="879">
        <v>0</v>
      </c>
      <c r="L119" s="417">
        <v>0</v>
      </c>
    </row>
    <row r="120" spans="1:12" x14ac:dyDescent="0.2">
      <c r="A120" s="933"/>
      <c r="B120" s="3"/>
      <c r="C120" s="4" t="s">
        <v>50</v>
      </c>
      <c r="D120" s="5" t="s">
        <v>51</v>
      </c>
      <c r="E120" s="413" t="s">
        <v>191</v>
      </c>
      <c r="F120" s="413">
        <f t="shared" ref="F120:F121" si="76">G120-E120</f>
        <v>0</v>
      </c>
      <c r="G120" s="414" t="s">
        <v>191</v>
      </c>
      <c r="H120" s="447">
        <v>1743.26</v>
      </c>
      <c r="I120" s="899">
        <f t="shared" si="58"/>
        <v>9.6847777777777783E-2</v>
      </c>
      <c r="J120" s="417">
        <v>0</v>
      </c>
      <c r="K120" s="879">
        <v>0</v>
      </c>
      <c r="L120" s="417">
        <v>0</v>
      </c>
    </row>
    <row r="121" spans="1:12" ht="45" x14ac:dyDescent="0.2">
      <c r="A121" s="933"/>
      <c r="B121" s="947"/>
      <c r="C121" s="948" t="s">
        <v>192</v>
      </c>
      <c r="D121" s="949" t="s">
        <v>193</v>
      </c>
      <c r="E121" s="950" t="s">
        <v>191</v>
      </c>
      <c r="F121" s="950">
        <f t="shared" si="76"/>
        <v>0</v>
      </c>
      <c r="G121" s="951" t="s">
        <v>191</v>
      </c>
      <c r="H121" s="447">
        <v>9000</v>
      </c>
      <c r="I121" s="964">
        <f t="shared" si="58"/>
        <v>0.5</v>
      </c>
      <c r="J121" s="417">
        <v>0</v>
      </c>
      <c r="K121" s="879">
        <v>0</v>
      </c>
      <c r="L121" s="417">
        <v>0</v>
      </c>
    </row>
    <row r="122" spans="1:12" ht="78.75" x14ac:dyDescent="0.2">
      <c r="A122" s="941"/>
      <c r="B122" s="833" t="s">
        <v>574</v>
      </c>
      <c r="C122" s="831"/>
      <c r="D122" s="834" t="s">
        <v>575</v>
      </c>
      <c r="E122" s="832">
        <f>E123</f>
        <v>0</v>
      </c>
      <c r="F122" s="832">
        <f>F123</f>
        <v>174.98</v>
      </c>
      <c r="G122" s="920">
        <f>G123</f>
        <v>174.98</v>
      </c>
      <c r="H122" s="924">
        <f t="shared" ref="H122:L122" si="77">H123</f>
        <v>174.98</v>
      </c>
      <c r="I122" s="922">
        <f>H122/G122</f>
        <v>1</v>
      </c>
      <c r="J122" s="832">
        <f t="shared" si="77"/>
        <v>0</v>
      </c>
      <c r="K122" s="832">
        <f t="shared" si="77"/>
        <v>0</v>
      </c>
      <c r="L122" s="905">
        <f t="shared" si="77"/>
        <v>0</v>
      </c>
    </row>
    <row r="123" spans="1:12" ht="56.25" x14ac:dyDescent="0.2">
      <c r="A123" s="941"/>
      <c r="B123" s="829"/>
      <c r="C123" s="4" t="s">
        <v>12</v>
      </c>
      <c r="D123" s="5" t="s">
        <v>13</v>
      </c>
      <c r="E123" s="830">
        <v>0</v>
      </c>
      <c r="F123" s="830">
        <v>174.98</v>
      </c>
      <c r="G123" s="921">
        <f>E123+F123</f>
        <v>174.98</v>
      </c>
      <c r="H123" s="447">
        <v>174.98</v>
      </c>
      <c r="I123" s="923">
        <f>H123/G123</f>
        <v>1</v>
      </c>
      <c r="J123" s="417">
        <v>0</v>
      </c>
      <c r="K123" s="879">
        <v>0</v>
      </c>
      <c r="L123" s="417">
        <v>0</v>
      </c>
    </row>
    <row r="124" spans="1:12" ht="21" customHeight="1" x14ac:dyDescent="0.2">
      <c r="A124" s="942" t="s">
        <v>584</v>
      </c>
      <c r="B124" s="431"/>
      <c r="C124" s="431"/>
      <c r="D124" s="912" t="s">
        <v>585</v>
      </c>
      <c r="E124" s="433">
        <f>E125</f>
        <v>0</v>
      </c>
      <c r="F124" s="433">
        <f t="shared" ref="F124:H124" si="78">F125</f>
        <v>0</v>
      </c>
      <c r="G124" s="435">
        <f t="shared" si="78"/>
        <v>0</v>
      </c>
      <c r="H124" s="925">
        <f t="shared" si="78"/>
        <v>1825.85</v>
      </c>
      <c r="I124" s="828">
        <v>0</v>
      </c>
      <c r="J124" s="433">
        <f>J125</f>
        <v>0</v>
      </c>
      <c r="K124" s="433">
        <f t="shared" ref="K124:L124" si="79">K125</f>
        <v>0</v>
      </c>
      <c r="L124" s="943">
        <f t="shared" si="79"/>
        <v>0</v>
      </c>
    </row>
    <row r="125" spans="1:12" ht="15" x14ac:dyDescent="0.2">
      <c r="A125" s="931"/>
      <c r="B125" s="910" t="s">
        <v>594</v>
      </c>
      <c r="C125" s="422"/>
      <c r="D125" s="423" t="s">
        <v>595</v>
      </c>
      <c r="E125" s="424">
        <f>E126+E127</f>
        <v>0</v>
      </c>
      <c r="F125" s="424">
        <f t="shared" ref="F125:G125" si="80">F126+F127</f>
        <v>0</v>
      </c>
      <c r="G125" s="438">
        <f t="shared" si="80"/>
        <v>0</v>
      </c>
      <c r="H125" s="448">
        <f>H126+H127</f>
        <v>1825.85</v>
      </c>
      <c r="I125" s="444">
        <v>0</v>
      </c>
      <c r="J125" s="424">
        <f>J126+J127</f>
        <v>0</v>
      </c>
      <c r="K125" s="424">
        <f t="shared" ref="K125:L125" si="81">K126+K127</f>
        <v>0</v>
      </c>
      <c r="L125" s="935">
        <f t="shared" si="81"/>
        <v>0</v>
      </c>
    </row>
    <row r="126" spans="1:12" ht="67.5" x14ac:dyDescent="0.2">
      <c r="A126" s="933"/>
      <c r="B126" s="3"/>
      <c r="C126" s="4" t="s">
        <v>198</v>
      </c>
      <c r="D126" s="5" t="s">
        <v>199</v>
      </c>
      <c r="E126" s="413">
        <v>0</v>
      </c>
      <c r="F126" s="413">
        <v>0</v>
      </c>
      <c r="G126" s="414">
        <v>0</v>
      </c>
      <c r="H126" s="447">
        <v>0.01</v>
      </c>
      <c r="I126" s="899">
        <v>0</v>
      </c>
      <c r="J126" s="417">
        <v>0</v>
      </c>
      <c r="K126" s="879">
        <v>0</v>
      </c>
      <c r="L126" s="417">
        <v>0</v>
      </c>
    </row>
    <row r="127" spans="1:12" ht="67.5" x14ac:dyDescent="0.2">
      <c r="A127" s="933"/>
      <c r="B127" s="3"/>
      <c r="C127" s="827" t="s">
        <v>83</v>
      </c>
      <c r="D127" s="5" t="s">
        <v>84</v>
      </c>
      <c r="E127" s="413" t="s">
        <v>7</v>
      </c>
      <c r="F127" s="413">
        <v>0</v>
      </c>
      <c r="G127" s="414">
        <v>0</v>
      </c>
      <c r="H127" s="447">
        <v>1825.84</v>
      </c>
      <c r="I127" s="899">
        <v>0</v>
      </c>
      <c r="J127" s="417">
        <v>0</v>
      </c>
      <c r="K127" s="879">
        <v>0</v>
      </c>
      <c r="L127" s="417">
        <v>0</v>
      </c>
    </row>
    <row r="128" spans="1:12" ht="21" customHeight="1" x14ac:dyDescent="0.2">
      <c r="A128" s="914" t="s">
        <v>194</v>
      </c>
      <c r="B128" s="914"/>
      <c r="C128" s="914"/>
      <c r="D128" s="913" t="s">
        <v>195</v>
      </c>
      <c r="E128" s="433">
        <f>E129+E134+E138+E142+E144+E147+E149+E153</f>
        <v>6176460</v>
      </c>
      <c r="F128" s="433">
        <f t="shared" ref="F128:L128" si="82">F129+F134+F138+F142+F144+F147+F149+F153</f>
        <v>261607</v>
      </c>
      <c r="G128" s="435">
        <f t="shared" si="82"/>
        <v>6438067</v>
      </c>
      <c r="H128" s="925">
        <f t="shared" si="82"/>
        <v>3713565.17</v>
      </c>
      <c r="I128" s="828">
        <f t="shared" si="58"/>
        <v>0.5768136880215754</v>
      </c>
      <c r="J128" s="433">
        <f t="shared" si="82"/>
        <v>2127750.21</v>
      </c>
      <c r="K128" s="435">
        <f t="shared" si="82"/>
        <v>2127750.21</v>
      </c>
      <c r="L128" s="944">
        <f t="shared" si="82"/>
        <v>0</v>
      </c>
    </row>
    <row r="129" spans="1:12" ht="45" x14ac:dyDescent="0.2">
      <c r="A129" s="931"/>
      <c r="B129" s="956" t="s">
        <v>196</v>
      </c>
      <c r="C129" s="957"/>
      <c r="D129" s="958" t="s">
        <v>197</v>
      </c>
      <c r="E129" s="959">
        <f>E130+E131+E132+E133</f>
        <v>5708359</v>
      </c>
      <c r="F129" s="959">
        <f t="shared" ref="F129:L129" si="83">F130+F131+F132+F133</f>
        <v>-34270</v>
      </c>
      <c r="G129" s="960">
        <f t="shared" si="83"/>
        <v>5674089</v>
      </c>
      <c r="H129" s="961">
        <f t="shared" si="83"/>
        <v>3239785.52</v>
      </c>
      <c r="I129" s="962">
        <f t="shared" si="58"/>
        <v>0.570978974774629</v>
      </c>
      <c r="J129" s="959">
        <f t="shared" si="83"/>
        <v>2127750.21</v>
      </c>
      <c r="K129" s="960">
        <f t="shared" si="83"/>
        <v>2127750.21</v>
      </c>
      <c r="L129" s="963">
        <f t="shared" si="83"/>
        <v>0</v>
      </c>
    </row>
    <row r="130" spans="1:12" ht="67.5" x14ac:dyDescent="0.2">
      <c r="A130" s="933"/>
      <c r="B130" s="3"/>
      <c r="C130" s="906" t="s">
        <v>198</v>
      </c>
      <c r="D130" s="907" t="s">
        <v>199</v>
      </c>
      <c r="E130" s="908" t="s">
        <v>62</v>
      </c>
      <c r="F130" s="908">
        <f>G130-E130</f>
        <v>0</v>
      </c>
      <c r="G130" s="909" t="s">
        <v>62</v>
      </c>
      <c r="H130" s="952">
        <v>36</v>
      </c>
      <c r="I130" s="953">
        <f t="shared" si="58"/>
        <v>2.4E-2</v>
      </c>
      <c r="J130" s="954">
        <v>0</v>
      </c>
      <c r="K130" s="955">
        <v>0</v>
      </c>
      <c r="L130" s="954">
        <v>0</v>
      </c>
    </row>
    <row r="131" spans="1:12" ht="56.25" x14ac:dyDescent="0.2">
      <c r="A131" s="933"/>
      <c r="B131" s="3"/>
      <c r="C131" s="4" t="s">
        <v>12</v>
      </c>
      <c r="D131" s="5" t="s">
        <v>13</v>
      </c>
      <c r="E131" s="413">
        <v>5638219</v>
      </c>
      <c r="F131" s="413">
        <f t="shared" ref="F131:F133" si="84">G131-E131</f>
        <v>-34270</v>
      </c>
      <c r="G131" s="414" t="s">
        <v>200</v>
      </c>
      <c r="H131" s="447">
        <v>3197952</v>
      </c>
      <c r="I131" s="899">
        <f t="shared" si="58"/>
        <v>0.5706604396292686</v>
      </c>
      <c r="J131" s="417">
        <v>0</v>
      </c>
      <c r="K131" s="879">
        <v>0</v>
      </c>
      <c r="L131" s="417">
        <v>0</v>
      </c>
    </row>
    <row r="132" spans="1:12" ht="45" x14ac:dyDescent="0.2">
      <c r="A132" s="933"/>
      <c r="B132" s="3"/>
      <c r="C132" s="4" t="s">
        <v>201</v>
      </c>
      <c r="D132" s="5" t="s">
        <v>202</v>
      </c>
      <c r="E132" s="413">
        <v>59640</v>
      </c>
      <c r="F132" s="413">
        <f t="shared" si="84"/>
        <v>0</v>
      </c>
      <c r="G132" s="414" t="s">
        <v>203</v>
      </c>
      <c r="H132" s="447">
        <v>39985.22</v>
      </c>
      <c r="I132" s="899">
        <f t="shared" si="58"/>
        <v>0.67044299128101947</v>
      </c>
      <c r="J132" s="417">
        <v>2127750.21</v>
      </c>
      <c r="K132" s="879">
        <v>2127750.21</v>
      </c>
      <c r="L132" s="417">
        <v>0</v>
      </c>
    </row>
    <row r="133" spans="1:12" ht="67.5" x14ac:dyDescent="0.2">
      <c r="A133" s="933"/>
      <c r="B133" s="3"/>
      <c r="C133" s="4" t="s">
        <v>83</v>
      </c>
      <c r="D133" s="5" t="s">
        <v>84</v>
      </c>
      <c r="E133" s="413">
        <v>9000</v>
      </c>
      <c r="F133" s="413">
        <f t="shared" si="84"/>
        <v>0</v>
      </c>
      <c r="G133" s="414" t="s">
        <v>204</v>
      </c>
      <c r="H133" s="447">
        <v>1812.3</v>
      </c>
      <c r="I133" s="899">
        <f t="shared" si="58"/>
        <v>0.20136666666666667</v>
      </c>
      <c r="J133" s="417">
        <v>0</v>
      </c>
      <c r="K133" s="879">
        <v>0</v>
      </c>
      <c r="L133" s="417">
        <v>0</v>
      </c>
    </row>
    <row r="134" spans="1:12" ht="67.5" x14ac:dyDescent="0.2">
      <c r="A134" s="931"/>
      <c r="B134" s="421" t="s">
        <v>205</v>
      </c>
      <c r="C134" s="422"/>
      <c r="D134" s="423" t="s">
        <v>206</v>
      </c>
      <c r="E134" s="424">
        <f>E135+E136+E137</f>
        <v>29946</v>
      </c>
      <c r="F134" s="424">
        <f t="shared" ref="F134:L134" si="85">F135+F136+F137</f>
        <v>24494</v>
      </c>
      <c r="G134" s="438">
        <f t="shared" si="85"/>
        <v>54440</v>
      </c>
      <c r="H134" s="448">
        <f t="shared" si="85"/>
        <v>32350</v>
      </c>
      <c r="I134" s="902">
        <f t="shared" si="58"/>
        <v>0.59423218221895668</v>
      </c>
      <c r="J134" s="424">
        <f t="shared" si="85"/>
        <v>0</v>
      </c>
      <c r="K134" s="438">
        <f t="shared" si="85"/>
        <v>0</v>
      </c>
      <c r="L134" s="937">
        <f t="shared" si="85"/>
        <v>0</v>
      </c>
    </row>
    <row r="135" spans="1:12" ht="56.25" x14ac:dyDescent="0.2">
      <c r="A135" s="933"/>
      <c r="B135" s="3"/>
      <c r="C135" s="4" t="s">
        <v>12</v>
      </c>
      <c r="D135" s="5" t="s">
        <v>13</v>
      </c>
      <c r="E135" s="413">
        <v>13705</v>
      </c>
      <c r="F135" s="413">
        <f>G135-E135</f>
        <v>22135</v>
      </c>
      <c r="G135" s="414">
        <v>35840</v>
      </c>
      <c r="H135" s="447">
        <v>16800</v>
      </c>
      <c r="I135" s="899">
        <f t="shared" si="58"/>
        <v>0.46875</v>
      </c>
      <c r="J135" s="417">
        <v>0</v>
      </c>
      <c r="K135" s="879">
        <v>0</v>
      </c>
      <c r="L135" s="417">
        <v>0</v>
      </c>
    </row>
    <row r="136" spans="1:12" ht="33.75" x14ac:dyDescent="0.2">
      <c r="A136" s="933"/>
      <c r="B136" s="3"/>
      <c r="C136" s="948" t="s">
        <v>171</v>
      </c>
      <c r="D136" s="949" t="s">
        <v>172</v>
      </c>
      <c r="E136" s="950">
        <v>16191</v>
      </c>
      <c r="F136" s="950">
        <f t="shared" ref="F136:F137" si="86">G136-E136</f>
        <v>2359</v>
      </c>
      <c r="G136" s="951" t="s">
        <v>207</v>
      </c>
      <c r="H136" s="447">
        <v>15550</v>
      </c>
      <c r="I136" s="964">
        <f t="shared" si="58"/>
        <v>0.83827493261455521</v>
      </c>
      <c r="J136" s="417">
        <v>0</v>
      </c>
      <c r="K136" s="879">
        <v>0</v>
      </c>
      <c r="L136" s="417">
        <v>0</v>
      </c>
    </row>
    <row r="137" spans="1:12" ht="67.5" x14ac:dyDescent="0.2">
      <c r="A137" s="933"/>
      <c r="B137" s="3"/>
      <c r="C137" s="906" t="s">
        <v>83</v>
      </c>
      <c r="D137" s="907" t="s">
        <v>84</v>
      </c>
      <c r="E137" s="908" t="s">
        <v>208</v>
      </c>
      <c r="F137" s="908">
        <f t="shared" si="86"/>
        <v>0</v>
      </c>
      <c r="G137" s="909" t="s">
        <v>208</v>
      </c>
      <c r="H137" s="952">
        <v>0</v>
      </c>
      <c r="I137" s="953">
        <f t="shared" si="58"/>
        <v>0</v>
      </c>
      <c r="J137" s="954">
        <v>0</v>
      </c>
      <c r="K137" s="955">
        <v>0</v>
      </c>
      <c r="L137" s="954">
        <v>0</v>
      </c>
    </row>
    <row r="138" spans="1:12" ht="22.5" x14ac:dyDescent="0.2">
      <c r="A138" s="931"/>
      <c r="B138" s="421" t="s">
        <v>209</v>
      </c>
      <c r="C138" s="422"/>
      <c r="D138" s="423" t="s">
        <v>210</v>
      </c>
      <c r="E138" s="424">
        <f>E139+E140+E141</f>
        <v>89522</v>
      </c>
      <c r="F138" s="424">
        <f t="shared" ref="F138:L138" si="87">F139+F140+F141</f>
        <v>33000</v>
      </c>
      <c r="G138" s="438">
        <f t="shared" si="87"/>
        <v>122522</v>
      </c>
      <c r="H138" s="448">
        <f t="shared" si="87"/>
        <v>77760</v>
      </c>
      <c r="I138" s="902">
        <f t="shared" si="58"/>
        <v>0.63466153017417282</v>
      </c>
      <c r="J138" s="424">
        <f t="shared" si="87"/>
        <v>0</v>
      </c>
      <c r="K138" s="424">
        <f t="shared" si="87"/>
        <v>0</v>
      </c>
      <c r="L138" s="935">
        <f t="shared" si="87"/>
        <v>0</v>
      </c>
    </row>
    <row r="139" spans="1:12" ht="33.75" x14ac:dyDescent="0.2">
      <c r="A139" s="933"/>
      <c r="B139" s="3"/>
      <c r="C139" s="4" t="s">
        <v>171</v>
      </c>
      <c r="D139" s="5" t="s">
        <v>172</v>
      </c>
      <c r="E139" s="413" t="s">
        <v>211</v>
      </c>
      <c r="F139" s="413">
        <f>G139-E139</f>
        <v>0</v>
      </c>
      <c r="G139" s="414" t="s">
        <v>211</v>
      </c>
      <c r="H139" s="447">
        <v>44760</v>
      </c>
      <c r="I139" s="899">
        <f t="shared" si="58"/>
        <v>0.49998882956144858</v>
      </c>
      <c r="J139" s="417">
        <v>0</v>
      </c>
      <c r="K139" s="879">
        <v>0</v>
      </c>
      <c r="L139" s="417">
        <v>0</v>
      </c>
    </row>
    <row r="140" spans="1:12" ht="45" x14ac:dyDescent="0.2">
      <c r="A140" s="933"/>
      <c r="B140" s="3"/>
      <c r="C140" s="4" t="s">
        <v>192</v>
      </c>
      <c r="D140" s="5" t="s">
        <v>193</v>
      </c>
      <c r="E140" s="413">
        <v>0</v>
      </c>
      <c r="F140" s="413">
        <f t="shared" ref="F140:F141" si="88">G140-E140</f>
        <v>31000</v>
      </c>
      <c r="G140" s="414" t="s">
        <v>212</v>
      </c>
      <c r="H140" s="447">
        <v>31000</v>
      </c>
      <c r="I140" s="899">
        <f t="shared" si="58"/>
        <v>1</v>
      </c>
      <c r="J140" s="417">
        <v>0</v>
      </c>
      <c r="K140" s="879">
        <v>0</v>
      </c>
      <c r="L140" s="417">
        <v>0</v>
      </c>
    </row>
    <row r="141" spans="1:12" ht="45" x14ac:dyDescent="0.2">
      <c r="A141" s="933"/>
      <c r="B141" s="3"/>
      <c r="C141" s="4" t="s">
        <v>213</v>
      </c>
      <c r="D141" s="5" t="s">
        <v>214</v>
      </c>
      <c r="E141" s="413">
        <v>0</v>
      </c>
      <c r="F141" s="413">
        <f t="shared" si="88"/>
        <v>2000</v>
      </c>
      <c r="G141" s="414" t="s">
        <v>108</v>
      </c>
      <c r="H141" s="447">
        <v>2000</v>
      </c>
      <c r="I141" s="899">
        <f t="shared" si="58"/>
        <v>1</v>
      </c>
      <c r="J141" s="417">
        <v>0</v>
      </c>
      <c r="K141" s="879">
        <v>0</v>
      </c>
      <c r="L141" s="417">
        <v>0</v>
      </c>
    </row>
    <row r="142" spans="1:12" ht="15" x14ac:dyDescent="0.2">
      <c r="A142" s="931"/>
      <c r="B142" s="421" t="s">
        <v>215</v>
      </c>
      <c r="C142" s="422"/>
      <c r="D142" s="423" t="s">
        <v>216</v>
      </c>
      <c r="E142" s="424">
        <f>E143</f>
        <v>0</v>
      </c>
      <c r="F142" s="424">
        <f t="shared" ref="F142:L142" si="89">F143</f>
        <v>10000</v>
      </c>
      <c r="G142" s="438" t="str">
        <f t="shared" si="89"/>
        <v>10 000,00</v>
      </c>
      <c r="H142" s="448">
        <f t="shared" si="89"/>
        <v>10000</v>
      </c>
      <c r="I142" s="902">
        <f t="shared" si="58"/>
        <v>1</v>
      </c>
      <c r="J142" s="424">
        <f t="shared" si="89"/>
        <v>0</v>
      </c>
      <c r="K142" s="438">
        <f t="shared" si="89"/>
        <v>0</v>
      </c>
      <c r="L142" s="937">
        <f t="shared" si="89"/>
        <v>0</v>
      </c>
    </row>
    <row r="143" spans="1:12" ht="56.25" x14ac:dyDescent="0.2">
      <c r="A143" s="933"/>
      <c r="B143" s="3"/>
      <c r="C143" s="4" t="s">
        <v>12</v>
      </c>
      <c r="D143" s="5" t="s">
        <v>13</v>
      </c>
      <c r="E143" s="413">
        <v>0</v>
      </c>
      <c r="F143" s="413">
        <f>G143-E143</f>
        <v>10000</v>
      </c>
      <c r="G143" s="414" t="s">
        <v>182</v>
      </c>
      <c r="H143" s="447">
        <v>10000</v>
      </c>
      <c r="I143" s="899">
        <f t="shared" si="58"/>
        <v>1</v>
      </c>
      <c r="J143" s="417">
        <v>0</v>
      </c>
      <c r="K143" s="879">
        <v>0</v>
      </c>
      <c r="L143" s="417">
        <v>0</v>
      </c>
    </row>
    <row r="144" spans="1:12" ht="15" x14ac:dyDescent="0.2">
      <c r="A144" s="931"/>
      <c r="B144" s="421" t="s">
        <v>217</v>
      </c>
      <c r="C144" s="422"/>
      <c r="D144" s="423" t="s">
        <v>218</v>
      </c>
      <c r="E144" s="424">
        <f>E145+E146</f>
        <v>151537</v>
      </c>
      <c r="F144" s="424">
        <f t="shared" ref="F144:L144" si="90">F145+F146</f>
        <v>96783</v>
      </c>
      <c r="G144" s="438">
        <f t="shared" si="90"/>
        <v>248320</v>
      </c>
      <c r="H144" s="448">
        <f t="shared" si="90"/>
        <v>164564</v>
      </c>
      <c r="I144" s="902">
        <f t="shared" si="58"/>
        <v>0.66270940721649485</v>
      </c>
      <c r="J144" s="424">
        <f t="shared" si="90"/>
        <v>0</v>
      </c>
      <c r="K144" s="438">
        <f t="shared" si="90"/>
        <v>0</v>
      </c>
      <c r="L144" s="937">
        <f t="shared" si="90"/>
        <v>0</v>
      </c>
    </row>
    <row r="145" spans="1:12" ht="33.75" x14ac:dyDescent="0.2">
      <c r="A145" s="933"/>
      <c r="B145" s="3"/>
      <c r="C145" s="4" t="s">
        <v>171</v>
      </c>
      <c r="D145" s="5" t="s">
        <v>172</v>
      </c>
      <c r="E145" s="413">
        <v>151037</v>
      </c>
      <c r="F145" s="413">
        <f>G145-E145</f>
        <v>96783</v>
      </c>
      <c r="G145" s="414" t="s">
        <v>219</v>
      </c>
      <c r="H145" s="447">
        <v>164564</v>
      </c>
      <c r="I145" s="899">
        <f t="shared" si="58"/>
        <v>0.66404648535227184</v>
      </c>
      <c r="J145" s="417">
        <v>0</v>
      </c>
      <c r="K145" s="879">
        <v>0</v>
      </c>
      <c r="L145" s="417">
        <v>0</v>
      </c>
    </row>
    <row r="146" spans="1:12" ht="67.5" x14ac:dyDescent="0.2">
      <c r="A146" s="933"/>
      <c r="B146" s="3"/>
      <c r="C146" s="4" t="s">
        <v>83</v>
      </c>
      <c r="D146" s="5" t="s">
        <v>84</v>
      </c>
      <c r="E146" s="413" t="s">
        <v>220</v>
      </c>
      <c r="F146" s="413">
        <f>G146-E146</f>
        <v>0</v>
      </c>
      <c r="G146" s="414" t="s">
        <v>220</v>
      </c>
      <c r="H146" s="447">
        <v>0</v>
      </c>
      <c r="I146" s="899">
        <f t="shared" si="58"/>
        <v>0</v>
      </c>
      <c r="J146" s="417">
        <v>0</v>
      </c>
      <c r="K146" s="879">
        <v>0</v>
      </c>
      <c r="L146" s="417">
        <v>0</v>
      </c>
    </row>
    <row r="147" spans="1:12" ht="15" x14ac:dyDescent="0.2">
      <c r="A147" s="931"/>
      <c r="B147" s="421" t="s">
        <v>221</v>
      </c>
      <c r="C147" s="422"/>
      <c r="D147" s="423" t="s">
        <v>222</v>
      </c>
      <c r="E147" s="424" t="str">
        <f>E148</f>
        <v>130 044,00</v>
      </c>
      <c r="F147" s="424">
        <f t="shared" ref="F147:L147" si="91">F148</f>
        <v>0</v>
      </c>
      <c r="G147" s="438" t="str">
        <f t="shared" si="91"/>
        <v>130 044,00</v>
      </c>
      <c r="H147" s="448">
        <f t="shared" si="91"/>
        <v>70021</v>
      </c>
      <c r="I147" s="902">
        <f t="shared" si="58"/>
        <v>0.53844083540955368</v>
      </c>
      <c r="J147" s="424">
        <f t="shared" si="91"/>
        <v>0</v>
      </c>
      <c r="K147" s="438">
        <f t="shared" si="91"/>
        <v>0</v>
      </c>
      <c r="L147" s="937">
        <f t="shared" si="91"/>
        <v>0</v>
      </c>
    </row>
    <row r="148" spans="1:12" ht="33.75" x14ac:dyDescent="0.2">
      <c r="A148" s="933"/>
      <c r="B148" s="3"/>
      <c r="C148" s="4" t="s">
        <v>171</v>
      </c>
      <c r="D148" s="5" t="s">
        <v>172</v>
      </c>
      <c r="E148" s="413" t="s">
        <v>223</v>
      </c>
      <c r="F148" s="413">
        <f>G148-E148</f>
        <v>0</v>
      </c>
      <c r="G148" s="414" t="s">
        <v>223</v>
      </c>
      <c r="H148" s="447">
        <v>70021</v>
      </c>
      <c r="I148" s="899">
        <f t="shared" si="58"/>
        <v>0.53844083540955368</v>
      </c>
      <c r="J148" s="417">
        <v>0</v>
      </c>
      <c r="K148" s="879">
        <v>0</v>
      </c>
      <c r="L148" s="417">
        <v>0</v>
      </c>
    </row>
    <row r="149" spans="1:12" ht="22.5" x14ac:dyDescent="0.2">
      <c r="A149" s="931"/>
      <c r="B149" s="421" t="s">
        <v>224</v>
      </c>
      <c r="C149" s="422"/>
      <c r="D149" s="423" t="s">
        <v>225</v>
      </c>
      <c r="E149" s="424">
        <f>E150+E151+E152</f>
        <v>67052</v>
      </c>
      <c r="F149" s="424">
        <f t="shared" ref="F149:L149" si="92">F150+F151+F152</f>
        <v>20000</v>
      </c>
      <c r="G149" s="438">
        <f t="shared" si="92"/>
        <v>87052</v>
      </c>
      <c r="H149" s="448">
        <f t="shared" si="92"/>
        <v>37784.65</v>
      </c>
      <c r="I149" s="902">
        <f t="shared" si="58"/>
        <v>0.43404689151311859</v>
      </c>
      <c r="J149" s="424">
        <f t="shared" si="92"/>
        <v>0</v>
      </c>
      <c r="K149" s="438">
        <f t="shared" si="92"/>
        <v>0</v>
      </c>
      <c r="L149" s="937">
        <f t="shared" si="92"/>
        <v>0</v>
      </c>
    </row>
    <row r="150" spans="1:12" x14ac:dyDescent="0.2">
      <c r="A150" s="933"/>
      <c r="B150" s="3"/>
      <c r="C150" s="4" t="s">
        <v>81</v>
      </c>
      <c r="D150" s="5" t="s">
        <v>82</v>
      </c>
      <c r="E150" s="413" t="s">
        <v>212</v>
      </c>
      <c r="F150" s="413">
        <f>G150-E150</f>
        <v>0</v>
      </c>
      <c r="G150" s="414" t="s">
        <v>212</v>
      </c>
      <c r="H150" s="447">
        <v>19764.900000000001</v>
      </c>
      <c r="I150" s="899">
        <f t="shared" si="58"/>
        <v>0.6375774193548388</v>
      </c>
      <c r="J150" s="417">
        <v>0</v>
      </c>
      <c r="K150" s="879">
        <v>0</v>
      </c>
      <c r="L150" s="417">
        <v>0</v>
      </c>
    </row>
    <row r="151" spans="1:12" ht="56.25" x14ac:dyDescent="0.2">
      <c r="A151" s="933"/>
      <c r="B151" s="3"/>
      <c r="C151" s="4" t="s">
        <v>12</v>
      </c>
      <c r="D151" s="5" t="s">
        <v>13</v>
      </c>
      <c r="E151" s="413" t="s">
        <v>226</v>
      </c>
      <c r="F151" s="413">
        <f t="shared" ref="F151:F152" si="93">G151-E151</f>
        <v>20000</v>
      </c>
      <c r="G151" s="414">
        <v>55927</v>
      </c>
      <c r="H151" s="447">
        <v>17964</v>
      </c>
      <c r="I151" s="899">
        <f t="shared" si="58"/>
        <v>0.32120442719974251</v>
      </c>
      <c r="J151" s="417">
        <v>0</v>
      </c>
      <c r="K151" s="879">
        <v>0</v>
      </c>
      <c r="L151" s="417">
        <v>0</v>
      </c>
    </row>
    <row r="152" spans="1:12" ht="45" x14ac:dyDescent="0.2">
      <c r="A152" s="933"/>
      <c r="B152" s="3"/>
      <c r="C152" s="4" t="s">
        <v>201</v>
      </c>
      <c r="D152" s="5" t="s">
        <v>202</v>
      </c>
      <c r="E152" s="413" t="s">
        <v>227</v>
      </c>
      <c r="F152" s="413">
        <f t="shared" si="93"/>
        <v>0</v>
      </c>
      <c r="G152" s="414" t="s">
        <v>227</v>
      </c>
      <c r="H152" s="447">
        <v>55.75</v>
      </c>
      <c r="I152" s="899">
        <f t="shared" si="58"/>
        <v>0.44600000000000001</v>
      </c>
      <c r="J152" s="417">
        <v>0</v>
      </c>
      <c r="K152" s="879">
        <v>0</v>
      </c>
      <c r="L152" s="417">
        <v>0</v>
      </c>
    </row>
    <row r="153" spans="1:12" ht="15" x14ac:dyDescent="0.2">
      <c r="A153" s="931"/>
      <c r="B153" s="421" t="s">
        <v>228</v>
      </c>
      <c r="C153" s="422"/>
      <c r="D153" s="423" t="s">
        <v>9</v>
      </c>
      <c r="E153" s="424">
        <f>E154+E155</f>
        <v>0</v>
      </c>
      <c r="F153" s="424">
        <f t="shared" ref="F153:L153" si="94">F154+F155</f>
        <v>111600</v>
      </c>
      <c r="G153" s="438">
        <f t="shared" si="94"/>
        <v>111600</v>
      </c>
      <c r="H153" s="448">
        <f t="shared" si="94"/>
        <v>81300</v>
      </c>
      <c r="I153" s="902">
        <f t="shared" si="58"/>
        <v>0.728494623655914</v>
      </c>
      <c r="J153" s="424">
        <f t="shared" si="94"/>
        <v>0</v>
      </c>
      <c r="K153" s="438">
        <f t="shared" si="94"/>
        <v>0</v>
      </c>
      <c r="L153" s="937">
        <f t="shared" si="94"/>
        <v>0</v>
      </c>
    </row>
    <row r="154" spans="1:12" ht="56.25" x14ac:dyDescent="0.2">
      <c r="A154" s="933"/>
      <c r="B154" s="3"/>
      <c r="C154" s="4" t="s">
        <v>12</v>
      </c>
      <c r="D154" s="5" t="s">
        <v>13</v>
      </c>
      <c r="E154" s="413">
        <v>0</v>
      </c>
      <c r="F154" s="413">
        <f>G154-E154</f>
        <v>1600</v>
      </c>
      <c r="G154" s="414" t="s">
        <v>229</v>
      </c>
      <c r="H154" s="447">
        <v>1600</v>
      </c>
      <c r="I154" s="899">
        <f t="shared" si="58"/>
        <v>1</v>
      </c>
      <c r="J154" s="417">
        <v>0</v>
      </c>
      <c r="K154" s="879">
        <v>0</v>
      </c>
      <c r="L154" s="417">
        <v>0</v>
      </c>
    </row>
    <row r="155" spans="1:12" ht="33.75" x14ac:dyDescent="0.2">
      <c r="A155" s="933"/>
      <c r="B155" s="3"/>
      <c r="C155" s="4" t="s">
        <v>171</v>
      </c>
      <c r="D155" s="5" t="s">
        <v>172</v>
      </c>
      <c r="E155" s="413">
        <v>0</v>
      </c>
      <c r="F155" s="413">
        <f>G155-E155</f>
        <v>110000</v>
      </c>
      <c r="G155" s="414">
        <v>110000</v>
      </c>
      <c r="H155" s="447">
        <v>79700</v>
      </c>
      <c r="I155" s="899">
        <f t="shared" si="58"/>
        <v>0.72454545454545449</v>
      </c>
      <c r="J155" s="417">
        <v>0</v>
      </c>
      <c r="K155" s="879">
        <v>0</v>
      </c>
      <c r="L155" s="417">
        <v>0</v>
      </c>
    </row>
    <row r="156" spans="1:12" ht="21" customHeight="1" x14ac:dyDescent="0.2">
      <c r="A156" s="934" t="s">
        <v>230</v>
      </c>
      <c r="B156" s="418"/>
      <c r="C156" s="418"/>
      <c r="D156" s="419" t="s">
        <v>231</v>
      </c>
      <c r="E156" s="420">
        <f>E157</f>
        <v>0</v>
      </c>
      <c r="F156" s="420">
        <f t="shared" ref="F156:L156" si="95">F157</f>
        <v>198014</v>
      </c>
      <c r="G156" s="437" t="str">
        <f t="shared" si="95"/>
        <v>198 014,00</v>
      </c>
      <c r="H156" s="445">
        <f t="shared" si="95"/>
        <v>198014</v>
      </c>
      <c r="I156" s="443">
        <f t="shared" si="58"/>
        <v>1</v>
      </c>
      <c r="J156" s="420">
        <f t="shared" si="95"/>
        <v>0</v>
      </c>
      <c r="K156" s="437">
        <f t="shared" si="95"/>
        <v>0</v>
      </c>
      <c r="L156" s="936">
        <f t="shared" si="95"/>
        <v>0</v>
      </c>
    </row>
    <row r="157" spans="1:12" ht="15" x14ac:dyDescent="0.2">
      <c r="A157" s="931"/>
      <c r="B157" s="421" t="s">
        <v>233</v>
      </c>
      <c r="C157" s="422"/>
      <c r="D157" s="423" t="s">
        <v>234</v>
      </c>
      <c r="E157" s="424">
        <f>E158</f>
        <v>0</v>
      </c>
      <c r="F157" s="424">
        <f t="shared" ref="F157:L157" si="96">F158</f>
        <v>198014</v>
      </c>
      <c r="G157" s="438" t="str">
        <f t="shared" si="96"/>
        <v>198 014,00</v>
      </c>
      <c r="H157" s="448">
        <f t="shared" si="96"/>
        <v>198014</v>
      </c>
      <c r="I157" s="902">
        <f t="shared" si="58"/>
        <v>1</v>
      </c>
      <c r="J157" s="425">
        <f t="shared" si="96"/>
        <v>0</v>
      </c>
      <c r="K157" s="436">
        <f t="shared" si="96"/>
        <v>0</v>
      </c>
      <c r="L157" s="937">
        <f t="shared" si="96"/>
        <v>0</v>
      </c>
    </row>
    <row r="158" spans="1:12" ht="33.75" x14ac:dyDescent="0.2">
      <c r="A158" s="933"/>
      <c r="B158" s="3"/>
      <c r="C158" s="4" t="s">
        <v>171</v>
      </c>
      <c r="D158" s="5" t="s">
        <v>172</v>
      </c>
      <c r="E158" s="413">
        <v>0</v>
      </c>
      <c r="F158" s="413">
        <f>G158-E158</f>
        <v>198014</v>
      </c>
      <c r="G158" s="414" t="s">
        <v>232</v>
      </c>
      <c r="H158" s="447">
        <v>198014</v>
      </c>
      <c r="I158" s="899">
        <f t="shared" si="58"/>
        <v>1</v>
      </c>
      <c r="J158" s="417">
        <v>0</v>
      </c>
      <c r="K158" s="879">
        <v>0</v>
      </c>
      <c r="L158" s="417">
        <v>0</v>
      </c>
    </row>
    <row r="159" spans="1:12" ht="22.5" x14ac:dyDescent="0.2">
      <c r="A159" s="934" t="s">
        <v>235</v>
      </c>
      <c r="B159" s="418"/>
      <c r="C159" s="418"/>
      <c r="D159" s="419" t="s">
        <v>236</v>
      </c>
      <c r="E159" s="420">
        <f>E160+E165+E168</f>
        <v>1785000</v>
      </c>
      <c r="F159" s="420">
        <f t="shared" ref="F159:H159" si="97">F160+F165+F168</f>
        <v>0</v>
      </c>
      <c r="G159" s="437">
        <f t="shared" si="97"/>
        <v>1785000</v>
      </c>
      <c r="H159" s="445">
        <f t="shared" si="97"/>
        <v>1222231.83</v>
      </c>
      <c r="I159" s="443">
        <f t="shared" si="58"/>
        <v>0.68472371428571432</v>
      </c>
      <c r="J159" s="420">
        <f>J160+J165+J168</f>
        <v>336872.3</v>
      </c>
      <c r="K159" s="420">
        <f t="shared" ref="K159:L159" si="98">K160+K165+K168</f>
        <v>298962.3</v>
      </c>
      <c r="L159" s="928">
        <f t="shared" si="98"/>
        <v>31321.75</v>
      </c>
    </row>
    <row r="160" spans="1:12" ht="15" x14ac:dyDescent="0.2">
      <c r="A160" s="931"/>
      <c r="B160" s="421" t="s">
        <v>237</v>
      </c>
      <c r="C160" s="422"/>
      <c r="D160" s="423" t="s">
        <v>238</v>
      </c>
      <c r="E160" s="424">
        <f>E161+E162+E163+E164</f>
        <v>1560000</v>
      </c>
      <c r="F160" s="424">
        <f t="shared" ref="F160:H160" si="99">F161+F162+F163+F164</f>
        <v>0</v>
      </c>
      <c r="G160" s="438">
        <f t="shared" si="99"/>
        <v>1560000</v>
      </c>
      <c r="H160" s="448">
        <f t="shared" si="99"/>
        <v>813531.36</v>
      </c>
      <c r="I160" s="902">
        <f t="shared" si="58"/>
        <v>0.52149446153846157</v>
      </c>
      <c r="J160" s="425">
        <f>J161+J162+J163+J164</f>
        <v>271619.69</v>
      </c>
      <c r="K160" s="425">
        <f t="shared" ref="K160:L160" si="100">K161+K162+K163+K164</f>
        <v>268537.69</v>
      </c>
      <c r="L160" s="932">
        <f t="shared" si="100"/>
        <v>31321.75</v>
      </c>
    </row>
    <row r="161" spans="1:12" ht="45" x14ac:dyDescent="0.2">
      <c r="A161" s="933"/>
      <c r="B161" s="3"/>
      <c r="C161" s="948" t="s">
        <v>25</v>
      </c>
      <c r="D161" s="949" t="s">
        <v>26</v>
      </c>
      <c r="E161" s="950" t="s">
        <v>239</v>
      </c>
      <c r="F161" s="950">
        <f>G161-E161</f>
        <v>0</v>
      </c>
      <c r="G161" s="951" t="s">
        <v>239</v>
      </c>
      <c r="H161" s="965">
        <v>811813.42</v>
      </c>
      <c r="I161" s="964">
        <f t="shared" si="58"/>
        <v>0.52139590237636479</v>
      </c>
      <c r="J161" s="966">
        <v>269246.69</v>
      </c>
      <c r="K161" s="967">
        <v>268537.69</v>
      </c>
      <c r="L161" s="966">
        <v>31041.75</v>
      </c>
    </row>
    <row r="162" spans="1:12" x14ac:dyDescent="0.2">
      <c r="A162" s="933"/>
      <c r="B162" s="3"/>
      <c r="C162" s="906" t="s">
        <v>18</v>
      </c>
      <c r="D162" s="907" t="s">
        <v>19</v>
      </c>
      <c r="E162" s="908" t="s">
        <v>240</v>
      </c>
      <c r="F162" s="908">
        <f>G162-E162</f>
        <v>0</v>
      </c>
      <c r="G162" s="909" t="s">
        <v>240</v>
      </c>
      <c r="H162" s="952">
        <v>729.6</v>
      </c>
      <c r="I162" s="953">
        <f t="shared" si="58"/>
        <v>0.2432</v>
      </c>
      <c r="J162" s="954">
        <v>0</v>
      </c>
      <c r="K162" s="955">
        <v>0</v>
      </c>
      <c r="L162" s="954">
        <v>0</v>
      </c>
    </row>
    <row r="163" spans="1:12" ht="67.5" x14ac:dyDescent="0.2">
      <c r="A163" s="933"/>
      <c r="B163" s="3"/>
      <c r="C163" s="4" t="s">
        <v>10</v>
      </c>
      <c r="D163" s="5" t="s">
        <v>11</v>
      </c>
      <c r="E163" s="413">
        <v>0</v>
      </c>
      <c r="F163" s="413">
        <v>0</v>
      </c>
      <c r="G163" s="414">
        <v>0</v>
      </c>
      <c r="H163" s="447">
        <v>326.33999999999997</v>
      </c>
      <c r="I163" s="899" t="e">
        <f t="shared" ref="I163" si="101">H163/G163</f>
        <v>#DIV/0!</v>
      </c>
      <c r="J163" s="417">
        <v>0</v>
      </c>
      <c r="K163" s="879">
        <v>0</v>
      </c>
      <c r="L163" s="417">
        <v>280</v>
      </c>
    </row>
    <row r="164" spans="1:12" ht="22.5" x14ac:dyDescent="0.2">
      <c r="A164" s="933"/>
      <c r="B164" s="3"/>
      <c r="C164" s="4" t="s">
        <v>44</v>
      </c>
      <c r="D164" s="5" t="s">
        <v>45</v>
      </c>
      <c r="E164" s="413">
        <v>0</v>
      </c>
      <c r="F164" s="413">
        <f t="shared" ref="F164" si="102">G164-E164</f>
        <v>0</v>
      </c>
      <c r="G164" s="414">
        <v>0</v>
      </c>
      <c r="H164" s="447">
        <v>662</v>
      </c>
      <c r="I164" s="899">
        <v>0</v>
      </c>
      <c r="J164" s="417">
        <v>2373</v>
      </c>
      <c r="K164" s="879">
        <v>0</v>
      </c>
      <c r="L164" s="417">
        <v>0</v>
      </c>
    </row>
    <row r="165" spans="1:12" ht="33.75" x14ac:dyDescent="0.2">
      <c r="A165" s="931"/>
      <c r="B165" s="421" t="s">
        <v>241</v>
      </c>
      <c r="C165" s="422"/>
      <c r="D165" s="423" t="s">
        <v>242</v>
      </c>
      <c r="E165" s="424">
        <f>E166+E167</f>
        <v>225000</v>
      </c>
      <c r="F165" s="424">
        <f t="shared" ref="F165:H165" si="103">F166+F167</f>
        <v>0</v>
      </c>
      <c r="G165" s="438">
        <f t="shared" si="103"/>
        <v>225000</v>
      </c>
      <c r="H165" s="448">
        <f t="shared" si="103"/>
        <v>400220.72</v>
      </c>
      <c r="I165" s="902">
        <f t="shared" si="58"/>
        <v>1.7787587555555555</v>
      </c>
      <c r="J165" s="425">
        <f>J166+J167</f>
        <v>63606.81</v>
      </c>
      <c r="K165" s="425">
        <f t="shared" ref="K165:L165" si="104">K166+K167</f>
        <v>28778.81</v>
      </c>
      <c r="L165" s="932">
        <f t="shared" si="104"/>
        <v>0</v>
      </c>
    </row>
    <row r="166" spans="1:12" x14ac:dyDescent="0.2">
      <c r="A166" s="933"/>
      <c r="B166" s="3"/>
      <c r="C166" s="4" t="s">
        <v>18</v>
      </c>
      <c r="D166" s="5" t="s">
        <v>19</v>
      </c>
      <c r="E166" s="413" t="s">
        <v>243</v>
      </c>
      <c r="F166" s="413">
        <f>G166-E166</f>
        <v>0</v>
      </c>
      <c r="G166" s="414" t="s">
        <v>243</v>
      </c>
      <c r="H166" s="447">
        <v>400220.72</v>
      </c>
      <c r="I166" s="899">
        <f t="shared" ref="I166:I182" si="105">H166/G166</f>
        <v>1.7787587555555555</v>
      </c>
      <c r="J166" s="417">
        <v>28778.81</v>
      </c>
      <c r="K166" s="879">
        <v>28778.81</v>
      </c>
      <c r="L166" s="417">
        <v>0</v>
      </c>
    </row>
    <row r="167" spans="1:12" ht="22.5" x14ac:dyDescent="0.2">
      <c r="A167" s="933"/>
      <c r="B167" s="3"/>
      <c r="C167" s="4" t="s">
        <v>44</v>
      </c>
      <c r="D167" s="5" t="s">
        <v>45</v>
      </c>
      <c r="E167" s="413">
        <v>0</v>
      </c>
      <c r="F167" s="413">
        <f t="shared" ref="F167" si="106">G167-E167</f>
        <v>0</v>
      </c>
      <c r="G167" s="414">
        <v>0</v>
      </c>
      <c r="H167" s="447">
        <v>0</v>
      </c>
      <c r="I167" s="899">
        <v>0</v>
      </c>
      <c r="J167" s="417">
        <v>34828</v>
      </c>
      <c r="K167" s="879">
        <v>0</v>
      </c>
      <c r="L167" s="417">
        <v>0</v>
      </c>
    </row>
    <row r="168" spans="1:12" ht="15" x14ac:dyDescent="0.2">
      <c r="A168" s="931"/>
      <c r="B168" s="910" t="s">
        <v>692</v>
      </c>
      <c r="C168" s="422"/>
      <c r="D168" s="911" t="s">
        <v>9</v>
      </c>
      <c r="E168" s="424">
        <f>E169+E170</f>
        <v>0</v>
      </c>
      <c r="F168" s="424">
        <f t="shared" ref="F168" si="107">F169+F170</f>
        <v>0</v>
      </c>
      <c r="G168" s="438">
        <f t="shared" ref="G168" si="108">G169+G170</f>
        <v>0</v>
      </c>
      <c r="H168" s="448">
        <f t="shared" ref="H168" si="109">H169+H170</f>
        <v>8479.75</v>
      </c>
      <c r="I168" s="902" t="e">
        <f t="shared" ref="I168:I169" si="110">H168/G168</f>
        <v>#DIV/0!</v>
      </c>
      <c r="J168" s="425">
        <f>J169+J170</f>
        <v>1645.8000000000002</v>
      </c>
      <c r="K168" s="425">
        <f t="shared" ref="K168" si="111">K169+K170</f>
        <v>1645.8000000000002</v>
      </c>
      <c r="L168" s="932">
        <f t="shared" ref="L168" si="112">L169+L170</f>
        <v>0</v>
      </c>
    </row>
    <row r="169" spans="1:12" x14ac:dyDescent="0.2">
      <c r="A169" s="933"/>
      <c r="B169" s="3"/>
      <c r="C169" s="876" t="s">
        <v>81</v>
      </c>
      <c r="D169" s="877" t="s">
        <v>82</v>
      </c>
      <c r="E169" s="413">
        <v>0</v>
      </c>
      <c r="F169" s="413">
        <v>0</v>
      </c>
      <c r="G169" s="414">
        <v>0</v>
      </c>
      <c r="H169" s="447">
        <v>8479.75</v>
      </c>
      <c r="I169" s="899" t="e">
        <f t="shared" si="110"/>
        <v>#DIV/0!</v>
      </c>
      <c r="J169" s="417">
        <v>900.1</v>
      </c>
      <c r="K169" s="879">
        <v>900.1</v>
      </c>
      <c r="L169" s="417">
        <v>0</v>
      </c>
    </row>
    <row r="170" spans="1:12" x14ac:dyDescent="0.2">
      <c r="A170" s="933"/>
      <c r="B170" s="3"/>
      <c r="C170" s="904" t="s">
        <v>47</v>
      </c>
      <c r="D170" s="877" t="s">
        <v>48</v>
      </c>
      <c r="E170" s="413">
        <v>0</v>
      </c>
      <c r="F170" s="413">
        <f t="shared" ref="F170" si="113">G170-E170</f>
        <v>0</v>
      </c>
      <c r="G170" s="414">
        <v>0</v>
      </c>
      <c r="H170" s="447">
        <v>0</v>
      </c>
      <c r="I170" s="899">
        <v>0</v>
      </c>
      <c r="J170" s="417">
        <v>745.7</v>
      </c>
      <c r="K170" s="879">
        <v>745.7</v>
      </c>
      <c r="L170" s="417">
        <v>0</v>
      </c>
    </row>
    <row r="171" spans="1:12" ht="21" customHeight="1" x14ac:dyDescent="0.2">
      <c r="A171" s="945" t="s">
        <v>244</v>
      </c>
      <c r="B171" s="426"/>
      <c r="C171" s="426"/>
      <c r="D171" s="427" t="s">
        <v>245</v>
      </c>
      <c r="E171" s="428">
        <f>E172+E174</f>
        <v>10000</v>
      </c>
      <c r="F171" s="428">
        <f t="shared" ref="F171:L171" si="114">F172+F174</f>
        <v>778410.88</v>
      </c>
      <c r="G171" s="439">
        <f t="shared" si="114"/>
        <v>788410.88</v>
      </c>
      <c r="H171" s="450">
        <f t="shared" si="114"/>
        <v>782461.05</v>
      </c>
      <c r="I171" s="443">
        <f t="shared" si="105"/>
        <v>0.99245338927844329</v>
      </c>
      <c r="J171" s="428">
        <f t="shared" si="114"/>
        <v>1425.2900000000002</v>
      </c>
      <c r="K171" s="439">
        <f t="shared" si="114"/>
        <v>1425.2900000000002</v>
      </c>
      <c r="L171" s="946">
        <f t="shared" si="114"/>
        <v>0</v>
      </c>
    </row>
    <row r="172" spans="1:12" ht="15" x14ac:dyDescent="0.2">
      <c r="A172" s="931"/>
      <c r="B172" s="421" t="s">
        <v>247</v>
      </c>
      <c r="C172" s="422"/>
      <c r="D172" s="423" t="s">
        <v>248</v>
      </c>
      <c r="E172" s="424" t="str">
        <f>E173</f>
        <v>0,00</v>
      </c>
      <c r="F172" s="424">
        <f t="shared" ref="F172:L172" si="115">F173</f>
        <v>9931.7999999999993</v>
      </c>
      <c r="G172" s="438" t="str">
        <f t="shared" si="115"/>
        <v>9 931,80</v>
      </c>
      <c r="H172" s="448">
        <f t="shared" si="115"/>
        <v>9931.7999999999993</v>
      </c>
      <c r="I172" s="902">
        <f t="shared" si="105"/>
        <v>1</v>
      </c>
      <c r="J172" s="425">
        <f t="shared" si="115"/>
        <v>0</v>
      </c>
      <c r="K172" s="436">
        <f t="shared" si="115"/>
        <v>0</v>
      </c>
      <c r="L172" s="937">
        <f t="shared" si="115"/>
        <v>0</v>
      </c>
    </row>
    <row r="173" spans="1:12" ht="45" x14ac:dyDescent="0.2">
      <c r="A173" s="933"/>
      <c r="B173" s="3"/>
      <c r="C173" s="4" t="s">
        <v>192</v>
      </c>
      <c r="D173" s="5" t="s">
        <v>193</v>
      </c>
      <c r="E173" s="413" t="s">
        <v>7</v>
      </c>
      <c r="F173" s="413">
        <f>G173-E173</f>
        <v>9931.7999999999993</v>
      </c>
      <c r="G173" s="414" t="s">
        <v>246</v>
      </c>
      <c r="H173" s="447">
        <v>9931.7999999999993</v>
      </c>
      <c r="I173" s="899">
        <f t="shared" si="105"/>
        <v>1</v>
      </c>
      <c r="J173" s="417">
        <v>0</v>
      </c>
      <c r="K173" s="879">
        <v>0</v>
      </c>
      <c r="L173" s="417">
        <v>0</v>
      </c>
    </row>
    <row r="174" spans="1:12" ht="15" x14ac:dyDescent="0.2">
      <c r="A174" s="931"/>
      <c r="B174" s="421" t="s">
        <v>249</v>
      </c>
      <c r="C174" s="422"/>
      <c r="D174" s="423" t="s">
        <v>250</v>
      </c>
      <c r="E174" s="424">
        <f>E175+E177+E176</f>
        <v>10000</v>
      </c>
      <c r="F174" s="424">
        <f t="shared" ref="F174:H174" si="116">F175+F177+F176</f>
        <v>768479.08</v>
      </c>
      <c r="G174" s="438">
        <f t="shared" si="116"/>
        <v>778479.08</v>
      </c>
      <c r="H174" s="448">
        <f t="shared" si="116"/>
        <v>772529.25</v>
      </c>
      <c r="I174" s="902">
        <f t="shared" si="105"/>
        <v>0.9923571099688383</v>
      </c>
      <c r="J174" s="425">
        <f>J175+J177+J176</f>
        <v>1425.2900000000002</v>
      </c>
      <c r="K174" s="425">
        <f t="shared" ref="K174:L174" si="117">K175+K177+K176</f>
        <v>1425.2900000000002</v>
      </c>
      <c r="L174" s="932">
        <f t="shared" si="117"/>
        <v>0</v>
      </c>
    </row>
    <row r="175" spans="1:12" x14ac:dyDescent="0.2">
      <c r="A175" s="933"/>
      <c r="B175" s="3"/>
      <c r="C175" s="4" t="s">
        <v>81</v>
      </c>
      <c r="D175" s="5" t="s">
        <v>82</v>
      </c>
      <c r="E175" s="413" t="s">
        <v>182</v>
      </c>
      <c r="F175" s="413">
        <f>G175-E175</f>
        <v>0</v>
      </c>
      <c r="G175" s="414" t="s">
        <v>182</v>
      </c>
      <c r="H175" s="447">
        <v>4025.75</v>
      </c>
      <c r="I175" s="899">
        <f t="shared" si="105"/>
        <v>0.40257500000000002</v>
      </c>
      <c r="J175" s="417">
        <v>1401.4</v>
      </c>
      <c r="K175" s="879">
        <v>1401.4</v>
      </c>
      <c r="L175" s="417">
        <v>0</v>
      </c>
    </row>
    <row r="176" spans="1:12" x14ac:dyDescent="0.2">
      <c r="A176" s="933"/>
      <c r="B176" s="3"/>
      <c r="C176" s="904" t="s">
        <v>47</v>
      </c>
      <c r="D176" s="877" t="s">
        <v>48</v>
      </c>
      <c r="E176" s="413">
        <v>0</v>
      </c>
      <c r="F176" s="413">
        <v>0</v>
      </c>
      <c r="G176" s="414">
        <v>0</v>
      </c>
      <c r="H176" s="447">
        <v>24.42</v>
      </c>
      <c r="I176" s="899">
        <v>0</v>
      </c>
      <c r="J176" s="417">
        <v>23.89</v>
      </c>
      <c r="K176" s="879">
        <v>23.89</v>
      </c>
      <c r="L176" s="417">
        <v>0</v>
      </c>
    </row>
    <row r="177" spans="1:12" ht="45" x14ac:dyDescent="0.2">
      <c r="A177" s="933"/>
      <c r="B177" s="3"/>
      <c r="C177" s="917" t="s">
        <v>251</v>
      </c>
      <c r="D177" s="918" t="s">
        <v>1107</v>
      </c>
      <c r="E177" s="413">
        <v>0</v>
      </c>
      <c r="F177" s="413">
        <f>G177-E177</f>
        <v>768479.08</v>
      </c>
      <c r="G177" s="414">
        <v>768479.08</v>
      </c>
      <c r="H177" s="447">
        <v>768479.08</v>
      </c>
      <c r="I177" s="899">
        <f t="shared" si="105"/>
        <v>1</v>
      </c>
      <c r="J177" s="417">
        <v>0</v>
      </c>
      <c r="K177" s="879">
        <v>0</v>
      </c>
      <c r="L177" s="417">
        <v>0</v>
      </c>
    </row>
    <row r="178" spans="1:12" ht="21" customHeight="1" x14ac:dyDescent="0.2">
      <c r="A178" s="934" t="s">
        <v>252</v>
      </c>
      <c r="B178" s="418"/>
      <c r="C178" s="418"/>
      <c r="D178" s="419" t="s">
        <v>253</v>
      </c>
      <c r="E178" s="420">
        <f>E179</f>
        <v>0</v>
      </c>
      <c r="F178" s="420">
        <f t="shared" ref="F178:L178" si="118">F179</f>
        <v>1002</v>
      </c>
      <c r="G178" s="437">
        <f t="shared" si="118"/>
        <v>1002</v>
      </c>
      <c r="H178" s="445">
        <f t="shared" si="118"/>
        <v>1012.33</v>
      </c>
      <c r="I178" s="443">
        <f t="shared" si="105"/>
        <v>1.010309381237525</v>
      </c>
      <c r="J178" s="420">
        <f t="shared" si="118"/>
        <v>0</v>
      </c>
      <c r="K178" s="437">
        <f t="shared" si="118"/>
        <v>0</v>
      </c>
      <c r="L178" s="936">
        <f t="shared" si="118"/>
        <v>0</v>
      </c>
    </row>
    <row r="179" spans="1:12" ht="15" x14ac:dyDescent="0.2">
      <c r="A179" s="931"/>
      <c r="B179" s="973" t="s">
        <v>255</v>
      </c>
      <c r="C179" s="974"/>
      <c r="D179" s="958" t="s">
        <v>9</v>
      </c>
      <c r="E179" s="959">
        <f>E181+E180</f>
        <v>0</v>
      </c>
      <c r="F179" s="959">
        <f t="shared" ref="F179:H179" si="119">F181+F180</f>
        <v>1002</v>
      </c>
      <c r="G179" s="960">
        <f t="shared" si="119"/>
        <v>1002</v>
      </c>
      <c r="H179" s="961">
        <f t="shared" si="119"/>
        <v>1012.33</v>
      </c>
      <c r="I179" s="962">
        <f t="shared" si="105"/>
        <v>1.010309381237525</v>
      </c>
      <c r="J179" s="975">
        <f>J181+J180</f>
        <v>0</v>
      </c>
      <c r="K179" s="975">
        <f t="shared" ref="K179:L179" si="120">K181+K180</f>
        <v>0</v>
      </c>
      <c r="L179" s="976">
        <f t="shared" si="120"/>
        <v>0</v>
      </c>
    </row>
    <row r="180" spans="1:12" ht="67.5" x14ac:dyDescent="0.2">
      <c r="A180" s="931"/>
      <c r="B180" s="885"/>
      <c r="C180" s="906" t="s">
        <v>198</v>
      </c>
      <c r="D180" s="907" t="s">
        <v>199</v>
      </c>
      <c r="E180" s="968">
        <v>0</v>
      </c>
      <c r="F180" s="968">
        <v>0</v>
      </c>
      <c r="G180" s="969">
        <v>0</v>
      </c>
      <c r="H180" s="888">
        <v>10.32</v>
      </c>
      <c r="I180" s="970"/>
      <c r="J180" s="971">
        <v>0</v>
      </c>
      <c r="K180" s="971">
        <v>0</v>
      </c>
      <c r="L180" s="972">
        <v>0</v>
      </c>
    </row>
    <row r="181" spans="1:12" ht="67.5" x14ac:dyDescent="0.2">
      <c r="A181" s="933"/>
      <c r="B181" s="3"/>
      <c r="C181" s="4" t="s">
        <v>83</v>
      </c>
      <c r="D181" s="5" t="s">
        <v>84</v>
      </c>
      <c r="E181" s="413" t="s">
        <v>7</v>
      </c>
      <c r="F181" s="413">
        <f>G181-E181</f>
        <v>1002</v>
      </c>
      <c r="G181" s="414" t="s">
        <v>254</v>
      </c>
      <c r="H181" s="447">
        <v>1002.01</v>
      </c>
      <c r="I181" s="898">
        <f t="shared" si="105"/>
        <v>1.0000099800399203</v>
      </c>
      <c r="J181" s="915">
        <v>0</v>
      </c>
      <c r="K181" s="915">
        <v>0</v>
      </c>
      <c r="L181" s="915">
        <v>0</v>
      </c>
    </row>
    <row r="182" spans="1:12" ht="17.100000000000001" customHeight="1" x14ac:dyDescent="0.2">
      <c r="A182" s="1100" t="s">
        <v>1010</v>
      </c>
      <c r="B182" s="1101"/>
      <c r="C182" s="1101"/>
      <c r="D182" s="1101"/>
      <c r="E182" s="415">
        <f>E178+E171+E159+E156+E128+E96+E85+E52+E48+E41+E33+E22+E17+E14+E6+E124</f>
        <v>48922573.730000004</v>
      </c>
      <c r="F182" s="415">
        <f t="shared" ref="F182:H182" si="121">F178+F171+F159+F156+F128+F96+F85+F52+F48+F41+F33+F22+F17+F14+F6+F124</f>
        <v>1862268.3199999998</v>
      </c>
      <c r="G182" s="416">
        <f t="shared" si="121"/>
        <v>50784842.04999999</v>
      </c>
      <c r="H182" s="926">
        <f t="shared" si="121"/>
        <v>27473942.030000001</v>
      </c>
      <c r="I182" s="889">
        <f t="shared" si="105"/>
        <v>0.54098705284838056</v>
      </c>
      <c r="J182" s="884">
        <f>J178+J171+J159+J156+J128+J96+J85+J52+J48+J41+J33+J22+J17+J14+J6+J124</f>
        <v>10635426.800000003</v>
      </c>
      <c r="K182" s="884">
        <f t="shared" ref="K182:L182" si="122">K178+K171+K159+K156+K128+K96+K85+K52+K48+K41+K33+K22+K17+K14+K6+K124</f>
        <v>5054107.0999999996</v>
      </c>
      <c r="L182" s="919">
        <f t="shared" si="122"/>
        <v>75729.109999999986</v>
      </c>
    </row>
    <row r="183" spans="1:12" x14ac:dyDescent="0.2">
      <c r="D183" s="977" t="s">
        <v>856</v>
      </c>
      <c r="E183" s="993"/>
      <c r="F183" s="993"/>
      <c r="G183" s="993"/>
      <c r="H183" s="993"/>
      <c r="I183" s="994"/>
      <c r="J183" s="993"/>
      <c r="K183" s="993"/>
      <c r="L183" s="993"/>
    </row>
    <row r="184" spans="1:12" ht="23.25" customHeight="1" x14ac:dyDescent="0.2">
      <c r="D184" s="978" t="s">
        <v>1108</v>
      </c>
      <c r="E184" s="990">
        <f>E186+E187+E188+E189+E190+E191</f>
        <v>47416573.729999997</v>
      </c>
      <c r="F184" s="990">
        <f t="shared" ref="F184:L184" si="123">F186+F187+F188+F189+F190+F191</f>
        <v>1093789.24</v>
      </c>
      <c r="G184" s="990">
        <f t="shared" si="123"/>
        <v>48510362.969999999</v>
      </c>
      <c r="H184" s="990">
        <f t="shared" si="123"/>
        <v>26488475.52</v>
      </c>
      <c r="I184" s="1049">
        <f>H184/G184</f>
        <v>0.54603746288975663</v>
      </c>
      <c r="J184" s="990">
        <f t="shared" si="123"/>
        <v>10619770.85</v>
      </c>
      <c r="K184" s="990">
        <f t="shared" si="123"/>
        <v>5040181.1500000004</v>
      </c>
      <c r="L184" s="990">
        <f t="shared" si="123"/>
        <v>75708.86</v>
      </c>
    </row>
    <row r="185" spans="1:12" x14ac:dyDescent="0.2">
      <c r="D185" s="980" t="s">
        <v>849</v>
      </c>
      <c r="E185" s="982"/>
      <c r="F185" s="982"/>
      <c r="G185" s="982"/>
      <c r="H185" s="981"/>
      <c r="I185" s="981"/>
      <c r="J185" s="981"/>
      <c r="K185" s="981"/>
      <c r="L185" s="981"/>
    </row>
    <row r="186" spans="1:12" ht="24" x14ac:dyDescent="0.2">
      <c r="D186" s="996" t="s">
        <v>1112</v>
      </c>
      <c r="E186" s="988" t="str">
        <f>E83</f>
        <v>7 796 025,00</v>
      </c>
      <c r="F186" s="988">
        <f t="shared" ref="F186:L186" si="124">F83</f>
        <v>0</v>
      </c>
      <c r="G186" s="988" t="str">
        <f t="shared" si="124"/>
        <v>7 796 025,00</v>
      </c>
      <c r="H186" s="988">
        <f t="shared" si="124"/>
        <v>3497508</v>
      </c>
      <c r="I186" s="989">
        <f t="shared" ref="I186:I192" si="125">H186/G186</f>
        <v>0.44862708880487173</v>
      </c>
      <c r="J186" s="988">
        <f t="shared" si="124"/>
        <v>0</v>
      </c>
      <c r="K186" s="988">
        <f t="shared" si="124"/>
        <v>0</v>
      </c>
      <c r="L186" s="988">
        <f t="shared" si="124"/>
        <v>0</v>
      </c>
    </row>
    <row r="187" spans="1:12" ht="24" x14ac:dyDescent="0.2">
      <c r="D187" s="996" t="s">
        <v>1137</v>
      </c>
      <c r="E187" s="988" t="str">
        <f>E84</f>
        <v>1 450 000,00</v>
      </c>
      <c r="F187" s="988">
        <f t="shared" ref="F187:L187" si="126">F84</f>
        <v>0</v>
      </c>
      <c r="G187" s="988" t="str">
        <f t="shared" si="126"/>
        <v>1 450 000,00</v>
      </c>
      <c r="H187" s="988">
        <f t="shared" si="126"/>
        <v>501444.92</v>
      </c>
      <c r="I187" s="989">
        <f t="shared" si="125"/>
        <v>0.3458240827586207</v>
      </c>
      <c r="J187" s="988">
        <f t="shared" si="126"/>
        <v>396.29</v>
      </c>
      <c r="K187" s="988">
        <f t="shared" si="126"/>
        <v>0</v>
      </c>
      <c r="L187" s="988">
        <f t="shared" si="126"/>
        <v>28020.59</v>
      </c>
    </row>
    <row r="188" spans="1:12" x14ac:dyDescent="0.2">
      <c r="D188" s="996" t="s">
        <v>1113</v>
      </c>
      <c r="E188" s="988">
        <f>E166+E162+E161+E106+E80+E79+E78+E77+E74+E73+E72+E71+E70+E69+E68+E67+E66+E62+E61+E60+E59+E58+E57+E54+E39+E25+E24+E19+E16</f>
        <v>12895252</v>
      </c>
      <c r="F188" s="988">
        <f t="shared" ref="F188:L188" si="127">F166+F162+F161+F106+F80+F79+F78+F77+F74+F73+F72+F71+F70+F69+F68+F67+F66+F62+F61+F60+F59+F58+F57+F54+F39+F25+F24+F19+F16</f>
        <v>0</v>
      </c>
      <c r="G188" s="988">
        <f t="shared" si="127"/>
        <v>12895252</v>
      </c>
      <c r="H188" s="988">
        <f t="shared" si="127"/>
        <v>6882206.8300000019</v>
      </c>
      <c r="I188" s="989">
        <f t="shared" si="125"/>
        <v>0.53370084043336274</v>
      </c>
      <c r="J188" s="988">
        <f t="shared" si="127"/>
        <v>7361274.9800000004</v>
      </c>
      <c r="K188" s="988">
        <f t="shared" si="127"/>
        <v>2849118.2700000005</v>
      </c>
      <c r="L188" s="988">
        <f t="shared" si="127"/>
        <v>47103.44</v>
      </c>
    </row>
    <row r="189" spans="1:12" x14ac:dyDescent="0.2">
      <c r="D189" s="996" t="s">
        <v>1114</v>
      </c>
      <c r="E189" s="988">
        <f>E87+E89+E95</f>
        <v>16510466</v>
      </c>
      <c r="F189" s="988">
        <f t="shared" ref="F189:L189" si="128">F87+F89+F95</f>
        <v>-118856</v>
      </c>
      <c r="G189" s="988">
        <f t="shared" si="128"/>
        <v>16391610</v>
      </c>
      <c r="H189" s="988">
        <f t="shared" si="128"/>
        <v>9666988</v>
      </c>
      <c r="I189" s="989">
        <f t="shared" si="125"/>
        <v>0.58975219639803533</v>
      </c>
      <c r="J189" s="988">
        <f t="shared" si="128"/>
        <v>0</v>
      </c>
      <c r="K189" s="988">
        <f t="shared" si="128"/>
        <v>0</v>
      </c>
      <c r="L189" s="988">
        <f t="shared" si="128"/>
        <v>0</v>
      </c>
    </row>
    <row r="190" spans="1:12" ht="24" x14ac:dyDescent="0.2">
      <c r="D190" s="996" t="s">
        <v>1109</v>
      </c>
      <c r="E190" s="988">
        <f>E173+E158+E155+E154+E151+E148+E145+E143+E136+E135+E131+E121+E116+E111+E110+E103+E101+E47+E43+E45+E35+E13+E141+E140+E139+E123</f>
        <v>6959107</v>
      </c>
      <c r="F190" s="988">
        <f t="shared" ref="F190:L190" si="129">F173+F158+F155+F154+F151+F148+F145+F143+F136+F135+F131+F121+F116+F111+F110+F103+F101+F47+F43+F45+F35+F13+F141+F140+F139+F123</f>
        <v>1132475.96</v>
      </c>
      <c r="G190" s="988">
        <f t="shared" si="129"/>
        <v>8091582.96</v>
      </c>
      <c r="H190" s="988">
        <f t="shared" si="129"/>
        <v>4959032.63</v>
      </c>
      <c r="I190" s="989">
        <f t="shared" si="125"/>
        <v>0.61286310163468927</v>
      </c>
      <c r="J190" s="988">
        <f t="shared" si="129"/>
        <v>0</v>
      </c>
      <c r="K190" s="988">
        <f t="shared" si="129"/>
        <v>0</v>
      </c>
      <c r="L190" s="988">
        <f t="shared" si="129"/>
        <v>0</v>
      </c>
    </row>
    <row r="191" spans="1:12" x14ac:dyDescent="0.2">
      <c r="D191" s="996" t="s">
        <v>1115</v>
      </c>
      <c r="E191" s="988">
        <f>E181+E180+E176+E175+E170+E169+E167+E164+E163+E152+E150+E146+E137+E133+E132+E130+E127+E126+E120+E119+E117+E115+E114+E112+E109+E108+E107+E104+E100+E99+E98+E93+E92+E91+E81+E75+E64+E63+E55+E51+E50+E40+E38+E36+E32+E31+E30+E27+E26+E21+E20+E12+E11+E9+E8</f>
        <v>1805723.73</v>
      </c>
      <c r="F191" s="988">
        <f t="shared" ref="F191:L191" si="130">F181+F180+F176+F175+F170+F169+F167+F164+F163+F152+F150+F146+F137+F133+F132+F130+F127+F126+F120+F119+F117+F115+F114+F112+F109+F108+F107+F104+F100+F99+F98+F93+F92+F91+F81+F75+F64+F63+F55+F51+F50+F40+F38+F36+F32+F31+F30+F27+F26+F21+F20+F12+F11+F9+F8</f>
        <v>80169.279999999999</v>
      </c>
      <c r="G191" s="988">
        <f t="shared" si="130"/>
        <v>1885893.01</v>
      </c>
      <c r="H191" s="988">
        <f t="shared" si="130"/>
        <v>981295.1399999999</v>
      </c>
      <c r="I191" s="989">
        <f t="shared" si="125"/>
        <v>0.5203344700874627</v>
      </c>
      <c r="J191" s="988">
        <f t="shared" si="130"/>
        <v>3258099.5799999996</v>
      </c>
      <c r="K191" s="988">
        <f t="shared" si="130"/>
        <v>2191062.88</v>
      </c>
      <c r="L191" s="988">
        <f t="shared" si="130"/>
        <v>584.82999999999993</v>
      </c>
    </row>
    <row r="192" spans="1:12" ht="21" customHeight="1" x14ac:dyDescent="0.2">
      <c r="D192" s="979" t="s">
        <v>1110</v>
      </c>
      <c r="E192" s="991">
        <f>E194+E195+E196</f>
        <v>1506000</v>
      </c>
      <c r="F192" s="991">
        <f t="shared" ref="F192:L192" si="131">F194+F195+F196</f>
        <v>768479.08</v>
      </c>
      <c r="G192" s="991">
        <f t="shared" si="131"/>
        <v>2274479.08</v>
      </c>
      <c r="H192" s="991">
        <f t="shared" si="131"/>
        <v>985466.51</v>
      </c>
      <c r="I192" s="992">
        <f t="shared" si="125"/>
        <v>0.43327130096092153</v>
      </c>
      <c r="J192" s="991">
        <f t="shared" si="131"/>
        <v>15655.95</v>
      </c>
      <c r="K192" s="991">
        <f t="shared" si="131"/>
        <v>13925.95</v>
      </c>
      <c r="L192" s="991">
        <f t="shared" si="131"/>
        <v>20.25</v>
      </c>
    </row>
    <row r="193" spans="4:12" x14ac:dyDescent="0.2">
      <c r="D193" s="983" t="s">
        <v>849</v>
      </c>
      <c r="E193" s="984"/>
      <c r="F193" s="984"/>
      <c r="G193" s="984"/>
      <c r="H193" s="984"/>
      <c r="I193" s="984"/>
      <c r="J193" s="984"/>
      <c r="K193" s="984"/>
      <c r="L193" s="984"/>
    </row>
    <row r="194" spans="4:12" x14ac:dyDescent="0.2">
      <c r="D194" s="997" t="s">
        <v>1111</v>
      </c>
      <c r="E194" s="985" t="str">
        <f>E29</f>
        <v>1 500 000,00</v>
      </c>
      <c r="F194" s="985">
        <f>F29</f>
        <v>0</v>
      </c>
      <c r="G194" s="985" t="str">
        <f>G29</f>
        <v>1 500 000,00</v>
      </c>
      <c r="H194" s="985">
        <f>H29</f>
        <v>213216.63</v>
      </c>
      <c r="I194" s="986">
        <f>H194/G194</f>
        <v>0.14214441999999999</v>
      </c>
      <c r="J194" s="985">
        <f>J29</f>
        <v>14864.62</v>
      </c>
      <c r="K194" s="985">
        <f>K29</f>
        <v>13264.62</v>
      </c>
      <c r="L194" s="985">
        <f>L29</f>
        <v>20.25</v>
      </c>
    </row>
    <row r="195" spans="4:12" ht="24" x14ac:dyDescent="0.2">
      <c r="D195" s="998" t="s">
        <v>1138</v>
      </c>
      <c r="E195" s="987">
        <f>E177</f>
        <v>0</v>
      </c>
      <c r="F195" s="987">
        <f>F177</f>
        <v>768479.08</v>
      </c>
      <c r="G195" s="987">
        <f>G177</f>
        <v>768479.08</v>
      </c>
      <c r="H195" s="987">
        <f>H177</f>
        <v>768479.08</v>
      </c>
      <c r="I195" s="986">
        <f>H195/G195</f>
        <v>1</v>
      </c>
      <c r="J195" s="987">
        <f>J177</f>
        <v>0</v>
      </c>
      <c r="K195" s="987">
        <f>K177</f>
        <v>0</v>
      </c>
      <c r="L195" s="987">
        <f>L177</f>
        <v>0</v>
      </c>
    </row>
    <row r="196" spans="4:12" ht="48" x14ac:dyDescent="0.2">
      <c r="D196" s="999" t="s">
        <v>1116</v>
      </c>
      <c r="E196" s="995" t="str">
        <f>E28</f>
        <v>6 000,00</v>
      </c>
      <c r="F196" s="987">
        <f>F28</f>
        <v>0</v>
      </c>
      <c r="G196" s="987" t="str">
        <f>G28</f>
        <v>6 000,00</v>
      </c>
      <c r="H196" s="987">
        <f>H28</f>
        <v>3770.8</v>
      </c>
      <c r="I196" s="986">
        <f>H196/G196</f>
        <v>0.62846666666666673</v>
      </c>
      <c r="J196" s="987">
        <f>J28</f>
        <v>791.33</v>
      </c>
      <c r="K196" s="987">
        <f>K28</f>
        <v>661.33</v>
      </c>
      <c r="L196" s="987">
        <f>L28</f>
        <v>0</v>
      </c>
    </row>
  </sheetData>
  <mergeCells count="17">
    <mergeCell ref="B8:B9"/>
    <mergeCell ref="J4:L4"/>
    <mergeCell ref="B91:B93"/>
    <mergeCell ref="A1:G1"/>
    <mergeCell ref="A182:D182"/>
    <mergeCell ref="H1:K1"/>
    <mergeCell ref="D2:J2"/>
    <mergeCell ref="D3:J3"/>
    <mergeCell ref="A4:A5"/>
    <mergeCell ref="B4:B5"/>
    <mergeCell ref="C4:C5"/>
    <mergeCell ref="I4:I5"/>
    <mergeCell ref="D4:D5"/>
    <mergeCell ref="E4:E5"/>
    <mergeCell ref="F4:F5"/>
    <mergeCell ref="G4:G5"/>
    <mergeCell ref="H4:H5"/>
  </mergeCells>
  <pageMargins left="0.19685039370078741" right="0.19685039370078741" top="1.1811023622047245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19" workbookViewId="0">
      <selection activeCell="K27" sqref="K27"/>
    </sheetView>
  </sheetViews>
  <sheetFormatPr defaultRowHeight="12.75" x14ac:dyDescent="0.2"/>
  <cols>
    <col min="1" max="1" width="5.5703125" style="202" customWidth="1"/>
    <col min="2" max="2" width="7.85546875" style="202" customWidth="1"/>
    <col min="3" max="3" width="8.42578125" style="202" customWidth="1"/>
    <col min="4" max="4" width="37.42578125" style="202" customWidth="1"/>
    <col min="5" max="5" width="11.7109375" style="202" customWidth="1"/>
    <col min="6" max="6" width="12" style="202" customWidth="1"/>
    <col min="7" max="7" width="9.85546875" style="202" customWidth="1"/>
    <col min="8" max="16384" width="9.140625" style="202"/>
  </cols>
  <sheetData>
    <row r="1" spans="1:7" x14ac:dyDescent="0.2">
      <c r="A1" s="198"/>
      <c r="B1" s="198"/>
      <c r="C1" s="198"/>
      <c r="D1" s="199"/>
      <c r="E1" s="200" t="s">
        <v>1133</v>
      </c>
      <c r="F1" s="201"/>
      <c r="G1" s="201"/>
    </row>
    <row r="2" spans="1:7" x14ac:dyDescent="0.2">
      <c r="A2" s="198"/>
      <c r="B2" s="198"/>
      <c r="C2" s="198"/>
      <c r="D2" s="199"/>
      <c r="E2" s="1271"/>
      <c r="F2" s="1271"/>
      <c r="G2" s="1271"/>
    </row>
    <row r="3" spans="1:7" x14ac:dyDescent="0.2">
      <c r="A3" s="198"/>
      <c r="B3" s="198"/>
      <c r="C3" s="198"/>
      <c r="D3" s="203"/>
    </row>
    <row r="4" spans="1:7" ht="21.75" customHeight="1" x14ac:dyDescent="0.2">
      <c r="A4" s="1268" t="s">
        <v>1076</v>
      </c>
      <c r="B4" s="1268"/>
      <c r="C4" s="1268"/>
      <c r="D4" s="1268"/>
      <c r="E4" s="1268"/>
      <c r="F4" s="1268"/>
      <c r="G4" s="1268"/>
    </row>
    <row r="5" spans="1:7" ht="15" x14ac:dyDescent="0.2">
      <c r="A5" s="1268" t="s">
        <v>860</v>
      </c>
      <c r="B5" s="1268"/>
      <c r="C5" s="1268"/>
      <c r="D5" s="1268"/>
      <c r="E5" s="1268"/>
      <c r="F5" s="1268"/>
      <c r="G5" s="1268"/>
    </row>
    <row r="6" spans="1:7" ht="15" x14ac:dyDescent="0.2">
      <c r="A6" s="1268" t="s">
        <v>861</v>
      </c>
      <c r="B6" s="1268"/>
      <c r="C6" s="1268"/>
      <c r="D6" s="1268"/>
      <c r="E6" s="1268"/>
      <c r="F6" s="1268"/>
      <c r="G6" s="1268"/>
    </row>
    <row r="7" spans="1:7" ht="15" x14ac:dyDescent="0.2">
      <c r="A7" s="1268" t="s">
        <v>862</v>
      </c>
      <c r="B7" s="1268"/>
      <c r="C7" s="1268"/>
      <c r="D7" s="1268"/>
      <c r="E7" s="1268"/>
      <c r="F7" s="1268"/>
      <c r="G7" s="1268"/>
    </row>
    <row r="8" spans="1:7" ht="15" x14ac:dyDescent="0.2">
      <c r="A8" s="1268" t="s">
        <v>863</v>
      </c>
      <c r="B8" s="1268"/>
      <c r="C8" s="1268"/>
      <c r="D8" s="1268"/>
      <c r="E8" s="1268"/>
      <c r="F8" s="1268"/>
      <c r="G8" s="1268"/>
    </row>
    <row r="9" spans="1:7" x14ac:dyDescent="0.2">
      <c r="A9" s="204"/>
      <c r="B9" s="205"/>
      <c r="C9" s="205"/>
      <c r="D9" s="205"/>
    </row>
    <row r="10" spans="1:7" ht="15.75" x14ac:dyDescent="0.25">
      <c r="A10" s="206"/>
      <c r="B10" s="207"/>
      <c r="C10" s="207"/>
      <c r="D10" s="208" t="s">
        <v>864</v>
      </c>
    </row>
    <row r="11" spans="1:7" ht="50.25" customHeight="1" x14ac:dyDescent="0.2">
      <c r="A11" s="209" t="s">
        <v>0</v>
      </c>
      <c r="B11" s="210" t="s">
        <v>1</v>
      </c>
      <c r="C11" s="211" t="s">
        <v>2</v>
      </c>
      <c r="D11" s="212" t="s">
        <v>3</v>
      </c>
      <c r="E11" s="778" t="s">
        <v>1080</v>
      </c>
      <c r="F11" s="779" t="s">
        <v>1079</v>
      </c>
      <c r="G11" s="780" t="s">
        <v>1032</v>
      </c>
    </row>
    <row r="12" spans="1:7" s="218" customFormat="1" ht="48" x14ac:dyDescent="0.25">
      <c r="A12" s="213">
        <v>756</v>
      </c>
      <c r="B12" s="214"/>
      <c r="C12" s="215"/>
      <c r="D12" s="216" t="s">
        <v>865</v>
      </c>
      <c r="E12" s="217">
        <f>SUM(E13)</f>
        <v>285000</v>
      </c>
      <c r="F12" s="217">
        <f t="shared" ref="F12:F13" si="0">SUM(F13)</f>
        <v>201261.04</v>
      </c>
      <c r="G12" s="781">
        <f>F12/E12</f>
        <v>0.70617908771929827</v>
      </c>
    </row>
    <row r="13" spans="1:7" s="218" customFormat="1" ht="36" x14ac:dyDescent="0.25">
      <c r="A13" s="1269"/>
      <c r="B13" s="219">
        <v>75618</v>
      </c>
      <c r="C13" s="220"/>
      <c r="D13" s="221" t="s">
        <v>129</v>
      </c>
      <c r="E13" s="222">
        <f>SUM(E14)</f>
        <v>285000</v>
      </c>
      <c r="F13" s="222">
        <f t="shared" si="0"/>
        <v>201261.04</v>
      </c>
      <c r="G13" s="782">
        <f>F13/E13</f>
        <v>0.70617908771929827</v>
      </c>
    </row>
    <row r="14" spans="1:7" s="218" customFormat="1" ht="12" x14ac:dyDescent="0.25">
      <c r="A14" s="1270"/>
      <c r="B14" s="223"/>
      <c r="C14" s="224">
        <v>480</v>
      </c>
      <c r="D14" s="225" t="s">
        <v>866</v>
      </c>
      <c r="E14" s="226">
        <v>285000</v>
      </c>
      <c r="F14" s="227">
        <v>201261.04</v>
      </c>
      <c r="G14" s="783">
        <f>F14/E14</f>
        <v>0.70617908771929827</v>
      </c>
    </row>
    <row r="15" spans="1:7" s="233" customFormat="1" ht="24" customHeight="1" x14ac:dyDescent="0.25">
      <c r="A15" s="228"/>
      <c r="B15" s="228"/>
      <c r="C15" s="229"/>
      <c r="D15" s="230" t="s">
        <v>867</v>
      </c>
      <c r="E15" s="231">
        <f>SUM(E12)</f>
        <v>285000</v>
      </c>
      <c r="F15" s="232">
        <f>F12</f>
        <v>201261.04</v>
      </c>
      <c r="G15" s="784">
        <f>F15/E15</f>
        <v>0.70617908771929827</v>
      </c>
    </row>
    <row r="16" spans="1:7" x14ac:dyDescent="0.2">
      <c r="A16" s="234"/>
      <c r="B16" s="235"/>
      <c r="C16" s="198"/>
      <c r="D16" s="198"/>
      <c r="E16" s="236"/>
    </row>
    <row r="17" spans="1:7" ht="23.25" customHeight="1" x14ac:dyDescent="0.25">
      <c r="A17" s="198"/>
      <c r="B17" s="198"/>
      <c r="C17" s="198"/>
      <c r="D17" s="208" t="s">
        <v>868</v>
      </c>
      <c r="E17" s="236"/>
    </row>
    <row r="18" spans="1:7" ht="53.25" customHeight="1" x14ac:dyDescent="0.2">
      <c r="A18" s="209" t="s">
        <v>0</v>
      </c>
      <c r="B18" s="209" t="s">
        <v>1</v>
      </c>
      <c r="C18" s="211" t="s">
        <v>2</v>
      </c>
      <c r="D18" s="212" t="s">
        <v>3</v>
      </c>
      <c r="E18" s="778" t="s">
        <v>1080</v>
      </c>
      <c r="F18" s="779" t="s">
        <v>1079</v>
      </c>
      <c r="G18" s="780" t="s">
        <v>1032</v>
      </c>
    </row>
    <row r="19" spans="1:7" s="218" customFormat="1" ht="15" customHeight="1" x14ac:dyDescent="0.25">
      <c r="A19" s="237">
        <v>754</v>
      </c>
      <c r="B19" s="238"/>
      <c r="C19" s="239"/>
      <c r="D19" s="240" t="s">
        <v>77</v>
      </c>
      <c r="E19" s="217">
        <f>E20</f>
        <v>10000</v>
      </c>
      <c r="F19" s="217">
        <f t="shared" ref="F19:F20" si="1">F20</f>
        <v>10000</v>
      </c>
      <c r="G19" s="781">
        <f t="shared" ref="G19:G27" si="2">F19/E19</f>
        <v>1</v>
      </c>
    </row>
    <row r="20" spans="1:7" s="218" customFormat="1" ht="12" x14ac:dyDescent="0.25">
      <c r="A20" s="241"/>
      <c r="B20" s="242">
        <v>75404</v>
      </c>
      <c r="C20" s="220"/>
      <c r="D20" s="243" t="s">
        <v>432</v>
      </c>
      <c r="E20" s="222">
        <f>E21</f>
        <v>10000</v>
      </c>
      <c r="F20" s="222">
        <f t="shared" si="1"/>
        <v>10000</v>
      </c>
      <c r="G20" s="782">
        <f t="shared" si="2"/>
        <v>1</v>
      </c>
    </row>
    <row r="21" spans="1:7" s="218" customFormat="1" ht="12" x14ac:dyDescent="0.25">
      <c r="A21" s="241"/>
      <c r="B21" s="241"/>
      <c r="C21" s="244">
        <v>3000</v>
      </c>
      <c r="D21" s="245" t="s">
        <v>869</v>
      </c>
      <c r="E21" s="246">
        <v>10000</v>
      </c>
      <c r="F21" s="227">
        <v>10000</v>
      </c>
      <c r="G21" s="783">
        <f t="shared" si="2"/>
        <v>1</v>
      </c>
    </row>
    <row r="22" spans="1:7" s="218" customFormat="1" ht="12" x14ac:dyDescent="0.25">
      <c r="A22" s="237">
        <v>851</v>
      </c>
      <c r="B22" s="238"/>
      <c r="C22" s="239"/>
      <c r="D22" s="240" t="s">
        <v>585</v>
      </c>
      <c r="E22" s="217">
        <f>E23+E26</f>
        <v>275000</v>
      </c>
      <c r="F22" s="217">
        <f t="shared" ref="F22" si="3">F23+F26</f>
        <v>127066.46</v>
      </c>
      <c r="G22" s="781">
        <f t="shared" si="2"/>
        <v>0.46205985454545456</v>
      </c>
    </row>
    <row r="23" spans="1:7" s="218" customFormat="1" ht="12" x14ac:dyDescent="0.25">
      <c r="A23" s="241"/>
      <c r="B23" s="242">
        <v>85153</v>
      </c>
      <c r="C23" s="220"/>
      <c r="D23" s="243" t="s">
        <v>592</v>
      </c>
      <c r="E23" s="222">
        <f>SUM(E24:E25)</f>
        <v>5000</v>
      </c>
      <c r="F23" s="222">
        <f t="shared" ref="F23" si="4">SUM(F24:F25)</f>
        <v>1400</v>
      </c>
      <c r="G23" s="782">
        <f t="shared" si="2"/>
        <v>0.28000000000000003</v>
      </c>
    </row>
    <row r="24" spans="1:7" s="218" customFormat="1" ht="12" x14ac:dyDescent="0.25">
      <c r="A24" s="241"/>
      <c r="B24" s="241"/>
      <c r="C24" s="247">
        <v>4170</v>
      </c>
      <c r="D24" s="225" t="s">
        <v>290</v>
      </c>
      <c r="E24" s="226">
        <v>3800</v>
      </c>
      <c r="F24" s="227">
        <v>1400</v>
      </c>
      <c r="G24" s="783">
        <f t="shared" si="2"/>
        <v>0.36842105263157893</v>
      </c>
    </row>
    <row r="25" spans="1:7" s="218" customFormat="1" ht="12" x14ac:dyDescent="0.25">
      <c r="A25" s="241"/>
      <c r="B25" s="241"/>
      <c r="C25" s="247">
        <v>4210</v>
      </c>
      <c r="D25" s="225" t="s">
        <v>279</v>
      </c>
      <c r="E25" s="226">
        <v>1200</v>
      </c>
      <c r="F25" s="227">
        <v>0</v>
      </c>
      <c r="G25" s="783">
        <f t="shared" si="2"/>
        <v>0</v>
      </c>
    </row>
    <row r="26" spans="1:7" s="218" customFormat="1" ht="12" x14ac:dyDescent="0.25">
      <c r="A26" s="241"/>
      <c r="B26" s="242">
        <v>85154</v>
      </c>
      <c r="C26" s="220"/>
      <c r="D26" s="243" t="s">
        <v>595</v>
      </c>
      <c r="E26" s="248">
        <f>SUM(E27:E36)</f>
        <v>270000</v>
      </c>
      <c r="F26" s="248">
        <f>SUM(F27:F36)</f>
        <v>125666.46</v>
      </c>
      <c r="G26" s="785">
        <f t="shared" si="2"/>
        <v>0.46543133333333336</v>
      </c>
    </row>
    <row r="27" spans="1:7" s="218" customFormat="1" ht="72" x14ac:dyDescent="0.25">
      <c r="A27" s="241"/>
      <c r="B27" s="241"/>
      <c r="C27" s="244">
        <v>2360</v>
      </c>
      <c r="D27" s="50" t="s">
        <v>838</v>
      </c>
      <c r="E27" s="249">
        <v>43600</v>
      </c>
      <c r="F27" s="250">
        <v>42600</v>
      </c>
      <c r="G27" s="786">
        <f t="shared" si="2"/>
        <v>0.97706422018348627</v>
      </c>
    </row>
    <row r="28" spans="1:7" s="218" customFormat="1" ht="48" x14ac:dyDescent="0.25">
      <c r="A28" s="241"/>
      <c r="B28" s="251"/>
      <c r="C28" s="252">
        <v>2710</v>
      </c>
      <c r="D28" s="253" t="s">
        <v>1149</v>
      </c>
      <c r="E28" s="254">
        <v>10366</v>
      </c>
      <c r="F28" s="254">
        <v>10366</v>
      </c>
      <c r="G28" s="786">
        <f t="shared" ref="G28:G36" si="5">F28/E28</f>
        <v>1</v>
      </c>
    </row>
    <row r="29" spans="1:7" s="218" customFormat="1" ht="12" x14ac:dyDescent="0.25">
      <c r="A29" s="241"/>
      <c r="B29" s="241"/>
      <c r="C29" s="247">
        <v>4110</v>
      </c>
      <c r="D29" s="225" t="s">
        <v>273</v>
      </c>
      <c r="E29" s="226">
        <v>3420</v>
      </c>
      <c r="F29" s="227">
        <v>1325.36</v>
      </c>
      <c r="G29" s="786">
        <f t="shared" si="5"/>
        <v>0.38753216374269001</v>
      </c>
    </row>
    <row r="30" spans="1:7" s="218" customFormat="1" ht="12" x14ac:dyDescent="0.25">
      <c r="A30" s="241"/>
      <c r="B30" s="241"/>
      <c r="C30" s="247">
        <v>4120</v>
      </c>
      <c r="D30" s="225" t="s">
        <v>276</v>
      </c>
      <c r="E30" s="226">
        <v>150</v>
      </c>
      <c r="F30" s="227">
        <v>36.75</v>
      </c>
      <c r="G30" s="786">
        <f t="shared" si="5"/>
        <v>0.245</v>
      </c>
    </row>
    <row r="31" spans="1:7" s="218" customFormat="1" ht="12" x14ac:dyDescent="0.25">
      <c r="A31" s="241"/>
      <c r="B31" s="241"/>
      <c r="C31" s="247">
        <v>4170</v>
      </c>
      <c r="D31" s="225" t="s">
        <v>290</v>
      </c>
      <c r="E31" s="226">
        <v>119940</v>
      </c>
      <c r="F31" s="227">
        <v>43387.06</v>
      </c>
      <c r="G31" s="786">
        <f t="shared" si="5"/>
        <v>0.36173970318492576</v>
      </c>
    </row>
    <row r="32" spans="1:7" s="218" customFormat="1" ht="12" x14ac:dyDescent="0.25">
      <c r="A32" s="241"/>
      <c r="B32" s="241"/>
      <c r="C32" s="247">
        <v>4210</v>
      </c>
      <c r="D32" s="225" t="s">
        <v>279</v>
      </c>
      <c r="E32" s="226">
        <v>32070</v>
      </c>
      <c r="F32" s="227">
        <v>3346.78</v>
      </c>
      <c r="G32" s="786">
        <f t="shared" si="5"/>
        <v>0.10435859058309947</v>
      </c>
    </row>
    <row r="33" spans="1:7" s="218" customFormat="1" ht="12" x14ac:dyDescent="0.25">
      <c r="A33" s="241"/>
      <c r="B33" s="241"/>
      <c r="C33" s="247">
        <v>4260</v>
      </c>
      <c r="D33" s="225" t="s">
        <v>293</v>
      </c>
      <c r="E33" s="226">
        <v>13314</v>
      </c>
      <c r="F33" s="227">
        <v>7370.6</v>
      </c>
      <c r="G33" s="786">
        <f t="shared" si="5"/>
        <v>0.55359771668919933</v>
      </c>
    </row>
    <row r="34" spans="1:7" s="218" customFormat="1" ht="12" x14ac:dyDescent="0.25">
      <c r="A34" s="241"/>
      <c r="B34" s="241"/>
      <c r="C34" s="247">
        <v>4300</v>
      </c>
      <c r="D34" s="225" t="s">
        <v>263</v>
      </c>
      <c r="E34" s="226">
        <v>44050</v>
      </c>
      <c r="F34" s="227">
        <v>16366</v>
      </c>
      <c r="G34" s="786">
        <f t="shared" si="5"/>
        <v>0.37153234960272419</v>
      </c>
    </row>
    <row r="35" spans="1:7" s="218" customFormat="1" ht="24" x14ac:dyDescent="0.25">
      <c r="A35" s="241"/>
      <c r="B35" s="241"/>
      <c r="C35" s="247">
        <v>4360</v>
      </c>
      <c r="D35" s="1045" t="s">
        <v>399</v>
      </c>
      <c r="E35" s="226">
        <v>2350</v>
      </c>
      <c r="F35" s="227">
        <v>867.91</v>
      </c>
      <c r="G35" s="786">
        <f t="shared" si="5"/>
        <v>0.36932340425531912</v>
      </c>
    </row>
    <row r="36" spans="1:7" s="218" customFormat="1" thickBot="1" x14ac:dyDescent="0.3">
      <c r="A36" s="255"/>
      <c r="B36" s="255"/>
      <c r="C36" s="247">
        <v>4410</v>
      </c>
      <c r="D36" s="225" t="s">
        <v>366</v>
      </c>
      <c r="E36" s="226">
        <v>740</v>
      </c>
      <c r="F36" s="227">
        <v>0</v>
      </c>
      <c r="G36" s="786">
        <f t="shared" si="5"/>
        <v>0</v>
      </c>
    </row>
    <row r="37" spans="1:7" s="233" customFormat="1" ht="24" customHeight="1" x14ac:dyDescent="0.25">
      <c r="A37" s="256"/>
      <c r="B37" s="256"/>
      <c r="C37" s="257"/>
      <c r="D37" s="258" t="s">
        <v>867</v>
      </c>
      <c r="E37" s="259">
        <f>E22+E19</f>
        <v>285000</v>
      </c>
      <c r="F37" s="259">
        <f t="shared" ref="F37" si="6">F22+F19</f>
        <v>137066.46000000002</v>
      </c>
      <c r="G37" s="787">
        <f>F37/E37</f>
        <v>0.48093494736842113</v>
      </c>
    </row>
  </sheetData>
  <sheetProtection selectLockedCells="1" selectUnlockedCells="1"/>
  <mergeCells count="7">
    <mergeCell ref="A8:G8"/>
    <mergeCell ref="A13:A14"/>
    <mergeCell ref="E2:G2"/>
    <mergeCell ref="A4:G4"/>
    <mergeCell ref="A5:G5"/>
    <mergeCell ref="A6:G6"/>
    <mergeCell ref="A7:G7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52"/>
  <sheetViews>
    <sheetView topLeftCell="A61" workbookViewId="0">
      <selection activeCell="E71" sqref="E71"/>
    </sheetView>
  </sheetViews>
  <sheetFormatPr defaultColWidth="11.42578125" defaultRowHeight="12.75" x14ac:dyDescent="0.2"/>
  <cols>
    <col min="1" max="1" width="4.85546875" style="260" customWidth="1"/>
    <col min="2" max="2" width="6.7109375" style="260" customWidth="1"/>
    <col min="3" max="3" width="7.42578125" style="260" customWidth="1"/>
    <col min="4" max="4" width="10.7109375" style="260" customWidth="1"/>
    <col min="5" max="5" width="59.85546875" style="260" customWidth="1"/>
    <col min="6" max="6" width="13.5703125" style="350" customWidth="1"/>
    <col min="7" max="7" width="14.140625" style="262" customWidth="1"/>
    <col min="8" max="8" width="10.28515625" style="262" customWidth="1"/>
    <col min="9" max="251" width="11.5703125" style="262" customWidth="1"/>
    <col min="252" max="256" width="11.42578125" style="263"/>
    <col min="257" max="257" width="5.7109375" style="263" customWidth="1"/>
    <col min="258" max="258" width="7" style="263" customWidth="1"/>
    <col min="259" max="259" width="7.42578125" style="263" customWidth="1"/>
    <col min="260" max="260" width="13" style="263" customWidth="1"/>
    <col min="261" max="261" width="48.5703125" style="263" customWidth="1"/>
    <col min="262" max="262" width="13.5703125" style="263" customWidth="1"/>
    <col min="263" max="507" width="11.5703125" style="263" customWidth="1"/>
    <col min="508" max="512" width="11.42578125" style="263"/>
    <col min="513" max="513" width="5.7109375" style="263" customWidth="1"/>
    <col min="514" max="514" width="7" style="263" customWidth="1"/>
    <col min="515" max="515" width="7.42578125" style="263" customWidth="1"/>
    <col min="516" max="516" width="13" style="263" customWidth="1"/>
    <col min="517" max="517" width="48.5703125" style="263" customWidth="1"/>
    <col min="518" max="518" width="13.5703125" style="263" customWidth="1"/>
    <col min="519" max="763" width="11.5703125" style="263" customWidth="1"/>
    <col min="764" max="768" width="11.42578125" style="263"/>
    <col min="769" max="769" width="5.7109375" style="263" customWidth="1"/>
    <col min="770" max="770" width="7" style="263" customWidth="1"/>
    <col min="771" max="771" width="7.42578125" style="263" customWidth="1"/>
    <col min="772" max="772" width="13" style="263" customWidth="1"/>
    <col min="773" max="773" width="48.5703125" style="263" customWidth="1"/>
    <col min="774" max="774" width="13.5703125" style="263" customWidth="1"/>
    <col min="775" max="1019" width="11.5703125" style="263" customWidth="1"/>
    <col min="1020" max="1024" width="11.42578125" style="263"/>
    <col min="1025" max="1025" width="5.7109375" style="263" customWidth="1"/>
    <col min="1026" max="1026" width="7" style="263" customWidth="1"/>
    <col min="1027" max="1027" width="7.42578125" style="263" customWidth="1"/>
    <col min="1028" max="1028" width="13" style="263" customWidth="1"/>
    <col min="1029" max="1029" width="48.5703125" style="263" customWidth="1"/>
    <col min="1030" max="1030" width="13.5703125" style="263" customWidth="1"/>
    <col min="1031" max="1275" width="11.5703125" style="263" customWidth="1"/>
    <col min="1276" max="1280" width="11.42578125" style="263"/>
    <col min="1281" max="1281" width="5.7109375" style="263" customWidth="1"/>
    <col min="1282" max="1282" width="7" style="263" customWidth="1"/>
    <col min="1283" max="1283" width="7.42578125" style="263" customWidth="1"/>
    <col min="1284" max="1284" width="13" style="263" customWidth="1"/>
    <col min="1285" max="1285" width="48.5703125" style="263" customWidth="1"/>
    <col min="1286" max="1286" width="13.5703125" style="263" customWidth="1"/>
    <col min="1287" max="1531" width="11.5703125" style="263" customWidth="1"/>
    <col min="1532" max="1536" width="11.42578125" style="263"/>
    <col min="1537" max="1537" width="5.7109375" style="263" customWidth="1"/>
    <col min="1538" max="1538" width="7" style="263" customWidth="1"/>
    <col min="1539" max="1539" width="7.42578125" style="263" customWidth="1"/>
    <col min="1540" max="1540" width="13" style="263" customWidth="1"/>
    <col min="1541" max="1541" width="48.5703125" style="263" customWidth="1"/>
    <col min="1542" max="1542" width="13.5703125" style="263" customWidth="1"/>
    <col min="1543" max="1787" width="11.5703125" style="263" customWidth="1"/>
    <col min="1788" max="1792" width="11.42578125" style="263"/>
    <col min="1793" max="1793" width="5.7109375" style="263" customWidth="1"/>
    <col min="1794" max="1794" width="7" style="263" customWidth="1"/>
    <col min="1795" max="1795" width="7.42578125" style="263" customWidth="1"/>
    <col min="1796" max="1796" width="13" style="263" customWidth="1"/>
    <col min="1797" max="1797" width="48.5703125" style="263" customWidth="1"/>
    <col min="1798" max="1798" width="13.5703125" style="263" customWidth="1"/>
    <col min="1799" max="2043" width="11.5703125" style="263" customWidth="1"/>
    <col min="2044" max="2048" width="11.42578125" style="263"/>
    <col min="2049" max="2049" width="5.7109375" style="263" customWidth="1"/>
    <col min="2050" max="2050" width="7" style="263" customWidth="1"/>
    <col min="2051" max="2051" width="7.42578125" style="263" customWidth="1"/>
    <col min="2052" max="2052" width="13" style="263" customWidth="1"/>
    <col min="2053" max="2053" width="48.5703125" style="263" customWidth="1"/>
    <col min="2054" max="2054" width="13.5703125" style="263" customWidth="1"/>
    <col min="2055" max="2299" width="11.5703125" style="263" customWidth="1"/>
    <col min="2300" max="2304" width="11.42578125" style="263"/>
    <col min="2305" max="2305" width="5.7109375" style="263" customWidth="1"/>
    <col min="2306" max="2306" width="7" style="263" customWidth="1"/>
    <col min="2307" max="2307" width="7.42578125" style="263" customWidth="1"/>
    <col min="2308" max="2308" width="13" style="263" customWidth="1"/>
    <col min="2309" max="2309" width="48.5703125" style="263" customWidth="1"/>
    <col min="2310" max="2310" width="13.5703125" style="263" customWidth="1"/>
    <col min="2311" max="2555" width="11.5703125" style="263" customWidth="1"/>
    <col min="2556" max="2560" width="11.42578125" style="263"/>
    <col min="2561" max="2561" width="5.7109375" style="263" customWidth="1"/>
    <col min="2562" max="2562" width="7" style="263" customWidth="1"/>
    <col min="2563" max="2563" width="7.42578125" style="263" customWidth="1"/>
    <col min="2564" max="2564" width="13" style="263" customWidth="1"/>
    <col min="2565" max="2565" width="48.5703125" style="263" customWidth="1"/>
    <col min="2566" max="2566" width="13.5703125" style="263" customWidth="1"/>
    <col min="2567" max="2811" width="11.5703125" style="263" customWidth="1"/>
    <col min="2812" max="2816" width="11.42578125" style="263"/>
    <col min="2817" max="2817" width="5.7109375" style="263" customWidth="1"/>
    <col min="2818" max="2818" width="7" style="263" customWidth="1"/>
    <col min="2819" max="2819" width="7.42578125" style="263" customWidth="1"/>
    <col min="2820" max="2820" width="13" style="263" customWidth="1"/>
    <col min="2821" max="2821" width="48.5703125" style="263" customWidth="1"/>
    <col min="2822" max="2822" width="13.5703125" style="263" customWidth="1"/>
    <col min="2823" max="3067" width="11.5703125" style="263" customWidth="1"/>
    <col min="3068" max="3072" width="11.42578125" style="263"/>
    <col min="3073" max="3073" width="5.7109375" style="263" customWidth="1"/>
    <col min="3074" max="3074" width="7" style="263" customWidth="1"/>
    <col min="3075" max="3075" width="7.42578125" style="263" customWidth="1"/>
    <col min="3076" max="3076" width="13" style="263" customWidth="1"/>
    <col min="3077" max="3077" width="48.5703125" style="263" customWidth="1"/>
    <col min="3078" max="3078" width="13.5703125" style="263" customWidth="1"/>
    <col min="3079" max="3323" width="11.5703125" style="263" customWidth="1"/>
    <col min="3324" max="3328" width="11.42578125" style="263"/>
    <col min="3329" max="3329" width="5.7109375" style="263" customWidth="1"/>
    <col min="3330" max="3330" width="7" style="263" customWidth="1"/>
    <col min="3331" max="3331" width="7.42578125" style="263" customWidth="1"/>
    <col min="3332" max="3332" width="13" style="263" customWidth="1"/>
    <col min="3333" max="3333" width="48.5703125" style="263" customWidth="1"/>
    <col min="3334" max="3334" width="13.5703125" style="263" customWidth="1"/>
    <col min="3335" max="3579" width="11.5703125" style="263" customWidth="1"/>
    <col min="3580" max="3584" width="11.42578125" style="263"/>
    <col min="3585" max="3585" width="5.7109375" style="263" customWidth="1"/>
    <col min="3586" max="3586" width="7" style="263" customWidth="1"/>
    <col min="3587" max="3587" width="7.42578125" style="263" customWidth="1"/>
    <col min="3588" max="3588" width="13" style="263" customWidth="1"/>
    <col min="3589" max="3589" width="48.5703125" style="263" customWidth="1"/>
    <col min="3590" max="3590" width="13.5703125" style="263" customWidth="1"/>
    <col min="3591" max="3835" width="11.5703125" style="263" customWidth="1"/>
    <col min="3836" max="3840" width="11.42578125" style="263"/>
    <col min="3841" max="3841" width="5.7109375" style="263" customWidth="1"/>
    <col min="3842" max="3842" width="7" style="263" customWidth="1"/>
    <col min="3843" max="3843" width="7.42578125" style="263" customWidth="1"/>
    <col min="3844" max="3844" width="13" style="263" customWidth="1"/>
    <col min="3845" max="3845" width="48.5703125" style="263" customWidth="1"/>
    <col min="3846" max="3846" width="13.5703125" style="263" customWidth="1"/>
    <col min="3847" max="4091" width="11.5703125" style="263" customWidth="1"/>
    <col min="4092" max="4096" width="11.42578125" style="263"/>
    <col min="4097" max="4097" width="5.7109375" style="263" customWidth="1"/>
    <col min="4098" max="4098" width="7" style="263" customWidth="1"/>
    <col min="4099" max="4099" width="7.42578125" style="263" customWidth="1"/>
    <col min="4100" max="4100" width="13" style="263" customWidth="1"/>
    <col min="4101" max="4101" width="48.5703125" style="263" customWidth="1"/>
    <col min="4102" max="4102" width="13.5703125" style="263" customWidth="1"/>
    <col min="4103" max="4347" width="11.5703125" style="263" customWidth="1"/>
    <col min="4348" max="4352" width="11.42578125" style="263"/>
    <col min="4353" max="4353" width="5.7109375" style="263" customWidth="1"/>
    <col min="4354" max="4354" width="7" style="263" customWidth="1"/>
    <col min="4355" max="4355" width="7.42578125" style="263" customWidth="1"/>
    <col min="4356" max="4356" width="13" style="263" customWidth="1"/>
    <col min="4357" max="4357" width="48.5703125" style="263" customWidth="1"/>
    <col min="4358" max="4358" width="13.5703125" style="263" customWidth="1"/>
    <col min="4359" max="4603" width="11.5703125" style="263" customWidth="1"/>
    <col min="4604" max="4608" width="11.42578125" style="263"/>
    <col min="4609" max="4609" width="5.7109375" style="263" customWidth="1"/>
    <col min="4610" max="4610" width="7" style="263" customWidth="1"/>
    <col min="4611" max="4611" width="7.42578125" style="263" customWidth="1"/>
    <col min="4612" max="4612" width="13" style="263" customWidth="1"/>
    <col min="4613" max="4613" width="48.5703125" style="263" customWidth="1"/>
    <col min="4614" max="4614" width="13.5703125" style="263" customWidth="1"/>
    <col min="4615" max="4859" width="11.5703125" style="263" customWidth="1"/>
    <col min="4860" max="4864" width="11.42578125" style="263"/>
    <col min="4865" max="4865" width="5.7109375" style="263" customWidth="1"/>
    <col min="4866" max="4866" width="7" style="263" customWidth="1"/>
    <col min="4867" max="4867" width="7.42578125" style="263" customWidth="1"/>
    <col min="4868" max="4868" width="13" style="263" customWidth="1"/>
    <col min="4869" max="4869" width="48.5703125" style="263" customWidth="1"/>
    <col min="4870" max="4870" width="13.5703125" style="263" customWidth="1"/>
    <col min="4871" max="5115" width="11.5703125" style="263" customWidth="1"/>
    <col min="5116" max="5120" width="11.42578125" style="263"/>
    <col min="5121" max="5121" width="5.7109375" style="263" customWidth="1"/>
    <col min="5122" max="5122" width="7" style="263" customWidth="1"/>
    <col min="5123" max="5123" width="7.42578125" style="263" customWidth="1"/>
    <col min="5124" max="5124" width="13" style="263" customWidth="1"/>
    <col min="5125" max="5125" width="48.5703125" style="263" customWidth="1"/>
    <col min="5126" max="5126" width="13.5703125" style="263" customWidth="1"/>
    <col min="5127" max="5371" width="11.5703125" style="263" customWidth="1"/>
    <col min="5372" max="5376" width="11.42578125" style="263"/>
    <col min="5377" max="5377" width="5.7109375" style="263" customWidth="1"/>
    <col min="5378" max="5378" width="7" style="263" customWidth="1"/>
    <col min="5379" max="5379" width="7.42578125" style="263" customWidth="1"/>
    <col min="5380" max="5380" width="13" style="263" customWidth="1"/>
    <col min="5381" max="5381" width="48.5703125" style="263" customWidth="1"/>
    <col min="5382" max="5382" width="13.5703125" style="263" customWidth="1"/>
    <col min="5383" max="5627" width="11.5703125" style="263" customWidth="1"/>
    <col min="5628" max="5632" width="11.42578125" style="263"/>
    <col min="5633" max="5633" width="5.7109375" style="263" customWidth="1"/>
    <col min="5634" max="5634" width="7" style="263" customWidth="1"/>
    <col min="5635" max="5635" width="7.42578125" style="263" customWidth="1"/>
    <col min="5636" max="5636" width="13" style="263" customWidth="1"/>
    <col min="5637" max="5637" width="48.5703125" style="263" customWidth="1"/>
    <col min="5638" max="5638" width="13.5703125" style="263" customWidth="1"/>
    <col min="5639" max="5883" width="11.5703125" style="263" customWidth="1"/>
    <col min="5884" max="5888" width="11.42578125" style="263"/>
    <col min="5889" max="5889" width="5.7109375" style="263" customWidth="1"/>
    <col min="5890" max="5890" width="7" style="263" customWidth="1"/>
    <col min="5891" max="5891" width="7.42578125" style="263" customWidth="1"/>
    <col min="5892" max="5892" width="13" style="263" customWidth="1"/>
    <col min="5893" max="5893" width="48.5703125" style="263" customWidth="1"/>
    <col min="5894" max="5894" width="13.5703125" style="263" customWidth="1"/>
    <col min="5895" max="6139" width="11.5703125" style="263" customWidth="1"/>
    <col min="6140" max="6144" width="11.42578125" style="263"/>
    <col min="6145" max="6145" width="5.7109375" style="263" customWidth="1"/>
    <col min="6146" max="6146" width="7" style="263" customWidth="1"/>
    <col min="6147" max="6147" width="7.42578125" style="263" customWidth="1"/>
    <col min="6148" max="6148" width="13" style="263" customWidth="1"/>
    <col min="6149" max="6149" width="48.5703125" style="263" customWidth="1"/>
    <col min="6150" max="6150" width="13.5703125" style="263" customWidth="1"/>
    <col min="6151" max="6395" width="11.5703125" style="263" customWidth="1"/>
    <col min="6396" max="6400" width="11.42578125" style="263"/>
    <col min="6401" max="6401" width="5.7109375" style="263" customWidth="1"/>
    <col min="6402" max="6402" width="7" style="263" customWidth="1"/>
    <col min="6403" max="6403" width="7.42578125" style="263" customWidth="1"/>
    <col min="6404" max="6404" width="13" style="263" customWidth="1"/>
    <col min="6405" max="6405" width="48.5703125" style="263" customWidth="1"/>
    <col min="6406" max="6406" width="13.5703125" style="263" customWidth="1"/>
    <col min="6407" max="6651" width="11.5703125" style="263" customWidth="1"/>
    <col min="6652" max="6656" width="11.42578125" style="263"/>
    <col min="6657" max="6657" width="5.7109375" style="263" customWidth="1"/>
    <col min="6658" max="6658" width="7" style="263" customWidth="1"/>
    <col min="6659" max="6659" width="7.42578125" style="263" customWidth="1"/>
    <col min="6660" max="6660" width="13" style="263" customWidth="1"/>
    <col min="6661" max="6661" width="48.5703125" style="263" customWidth="1"/>
    <col min="6662" max="6662" width="13.5703125" style="263" customWidth="1"/>
    <col min="6663" max="6907" width="11.5703125" style="263" customWidth="1"/>
    <col min="6908" max="6912" width="11.42578125" style="263"/>
    <col min="6913" max="6913" width="5.7109375" style="263" customWidth="1"/>
    <col min="6914" max="6914" width="7" style="263" customWidth="1"/>
    <col min="6915" max="6915" width="7.42578125" style="263" customWidth="1"/>
    <col min="6916" max="6916" width="13" style="263" customWidth="1"/>
    <col min="6917" max="6917" width="48.5703125" style="263" customWidth="1"/>
    <col min="6918" max="6918" width="13.5703125" style="263" customWidth="1"/>
    <col min="6919" max="7163" width="11.5703125" style="263" customWidth="1"/>
    <col min="7164" max="7168" width="11.42578125" style="263"/>
    <col min="7169" max="7169" width="5.7109375" style="263" customWidth="1"/>
    <col min="7170" max="7170" width="7" style="263" customWidth="1"/>
    <col min="7171" max="7171" width="7.42578125" style="263" customWidth="1"/>
    <col min="7172" max="7172" width="13" style="263" customWidth="1"/>
    <col min="7173" max="7173" width="48.5703125" style="263" customWidth="1"/>
    <col min="7174" max="7174" width="13.5703125" style="263" customWidth="1"/>
    <col min="7175" max="7419" width="11.5703125" style="263" customWidth="1"/>
    <col min="7420" max="7424" width="11.42578125" style="263"/>
    <col min="7425" max="7425" width="5.7109375" style="263" customWidth="1"/>
    <col min="7426" max="7426" width="7" style="263" customWidth="1"/>
    <col min="7427" max="7427" width="7.42578125" style="263" customWidth="1"/>
    <col min="7428" max="7428" width="13" style="263" customWidth="1"/>
    <col min="7429" max="7429" width="48.5703125" style="263" customWidth="1"/>
    <col min="7430" max="7430" width="13.5703125" style="263" customWidth="1"/>
    <col min="7431" max="7675" width="11.5703125" style="263" customWidth="1"/>
    <col min="7676" max="7680" width="11.42578125" style="263"/>
    <col min="7681" max="7681" width="5.7109375" style="263" customWidth="1"/>
    <col min="7682" max="7682" width="7" style="263" customWidth="1"/>
    <col min="7683" max="7683" width="7.42578125" style="263" customWidth="1"/>
    <col min="7684" max="7684" width="13" style="263" customWidth="1"/>
    <col min="7685" max="7685" width="48.5703125" style="263" customWidth="1"/>
    <col min="7686" max="7686" width="13.5703125" style="263" customWidth="1"/>
    <col min="7687" max="7931" width="11.5703125" style="263" customWidth="1"/>
    <col min="7932" max="7936" width="11.42578125" style="263"/>
    <col min="7937" max="7937" width="5.7109375" style="263" customWidth="1"/>
    <col min="7938" max="7938" width="7" style="263" customWidth="1"/>
    <col min="7939" max="7939" width="7.42578125" style="263" customWidth="1"/>
    <col min="7940" max="7940" width="13" style="263" customWidth="1"/>
    <col min="7941" max="7941" width="48.5703125" style="263" customWidth="1"/>
    <col min="7942" max="7942" width="13.5703125" style="263" customWidth="1"/>
    <col min="7943" max="8187" width="11.5703125" style="263" customWidth="1"/>
    <col min="8188" max="8192" width="11.42578125" style="263"/>
    <col min="8193" max="8193" width="5.7109375" style="263" customWidth="1"/>
    <col min="8194" max="8194" width="7" style="263" customWidth="1"/>
    <col min="8195" max="8195" width="7.42578125" style="263" customWidth="1"/>
    <col min="8196" max="8196" width="13" style="263" customWidth="1"/>
    <col min="8197" max="8197" width="48.5703125" style="263" customWidth="1"/>
    <col min="8198" max="8198" width="13.5703125" style="263" customWidth="1"/>
    <col min="8199" max="8443" width="11.5703125" style="263" customWidth="1"/>
    <col min="8444" max="8448" width="11.42578125" style="263"/>
    <col min="8449" max="8449" width="5.7109375" style="263" customWidth="1"/>
    <col min="8450" max="8450" width="7" style="263" customWidth="1"/>
    <col min="8451" max="8451" width="7.42578125" style="263" customWidth="1"/>
    <col min="8452" max="8452" width="13" style="263" customWidth="1"/>
    <col min="8453" max="8453" width="48.5703125" style="263" customWidth="1"/>
    <col min="8454" max="8454" width="13.5703125" style="263" customWidth="1"/>
    <col min="8455" max="8699" width="11.5703125" style="263" customWidth="1"/>
    <col min="8700" max="8704" width="11.42578125" style="263"/>
    <col min="8705" max="8705" width="5.7109375" style="263" customWidth="1"/>
    <col min="8706" max="8706" width="7" style="263" customWidth="1"/>
    <col min="8707" max="8707" width="7.42578125" style="263" customWidth="1"/>
    <col min="8708" max="8708" width="13" style="263" customWidth="1"/>
    <col min="8709" max="8709" width="48.5703125" style="263" customWidth="1"/>
    <col min="8710" max="8710" width="13.5703125" style="263" customWidth="1"/>
    <col min="8711" max="8955" width="11.5703125" style="263" customWidth="1"/>
    <col min="8956" max="8960" width="11.42578125" style="263"/>
    <col min="8961" max="8961" width="5.7109375" style="263" customWidth="1"/>
    <col min="8962" max="8962" width="7" style="263" customWidth="1"/>
    <col min="8963" max="8963" width="7.42578125" style="263" customWidth="1"/>
    <col min="8964" max="8964" width="13" style="263" customWidth="1"/>
    <col min="8965" max="8965" width="48.5703125" style="263" customWidth="1"/>
    <col min="8966" max="8966" width="13.5703125" style="263" customWidth="1"/>
    <col min="8967" max="9211" width="11.5703125" style="263" customWidth="1"/>
    <col min="9212" max="9216" width="11.42578125" style="263"/>
    <col min="9217" max="9217" width="5.7109375" style="263" customWidth="1"/>
    <col min="9218" max="9218" width="7" style="263" customWidth="1"/>
    <col min="9219" max="9219" width="7.42578125" style="263" customWidth="1"/>
    <col min="9220" max="9220" width="13" style="263" customWidth="1"/>
    <col min="9221" max="9221" width="48.5703125" style="263" customWidth="1"/>
    <col min="9222" max="9222" width="13.5703125" style="263" customWidth="1"/>
    <col min="9223" max="9467" width="11.5703125" style="263" customWidth="1"/>
    <col min="9468" max="9472" width="11.42578125" style="263"/>
    <col min="9473" max="9473" width="5.7109375" style="263" customWidth="1"/>
    <col min="9474" max="9474" width="7" style="263" customWidth="1"/>
    <col min="9475" max="9475" width="7.42578125" style="263" customWidth="1"/>
    <col min="9476" max="9476" width="13" style="263" customWidth="1"/>
    <col min="9477" max="9477" width="48.5703125" style="263" customWidth="1"/>
    <col min="9478" max="9478" width="13.5703125" style="263" customWidth="1"/>
    <col min="9479" max="9723" width="11.5703125" style="263" customWidth="1"/>
    <col min="9724" max="9728" width="11.42578125" style="263"/>
    <col min="9729" max="9729" width="5.7109375" style="263" customWidth="1"/>
    <col min="9730" max="9730" width="7" style="263" customWidth="1"/>
    <col min="9731" max="9731" width="7.42578125" style="263" customWidth="1"/>
    <col min="9732" max="9732" width="13" style="263" customWidth="1"/>
    <col min="9733" max="9733" width="48.5703125" style="263" customWidth="1"/>
    <col min="9734" max="9734" width="13.5703125" style="263" customWidth="1"/>
    <col min="9735" max="9979" width="11.5703125" style="263" customWidth="1"/>
    <col min="9980" max="9984" width="11.42578125" style="263"/>
    <col min="9985" max="9985" width="5.7109375" style="263" customWidth="1"/>
    <col min="9986" max="9986" width="7" style="263" customWidth="1"/>
    <col min="9987" max="9987" width="7.42578125" style="263" customWidth="1"/>
    <col min="9988" max="9988" width="13" style="263" customWidth="1"/>
    <col min="9989" max="9989" width="48.5703125" style="263" customWidth="1"/>
    <col min="9990" max="9990" width="13.5703125" style="263" customWidth="1"/>
    <col min="9991" max="10235" width="11.5703125" style="263" customWidth="1"/>
    <col min="10236" max="10240" width="11.42578125" style="263"/>
    <col min="10241" max="10241" width="5.7109375" style="263" customWidth="1"/>
    <col min="10242" max="10242" width="7" style="263" customWidth="1"/>
    <col min="10243" max="10243" width="7.42578125" style="263" customWidth="1"/>
    <col min="10244" max="10244" width="13" style="263" customWidth="1"/>
    <col min="10245" max="10245" width="48.5703125" style="263" customWidth="1"/>
    <col min="10246" max="10246" width="13.5703125" style="263" customWidth="1"/>
    <col min="10247" max="10491" width="11.5703125" style="263" customWidth="1"/>
    <col min="10492" max="10496" width="11.42578125" style="263"/>
    <col min="10497" max="10497" width="5.7109375" style="263" customWidth="1"/>
    <col min="10498" max="10498" width="7" style="263" customWidth="1"/>
    <col min="10499" max="10499" width="7.42578125" style="263" customWidth="1"/>
    <col min="10500" max="10500" width="13" style="263" customWidth="1"/>
    <col min="10501" max="10501" width="48.5703125" style="263" customWidth="1"/>
    <col min="10502" max="10502" width="13.5703125" style="263" customWidth="1"/>
    <col min="10503" max="10747" width="11.5703125" style="263" customWidth="1"/>
    <col min="10748" max="10752" width="11.42578125" style="263"/>
    <col min="10753" max="10753" width="5.7109375" style="263" customWidth="1"/>
    <col min="10754" max="10754" width="7" style="263" customWidth="1"/>
    <col min="10755" max="10755" width="7.42578125" style="263" customWidth="1"/>
    <col min="10756" max="10756" width="13" style="263" customWidth="1"/>
    <col min="10757" max="10757" width="48.5703125" style="263" customWidth="1"/>
    <col min="10758" max="10758" width="13.5703125" style="263" customWidth="1"/>
    <col min="10759" max="11003" width="11.5703125" style="263" customWidth="1"/>
    <col min="11004" max="11008" width="11.42578125" style="263"/>
    <col min="11009" max="11009" width="5.7109375" style="263" customWidth="1"/>
    <col min="11010" max="11010" width="7" style="263" customWidth="1"/>
    <col min="11011" max="11011" width="7.42578125" style="263" customWidth="1"/>
    <col min="11012" max="11012" width="13" style="263" customWidth="1"/>
    <col min="11013" max="11013" width="48.5703125" style="263" customWidth="1"/>
    <col min="11014" max="11014" width="13.5703125" style="263" customWidth="1"/>
    <col min="11015" max="11259" width="11.5703125" style="263" customWidth="1"/>
    <col min="11260" max="11264" width="11.42578125" style="263"/>
    <col min="11265" max="11265" width="5.7109375" style="263" customWidth="1"/>
    <col min="11266" max="11266" width="7" style="263" customWidth="1"/>
    <col min="11267" max="11267" width="7.42578125" style="263" customWidth="1"/>
    <col min="11268" max="11268" width="13" style="263" customWidth="1"/>
    <col min="11269" max="11269" width="48.5703125" style="263" customWidth="1"/>
    <col min="11270" max="11270" width="13.5703125" style="263" customWidth="1"/>
    <col min="11271" max="11515" width="11.5703125" style="263" customWidth="1"/>
    <col min="11516" max="11520" width="11.42578125" style="263"/>
    <col min="11521" max="11521" width="5.7109375" style="263" customWidth="1"/>
    <col min="11522" max="11522" width="7" style="263" customWidth="1"/>
    <col min="11523" max="11523" width="7.42578125" style="263" customWidth="1"/>
    <col min="11524" max="11524" width="13" style="263" customWidth="1"/>
    <col min="11525" max="11525" width="48.5703125" style="263" customWidth="1"/>
    <col min="11526" max="11526" width="13.5703125" style="263" customWidth="1"/>
    <col min="11527" max="11771" width="11.5703125" style="263" customWidth="1"/>
    <col min="11772" max="11776" width="11.42578125" style="263"/>
    <col min="11777" max="11777" width="5.7109375" style="263" customWidth="1"/>
    <col min="11778" max="11778" width="7" style="263" customWidth="1"/>
    <col min="11779" max="11779" width="7.42578125" style="263" customWidth="1"/>
    <col min="11780" max="11780" width="13" style="263" customWidth="1"/>
    <col min="11781" max="11781" width="48.5703125" style="263" customWidth="1"/>
    <col min="11782" max="11782" width="13.5703125" style="263" customWidth="1"/>
    <col min="11783" max="12027" width="11.5703125" style="263" customWidth="1"/>
    <col min="12028" max="12032" width="11.42578125" style="263"/>
    <col min="12033" max="12033" width="5.7109375" style="263" customWidth="1"/>
    <col min="12034" max="12034" width="7" style="263" customWidth="1"/>
    <col min="12035" max="12035" width="7.42578125" style="263" customWidth="1"/>
    <col min="12036" max="12036" width="13" style="263" customWidth="1"/>
    <col min="12037" max="12037" width="48.5703125" style="263" customWidth="1"/>
    <col min="12038" max="12038" width="13.5703125" style="263" customWidth="1"/>
    <col min="12039" max="12283" width="11.5703125" style="263" customWidth="1"/>
    <col min="12284" max="12288" width="11.42578125" style="263"/>
    <col min="12289" max="12289" width="5.7109375" style="263" customWidth="1"/>
    <col min="12290" max="12290" width="7" style="263" customWidth="1"/>
    <col min="12291" max="12291" width="7.42578125" style="263" customWidth="1"/>
    <col min="12292" max="12292" width="13" style="263" customWidth="1"/>
    <col min="12293" max="12293" width="48.5703125" style="263" customWidth="1"/>
    <col min="12294" max="12294" width="13.5703125" style="263" customWidth="1"/>
    <col min="12295" max="12539" width="11.5703125" style="263" customWidth="1"/>
    <col min="12540" max="12544" width="11.42578125" style="263"/>
    <col min="12545" max="12545" width="5.7109375" style="263" customWidth="1"/>
    <col min="12546" max="12546" width="7" style="263" customWidth="1"/>
    <col min="12547" max="12547" width="7.42578125" style="263" customWidth="1"/>
    <col min="12548" max="12548" width="13" style="263" customWidth="1"/>
    <col min="12549" max="12549" width="48.5703125" style="263" customWidth="1"/>
    <col min="12550" max="12550" width="13.5703125" style="263" customWidth="1"/>
    <col min="12551" max="12795" width="11.5703125" style="263" customWidth="1"/>
    <col min="12796" max="12800" width="11.42578125" style="263"/>
    <col min="12801" max="12801" width="5.7109375" style="263" customWidth="1"/>
    <col min="12802" max="12802" width="7" style="263" customWidth="1"/>
    <col min="12803" max="12803" width="7.42578125" style="263" customWidth="1"/>
    <col min="12804" max="12804" width="13" style="263" customWidth="1"/>
    <col min="12805" max="12805" width="48.5703125" style="263" customWidth="1"/>
    <col min="12806" max="12806" width="13.5703125" style="263" customWidth="1"/>
    <col min="12807" max="13051" width="11.5703125" style="263" customWidth="1"/>
    <col min="13052" max="13056" width="11.42578125" style="263"/>
    <col min="13057" max="13057" width="5.7109375" style="263" customWidth="1"/>
    <col min="13058" max="13058" width="7" style="263" customWidth="1"/>
    <col min="13059" max="13059" width="7.42578125" style="263" customWidth="1"/>
    <col min="13060" max="13060" width="13" style="263" customWidth="1"/>
    <col min="13061" max="13061" width="48.5703125" style="263" customWidth="1"/>
    <col min="13062" max="13062" width="13.5703125" style="263" customWidth="1"/>
    <col min="13063" max="13307" width="11.5703125" style="263" customWidth="1"/>
    <col min="13308" max="13312" width="11.42578125" style="263"/>
    <col min="13313" max="13313" width="5.7109375" style="263" customWidth="1"/>
    <col min="13314" max="13314" width="7" style="263" customWidth="1"/>
    <col min="13315" max="13315" width="7.42578125" style="263" customWidth="1"/>
    <col min="13316" max="13316" width="13" style="263" customWidth="1"/>
    <col min="13317" max="13317" width="48.5703125" style="263" customWidth="1"/>
    <col min="13318" max="13318" width="13.5703125" style="263" customWidth="1"/>
    <col min="13319" max="13563" width="11.5703125" style="263" customWidth="1"/>
    <col min="13564" max="13568" width="11.42578125" style="263"/>
    <col min="13569" max="13569" width="5.7109375" style="263" customWidth="1"/>
    <col min="13570" max="13570" width="7" style="263" customWidth="1"/>
    <col min="13571" max="13571" width="7.42578125" style="263" customWidth="1"/>
    <col min="13572" max="13572" width="13" style="263" customWidth="1"/>
    <col min="13573" max="13573" width="48.5703125" style="263" customWidth="1"/>
    <col min="13574" max="13574" width="13.5703125" style="263" customWidth="1"/>
    <col min="13575" max="13819" width="11.5703125" style="263" customWidth="1"/>
    <col min="13820" max="13824" width="11.42578125" style="263"/>
    <col min="13825" max="13825" width="5.7109375" style="263" customWidth="1"/>
    <col min="13826" max="13826" width="7" style="263" customWidth="1"/>
    <col min="13827" max="13827" width="7.42578125" style="263" customWidth="1"/>
    <col min="13828" max="13828" width="13" style="263" customWidth="1"/>
    <col min="13829" max="13829" width="48.5703125" style="263" customWidth="1"/>
    <col min="13830" max="13830" width="13.5703125" style="263" customWidth="1"/>
    <col min="13831" max="14075" width="11.5703125" style="263" customWidth="1"/>
    <col min="14076" max="14080" width="11.42578125" style="263"/>
    <col min="14081" max="14081" width="5.7109375" style="263" customWidth="1"/>
    <col min="14082" max="14082" width="7" style="263" customWidth="1"/>
    <col min="14083" max="14083" width="7.42578125" style="263" customWidth="1"/>
    <col min="14084" max="14084" width="13" style="263" customWidth="1"/>
    <col min="14085" max="14085" width="48.5703125" style="263" customWidth="1"/>
    <col min="14086" max="14086" width="13.5703125" style="263" customWidth="1"/>
    <col min="14087" max="14331" width="11.5703125" style="263" customWidth="1"/>
    <col min="14332" max="14336" width="11.42578125" style="263"/>
    <col min="14337" max="14337" width="5.7109375" style="263" customWidth="1"/>
    <col min="14338" max="14338" width="7" style="263" customWidth="1"/>
    <col min="14339" max="14339" width="7.42578125" style="263" customWidth="1"/>
    <col min="14340" max="14340" width="13" style="263" customWidth="1"/>
    <col min="14341" max="14341" width="48.5703125" style="263" customWidth="1"/>
    <col min="14342" max="14342" width="13.5703125" style="263" customWidth="1"/>
    <col min="14343" max="14587" width="11.5703125" style="263" customWidth="1"/>
    <col min="14588" max="14592" width="11.42578125" style="263"/>
    <col min="14593" max="14593" width="5.7109375" style="263" customWidth="1"/>
    <col min="14594" max="14594" width="7" style="263" customWidth="1"/>
    <col min="14595" max="14595" width="7.42578125" style="263" customWidth="1"/>
    <col min="14596" max="14596" width="13" style="263" customWidth="1"/>
    <col min="14597" max="14597" width="48.5703125" style="263" customWidth="1"/>
    <col min="14598" max="14598" width="13.5703125" style="263" customWidth="1"/>
    <col min="14599" max="14843" width="11.5703125" style="263" customWidth="1"/>
    <col min="14844" max="14848" width="11.42578125" style="263"/>
    <col min="14849" max="14849" width="5.7109375" style="263" customWidth="1"/>
    <col min="14850" max="14850" width="7" style="263" customWidth="1"/>
    <col min="14851" max="14851" width="7.42578125" style="263" customWidth="1"/>
    <col min="14852" max="14852" width="13" style="263" customWidth="1"/>
    <col min="14853" max="14853" width="48.5703125" style="263" customWidth="1"/>
    <col min="14854" max="14854" width="13.5703125" style="263" customWidth="1"/>
    <col min="14855" max="15099" width="11.5703125" style="263" customWidth="1"/>
    <col min="15100" max="15104" width="11.42578125" style="263"/>
    <col min="15105" max="15105" width="5.7109375" style="263" customWidth="1"/>
    <col min="15106" max="15106" width="7" style="263" customWidth="1"/>
    <col min="15107" max="15107" width="7.42578125" style="263" customWidth="1"/>
    <col min="15108" max="15108" width="13" style="263" customWidth="1"/>
    <col min="15109" max="15109" width="48.5703125" style="263" customWidth="1"/>
    <col min="15110" max="15110" width="13.5703125" style="263" customWidth="1"/>
    <col min="15111" max="15355" width="11.5703125" style="263" customWidth="1"/>
    <col min="15356" max="15360" width="11.42578125" style="263"/>
    <col min="15361" max="15361" width="5.7109375" style="263" customWidth="1"/>
    <col min="15362" max="15362" width="7" style="263" customWidth="1"/>
    <col min="15363" max="15363" width="7.42578125" style="263" customWidth="1"/>
    <col min="15364" max="15364" width="13" style="263" customWidth="1"/>
    <col min="15365" max="15365" width="48.5703125" style="263" customWidth="1"/>
    <col min="15366" max="15366" width="13.5703125" style="263" customWidth="1"/>
    <col min="15367" max="15611" width="11.5703125" style="263" customWidth="1"/>
    <col min="15612" max="15616" width="11.42578125" style="263"/>
    <col min="15617" max="15617" width="5.7109375" style="263" customWidth="1"/>
    <col min="15618" max="15618" width="7" style="263" customWidth="1"/>
    <col min="15619" max="15619" width="7.42578125" style="263" customWidth="1"/>
    <col min="15620" max="15620" width="13" style="263" customWidth="1"/>
    <col min="15621" max="15621" width="48.5703125" style="263" customWidth="1"/>
    <col min="15622" max="15622" width="13.5703125" style="263" customWidth="1"/>
    <col min="15623" max="15867" width="11.5703125" style="263" customWidth="1"/>
    <col min="15868" max="15872" width="11.42578125" style="263"/>
    <col min="15873" max="15873" width="5.7109375" style="263" customWidth="1"/>
    <col min="15874" max="15874" width="7" style="263" customWidth="1"/>
    <col min="15875" max="15875" width="7.42578125" style="263" customWidth="1"/>
    <col min="15876" max="15876" width="13" style="263" customWidth="1"/>
    <col min="15877" max="15877" width="48.5703125" style="263" customWidth="1"/>
    <col min="15878" max="15878" width="13.5703125" style="263" customWidth="1"/>
    <col min="15879" max="16123" width="11.5703125" style="263" customWidth="1"/>
    <col min="16124" max="16128" width="11.42578125" style="263"/>
    <col min="16129" max="16129" width="5.7109375" style="263" customWidth="1"/>
    <col min="16130" max="16130" width="7" style="263" customWidth="1"/>
    <col min="16131" max="16131" width="7.42578125" style="263" customWidth="1"/>
    <col min="16132" max="16132" width="13" style="263" customWidth="1"/>
    <col min="16133" max="16133" width="48.5703125" style="263" customWidth="1"/>
    <col min="16134" max="16134" width="13.5703125" style="263" customWidth="1"/>
    <col min="16135" max="16379" width="11.5703125" style="263" customWidth="1"/>
    <col min="16380" max="16384" width="11.42578125" style="263"/>
  </cols>
  <sheetData>
    <row r="1" spans="1:251" ht="15" customHeight="1" x14ac:dyDescent="0.2">
      <c r="E1" s="261"/>
      <c r="F1" s="1278" t="s">
        <v>1077</v>
      </c>
      <c r="G1" s="1278"/>
      <c r="H1" s="1278"/>
      <c r="HQ1" s="263"/>
      <c r="HR1" s="263"/>
      <c r="HS1" s="263"/>
      <c r="HT1" s="263"/>
      <c r="HU1" s="263"/>
      <c r="HV1" s="263"/>
      <c r="HW1" s="263"/>
      <c r="HX1" s="263"/>
      <c r="HY1" s="263"/>
      <c r="HZ1" s="263"/>
      <c r="IA1" s="263"/>
      <c r="IB1" s="263"/>
      <c r="IC1" s="263"/>
      <c r="ID1" s="263"/>
      <c r="IE1" s="263"/>
      <c r="IF1" s="263"/>
      <c r="IG1" s="263"/>
      <c r="IH1" s="263"/>
      <c r="II1" s="263"/>
      <c r="IJ1" s="263"/>
      <c r="IK1" s="263"/>
      <c r="IL1" s="263"/>
      <c r="IM1" s="263"/>
      <c r="IN1" s="263"/>
      <c r="IO1" s="263"/>
      <c r="IP1" s="263"/>
      <c r="IQ1" s="263"/>
    </row>
    <row r="2" spans="1:251" ht="12.75" customHeight="1" x14ac:dyDescent="0.2">
      <c r="E2" s="1279"/>
      <c r="F2" s="1279"/>
      <c r="HQ2" s="263"/>
      <c r="HR2" s="263"/>
      <c r="HS2" s="263"/>
      <c r="HT2" s="263"/>
      <c r="HU2" s="263"/>
      <c r="HV2" s="263"/>
      <c r="HW2" s="263"/>
      <c r="HX2" s="263"/>
      <c r="HY2" s="263"/>
      <c r="HZ2" s="263"/>
      <c r="IA2" s="263"/>
      <c r="IB2" s="263"/>
      <c r="IC2" s="263"/>
      <c r="ID2" s="263"/>
      <c r="IE2" s="263"/>
      <c r="IF2" s="263"/>
      <c r="IG2" s="263"/>
      <c r="IH2" s="263"/>
      <c r="II2" s="263"/>
      <c r="IJ2" s="263"/>
      <c r="IK2" s="263"/>
      <c r="IL2" s="263"/>
      <c r="IM2" s="263"/>
      <c r="IN2" s="263"/>
      <c r="IO2" s="263"/>
      <c r="IP2" s="263"/>
      <c r="IQ2" s="263"/>
    </row>
    <row r="3" spans="1:251" s="266" customFormat="1" ht="15" x14ac:dyDescent="0.2">
      <c r="A3" s="1280" t="s">
        <v>870</v>
      </c>
      <c r="B3" s="1280"/>
      <c r="C3" s="1280"/>
      <c r="D3" s="1280"/>
      <c r="E3" s="1280"/>
      <c r="F3" s="1280"/>
      <c r="G3" s="1280"/>
      <c r="H3" s="1280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  <c r="BG3" s="265"/>
      <c r="BH3" s="265"/>
      <c r="BI3" s="265"/>
      <c r="BJ3" s="265"/>
      <c r="BK3" s="265"/>
      <c r="BL3" s="265"/>
      <c r="BM3" s="265"/>
      <c r="BN3" s="265"/>
      <c r="BO3" s="265"/>
      <c r="BP3" s="265"/>
      <c r="BQ3" s="265"/>
      <c r="BR3" s="265"/>
      <c r="BS3" s="265"/>
      <c r="BT3" s="265"/>
      <c r="BU3" s="265"/>
      <c r="BV3" s="265"/>
      <c r="BW3" s="265"/>
      <c r="BX3" s="265"/>
      <c r="BY3" s="265"/>
      <c r="BZ3" s="265"/>
      <c r="CA3" s="265"/>
      <c r="CB3" s="265"/>
      <c r="CC3" s="265"/>
      <c r="CD3" s="265"/>
      <c r="CE3" s="265"/>
      <c r="CF3" s="265"/>
      <c r="CG3" s="265"/>
      <c r="CH3" s="265"/>
      <c r="CI3" s="265"/>
      <c r="CJ3" s="265"/>
      <c r="CK3" s="265"/>
      <c r="CL3" s="265"/>
      <c r="CM3" s="265"/>
      <c r="CN3" s="265"/>
      <c r="CO3" s="265"/>
      <c r="CP3" s="265"/>
      <c r="CQ3" s="265"/>
      <c r="CR3" s="265"/>
      <c r="CS3" s="265"/>
      <c r="CT3" s="265"/>
      <c r="CU3" s="265"/>
      <c r="CV3" s="265"/>
      <c r="CW3" s="265"/>
      <c r="CX3" s="265"/>
      <c r="CY3" s="265"/>
      <c r="CZ3" s="265"/>
      <c r="DA3" s="265"/>
      <c r="DB3" s="265"/>
      <c r="DC3" s="265"/>
      <c r="DD3" s="265"/>
      <c r="DE3" s="265"/>
      <c r="DF3" s="265"/>
      <c r="DG3" s="265"/>
      <c r="DH3" s="265"/>
      <c r="DI3" s="265"/>
      <c r="DJ3" s="265"/>
      <c r="DK3" s="265"/>
      <c r="DL3" s="265"/>
      <c r="DM3" s="265"/>
      <c r="DN3" s="265"/>
      <c r="DO3" s="265"/>
      <c r="DP3" s="265"/>
      <c r="DQ3" s="265"/>
      <c r="DR3" s="265"/>
      <c r="DS3" s="265"/>
      <c r="DT3" s="265"/>
      <c r="DU3" s="265"/>
      <c r="DV3" s="265"/>
      <c r="DW3" s="265"/>
      <c r="DX3" s="265"/>
      <c r="DY3" s="265"/>
      <c r="DZ3" s="265"/>
      <c r="EA3" s="265"/>
      <c r="EB3" s="265"/>
      <c r="EC3" s="265"/>
      <c r="ED3" s="265"/>
      <c r="EE3" s="265"/>
      <c r="EF3" s="265"/>
      <c r="EG3" s="265"/>
      <c r="EH3" s="265"/>
      <c r="EI3" s="265"/>
      <c r="EJ3" s="265"/>
      <c r="EK3" s="265"/>
      <c r="EL3" s="265"/>
      <c r="EM3" s="265"/>
      <c r="EN3" s="265"/>
      <c r="EO3" s="265"/>
      <c r="EP3" s="265"/>
      <c r="EQ3" s="265"/>
      <c r="ER3" s="265"/>
      <c r="ES3" s="265"/>
      <c r="ET3" s="265"/>
      <c r="EU3" s="265"/>
      <c r="EV3" s="265"/>
      <c r="EW3" s="265"/>
      <c r="EX3" s="265"/>
      <c r="EY3" s="265"/>
      <c r="EZ3" s="265"/>
      <c r="FA3" s="265"/>
      <c r="FB3" s="265"/>
      <c r="FC3" s="265"/>
      <c r="FD3" s="265"/>
      <c r="FE3" s="265"/>
      <c r="FF3" s="265"/>
      <c r="FG3" s="265"/>
      <c r="FH3" s="265"/>
      <c r="FI3" s="265"/>
      <c r="FJ3" s="265"/>
      <c r="FK3" s="265"/>
      <c r="FL3" s="265"/>
      <c r="FM3" s="265"/>
      <c r="FN3" s="265"/>
      <c r="FO3" s="265"/>
      <c r="FP3" s="265"/>
      <c r="FQ3" s="265"/>
      <c r="FR3" s="265"/>
      <c r="FS3" s="265"/>
      <c r="FT3" s="265"/>
      <c r="FU3" s="265"/>
      <c r="FV3" s="265"/>
      <c r="FW3" s="265"/>
      <c r="FX3" s="265"/>
      <c r="FY3" s="265"/>
      <c r="FZ3" s="265"/>
      <c r="GA3" s="265"/>
      <c r="GB3" s="265"/>
      <c r="GC3" s="265"/>
      <c r="GD3" s="265"/>
      <c r="GE3" s="265"/>
      <c r="GF3" s="265"/>
      <c r="GG3" s="265"/>
      <c r="GH3" s="265"/>
      <c r="GI3" s="265"/>
      <c r="GJ3" s="265"/>
      <c r="GK3" s="265"/>
      <c r="GL3" s="265"/>
      <c r="GM3" s="265"/>
      <c r="GN3" s="265"/>
      <c r="GO3" s="265"/>
      <c r="GP3" s="265"/>
      <c r="GQ3" s="265"/>
      <c r="GR3" s="265"/>
      <c r="GS3" s="265"/>
      <c r="GT3" s="265"/>
      <c r="GU3" s="265"/>
      <c r="GV3" s="265"/>
      <c r="GW3" s="265"/>
      <c r="GX3" s="265"/>
      <c r="GY3" s="265"/>
      <c r="GZ3" s="265"/>
      <c r="HA3" s="265"/>
      <c r="HB3" s="265"/>
      <c r="HC3" s="265"/>
      <c r="HD3" s="265"/>
      <c r="HE3" s="265"/>
      <c r="HF3" s="265"/>
      <c r="HG3" s="265"/>
      <c r="HH3" s="265"/>
      <c r="HI3" s="265"/>
      <c r="HJ3" s="265"/>
      <c r="HK3" s="265"/>
      <c r="HL3" s="265"/>
      <c r="HM3" s="265"/>
      <c r="HN3" s="265"/>
      <c r="HO3" s="265"/>
      <c r="HP3" s="265"/>
      <c r="HQ3" s="265"/>
      <c r="HR3" s="265"/>
      <c r="HS3" s="265"/>
      <c r="HT3" s="265"/>
      <c r="HU3" s="265"/>
      <c r="HV3" s="265"/>
      <c r="HW3" s="265"/>
      <c r="HX3" s="265"/>
      <c r="HY3" s="265"/>
      <c r="HZ3" s="265"/>
      <c r="IA3" s="265"/>
      <c r="IB3" s="265"/>
      <c r="IC3" s="265"/>
      <c r="ID3" s="265"/>
      <c r="IE3" s="265"/>
      <c r="IF3" s="265"/>
      <c r="IG3" s="265"/>
      <c r="IH3" s="265"/>
      <c r="II3" s="265"/>
      <c r="IJ3" s="265"/>
      <c r="IK3" s="265"/>
      <c r="IL3" s="265"/>
      <c r="IM3" s="265"/>
      <c r="IN3" s="265"/>
      <c r="IO3" s="265"/>
      <c r="IP3" s="265"/>
      <c r="IQ3" s="265"/>
    </row>
    <row r="4" spans="1:251" s="266" customFormat="1" ht="9.75" customHeight="1" x14ac:dyDescent="0.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5"/>
      <c r="DF4" s="265"/>
      <c r="DG4" s="265"/>
      <c r="DH4" s="265"/>
      <c r="DI4" s="265"/>
      <c r="DJ4" s="265"/>
      <c r="DK4" s="265"/>
      <c r="DL4" s="265"/>
      <c r="DM4" s="265"/>
      <c r="DN4" s="265"/>
      <c r="DO4" s="265"/>
      <c r="DP4" s="265"/>
      <c r="DQ4" s="265"/>
      <c r="DR4" s="265"/>
      <c r="DS4" s="265"/>
      <c r="DT4" s="265"/>
      <c r="DU4" s="265"/>
      <c r="DV4" s="265"/>
      <c r="DW4" s="265"/>
      <c r="DX4" s="265"/>
      <c r="DY4" s="265"/>
      <c r="DZ4" s="265"/>
      <c r="EA4" s="265"/>
      <c r="EB4" s="265"/>
      <c r="EC4" s="265"/>
      <c r="ED4" s="265"/>
      <c r="EE4" s="265"/>
      <c r="EF4" s="265"/>
      <c r="EG4" s="265"/>
      <c r="EH4" s="265"/>
      <c r="EI4" s="265"/>
      <c r="EJ4" s="265"/>
      <c r="EK4" s="265"/>
      <c r="EL4" s="265"/>
      <c r="EM4" s="265"/>
      <c r="EN4" s="265"/>
      <c r="EO4" s="265"/>
      <c r="EP4" s="265"/>
      <c r="EQ4" s="265"/>
      <c r="ER4" s="265"/>
      <c r="ES4" s="265"/>
      <c r="ET4" s="265"/>
      <c r="EU4" s="265"/>
      <c r="EV4" s="265"/>
      <c r="EW4" s="265"/>
      <c r="EX4" s="265"/>
      <c r="EY4" s="265"/>
      <c r="EZ4" s="265"/>
      <c r="FA4" s="265"/>
      <c r="FB4" s="265"/>
      <c r="FC4" s="265"/>
      <c r="FD4" s="265"/>
      <c r="FE4" s="265"/>
      <c r="FF4" s="265"/>
      <c r="FG4" s="265"/>
      <c r="FH4" s="265"/>
      <c r="FI4" s="265"/>
      <c r="FJ4" s="265"/>
      <c r="FK4" s="265"/>
      <c r="FL4" s="265"/>
      <c r="FM4" s="265"/>
      <c r="FN4" s="265"/>
      <c r="FO4" s="265"/>
      <c r="FP4" s="265"/>
      <c r="FQ4" s="265"/>
      <c r="FR4" s="265"/>
      <c r="FS4" s="265"/>
      <c r="FT4" s="265"/>
      <c r="FU4" s="265"/>
      <c r="FV4" s="265"/>
      <c r="FW4" s="265"/>
      <c r="FX4" s="265"/>
      <c r="FY4" s="265"/>
      <c r="FZ4" s="265"/>
      <c r="GA4" s="265"/>
      <c r="GB4" s="265"/>
      <c r="GC4" s="265"/>
      <c r="GD4" s="265"/>
      <c r="GE4" s="265"/>
      <c r="GF4" s="265"/>
      <c r="GG4" s="265"/>
      <c r="GH4" s="265"/>
      <c r="GI4" s="265"/>
      <c r="GJ4" s="265"/>
      <c r="GK4" s="265"/>
      <c r="GL4" s="265"/>
      <c r="GM4" s="265"/>
      <c r="GN4" s="265"/>
      <c r="GO4" s="265"/>
      <c r="GP4" s="265"/>
      <c r="GQ4" s="265"/>
      <c r="GR4" s="265"/>
      <c r="GS4" s="265"/>
      <c r="GT4" s="265"/>
      <c r="GU4" s="265"/>
      <c r="GV4" s="265"/>
      <c r="GW4" s="265"/>
      <c r="GX4" s="265"/>
      <c r="GY4" s="265"/>
      <c r="GZ4" s="265"/>
      <c r="HA4" s="265"/>
      <c r="HB4" s="265"/>
      <c r="HC4" s="265"/>
      <c r="HD4" s="265"/>
      <c r="HE4" s="265"/>
      <c r="HF4" s="265"/>
      <c r="HG4" s="265"/>
      <c r="HH4" s="265"/>
      <c r="HI4" s="265"/>
      <c r="HJ4" s="265"/>
      <c r="HK4" s="265"/>
      <c r="HL4" s="265"/>
      <c r="HM4" s="265"/>
      <c r="HN4" s="265"/>
      <c r="HO4" s="265"/>
      <c r="HP4" s="265"/>
      <c r="HQ4" s="265"/>
      <c r="HR4" s="265"/>
      <c r="HS4" s="265"/>
      <c r="HT4" s="265"/>
      <c r="HU4" s="265"/>
      <c r="HV4" s="265"/>
      <c r="HW4" s="265"/>
      <c r="HX4" s="265"/>
      <c r="HY4" s="265"/>
      <c r="HZ4" s="265"/>
      <c r="IA4" s="265"/>
      <c r="IB4" s="265"/>
      <c r="IC4" s="265"/>
      <c r="ID4" s="265"/>
      <c r="IE4" s="265"/>
      <c r="IF4" s="265"/>
      <c r="IG4" s="265"/>
      <c r="IH4" s="265"/>
      <c r="II4" s="265"/>
      <c r="IJ4" s="265"/>
      <c r="IK4" s="265"/>
      <c r="IL4" s="265"/>
      <c r="IM4" s="265"/>
      <c r="IN4" s="265"/>
      <c r="IO4" s="265"/>
      <c r="IP4" s="265"/>
      <c r="IQ4" s="265"/>
    </row>
    <row r="5" spans="1:251" ht="48.75" customHeight="1" x14ac:dyDescent="0.2">
      <c r="A5" s="810" t="s">
        <v>0</v>
      </c>
      <c r="B5" s="810" t="s">
        <v>1</v>
      </c>
      <c r="C5" s="810" t="s">
        <v>2</v>
      </c>
      <c r="D5" s="810" t="s">
        <v>871</v>
      </c>
      <c r="E5" s="810" t="s">
        <v>3</v>
      </c>
      <c r="F5" s="811" t="s">
        <v>1078</v>
      </c>
      <c r="G5" s="812" t="s">
        <v>1079</v>
      </c>
      <c r="H5" s="812" t="s">
        <v>1032</v>
      </c>
    </row>
    <row r="6" spans="1:251" x14ac:dyDescent="0.2">
      <c r="A6" s="267" t="s">
        <v>5</v>
      </c>
      <c r="B6" s="267"/>
      <c r="C6" s="268"/>
      <c r="D6" s="268"/>
      <c r="E6" s="269" t="s">
        <v>6</v>
      </c>
      <c r="F6" s="270">
        <f>F7</f>
        <v>27122.54</v>
      </c>
      <c r="G6" s="271">
        <f t="shared" ref="G6" si="0">G7</f>
        <v>0</v>
      </c>
      <c r="H6" s="788">
        <f>G6/F6</f>
        <v>0</v>
      </c>
    </row>
    <row r="7" spans="1:251" x14ac:dyDescent="0.2">
      <c r="A7" s="1281"/>
      <c r="B7" s="272" t="s">
        <v>8</v>
      </c>
      <c r="C7" s="273"/>
      <c r="D7" s="274"/>
      <c r="E7" s="275" t="s">
        <v>9</v>
      </c>
      <c r="F7" s="276">
        <f>F8+F12+F10</f>
        <v>27122.54</v>
      </c>
      <c r="G7" s="277">
        <f t="shared" ref="G7" si="1">G8+G12+G10</f>
        <v>0</v>
      </c>
      <c r="H7" s="789">
        <f>G7/F7</f>
        <v>0</v>
      </c>
    </row>
    <row r="8" spans="1:251" x14ac:dyDescent="0.2">
      <c r="A8" s="1282"/>
      <c r="B8" s="1283"/>
      <c r="C8" s="278" t="s">
        <v>278</v>
      </c>
      <c r="D8" s="279"/>
      <c r="E8" s="280" t="s">
        <v>279</v>
      </c>
      <c r="F8" s="281">
        <f>F9</f>
        <v>3122.54</v>
      </c>
      <c r="G8" s="282"/>
      <c r="H8" s="790">
        <f>G8/F8</f>
        <v>0</v>
      </c>
    </row>
    <row r="9" spans="1:251" ht="22.5" x14ac:dyDescent="0.2">
      <c r="A9" s="1282"/>
      <c r="B9" s="1284"/>
      <c r="C9" s="278"/>
      <c r="D9" s="283" t="s">
        <v>872</v>
      </c>
      <c r="E9" s="284" t="s">
        <v>873</v>
      </c>
      <c r="F9" s="285">
        <v>3122.54</v>
      </c>
      <c r="G9" s="282">
        <v>0</v>
      </c>
      <c r="H9" s="790">
        <f t="shared" ref="H9:H15" si="2">G9/F9</f>
        <v>0</v>
      </c>
    </row>
    <row r="10" spans="1:251" x14ac:dyDescent="0.2">
      <c r="A10" s="1282"/>
      <c r="B10" s="1284"/>
      <c r="C10" s="278" t="s">
        <v>262</v>
      </c>
      <c r="D10" s="286"/>
      <c r="E10" s="287" t="s">
        <v>263</v>
      </c>
      <c r="F10" s="288">
        <f>F11</f>
        <v>10000</v>
      </c>
      <c r="G10" s="289">
        <f t="shared" ref="G10" si="3">G11</f>
        <v>0</v>
      </c>
      <c r="H10" s="803">
        <f t="shared" si="2"/>
        <v>0</v>
      </c>
    </row>
    <row r="11" spans="1:251" x14ac:dyDescent="0.2">
      <c r="A11" s="1282"/>
      <c r="B11" s="1284"/>
      <c r="C11" s="290"/>
      <c r="D11" s="283" t="s">
        <v>874</v>
      </c>
      <c r="E11" s="291" t="s">
        <v>875</v>
      </c>
      <c r="F11" s="292">
        <v>10000</v>
      </c>
      <c r="G11" s="282">
        <v>0</v>
      </c>
      <c r="H11" s="790">
        <f t="shared" si="2"/>
        <v>0</v>
      </c>
    </row>
    <row r="12" spans="1:251" x14ac:dyDescent="0.2">
      <c r="A12" s="1282"/>
      <c r="B12" s="1284"/>
      <c r="C12" s="278" t="s">
        <v>285</v>
      </c>
      <c r="D12" s="279"/>
      <c r="E12" s="280" t="s">
        <v>286</v>
      </c>
      <c r="F12" s="1039">
        <f>F13+F14+F15</f>
        <v>14000</v>
      </c>
      <c r="G12" s="1039">
        <f>G13+G14+G15</f>
        <v>0</v>
      </c>
      <c r="H12" s="790">
        <f t="shared" si="2"/>
        <v>0</v>
      </c>
    </row>
    <row r="13" spans="1:251" ht="22.5" x14ac:dyDescent="0.2">
      <c r="A13" s="1282"/>
      <c r="B13" s="1284"/>
      <c r="C13" s="293"/>
      <c r="D13" s="294" t="s">
        <v>876</v>
      </c>
      <c r="E13" s="295" t="s">
        <v>877</v>
      </c>
      <c r="F13" s="296">
        <v>6000</v>
      </c>
      <c r="G13" s="282">
        <v>0</v>
      </c>
      <c r="H13" s="790">
        <f t="shared" si="2"/>
        <v>0</v>
      </c>
    </row>
    <row r="14" spans="1:251" x14ac:dyDescent="0.2">
      <c r="A14" s="1282"/>
      <c r="B14" s="1284"/>
      <c r="C14" s="297"/>
      <c r="D14" s="294" t="s">
        <v>878</v>
      </c>
      <c r="E14" s="298" t="s">
        <v>879</v>
      </c>
      <c r="F14" s="299">
        <v>0</v>
      </c>
      <c r="G14" s="300">
        <v>0</v>
      </c>
      <c r="H14" s="790">
        <v>0</v>
      </c>
    </row>
    <row r="15" spans="1:251" x14ac:dyDescent="0.2">
      <c r="A15" s="301"/>
      <c r="B15" s="302"/>
      <c r="C15" s="303"/>
      <c r="D15" s="294" t="s">
        <v>878</v>
      </c>
      <c r="E15" s="304" t="s">
        <v>880</v>
      </c>
      <c r="F15" s="305">
        <v>8000</v>
      </c>
      <c r="G15" s="282">
        <v>0</v>
      </c>
      <c r="H15" s="790">
        <f t="shared" si="2"/>
        <v>0</v>
      </c>
    </row>
    <row r="16" spans="1:251" x14ac:dyDescent="0.2">
      <c r="A16" s="306" t="s">
        <v>20</v>
      </c>
      <c r="B16" s="306"/>
      <c r="C16" s="306"/>
      <c r="D16" s="306"/>
      <c r="E16" s="307" t="s">
        <v>881</v>
      </c>
      <c r="F16" s="308">
        <f>F17</f>
        <v>22400</v>
      </c>
      <c r="G16" s="309">
        <f t="shared" ref="G16" si="4">G17</f>
        <v>5700.06</v>
      </c>
      <c r="H16" s="792">
        <f>G16/F16</f>
        <v>0.2544669642857143</v>
      </c>
      <c r="I16" s="263"/>
    </row>
    <row r="17" spans="1:9" ht="15.75" x14ac:dyDescent="0.2">
      <c r="A17" s="310"/>
      <c r="B17" s="311" t="s">
        <v>23</v>
      </c>
      <c r="C17" s="312"/>
      <c r="D17" s="312"/>
      <c r="E17" s="313" t="s">
        <v>24</v>
      </c>
      <c r="F17" s="314">
        <f>F18+F26</f>
        <v>22400</v>
      </c>
      <c r="G17" s="315">
        <f t="shared" ref="G17" si="5">G18+G26</f>
        <v>5700.06</v>
      </c>
      <c r="H17" s="793">
        <f>G17/F17</f>
        <v>0.2544669642857143</v>
      </c>
      <c r="I17" s="263"/>
    </row>
    <row r="18" spans="1:9" s="262" customFormat="1" x14ac:dyDescent="0.2">
      <c r="A18" s="316"/>
      <c r="B18" s="316"/>
      <c r="C18" s="317" t="s">
        <v>278</v>
      </c>
      <c r="D18" s="317"/>
      <c r="E18" s="280" t="s">
        <v>279</v>
      </c>
      <c r="F18" s="318">
        <f>SUM(F19:F25)</f>
        <v>13400</v>
      </c>
      <c r="G18" s="319">
        <f t="shared" ref="G18" si="6">SUM(G19:G25)</f>
        <v>5700.06</v>
      </c>
      <c r="H18" s="794">
        <f>G18/F18</f>
        <v>0.42537761194029855</v>
      </c>
      <c r="I18" s="263"/>
    </row>
    <row r="19" spans="1:9" s="262" customFormat="1" ht="22.5" x14ac:dyDescent="0.2">
      <c r="A19" s="316"/>
      <c r="B19" s="316"/>
      <c r="C19" s="320"/>
      <c r="D19" s="321" t="s">
        <v>882</v>
      </c>
      <c r="E19" s="322" t="s">
        <v>883</v>
      </c>
      <c r="F19" s="323">
        <v>1000</v>
      </c>
      <c r="G19" s="282">
        <v>200.06</v>
      </c>
      <c r="H19" s="795">
        <f>G19/F19</f>
        <v>0.20006000000000002</v>
      </c>
      <c r="I19" s="263"/>
    </row>
    <row r="20" spans="1:9" s="262" customFormat="1" x14ac:dyDescent="0.2">
      <c r="A20" s="316"/>
      <c r="B20" s="316"/>
      <c r="C20" s="320"/>
      <c r="D20" s="321" t="s">
        <v>884</v>
      </c>
      <c r="E20" s="298" t="s">
        <v>885</v>
      </c>
      <c r="F20" s="323">
        <v>2500</v>
      </c>
      <c r="G20" s="282">
        <v>0</v>
      </c>
      <c r="H20" s="795">
        <f t="shared" ref="H20:H30" si="7">G20/F20</f>
        <v>0</v>
      </c>
      <c r="I20" s="263"/>
    </row>
    <row r="21" spans="1:9" s="262" customFormat="1" x14ac:dyDescent="0.2">
      <c r="A21" s="316"/>
      <c r="B21" s="316"/>
      <c r="C21" s="320"/>
      <c r="D21" s="321" t="s">
        <v>886</v>
      </c>
      <c r="E21" s="298" t="s">
        <v>1150</v>
      </c>
      <c r="F21" s="323">
        <v>900</v>
      </c>
      <c r="G21" s="282">
        <v>0</v>
      </c>
      <c r="H21" s="795">
        <f t="shared" si="7"/>
        <v>0</v>
      </c>
      <c r="I21" s="263"/>
    </row>
    <row r="22" spans="1:9" s="262" customFormat="1" x14ac:dyDescent="0.2">
      <c r="A22" s="316"/>
      <c r="B22" s="316"/>
      <c r="C22" s="320"/>
      <c r="D22" s="321" t="s">
        <v>878</v>
      </c>
      <c r="E22" s="298" t="s">
        <v>887</v>
      </c>
      <c r="F22" s="323">
        <v>5500</v>
      </c>
      <c r="G22" s="282">
        <v>5500</v>
      </c>
      <c r="H22" s="795">
        <f t="shared" si="7"/>
        <v>1</v>
      </c>
      <c r="I22" s="263"/>
    </row>
    <row r="23" spans="1:9" s="262" customFormat="1" x14ac:dyDescent="0.2">
      <c r="A23" s="316"/>
      <c r="B23" s="316"/>
      <c r="C23" s="320"/>
      <c r="D23" s="321" t="s">
        <v>888</v>
      </c>
      <c r="E23" s="298" t="s">
        <v>889</v>
      </c>
      <c r="F23" s="323">
        <v>1000</v>
      </c>
      <c r="G23" s="282">
        <v>0</v>
      </c>
      <c r="H23" s="795">
        <f t="shared" si="7"/>
        <v>0</v>
      </c>
      <c r="I23" s="263"/>
    </row>
    <row r="24" spans="1:9" s="262" customFormat="1" ht="22.5" x14ac:dyDescent="0.2">
      <c r="A24" s="316"/>
      <c r="B24" s="316"/>
      <c r="C24" s="320"/>
      <c r="D24" s="321" t="s">
        <v>890</v>
      </c>
      <c r="E24" s="298" t="s">
        <v>891</v>
      </c>
      <c r="F24" s="323">
        <v>1500</v>
      </c>
      <c r="G24" s="282">
        <v>0</v>
      </c>
      <c r="H24" s="795">
        <f t="shared" si="7"/>
        <v>0</v>
      </c>
      <c r="I24" s="263"/>
    </row>
    <row r="25" spans="1:9" s="262" customFormat="1" x14ac:dyDescent="0.2">
      <c r="A25" s="316"/>
      <c r="B25" s="316"/>
      <c r="C25" s="320"/>
      <c r="D25" s="321" t="s">
        <v>892</v>
      </c>
      <c r="E25" s="298" t="s">
        <v>893</v>
      </c>
      <c r="F25" s="323">
        <v>1000</v>
      </c>
      <c r="G25" s="282">
        <v>0</v>
      </c>
      <c r="H25" s="795">
        <f t="shared" si="7"/>
        <v>0</v>
      </c>
      <c r="I25" s="263"/>
    </row>
    <row r="26" spans="1:9" s="262" customFormat="1" x14ac:dyDescent="0.2">
      <c r="A26" s="316"/>
      <c r="B26" s="316"/>
      <c r="C26" s="317" t="s">
        <v>262</v>
      </c>
      <c r="D26" s="317"/>
      <c r="E26" s="280" t="s">
        <v>263</v>
      </c>
      <c r="F26" s="318">
        <f>SUM(F27:F30)</f>
        <v>9000</v>
      </c>
      <c r="G26" s="319">
        <f t="shared" ref="G26" si="8">SUM(G27:G30)</f>
        <v>0</v>
      </c>
      <c r="H26" s="804">
        <f t="shared" si="7"/>
        <v>0</v>
      </c>
      <c r="I26" s="263"/>
    </row>
    <row r="27" spans="1:9" s="262" customFormat="1" x14ac:dyDescent="0.2">
      <c r="A27" s="316"/>
      <c r="B27" s="316"/>
      <c r="C27" s="320"/>
      <c r="D27" s="321" t="s">
        <v>894</v>
      </c>
      <c r="E27" s="298" t="s">
        <v>895</v>
      </c>
      <c r="F27" s="323">
        <v>3000</v>
      </c>
      <c r="G27" s="282">
        <v>0</v>
      </c>
      <c r="H27" s="795">
        <f t="shared" si="7"/>
        <v>0</v>
      </c>
      <c r="I27" s="263"/>
    </row>
    <row r="28" spans="1:9" s="262" customFormat="1" x14ac:dyDescent="0.2">
      <c r="A28" s="316"/>
      <c r="B28" s="316"/>
      <c r="C28" s="320"/>
      <c r="D28" s="321" t="s">
        <v>872</v>
      </c>
      <c r="E28" s="298" t="s">
        <v>896</v>
      </c>
      <c r="F28" s="323">
        <v>3000</v>
      </c>
      <c r="G28" s="282">
        <v>0</v>
      </c>
      <c r="H28" s="795">
        <f t="shared" si="7"/>
        <v>0</v>
      </c>
      <c r="I28" s="263"/>
    </row>
    <row r="29" spans="1:9" s="262" customFormat="1" ht="22.5" x14ac:dyDescent="0.2">
      <c r="A29" s="316"/>
      <c r="B29" s="316"/>
      <c r="C29" s="320"/>
      <c r="D29" s="321" t="s">
        <v>878</v>
      </c>
      <c r="E29" s="298" t="s">
        <v>897</v>
      </c>
      <c r="F29" s="323">
        <v>2000</v>
      </c>
      <c r="G29" s="282">
        <v>0</v>
      </c>
      <c r="H29" s="795">
        <f t="shared" si="7"/>
        <v>0</v>
      </c>
      <c r="I29" s="263"/>
    </row>
    <row r="30" spans="1:9" s="262" customFormat="1" x14ac:dyDescent="0.2">
      <c r="A30" s="316"/>
      <c r="B30" s="316"/>
      <c r="C30" s="320"/>
      <c r="D30" s="321" t="s">
        <v>888</v>
      </c>
      <c r="E30" s="298" t="s">
        <v>898</v>
      </c>
      <c r="F30" s="323">
        <v>1000</v>
      </c>
      <c r="G30" s="282">
        <v>0</v>
      </c>
      <c r="H30" s="795">
        <f t="shared" si="7"/>
        <v>0</v>
      </c>
      <c r="I30" s="263"/>
    </row>
    <row r="31" spans="1:9" s="262" customFormat="1" x14ac:dyDescent="0.2">
      <c r="A31" s="306" t="s">
        <v>76</v>
      </c>
      <c r="B31" s="306"/>
      <c r="C31" s="306"/>
      <c r="D31" s="306"/>
      <c r="E31" s="307" t="s">
        <v>899</v>
      </c>
      <c r="F31" s="324">
        <f>F32</f>
        <v>13603.07</v>
      </c>
      <c r="G31" s="325">
        <f t="shared" ref="G31" si="9">G32</f>
        <v>5049.17</v>
      </c>
      <c r="H31" s="797">
        <f>G31/F31</f>
        <v>0.37117871186430712</v>
      </c>
      <c r="I31" s="263"/>
    </row>
    <row r="32" spans="1:9" s="262" customFormat="1" ht="15.75" x14ac:dyDescent="0.2">
      <c r="A32" s="310"/>
      <c r="B32" s="311" t="s">
        <v>79</v>
      </c>
      <c r="C32" s="312"/>
      <c r="D32" s="312"/>
      <c r="E32" s="313" t="s">
        <v>80</v>
      </c>
      <c r="F32" s="314">
        <f>F33+F37</f>
        <v>13603.07</v>
      </c>
      <c r="G32" s="315">
        <f t="shared" ref="G32" si="10">G33+G37</f>
        <v>5049.17</v>
      </c>
      <c r="H32" s="793">
        <f>G32/F32</f>
        <v>0.37117871186430712</v>
      </c>
      <c r="I32" s="263"/>
    </row>
    <row r="33" spans="1:9" s="262" customFormat="1" x14ac:dyDescent="0.2">
      <c r="A33" s="316"/>
      <c r="B33" s="316"/>
      <c r="C33" s="317" t="s">
        <v>278</v>
      </c>
      <c r="D33" s="317"/>
      <c r="E33" s="280" t="s">
        <v>279</v>
      </c>
      <c r="F33" s="318">
        <f>SUM(F34:F36)</f>
        <v>12103.07</v>
      </c>
      <c r="G33" s="319">
        <f t="shared" ref="G33" si="11">SUM(G34:G36)</f>
        <v>5049.17</v>
      </c>
      <c r="H33" s="794">
        <f>G33/F33</f>
        <v>0.41718093012764529</v>
      </c>
      <c r="I33" s="263"/>
    </row>
    <row r="34" spans="1:9" s="262" customFormat="1" x14ac:dyDescent="0.2">
      <c r="A34" s="316"/>
      <c r="B34" s="316"/>
      <c r="C34" s="326"/>
      <c r="D34" s="321" t="s">
        <v>872</v>
      </c>
      <c r="E34" s="298" t="s">
        <v>900</v>
      </c>
      <c r="F34" s="323">
        <v>1500</v>
      </c>
      <c r="G34" s="282">
        <v>0</v>
      </c>
      <c r="H34" s="796">
        <f>G34/F34</f>
        <v>0</v>
      </c>
      <c r="I34" s="263"/>
    </row>
    <row r="35" spans="1:9" s="262" customFormat="1" ht="22.5" x14ac:dyDescent="0.2">
      <c r="A35" s="316"/>
      <c r="B35" s="316"/>
      <c r="C35" s="320"/>
      <c r="D35" s="321" t="s">
        <v>888</v>
      </c>
      <c r="E35" s="298" t="s">
        <v>901</v>
      </c>
      <c r="F35" s="323">
        <v>8103.07</v>
      </c>
      <c r="G35" s="282">
        <v>5049.17</v>
      </c>
      <c r="H35" s="796">
        <f t="shared" ref="H35:H38" si="12">G35/F35</f>
        <v>0.62311815151541328</v>
      </c>
      <c r="I35" s="263"/>
    </row>
    <row r="36" spans="1:9" s="262" customFormat="1" x14ac:dyDescent="0.2">
      <c r="A36" s="316"/>
      <c r="B36" s="316"/>
      <c r="C36" s="320"/>
      <c r="D36" s="321" t="s">
        <v>890</v>
      </c>
      <c r="E36" s="298" t="s">
        <v>900</v>
      </c>
      <c r="F36" s="323">
        <v>2500</v>
      </c>
      <c r="G36" s="282">
        <v>0</v>
      </c>
      <c r="H36" s="796">
        <f t="shared" si="12"/>
        <v>0</v>
      </c>
      <c r="I36" s="263"/>
    </row>
    <row r="37" spans="1:9" s="262" customFormat="1" x14ac:dyDescent="0.2">
      <c r="A37" s="316"/>
      <c r="B37" s="316"/>
      <c r="C37" s="317" t="s">
        <v>262</v>
      </c>
      <c r="D37" s="317"/>
      <c r="E37" s="280" t="s">
        <v>263</v>
      </c>
      <c r="F37" s="318">
        <f>F38</f>
        <v>1500</v>
      </c>
      <c r="G37" s="319">
        <f t="shared" ref="G37" si="13">G38</f>
        <v>0</v>
      </c>
      <c r="H37" s="805">
        <f t="shared" si="12"/>
        <v>0</v>
      </c>
      <c r="I37" s="263"/>
    </row>
    <row r="38" spans="1:9" s="262" customFormat="1" x14ac:dyDescent="0.2">
      <c r="A38" s="316"/>
      <c r="B38" s="316"/>
      <c r="C38" s="327"/>
      <c r="D38" s="321" t="s">
        <v>888</v>
      </c>
      <c r="E38" s="298" t="s">
        <v>902</v>
      </c>
      <c r="F38" s="323">
        <v>1500</v>
      </c>
      <c r="G38" s="282">
        <v>0</v>
      </c>
      <c r="H38" s="796">
        <f t="shared" si="12"/>
        <v>0</v>
      </c>
      <c r="I38" s="263"/>
    </row>
    <row r="39" spans="1:9" s="262" customFormat="1" x14ac:dyDescent="0.2">
      <c r="A39" s="306" t="s">
        <v>162</v>
      </c>
      <c r="B39" s="306"/>
      <c r="C39" s="306"/>
      <c r="D39" s="306"/>
      <c r="E39" s="307" t="s">
        <v>163</v>
      </c>
      <c r="F39" s="324">
        <f>F40</f>
        <v>200</v>
      </c>
      <c r="G39" s="325">
        <f t="shared" ref="G39:G40" si="14">G40</f>
        <v>0</v>
      </c>
      <c r="H39" s="797">
        <f t="shared" ref="H39:H46" si="15">G39/F39</f>
        <v>0</v>
      </c>
      <c r="I39" s="263"/>
    </row>
    <row r="40" spans="1:9" s="262" customFormat="1" ht="15.75" x14ac:dyDescent="0.2">
      <c r="A40" s="328"/>
      <c r="B40" s="311" t="s">
        <v>580</v>
      </c>
      <c r="C40" s="312"/>
      <c r="D40" s="312"/>
      <c r="E40" s="313" t="s">
        <v>9</v>
      </c>
      <c r="F40" s="314">
        <f>F41</f>
        <v>200</v>
      </c>
      <c r="G40" s="315">
        <f t="shared" si="14"/>
        <v>0</v>
      </c>
      <c r="H40" s="793">
        <f t="shared" si="15"/>
        <v>0</v>
      </c>
      <c r="I40" s="263"/>
    </row>
    <row r="41" spans="1:9" s="262" customFormat="1" x14ac:dyDescent="0.2">
      <c r="A41" s="316"/>
      <c r="B41" s="329"/>
      <c r="C41" s="317" t="s">
        <v>278</v>
      </c>
      <c r="D41" s="317"/>
      <c r="E41" s="280" t="s">
        <v>279</v>
      </c>
      <c r="F41" s="318">
        <f>SUM(F42:F42)</f>
        <v>200</v>
      </c>
      <c r="G41" s="319">
        <f t="shared" ref="G41" si="16">SUM(G42:G42)</f>
        <v>0</v>
      </c>
      <c r="H41" s="794">
        <f t="shared" si="15"/>
        <v>0</v>
      </c>
      <c r="I41" s="263"/>
    </row>
    <row r="42" spans="1:9" s="262" customFormat="1" x14ac:dyDescent="0.2">
      <c r="A42" s="316"/>
      <c r="B42" s="329"/>
      <c r="C42" s="330"/>
      <c r="D42" s="321" t="s">
        <v>903</v>
      </c>
      <c r="E42" s="298" t="s">
        <v>904</v>
      </c>
      <c r="F42" s="323">
        <v>200</v>
      </c>
      <c r="G42" s="282">
        <v>0</v>
      </c>
      <c r="H42" s="796">
        <f t="shared" si="15"/>
        <v>0</v>
      </c>
      <c r="I42" s="263"/>
    </row>
    <row r="43" spans="1:9" s="262" customFormat="1" x14ac:dyDescent="0.2">
      <c r="A43" s="306" t="s">
        <v>235</v>
      </c>
      <c r="B43" s="306"/>
      <c r="C43" s="306"/>
      <c r="D43" s="306"/>
      <c r="E43" s="307" t="s">
        <v>236</v>
      </c>
      <c r="F43" s="324">
        <f>F44</f>
        <v>8502.27</v>
      </c>
      <c r="G43" s="325">
        <f t="shared" ref="G43" si="17">G44</f>
        <v>1238.6199999999999</v>
      </c>
      <c r="H43" s="797">
        <f t="shared" si="15"/>
        <v>0.14568109457827144</v>
      </c>
      <c r="I43" s="263"/>
    </row>
    <row r="44" spans="1:9" s="262" customFormat="1" ht="15.75" x14ac:dyDescent="0.2">
      <c r="A44" s="310"/>
      <c r="B44" s="311" t="s">
        <v>681</v>
      </c>
      <c r="C44" s="312"/>
      <c r="D44" s="312"/>
      <c r="E44" s="313" t="s">
        <v>682</v>
      </c>
      <c r="F44" s="314">
        <f>F45+F50</f>
        <v>8502.27</v>
      </c>
      <c r="G44" s="315">
        <f t="shared" ref="G44" si="18">G45+G50</f>
        <v>1238.6199999999999</v>
      </c>
      <c r="H44" s="793">
        <f t="shared" si="15"/>
        <v>0.14568109457827144</v>
      </c>
      <c r="I44" s="263"/>
    </row>
    <row r="45" spans="1:9" s="262" customFormat="1" x14ac:dyDescent="0.2">
      <c r="A45" s="316"/>
      <c r="B45" s="316"/>
      <c r="C45" s="317" t="s">
        <v>278</v>
      </c>
      <c r="D45" s="317"/>
      <c r="E45" s="280" t="s">
        <v>279</v>
      </c>
      <c r="F45" s="318">
        <f>SUM(F46:F49)</f>
        <v>7802.27</v>
      </c>
      <c r="G45" s="319">
        <f t="shared" ref="G45" si="19">SUM(G46:G49)</f>
        <v>1038.6199999999999</v>
      </c>
      <c r="H45" s="794">
        <f t="shared" si="15"/>
        <v>0.13311766960128268</v>
      </c>
      <c r="I45" s="263"/>
    </row>
    <row r="46" spans="1:9" s="262" customFormat="1" x14ac:dyDescent="0.2">
      <c r="A46" s="316"/>
      <c r="B46" s="316"/>
      <c r="C46" s="326"/>
      <c r="D46" s="321" t="s">
        <v>894</v>
      </c>
      <c r="E46" s="298" t="s">
        <v>905</v>
      </c>
      <c r="F46" s="323">
        <v>2600</v>
      </c>
      <c r="G46" s="282">
        <v>0</v>
      </c>
      <c r="H46" s="796">
        <f t="shared" si="15"/>
        <v>0</v>
      </c>
      <c r="I46" s="263"/>
    </row>
    <row r="47" spans="1:9" s="262" customFormat="1" x14ac:dyDescent="0.2">
      <c r="A47" s="316"/>
      <c r="B47" s="316"/>
      <c r="C47" s="320"/>
      <c r="D47" s="321" t="s">
        <v>878</v>
      </c>
      <c r="E47" s="298" t="s">
        <v>906</v>
      </c>
      <c r="F47" s="323">
        <v>1500</v>
      </c>
      <c r="G47" s="282">
        <v>259.61</v>
      </c>
      <c r="H47" s="796">
        <f t="shared" ref="H47:H52" si="20">G47/F47</f>
        <v>0.17307333333333333</v>
      </c>
      <c r="I47" s="263"/>
    </row>
    <row r="48" spans="1:9" s="262" customFormat="1" x14ac:dyDescent="0.2">
      <c r="A48" s="316"/>
      <c r="B48" s="316"/>
      <c r="C48" s="320"/>
      <c r="D48" s="321" t="s">
        <v>892</v>
      </c>
      <c r="E48" s="298" t="s">
        <v>907</v>
      </c>
      <c r="F48" s="323">
        <v>1700</v>
      </c>
      <c r="G48" s="282">
        <v>519.26</v>
      </c>
      <c r="H48" s="796">
        <f t="shared" si="20"/>
        <v>0.3054470588235294</v>
      </c>
      <c r="I48" s="263"/>
    </row>
    <row r="49" spans="1:9" s="262" customFormat="1" x14ac:dyDescent="0.2">
      <c r="A49" s="316"/>
      <c r="B49" s="316"/>
      <c r="C49" s="320"/>
      <c r="D49" s="321" t="s">
        <v>908</v>
      </c>
      <c r="E49" s="298" t="s">
        <v>909</v>
      </c>
      <c r="F49" s="323">
        <v>2002.27</v>
      </c>
      <c r="G49" s="331">
        <v>259.75</v>
      </c>
      <c r="H49" s="796">
        <f t="shared" si="20"/>
        <v>0.12972775899354233</v>
      </c>
      <c r="I49" s="263"/>
    </row>
    <row r="50" spans="1:9" s="262" customFormat="1" x14ac:dyDescent="0.2">
      <c r="A50" s="316"/>
      <c r="B50" s="316"/>
      <c r="C50" s="317" t="s">
        <v>262</v>
      </c>
      <c r="D50" s="317"/>
      <c r="E50" s="280" t="s">
        <v>263</v>
      </c>
      <c r="F50" s="318">
        <f>F52+F51</f>
        <v>700</v>
      </c>
      <c r="G50" s="319">
        <f t="shared" ref="G50" si="21">G52+G51</f>
        <v>200</v>
      </c>
      <c r="H50" s="805">
        <f t="shared" si="20"/>
        <v>0.2857142857142857</v>
      </c>
      <c r="I50" s="263"/>
    </row>
    <row r="51" spans="1:9" s="262" customFormat="1" x14ac:dyDescent="0.2">
      <c r="A51" s="316"/>
      <c r="B51" s="316"/>
      <c r="C51" s="1272"/>
      <c r="D51" s="321" t="s">
        <v>894</v>
      </c>
      <c r="E51" s="298" t="s">
        <v>905</v>
      </c>
      <c r="F51" s="323">
        <v>500</v>
      </c>
      <c r="G51" s="282">
        <v>0</v>
      </c>
      <c r="H51" s="796">
        <f t="shared" si="20"/>
        <v>0</v>
      </c>
      <c r="I51" s="263"/>
    </row>
    <row r="52" spans="1:9" s="262" customFormat="1" x14ac:dyDescent="0.2">
      <c r="A52" s="316"/>
      <c r="B52" s="316"/>
      <c r="C52" s="1273"/>
      <c r="D52" s="321" t="s">
        <v>892</v>
      </c>
      <c r="E52" s="298" t="s">
        <v>907</v>
      </c>
      <c r="F52" s="323">
        <v>200</v>
      </c>
      <c r="G52" s="282">
        <v>200</v>
      </c>
      <c r="H52" s="796">
        <f t="shared" si="20"/>
        <v>1</v>
      </c>
      <c r="I52" s="263"/>
    </row>
    <row r="53" spans="1:9" s="262" customFormat="1" x14ac:dyDescent="0.2">
      <c r="A53" s="306" t="s">
        <v>244</v>
      </c>
      <c r="B53" s="306"/>
      <c r="C53" s="306"/>
      <c r="D53" s="306"/>
      <c r="E53" s="307" t="s">
        <v>245</v>
      </c>
      <c r="F53" s="324">
        <f>F54+F96+F93</f>
        <v>144601.33000000002</v>
      </c>
      <c r="G53" s="325">
        <f t="shared" ref="G53" si="22">G54+G96+G93</f>
        <v>73202.959999999992</v>
      </c>
      <c r="H53" s="797">
        <f t="shared" ref="H53:H59" si="23">G53/F53</f>
        <v>0.50623988036624545</v>
      </c>
      <c r="I53" s="263"/>
    </row>
    <row r="54" spans="1:9" s="262" customFormat="1" ht="15.75" x14ac:dyDescent="0.2">
      <c r="A54" s="310"/>
      <c r="B54" s="311" t="s">
        <v>249</v>
      </c>
      <c r="C54" s="312"/>
      <c r="D54" s="312"/>
      <c r="E54" s="313" t="s">
        <v>250</v>
      </c>
      <c r="F54" s="314">
        <f>F65+F78+F85+F89+F91+F61+F58+F55</f>
        <v>78895.44</v>
      </c>
      <c r="G54" s="315">
        <f t="shared" ref="G54" si="24">G65+G78+G85+G89+G91+G61+G58+G55</f>
        <v>41402.18</v>
      </c>
      <c r="H54" s="793">
        <f t="shared" si="23"/>
        <v>0.52477278788229076</v>
      </c>
      <c r="I54" s="263"/>
    </row>
    <row r="55" spans="1:9" s="262" customFormat="1" x14ac:dyDescent="0.2">
      <c r="A55" s="316"/>
      <c r="B55" s="316"/>
      <c r="C55" s="317" t="s">
        <v>272</v>
      </c>
      <c r="D55" s="317"/>
      <c r="E55" s="280" t="s">
        <v>273</v>
      </c>
      <c r="F55" s="318">
        <f>SUM(F56:F57)</f>
        <v>570</v>
      </c>
      <c r="G55" s="319">
        <f t="shared" ref="G55" si="25">SUM(G56:G57)</f>
        <v>143.37</v>
      </c>
      <c r="H55" s="794">
        <f t="shared" si="23"/>
        <v>0.25152631578947371</v>
      </c>
      <c r="I55" s="263"/>
    </row>
    <row r="56" spans="1:9" s="262" customFormat="1" x14ac:dyDescent="0.2">
      <c r="A56" s="316"/>
      <c r="B56" s="316"/>
      <c r="C56" s="326"/>
      <c r="D56" s="321" t="s">
        <v>910</v>
      </c>
      <c r="E56" s="298" t="s">
        <v>911</v>
      </c>
      <c r="F56" s="323">
        <v>280</v>
      </c>
      <c r="G56" s="282">
        <v>0</v>
      </c>
      <c r="H56" s="796">
        <f t="shared" si="23"/>
        <v>0</v>
      </c>
      <c r="I56" s="263"/>
    </row>
    <row r="57" spans="1:9" s="262" customFormat="1" x14ac:dyDescent="0.2">
      <c r="A57" s="316"/>
      <c r="B57" s="316"/>
      <c r="C57" s="320"/>
      <c r="D57" s="321" t="s">
        <v>892</v>
      </c>
      <c r="E57" s="298" t="s">
        <v>912</v>
      </c>
      <c r="F57" s="323">
        <v>290</v>
      </c>
      <c r="G57" s="282">
        <v>143.37</v>
      </c>
      <c r="H57" s="796">
        <f t="shared" si="23"/>
        <v>0.49437931034482763</v>
      </c>
      <c r="I57" s="263"/>
    </row>
    <row r="58" spans="1:9" s="262" customFormat="1" x14ac:dyDescent="0.2">
      <c r="A58" s="316"/>
      <c r="B58" s="316"/>
      <c r="C58" s="317" t="s">
        <v>275</v>
      </c>
      <c r="D58" s="317"/>
      <c r="E58" s="280" t="s">
        <v>276</v>
      </c>
      <c r="F58" s="318">
        <f>SUM(F59:F60)</f>
        <v>81</v>
      </c>
      <c r="G58" s="319">
        <f t="shared" ref="G58" si="26">SUM(G59:G60)</f>
        <v>0</v>
      </c>
      <c r="H58" s="794">
        <f t="shared" si="23"/>
        <v>0</v>
      </c>
      <c r="I58" s="263"/>
    </row>
    <row r="59" spans="1:9" s="262" customFormat="1" x14ac:dyDescent="0.2">
      <c r="A59" s="316"/>
      <c r="B59" s="316"/>
      <c r="C59" s="326"/>
      <c r="D59" s="321" t="s">
        <v>910</v>
      </c>
      <c r="E59" s="298" t="s">
        <v>911</v>
      </c>
      <c r="F59" s="323">
        <v>40</v>
      </c>
      <c r="G59" s="282">
        <v>0</v>
      </c>
      <c r="H59" s="796">
        <f t="shared" si="23"/>
        <v>0</v>
      </c>
      <c r="I59" s="263"/>
    </row>
    <row r="60" spans="1:9" s="262" customFormat="1" x14ac:dyDescent="0.2">
      <c r="A60" s="316"/>
      <c r="B60" s="316"/>
      <c r="C60" s="320"/>
      <c r="D60" s="321" t="s">
        <v>892</v>
      </c>
      <c r="E60" s="298" t="s">
        <v>912</v>
      </c>
      <c r="F60" s="323">
        <v>41</v>
      </c>
      <c r="G60" s="282">
        <v>0</v>
      </c>
      <c r="H60" s="796">
        <f t="shared" ref="H60:H92" si="27">G60/F60</f>
        <v>0</v>
      </c>
      <c r="I60" s="263"/>
    </row>
    <row r="61" spans="1:9" s="262" customFormat="1" x14ac:dyDescent="0.2">
      <c r="A61" s="316"/>
      <c r="B61" s="316"/>
      <c r="C61" s="317" t="s">
        <v>289</v>
      </c>
      <c r="D61" s="317"/>
      <c r="E61" s="332" t="s">
        <v>290</v>
      </c>
      <c r="F61" s="318">
        <f>SUM(F62:F64)</f>
        <v>4289</v>
      </c>
      <c r="G61" s="319">
        <f>SUM(G62:G64)</f>
        <v>1440.1</v>
      </c>
      <c r="H61" s="805">
        <f t="shared" si="27"/>
        <v>0.33576591280018653</v>
      </c>
      <c r="I61" s="263"/>
    </row>
    <row r="62" spans="1:9" s="262" customFormat="1" x14ac:dyDescent="0.2">
      <c r="A62" s="316"/>
      <c r="B62" s="316"/>
      <c r="C62" s="326"/>
      <c r="D62" s="321" t="s">
        <v>910</v>
      </c>
      <c r="E62" s="298" t="s">
        <v>911</v>
      </c>
      <c r="F62" s="323">
        <v>1620</v>
      </c>
      <c r="G62" s="282">
        <v>606.1</v>
      </c>
      <c r="H62" s="796">
        <f t="shared" si="27"/>
        <v>0.3741358024691358</v>
      </c>
      <c r="I62" s="263"/>
    </row>
    <row r="63" spans="1:9" s="262" customFormat="1" x14ac:dyDescent="0.2">
      <c r="A63" s="316"/>
      <c r="B63" s="316"/>
      <c r="C63" s="326"/>
      <c r="D63" s="321" t="s">
        <v>913</v>
      </c>
      <c r="E63" s="298" t="s">
        <v>914</v>
      </c>
      <c r="F63" s="323">
        <v>1000</v>
      </c>
      <c r="G63" s="282">
        <v>0</v>
      </c>
      <c r="H63" s="796">
        <f t="shared" si="27"/>
        <v>0</v>
      </c>
      <c r="I63" s="263"/>
    </row>
    <row r="64" spans="1:9" s="262" customFormat="1" x14ac:dyDescent="0.2">
      <c r="A64" s="316"/>
      <c r="B64" s="316"/>
      <c r="C64" s="320"/>
      <c r="D64" s="321" t="s">
        <v>892</v>
      </c>
      <c r="E64" s="298" t="s">
        <v>912</v>
      </c>
      <c r="F64" s="323">
        <v>1669</v>
      </c>
      <c r="G64" s="282">
        <v>834</v>
      </c>
      <c r="H64" s="796">
        <f t="shared" si="27"/>
        <v>0.49970041941282206</v>
      </c>
      <c r="I64" s="263"/>
    </row>
    <row r="65" spans="1:9" s="262" customFormat="1" x14ac:dyDescent="0.2">
      <c r="A65" s="316"/>
      <c r="B65" s="316"/>
      <c r="C65" s="317" t="s">
        <v>278</v>
      </c>
      <c r="D65" s="317"/>
      <c r="E65" s="280" t="s">
        <v>279</v>
      </c>
      <c r="F65" s="318">
        <f>SUM(F66:F77)</f>
        <v>61920.29</v>
      </c>
      <c r="G65" s="319">
        <f t="shared" ref="G65" si="28">SUM(G66:G77)</f>
        <v>34182.42</v>
      </c>
      <c r="H65" s="805">
        <f t="shared" si="27"/>
        <v>0.55203908121231338</v>
      </c>
      <c r="I65" s="263"/>
    </row>
    <row r="66" spans="1:9" s="262" customFormat="1" x14ac:dyDescent="0.2">
      <c r="A66" s="316"/>
      <c r="B66" s="316"/>
      <c r="C66" s="326"/>
      <c r="D66" s="321" t="s">
        <v>882</v>
      </c>
      <c r="E66" s="298" t="s">
        <v>915</v>
      </c>
      <c r="F66" s="323">
        <v>7000</v>
      </c>
      <c r="G66" s="282">
        <v>5698.14</v>
      </c>
      <c r="H66" s="796">
        <f t="shared" si="27"/>
        <v>0.81402000000000008</v>
      </c>
      <c r="I66" s="263"/>
    </row>
    <row r="67" spans="1:9" s="262" customFormat="1" x14ac:dyDescent="0.2">
      <c r="A67" s="316"/>
      <c r="B67" s="316"/>
      <c r="C67" s="320"/>
      <c r="D67" s="321" t="s">
        <v>872</v>
      </c>
      <c r="E67" s="298" t="s">
        <v>916</v>
      </c>
      <c r="F67" s="323">
        <v>4000</v>
      </c>
      <c r="G67" s="282">
        <v>509.48</v>
      </c>
      <c r="H67" s="796">
        <f t="shared" si="27"/>
        <v>0.12737000000000001</v>
      </c>
      <c r="I67" s="263"/>
    </row>
    <row r="68" spans="1:9" s="262" customFormat="1" ht="56.25" x14ac:dyDescent="0.2">
      <c r="A68" s="316"/>
      <c r="B68" s="316"/>
      <c r="C68" s="320"/>
      <c r="D68" s="321" t="s">
        <v>903</v>
      </c>
      <c r="E68" s="298" t="s">
        <v>917</v>
      </c>
      <c r="F68" s="323">
        <v>7677.64</v>
      </c>
      <c r="G68" s="282">
        <v>2696.73</v>
      </c>
      <c r="H68" s="796">
        <f t="shared" si="27"/>
        <v>0.35124465330492183</v>
      </c>
      <c r="I68" s="263"/>
    </row>
    <row r="69" spans="1:9" s="262" customFormat="1" ht="22.5" x14ac:dyDescent="0.2">
      <c r="A69" s="316"/>
      <c r="B69" s="316"/>
      <c r="C69" s="320"/>
      <c r="D69" s="321" t="s">
        <v>884</v>
      </c>
      <c r="E69" s="298" t="s">
        <v>918</v>
      </c>
      <c r="F69" s="323">
        <v>1100</v>
      </c>
      <c r="G69" s="282">
        <v>194.55</v>
      </c>
      <c r="H69" s="796">
        <f t="shared" si="27"/>
        <v>0.17686363636363636</v>
      </c>
      <c r="I69" s="263"/>
    </row>
    <row r="70" spans="1:9" s="262" customFormat="1" ht="45" x14ac:dyDescent="0.2">
      <c r="A70" s="316"/>
      <c r="B70" s="316"/>
      <c r="C70" s="320"/>
      <c r="D70" s="321" t="s">
        <v>886</v>
      </c>
      <c r="E70" s="298" t="s">
        <v>1151</v>
      </c>
      <c r="F70" s="323">
        <v>7800</v>
      </c>
      <c r="G70" s="282">
        <v>5465.97</v>
      </c>
      <c r="H70" s="795">
        <f t="shared" si="27"/>
        <v>0.70076538461538462</v>
      </c>
      <c r="I70" s="263"/>
    </row>
    <row r="71" spans="1:9" s="262" customFormat="1" x14ac:dyDescent="0.2">
      <c r="A71" s="316"/>
      <c r="B71" s="316"/>
      <c r="C71" s="320"/>
      <c r="D71" s="321" t="s">
        <v>919</v>
      </c>
      <c r="E71" s="298" t="s">
        <v>920</v>
      </c>
      <c r="F71" s="323">
        <v>5100</v>
      </c>
      <c r="G71" s="282">
        <v>0</v>
      </c>
      <c r="H71" s="796">
        <f t="shared" si="27"/>
        <v>0</v>
      </c>
      <c r="I71" s="263"/>
    </row>
    <row r="72" spans="1:9" s="262" customFormat="1" x14ac:dyDescent="0.2">
      <c r="A72" s="316"/>
      <c r="B72" s="316"/>
      <c r="C72" s="320"/>
      <c r="D72" s="321" t="s">
        <v>921</v>
      </c>
      <c r="E72" s="298" t="s">
        <v>922</v>
      </c>
      <c r="F72" s="323">
        <v>1900</v>
      </c>
      <c r="G72" s="282">
        <v>1900</v>
      </c>
      <c r="H72" s="796">
        <f t="shared" si="27"/>
        <v>1</v>
      </c>
      <c r="I72" s="263"/>
    </row>
    <row r="73" spans="1:9" s="262" customFormat="1" x14ac:dyDescent="0.2">
      <c r="A73" s="316"/>
      <c r="B73" s="316"/>
      <c r="C73" s="320"/>
      <c r="D73" s="321" t="s">
        <v>876</v>
      </c>
      <c r="E73" s="298" t="s">
        <v>923</v>
      </c>
      <c r="F73" s="323">
        <v>6342.65</v>
      </c>
      <c r="G73" s="282">
        <v>5972.62</v>
      </c>
      <c r="H73" s="796">
        <f t="shared" si="27"/>
        <v>0.94166003169022416</v>
      </c>
      <c r="I73" s="263"/>
    </row>
    <row r="74" spans="1:9" s="262" customFormat="1" x14ac:dyDescent="0.2">
      <c r="A74" s="316"/>
      <c r="B74" s="316"/>
      <c r="C74" s="320"/>
      <c r="D74" s="321" t="s">
        <v>913</v>
      </c>
      <c r="E74" s="298" t="s">
        <v>920</v>
      </c>
      <c r="F74" s="323">
        <v>4000</v>
      </c>
      <c r="G74" s="333">
        <v>661.15</v>
      </c>
      <c r="H74" s="796">
        <f t="shared" si="27"/>
        <v>0.1652875</v>
      </c>
      <c r="I74" s="263"/>
    </row>
    <row r="75" spans="1:9" s="262" customFormat="1" ht="22.5" x14ac:dyDescent="0.2">
      <c r="A75" s="316"/>
      <c r="B75" s="316"/>
      <c r="C75" s="320"/>
      <c r="D75" s="321" t="s">
        <v>924</v>
      </c>
      <c r="E75" s="298" t="s">
        <v>925</v>
      </c>
      <c r="F75" s="323">
        <v>6000</v>
      </c>
      <c r="G75" s="333">
        <v>3709.86</v>
      </c>
      <c r="H75" s="796">
        <f t="shared" si="27"/>
        <v>0.61831000000000003</v>
      </c>
      <c r="I75" s="263"/>
    </row>
    <row r="76" spans="1:9" s="262" customFormat="1" x14ac:dyDescent="0.2">
      <c r="A76" s="316"/>
      <c r="B76" s="316"/>
      <c r="C76" s="320"/>
      <c r="D76" s="321" t="s">
        <v>890</v>
      </c>
      <c r="E76" s="298" t="s">
        <v>926</v>
      </c>
      <c r="F76" s="323">
        <v>2500</v>
      </c>
      <c r="G76" s="282">
        <v>518.37</v>
      </c>
      <c r="H76" s="796">
        <f t="shared" si="27"/>
        <v>0.207348</v>
      </c>
      <c r="I76" s="263"/>
    </row>
    <row r="77" spans="1:9" s="262" customFormat="1" ht="22.5" x14ac:dyDescent="0.2">
      <c r="A77" s="316"/>
      <c r="B77" s="316"/>
      <c r="C77" s="320"/>
      <c r="D77" s="321" t="s">
        <v>892</v>
      </c>
      <c r="E77" s="298" t="s">
        <v>927</v>
      </c>
      <c r="F77" s="323">
        <v>8500</v>
      </c>
      <c r="G77" s="282">
        <v>6855.55</v>
      </c>
      <c r="H77" s="796">
        <f t="shared" si="27"/>
        <v>0.80653529411764713</v>
      </c>
      <c r="I77" s="263"/>
    </row>
    <row r="78" spans="1:9" s="262" customFormat="1" x14ac:dyDescent="0.2">
      <c r="A78" s="316"/>
      <c r="B78" s="316"/>
      <c r="C78" s="317" t="s">
        <v>292</v>
      </c>
      <c r="D78" s="317"/>
      <c r="E78" s="280" t="s">
        <v>293</v>
      </c>
      <c r="F78" s="318">
        <f>SUM(F79:F84)</f>
        <v>6700.39</v>
      </c>
      <c r="G78" s="319">
        <f t="shared" ref="G78" si="29">SUM(G79:G84)</f>
        <v>4503.0499999999993</v>
      </c>
      <c r="H78" s="805">
        <f t="shared" si="27"/>
        <v>0.67205789513744707</v>
      </c>
      <c r="I78" s="263"/>
    </row>
    <row r="79" spans="1:9" s="262" customFormat="1" x14ac:dyDescent="0.2">
      <c r="A79" s="316"/>
      <c r="B79" s="316"/>
      <c r="C79" s="1272"/>
      <c r="D79" s="321" t="s">
        <v>894</v>
      </c>
      <c r="E79" s="298" t="s">
        <v>928</v>
      </c>
      <c r="F79" s="323">
        <v>500</v>
      </c>
      <c r="G79" s="282">
        <v>247.57</v>
      </c>
      <c r="H79" s="796">
        <f t="shared" si="27"/>
        <v>0.49513999999999997</v>
      </c>
      <c r="I79" s="263"/>
    </row>
    <row r="80" spans="1:9" s="262" customFormat="1" x14ac:dyDescent="0.2">
      <c r="A80" s="316"/>
      <c r="B80" s="316"/>
      <c r="C80" s="1274"/>
      <c r="D80" s="321" t="s">
        <v>882</v>
      </c>
      <c r="E80" s="298" t="s">
        <v>928</v>
      </c>
      <c r="F80" s="323">
        <v>1000</v>
      </c>
      <c r="G80" s="282">
        <v>913.73</v>
      </c>
      <c r="H80" s="796">
        <f t="shared" si="27"/>
        <v>0.91373000000000004</v>
      </c>
      <c r="I80" s="263"/>
    </row>
    <row r="81" spans="1:9" s="262" customFormat="1" x14ac:dyDescent="0.2">
      <c r="A81" s="316"/>
      <c r="B81" s="316"/>
      <c r="C81" s="1274"/>
      <c r="D81" s="321" t="s">
        <v>872</v>
      </c>
      <c r="E81" s="298" t="s">
        <v>929</v>
      </c>
      <c r="F81" s="323">
        <v>2500</v>
      </c>
      <c r="G81" s="282">
        <v>2252.56</v>
      </c>
      <c r="H81" s="796">
        <f t="shared" si="27"/>
        <v>0.90102399999999994</v>
      </c>
      <c r="I81" s="263"/>
    </row>
    <row r="82" spans="1:9" s="262" customFormat="1" x14ac:dyDescent="0.2">
      <c r="A82" s="316"/>
      <c r="B82" s="316"/>
      <c r="C82" s="1274"/>
      <c r="D82" s="321" t="s">
        <v>919</v>
      </c>
      <c r="E82" s="298" t="s">
        <v>929</v>
      </c>
      <c r="F82" s="323">
        <v>1000.39</v>
      </c>
      <c r="G82" s="282">
        <v>423.69</v>
      </c>
      <c r="H82" s="796">
        <f t="shared" si="27"/>
        <v>0.42352482531812591</v>
      </c>
      <c r="I82" s="263"/>
    </row>
    <row r="83" spans="1:9" s="262" customFormat="1" x14ac:dyDescent="0.2">
      <c r="A83" s="316"/>
      <c r="B83" s="316"/>
      <c r="C83" s="1274"/>
      <c r="D83" s="321" t="s">
        <v>924</v>
      </c>
      <c r="E83" s="298" t="s">
        <v>929</v>
      </c>
      <c r="F83" s="323">
        <v>1000</v>
      </c>
      <c r="G83" s="282">
        <v>18.940000000000001</v>
      </c>
      <c r="H83" s="796">
        <f t="shared" si="27"/>
        <v>1.8940000000000002E-2</v>
      </c>
      <c r="I83" s="263"/>
    </row>
    <row r="84" spans="1:9" s="262" customFormat="1" x14ac:dyDescent="0.2">
      <c r="A84" s="316"/>
      <c r="B84" s="316"/>
      <c r="C84" s="1273"/>
      <c r="D84" s="321" t="s">
        <v>913</v>
      </c>
      <c r="E84" s="298" t="s">
        <v>929</v>
      </c>
      <c r="F84" s="323">
        <v>700</v>
      </c>
      <c r="G84" s="282">
        <v>646.55999999999995</v>
      </c>
      <c r="H84" s="796">
        <f t="shared" si="27"/>
        <v>0.92365714285714273</v>
      </c>
      <c r="I84" s="263"/>
    </row>
    <row r="85" spans="1:9" s="262" customFormat="1" x14ac:dyDescent="0.2">
      <c r="A85" s="316"/>
      <c r="B85" s="316"/>
      <c r="C85" s="317" t="s">
        <v>262</v>
      </c>
      <c r="D85" s="317"/>
      <c r="E85" s="280" t="s">
        <v>263</v>
      </c>
      <c r="F85" s="318">
        <f>SUM(F86:F88)</f>
        <v>3009.76</v>
      </c>
      <c r="G85" s="319">
        <f t="shared" ref="G85" si="30">SUM(G86:G88)</f>
        <v>476.42</v>
      </c>
      <c r="H85" s="805">
        <f t="shared" si="27"/>
        <v>0.15829169103184307</v>
      </c>
      <c r="I85" s="263"/>
    </row>
    <row r="86" spans="1:9" s="262" customFormat="1" x14ac:dyDescent="0.2">
      <c r="A86" s="316"/>
      <c r="B86" s="316"/>
      <c r="C86" s="320"/>
      <c r="D86" s="321" t="s">
        <v>894</v>
      </c>
      <c r="E86" s="298" t="s">
        <v>930</v>
      </c>
      <c r="F86" s="323">
        <v>1489.76</v>
      </c>
      <c r="G86" s="282">
        <v>0</v>
      </c>
      <c r="H86" s="796">
        <f t="shared" si="27"/>
        <v>0</v>
      </c>
      <c r="I86" s="263"/>
    </row>
    <row r="87" spans="1:9" s="262" customFormat="1" x14ac:dyDescent="0.2">
      <c r="A87" s="316"/>
      <c r="B87" s="316"/>
      <c r="C87" s="320"/>
      <c r="D87" s="321" t="s">
        <v>876</v>
      </c>
      <c r="E87" s="298" t="s">
        <v>931</v>
      </c>
      <c r="F87" s="323">
        <v>1020</v>
      </c>
      <c r="G87" s="282">
        <v>476.42</v>
      </c>
      <c r="H87" s="796">
        <f t="shared" si="27"/>
        <v>0.46707843137254901</v>
      </c>
      <c r="I87" s="263"/>
    </row>
    <row r="88" spans="1:9" s="262" customFormat="1" x14ac:dyDescent="0.2">
      <c r="A88" s="316"/>
      <c r="B88" s="316"/>
      <c r="C88" s="320"/>
      <c r="D88" s="321" t="s">
        <v>924</v>
      </c>
      <c r="E88" s="298" t="s">
        <v>932</v>
      </c>
      <c r="F88" s="323">
        <v>500</v>
      </c>
      <c r="G88" s="282">
        <v>0</v>
      </c>
      <c r="H88" s="796">
        <f t="shared" si="27"/>
        <v>0</v>
      </c>
      <c r="I88" s="263"/>
    </row>
    <row r="89" spans="1:9" s="262" customFormat="1" x14ac:dyDescent="0.2">
      <c r="A89" s="316"/>
      <c r="B89" s="316"/>
      <c r="C89" s="317" t="s">
        <v>398</v>
      </c>
      <c r="D89" s="317"/>
      <c r="E89" s="334" t="s">
        <v>399</v>
      </c>
      <c r="F89" s="318">
        <f>F90</f>
        <v>1325</v>
      </c>
      <c r="G89" s="319">
        <f t="shared" ref="G89" si="31">G90</f>
        <v>656.82</v>
      </c>
      <c r="H89" s="805">
        <f t="shared" si="27"/>
        <v>0.49571320754716985</v>
      </c>
      <c r="I89" s="263"/>
    </row>
    <row r="90" spans="1:9" s="262" customFormat="1" x14ac:dyDescent="0.2">
      <c r="A90" s="316"/>
      <c r="B90" s="316"/>
      <c r="C90" s="327"/>
      <c r="D90" s="321" t="s">
        <v>876</v>
      </c>
      <c r="E90" s="298" t="s">
        <v>931</v>
      </c>
      <c r="F90" s="323">
        <v>1325</v>
      </c>
      <c r="G90" s="282">
        <v>656.82</v>
      </c>
      <c r="H90" s="796">
        <f t="shared" si="27"/>
        <v>0.49571320754716985</v>
      </c>
      <c r="I90" s="263"/>
    </row>
    <row r="91" spans="1:9" s="262" customFormat="1" x14ac:dyDescent="0.2">
      <c r="A91" s="316"/>
      <c r="B91" s="316"/>
      <c r="C91" s="317" t="s">
        <v>282</v>
      </c>
      <c r="D91" s="317"/>
      <c r="E91" s="280" t="s">
        <v>283</v>
      </c>
      <c r="F91" s="318">
        <f>F92</f>
        <v>1000</v>
      </c>
      <c r="G91" s="319">
        <f t="shared" ref="G91" si="32">G92</f>
        <v>0</v>
      </c>
      <c r="H91" s="805">
        <f t="shared" si="27"/>
        <v>0</v>
      </c>
      <c r="I91" s="263"/>
    </row>
    <row r="92" spans="1:9" s="262" customFormat="1" x14ac:dyDescent="0.2">
      <c r="A92" s="316"/>
      <c r="B92" s="316"/>
      <c r="C92" s="327"/>
      <c r="D92" s="321" t="s">
        <v>872</v>
      </c>
      <c r="E92" s="298" t="s">
        <v>933</v>
      </c>
      <c r="F92" s="323">
        <v>1000</v>
      </c>
      <c r="G92" s="282">
        <v>0</v>
      </c>
      <c r="H92" s="796">
        <f t="shared" si="27"/>
        <v>0</v>
      </c>
      <c r="I92" s="263"/>
    </row>
    <row r="93" spans="1:9" s="262" customFormat="1" ht="15.75" x14ac:dyDescent="0.2">
      <c r="A93" s="328"/>
      <c r="B93" s="311" t="s">
        <v>709</v>
      </c>
      <c r="C93" s="312"/>
      <c r="D93" s="312"/>
      <c r="E93" s="313" t="s">
        <v>934</v>
      </c>
      <c r="F93" s="314">
        <f>F94</f>
        <v>300.07</v>
      </c>
      <c r="G93" s="315">
        <f t="shared" ref="G93" si="33">G94</f>
        <v>0</v>
      </c>
      <c r="H93" s="793">
        <f t="shared" ref="H93:H98" si="34">G93/F93</f>
        <v>0</v>
      </c>
      <c r="I93" s="263"/>
    </row>
    <row r="94" spans="1:9" s="262" customFormat="1" x14ac:dyDescent="0.2">
      <c r="A94" s="316"/>
      <c r="B94" s="329"/>
      <c r="C94" s="317" t="s">
        <v>278</v>
      </c>
      <c r="D94" s="317"/>
      <c r="E94" s="280" t="s">
        <v>279</v>
      </c>
      <c r="F94" s="318">
        <f>F95</f>
        <v>300.07</v>
      </c>
      <c r="G94" s="319">
        <f>G95</f>
        <v>0</v>
      </c>
      <c r="H94" s="794">
        <f t="shared" si="34"/>
        <v>0</v>
      </c>
      <c r="I94" s="263"/>
    </row>
    <row r="95" spans="1:9" s="262" customFormat="1" x14ac:dyDescent="0.2">
      <c r="A95" s="316"/>
      <c r="B95" s="316"/>
      <c r="C95" s="320"/>
      <c r="D95" s="321" t="s">
        <v>878</v>
      </c>
      <c r="E95" s="298" t="s">
        <v>935</v>
      </c>
      <c r="F95" s="323">
        <v>300.07</v>
      </c>
      <c r="G95" s="282">
        <v>0</v>
      </c>
      <c r="H95" s="796">
        <f t="shared" si="34"/>
        <v>0</v>
      </c>
      <c r="I95" s="263"/>
    </row>
    <row r="96" spans="1:9" s="262" customFormat="1" ht="15.75" x14ac:dyDescent="0.2">
      <c r="A96" s="328"/>
      <c r="B96" s="311" t="s">
        <v>720</v>
      </c>
      <c r="C96" s="312"/>
      <c r="D96" s="312"/>
      <c r="E96" s="313" t="s">
        <v>9</v>
      </c>
      <c r="F96" s="314">
        <f>F101+F118+F97</f>
        <v>65405.82</v>
      </c>
      <c r="G96" s="315">
        <f t="shared" ref="G96" si="35">G101+G118+G97</f>
        <v>31800.78</v>
      </c>
      <c r="H96" s="798">
        <f t="shared" si="34"/>
        <v>0.48620719073623719</v>
      </c>
      <c r="I96" s="263"/>
    </row>
    <row r="97" spans="1:9" s="262" customFormat="1" x14ac:dyDescent="0.2">
      <c r="A97" s="316"/>
      <c r="B97" s="329"/>
      <c r="C97" s="317" t="s">
        <v>289</v>
      </c>
      <c r="D97" s="317"/>
      <c r="E97" s="280" t="s">
        <v>290</v>
      </c>
      <c r="F97" s="335">
        <f>SUM(F98:F100)</f>
        <v>2700</v>
      </c>
      <c r="G97" s="335">
        <f t="shared" ref="G97" si="36">SUM(G98:G100)</f>
        <v>0</v>
      </c>
      <c r="H97" s="791">
        <f t="shared" si="34"/>
        <v>0</v>
      </c>
      <c r="I97" s="263"/>
    </row>
    <row r="98" spans="1:9" s="262" customFormat="1" x14ac:dyDescent="0.2">
      <c r="A98" s="316"/>
      <c r="B98" s="329"/>
      <c r="C98" s="336"/>
      <c r="D98" s="321" t="s">
        <v>872</v>
      </c>
      <c r="E98" s="304" t="s">
        <v>936</v>
      </c>
      <c r="F98" s="305">
        <v>800</v>
      </c>
      <c r="G98" s="806">
        <v>0</v>
      </c>
      <c r="H98" s="809">
        <f t="shared" si="34"/>
        <v>0</v>
      </c>
      <c r="I98" s="263"/>
    </row>
    <row r="99" spans="1:9" s="262" customFormat="1" x14ac:dyDescent="0.2">
      <c r="A99" s="316"/>
      <c r="B99" s="316"/>
      <c r="C99" s="320"/>
      <c r="D99" s="321" t="s">
        <v>903</v>
      </c>
      <c r="E99" s="298" t="s">
        <v>937</v>
      </c>
      <c r="F99" s="296">
        <v>800</v>
      </c>
      <c r="G99" s="807">
        <v>0</v>
      </c>
      <c r="H99" s="809">
        <f t="shared" ref="H99:H126" si="37">G99/F99</f>
        <v>0</v>
      </c>
      <c r="I99" s="263"/>
    </row>
    <row r="100" spans="1:9" s="262" customFormat="1" x14ac:dyDescent="0.2">
      <c r="A100" s="316"/>
      <c r="B100" s="316"/>
      <c r="C100" s="320"/>
      <c r="D100" s="321" t="s">
        <v>878</v>
      </c>
      <c r="E100" s="298" t="s">
        <v>938</v>
      </c>
      <c r="F100" s="323">
        <v>1100</v>
      </c>
      <c r="G100" s="808">
        <v>0</v>
      </c>
      <c r="H100" s="809">
        <f t="shared" si="37"/>
        <v>0</v>
      </c>
      <c r="I100" s="263"/>
    </row>
    <row r="101" spans="1:9" s="262" customFormat="1" x14ac:dyDescent="0.2">
      <c r="A101" s="316"/>
      <c r="B101" s="316"/>
      <c r="C101" s="317" t="s">
        <v>278</v>
      </c>
      <c r="D101" s="317"/>
      <c r="E101" s="280" t="s">
        <v>279</v>
      </c>
      <c r="F101" s="318">
        <f>SUM(F102:F117)</f>
        <v>49155.82</v>
      </c>
      <c r="G101" s="319">
        <f t="shared" ref="G101" si="38">SUM(G102:G117)</f>
        <v>21727.279999999999</v>
      </c>
      <c r="H101" s="791">
        <f t="shared" si="37"/>
        <v>0.44200829118505192</v>
      </c>
      <c r="I101" s="263"/>
    </row>
    <row r="102" spans="1:9" s="262" customFormat="1" x14ac:dyDescent="0.2">
      <c r="A102" s="316"/>
      <c r="B102" s="316"/>
      <c r="C102" s="320"/>
      <c r="D102" s="321" t="s">
        <v>894</v>
      </c>
      <c r="E102" s="298" t="s">
        <v>937</v>
      </c>
      <c r="F102" s="323">
        <v>1000</v>
      </c>
      <c r="G102" s="808">
        <v>749.3</v>
      </c>
      <c r="H102" s="809">
        <f t="shared" si="37"/>
        <v>0.74929999999999997</v>
      </c>
      <c r="I102" s="263"/>
    </row>
    <row r="103" spans="1:9" s="262" customFormat="1" x14ac:dyDescent="0.2">
      <c r="A103" s="316"/>
      <c r="B103" s="316"/>
      <c r="C103" s="320"/>
      <c r="D103" s="321" t="s">
        <v>874</v>
      </c>
      <c r="E103" s="298" t="s">
        <v>937</v>
      </c>
      <c r="F103" s="323">
        <v>800</v>
      </c>
      <c r="G103" s="808">
        <v>0</v>
      </c>
      <c r="H103" s="809">
        <f t="shared" si="37"/>
        <v>0</v>
      </c>
      <c r="I103" s="263"/>
    </row>
    <row r="104" spans="1:9" s="262" customFormat="1" x14ac:dyDescent="0.2">
      <c r="A104" s="316"/>
      <c r="B104" s="316"/>
      <c r="C104" s="320"/>
      <c r="D104" s="321" t="s">
        <v>882</v>
      </c>
      <c r="E104" s="298" t="s">
        <v>939</v>
      </c>
      <c r="F104" s="323">
        <v>2186.09</v>
      </c>
      <c r="G104" s="808">
        <v>0</v>
      </c>
      <c r="H104" s="809">
        <f t="shared" si="37"/>
        <v>0</v>
      </c>
      <c r="I104" s="263"/>
    </row>
    <row r="105" spans="1:9" s="262" customFormat="1" ht="22.5" x14ac:dyDescent="0.2">
      <c r="A105" s="316"/>
      <c r="B105" s="316"/>
      <c r="C105" s="320"/>
      <c r="D105" s="321" t="s">
        <v>872</v>
      </c>
      <c r="E105" s="298" t="s">
        <v>940</v>
      </c>
      <c r="F105" s="323">
        <v>3500</v>
      </c>
      <c r="G105" s="808">
        <v>1338.27</v>
      </c>
      <c r="H105" s="809">
        <f t="shared" si="37"/>
        <v>0.38236285714285712</v>
      </c>
      <c r="I105" s="263"/>
    </row>
    <row r="106" spans="1:9" s="262" customFormat="1" x14ac:dyDescent="0.2">
      <c r="A106" s="316"/>
      <c r="B106" s="316"/>
      <c r="C106" s="320"/>
      <c r="D106" s="321" t="s">
        <v>903</v>
      </c>
      <c r="E106" s="298" t="s">
        <v>941</v>
      </c>
      <c r="F106" s="323">
        <v>2100</v>
      </c>
      <c r="G106" s="808">
        <v>0</v>
      </c>
      <c r="H106" s="809">
        <f t="shared" si="37"/>
        <v>0</v>
      </c>
      <c r="I106" s="263"/>
    </row>
    <row r="107" spans="1:9" s="262" customFormat="1" x14ac:dyDescent="0.2">
      <c r="A107" s="316"/>
      <c r="B107" s="316"/>
      <c r="C107" s="320"/>
      <c r="D107" s="321" t="s">
        <v>884</v>
      </c>
      <c r="E107" s="298" t="s">
        <v>938</v>
      </c>
      <c r="F107" s="323">
        <v>2105.9299999999998</v>
      </c>
      <c r="G107" s="808">
        <v>370.02</v>
      </c>
      <c r="H107" s="809">
        <f t="shared" si="37"/>
        <v>0.17570384580684067</v>
      </c>
      <c r="I107" s="263"/>
    </row>
    <row r="108" spans="1:9" s="262" customFormat="1" x14ac:dyDescent="0.2">
      <c r="A108" s="316"/>
      <c r="B108" s="316"/>
      <c r="C108" s="320"/>
      <c r="D108" s="321" t="s">
        <v>886</v>
      </c>
      <c r="E108" s="298" t="s">
        <v>938</v>
      </c>
      <c r="F108" s="323">
        <v>2340.52</v>
      </c>
      <c r="G108" s="808">
        <v>1922.89</v>
      </c>
      <c r="H108" s="809">
        <f t="shared" si="37"/>
        <v>0.82156529318271154</v>
      </c>
      <c r="I108" s="263"/>
    </row>
    <row r="109" spans="1:9" s="262" customFormat="1" x14ac:dyDescent="0.2">
      <c r="A109" s="316"/>
      <c r="B109" s="316"/>
      <c r="C109" s="320"/>
      <c r="D109" s="321" t="s">
        <v>919</v>
      </c>
      <c r="E109" s="298" t="s">
        <v>938</v>
      </c>
      <c r="F109" s="323">
        <v>582</v>
      </c>
      <c r="G109" s="808">
        <v>0</v>
      </c>
      <c r="H109" s="809">
        <f t="shared" si="37"/>
        <v>0</v>
      </c>
      <c r="I109" s="263"/>
    </row>
    <row r="110" spans="1:9" s="262" customFormat="1" ht="22.5" x14ac:dyDescent="0.2">
      <c r="A110" s="316"/>
      <c r="B110" s="316"/>
      <c r="C110" s="320"/>
      <c r="D110" s="321" t="s">
        <v>921</v>
      </c>
      <c r="E110" s="298" t="s">
        <v>942</v>
      </c>
      <c r="F110" s="323">
        <v>5330.55</v>
      </c>
      <c r="G110" s="808">
        <v>4230</v>
      </c>
      <c r="H110" s="809">
        <f t="shared" si="37"/>
        <v>0.79353912823254635</v>
      </c>
      <c r="I110" s="263"/>
    </row>
    <row r="111" spans="1:9" s="262" customFormat="1" x14ac:dyDescent="0.2">
      <c r="A111" s="316"/>
      <c r="B111" s="316"/>
      <c r="C111" s="320"/>
      <c r="D111" s="321" t="s">
        <v>924</v>
      </c>
      <c r="E111" s="298" t="s">
        <v>943</v>
      </c>
      <c r="F111" s="323">
        <v>2150</v>
      </c>
      <c r="G111" s="808">
        <v>1054.42</v>
      </c>
      <c r="H111" s="809">
        <f t="shared" si="37"/>
        <v>0.49042790697674421</v>
      </c>
      <c r="I111" s="263"/>
    </row>
    <row r="112" spans="1:9" s="262" customFormat="1" x14ac:dyDescent="0.2">
      <c r="A112" s="316"/>
      <c r="B112" s="316"/>
      <c r="C112" s="320"/>
      <c r="D112" s="321" t="s">
        <v>878</v>
      </c>
      <c r="E112" s="298" t="s">
        <v>944</v>
      </c>
      <c r="F112" s="323">
        <v>3000</v>
      </c>
      <c r="G112" s="808">
        <v>1472.83</v>
      </c>
      <c r="H112" s="809">
        <f t="shared" si="37"/>
        <v>0.49094333333333329</v>
      </c>
      <c r="I112" s="263"/>
    </row>
    <row r="113" spans="1:9" s="262" customFormat="1" x14ac:dyDescent="0.2">
      <c r="A113" s="316"/>
      <c r="B113" s="316"/>
      <c r="C113" s="320"/>
      <c r="D113" s="321" t="s">
        <v>888</v>
      </c>
      <c r="E113" s="298" t="s">
        <v>937</v>
      </c>
      <c r="F113" s="323">
        <v>7000</v>
      </c>
      <c r="G113" s="808">
        <v>2775.5</v>
      </c>
      <c r="H113" s="809">
        <f t="shared" si="37"/>
        <v>0.39650000000000002</v>
      </c>
      <c r="I113" s="263"/>
    </row>
    <row r="114" spans="1:9" s="262" customFormat="1" x14ac:dyDescent="0.2">
      <c r="A114" s="316"/>
      <c r="B114" s="316"/>
      <c r="C114" s="320"/>
      <c r="D114" s="321" t="s">
        <v>913</v>
      </c>
      <c r="E114" s="298" t="s">
        <v>945</v>
      </c>
      <c r="F114" s="323">
        <v>3160.73</v>
      </c>
      <c r="G114" s="808">
        <v>1815.8</v>
      </c>
      <c r="H114" s="809">
        <f t="shared" si="37"/>
        <v>0.57448753927099117</v>
      </c>
      <c r="I114" s="263"/>
    </row>
    <row r="115" spans="1:9" s="262" customFormat="1" x14ac:dyDescent="0.2">
      <c r="A115" s="316"/>
      <c r="B115" s="316"/>
      <c r="C115" s="320"/>
      <c r="D115" s="321" t="s">
        <v>890</v>
      </c>
      <c r="E115" s="298" t="s">
        <v>938</v>
      </c>
      <c r="F115" s="323">
        <v>1000</v>
      </c>
      <c r="G115" s="808">
        <v>0</v>
      </c>
      <c r="H115" s="809">
        <f t="shared" si="37"/>
        <v>0</v>
      </c>
      <c r="I115" s="263"/>
    </row>
    <row r="116" spans="1:9" s="262" customFormat="1" x14ac:dyDescent="0.2">
      <c r="A116" s="316"/>
      <c r="B116" s="316"/>
      <c r="C116" s="320"/>
      <c r="D116" s="321" t="s">
        <v>892</v>
      </c>
      <c r="E116" s="298" t="s">
        <v>938</v>
      </c>
      <c r="F116" s="323">
        <v>3500</v>
      </c>
      <c r="G116" s="808">
        <v>3238.64</v>
      </c>
      <c r="H116" s="809">
        <f t="shared" si="37"/>
        <v>0.9253257142857142</v>
      </c>
      <c r="I116" s="263"/>
    </row>
    <row r="117" spans="1:9" s="262" customFormat="1" ht="22.5" x14ac:dyDescent="0.2">
      <c r="A117" s="316"/>
      <c r="B117" s="316"/>
      <c r="C117" s="320"/>
      <c r="D117" s="321" t="s">
        <v>908</v>
      </c>
      <c r="E117" s="298" t="s">
        <v>946</v>
      </c>
      <c r="F117" s="323">
        <v>9400</v>
      </c>
      <c r="G117" s="808">
        <v>2759.61</v>
      </c>
      <c r="H117" s="809">
        <f t="shared" si="37"/>
        <v>0.29357553191489361</v>
      </c>
      <c r="I117" s="263"/>
    </row>
    <row r="118" spans="1:9" s="262" customFormat="1" x14ac:dyDescent="0.2">
      <c r="A118" s="316"/>
      <c r="B118" s="316"/>
      <c r="C118" s="317" t="s">
        <v>262</v>
      </c>
      <c r="D118" s="317"/>
      <c r="E118" s="280" t="s">
        <v>263</v>
      </c>
      <c r="F118" s="318">
        <f>SUM(F119:F126)</f>
        <v>13550</v>
      </c>
      <c r="G118" s="319">
        <f t="shared" ref="G118" si="39">SUM(G119:G126)</f>
        <v>10073.5</v>
      </c>
      <c r="H118" s="791">
        <f t="shared" si="37"/>
        <v>0.74343173431734322</v>
      </c>
      <c r="I118" s="263"/>
    </row>
    <row r="119" spans="1:9" s="262" customFormat="1" x14ac:dyDescent="0.2">
      <c r="A119" s="316"/>
      <c r="B119" s="316"/>
      <c r="C119" s="320"/>
      <c r="D119" s="321" t="s">
        <v>894</v>
      </c>
      <c r="E119" s="298" t="s">
        <v>947</v>
      </c>
      <c r="F119" s="323">
        <v>2500</v>
      </c>
      <c r="G119" s="808">
        <v>2500</v>
      </c>
      <c r="H119" s="809">
        <f t="shared" si="37"/>
        <v>1</v>
      </c>
      <c r="I119" s="263"/>
    </row>
    <row r="120" spans="1:9" s="262" customFormat="1" x14ac:dyDescent="0.2">
      <c r="A120" s="316"/>
      <c r="B120" s="316"/>
      <c r="C120" s="320"/>
      <c r="D120" s="321" t="s">
        <v>874</v>
      </c>
      <c r="E120" s="298" t="s">
        <v>948</v>
      </c>
      <c r="F120" s="323">
        <v>1600</v>
      </c>
      <c r="G120" s="808">
        <v>0</v>
      </c>
      <c r="H120" s="809">
        <f t="shared" si="37"/>
        <v>0</v>
      </c>
      <c r="I120" s="263"/>
    </row>
    <row r="121" spans="1:9" s="262" customFormat="1" x14ac:dyDescent="0.2">
      <c r="A121" s="316"/>
      <c r="B121" s="316"/>
      <c r="C121" s="320"/>
      <c r="D121" s="321" t="s">
        <v>872</v>
      </c>
      <c r="E121" s="298" t="s">
        <v>937</v>
      </c>
      <c r="F121" s="323">
        <v>0</v>
      </c>
      <c r="G121" s="808">
        <v>0</v>
      </c>
      <c r="H121" s="809">
        <v>0</v>
      </c>
      <c r="I121" s="263"/>
    </row>
    <row r="122" spans="1:9" s="262" customFormat="1" x14ac:dyDescent="0.2">
      <c r="A122" s="316"/>
      <c r="B122" s="316"/>
      <c r="C122" s="320"/>
      <c r="D122" s="321" t="s">
        <v>886</v>
      </c>
      <c r="E122" s="298" t="s">
        <v>938</v>
      </c>
      <c r="F122" s="323">
        <v>3200</v>
      </c>
      <c r="G122" s="808">
        <v>3200</v>
      </c>
      <c r="H122" s="809">
        <f t="shared" si="37"/>
        <v>1</v>
      </c>
      <c r="I122" s="263"/>
    </row>
    <row r="123" spans="1:9" s="262" customFormat="1" x14ac:dyDescent="0.2">
      <c r="A123" s="316"/>
      <c r="B123" s="316"/>
      <c r="C123" s="320"/>
      <c r="D123" s="321" t="s">
        <v>913</v>
      </c>
      <c r="E123" s="298" t="s">
        <v>945</v>
      </c>
      <c r="F123" s="323">
        <v>1400</v>
      </c>
      <c r="G123" s="808">
        <v>1400</v>
      </c>
      <c r="H123" s="809">
        <f t="shared" si="37"/>
        <v>1</v>
      </c>
      <c r="I123" s="263"/>
    </row>
    <row r="124" spans="1:9" s="262" customFormat="1" x14ac:dyDescent="0.2">
      <c r="A124" s="316"/>
      <c r="B124" s="316"/>
      <c r="C124" s="320"/>
      <c r="D124" s="321" t="s">
        <v>890</v>
      </c>
      <c r="E124" s="298" t="s">
        <v>949</v>
      </c>
      <c r="F124" s="323">
        <v>1000</v>
      </c>
      <c r="G124" s="808">
        <v>0</v>
      </c>
      <c r="H124" s="809">
        <f t="shared" si="37"/>
        <v>0</v>
      </c>
      <c r="I124" s="263"/>
    </row>
    <row r="125" spans="1:9" s="262" customFormat="1" x14ac:dyDescent="0.2">
      <c r="A125" s="316"/>
      <c r="B125" s="316"/>
      <c r="C125" s="320"/>
      <c r="D125" s="321" t="s">
        <v>892</v>
      </c>
      <c r="E125" s="298" t="s">
        <v>938</v>
      </c>
      <c r="F125" s="323">
        <v>1000</v>
      </c>
      <c r="G125" s="808">
        <v>1000</v>
      </c>
      <c r="H125" s="809">
        <f t="shared" si="37"/>
        <v>1</v>
      </c>
      <c r="I125" s="263"/>
    </row>
    <row r="126" spans="1:9" s="262" customFormat="1" ht="33.75" x14ac:dyDescent="0.2">
      <c r="A126" s="316"/>
      <c r="B126" s="316"/>
      <c r="C126" s="320"/>
      <c r="D126" s="321" t="s">
        <v>908</v>
      </c>
      <c r="E126" s="298" t="s">
        <v>950</v>
      </c>
      <c r="F126" s="323">
        <v>2850</v>
      </c>
      <c r="G126" s="808">
        <v>1973.5</v>
      </c>
      <c r="H126" s="809">
        <f t="shared" si="37"/>
        <v>0.69245614035087721</v>
      </c>
      <c r="I126" s="263"/>
    </row>
    <row r="127" spans="1:9" s="262" customFormat="1" x14ac:dyDescent="0.2">
      <c r="A127" s="306" t="s">
        <v>252</v>
      </c>
      <c r="B127" s="306"/>
      <c r="C127" s="306"/>
      <c r="D127" s="306"/>
      <c r="E127" s="307" t="s">
        <v>253</v>
      </c>
      <c r="F127" s="324">
        <f>F128</f>
        <v>36692.240000000005</v>
      </c>
      <c r="G127" s="325">
        <f t="shared" ref="G127" si="40">G128</f>
        <v>13998.55</v>
      </c>
      <c r="H127" s="792">
        <f>G127/F127</f>
        <v>0.38151254870239587</v>
      </c>
      <c r="I127" s="263"/>
    </row>
    <row r="128" spans="1:9" s="262" customFormat="1" ht="15.75" x14ac:dyDescent="0.2">
      <c r="A128" s="310"/>
      <c r="B128" s="311" t="s">
        <v>255</v>
      </c>
      <c r="C128" s="312"/>
      <c r="D128" s="312"/>
      <c r="E128" s="313" t="s">
        <v>9</v>
      </c>
      <c r="F128" s="314">
        <f>F142+F129</f>
        <v>36692.240000000005</v>
      </c>
      <c r="G128" s="315">
        <f t="shared" ref="G128" si="41">G142+G129</f>
        <v>13998.55</v>
      </c>
      <c r="H128" s="793">
        <f>G128/F128</f>
        <v>0.38151254870239587</v>
      </c>
      <c r="I128" s="263"/>
    </row>
    <row r="129" spans="1:9" s="262" customFormat="1" x14ac:dyDescent="0.2">
      <c r="A129" s="329"/>
      <c r="B129" s="329"/>
      <c r="C129" s="317" t="s">
        <v>278</v>
      </c>
      <c r="D129" s="317"/>
      <c r="E129" s="280" t="s">
        <v>279</v>
      </c>
      <c r="F129" s="318">
        <f>SUM(F130:F141)</f>
        <v>32092.240000000002</v>
      </c>
      <c r="G129" s="319">
        <f t="shared" ref="G129" si="42">SUM(G130:G141)</f>
        <v>12461.75</v>
      </c>
      <c r="H129" s="794">
        <f>G129/F129</f>
        <v>0.38831038282151698</v>
      </c>
      <c r="I129" s="263"/>
    </row>
    <row r="130" spans="1:9" s="262" customFormat="1" ht="22.5" x14ac:dyDescent="0.2">
      <c r="A130" s="316"/>
      <c r="B130" s="316"/>
      <c r="C130" s="320"/>
      <c r="D130" s="321" t="s">
        <v>874</v>
      </c>
      <c r="E130" s="298" t="s">
        <v>951</v>
      </c>
      <c r="F130" s="323">
        <v>2870.29</v>
      </c>
      <c r="G130" s="282">
        <v>135</v>
      </c>
      <c r="H130" s="795">
        <f>G130/F130</f>
        <v>4.703357500461626E-2</v>
      </c>
      <c r="I130" s="263"/>
    </row>
    <row r="131" spans="1:9" s="262" customFormat="1" x14ac:dyDescent="0.2">
      <c r="A131" s="316"/>
      <c r="B131" s="316"/>
      <c r="C131" s="320"/>
      <c r="D131" s="321" t="s">
        <v>882</v>
      </c>
      <c r="E131" s="298" t="s">
        <v>952</v>
      </c>
      <c r="F131" s="323">
        <v>1000</v>
      </c>
      <c r="G131" s="282">
        <v>314.69</v>
      </c>
      <c r="H131" s="795">
        <f t="shared" ref="H131:H146" si="43">G131/F131</f>
        <v>0.31469000000000003</v>
      </c>
      <c r="I131" s="263"/>
    </row>
    <row r="132" spans="1:9" s="262" customFormat="1" x14ac:dyDescent="0.2">
      <c r="A132" s="316"/>
      <c r="B132" s="316"/>
      <c r="C132" s="320"/>
      <c r="D132" s="321" t="s">
        <v>872</v>
      </c>
      <c r="E132" s="298" t="s">
        <v>953</v>
      </c>
      <c r="F132" s="323">
        <v>2500</v>
      </c>
      <c r="G132" s="282">
        <v>1343.94</v>
      </c>
      <c r="H132" s="795">
        <f t="shared" si="43"/>
        <v>0.53757600000000005</v>
      </c>
      <c r="I132" s="263"/>
    </row>
    <row r="133" spans="1:9" s="262" customFormat="1" x14ac:dyDescent="0.2">
      <c r="A133" s="316"/>
      <c r="B133" s="316"/>
      <c r="C133" s="320"/>
      <c r="D133" s="321" t="s">
        <v>903</v>
      </c>
      <c r="E133" s="298" t="s">
        <v>954</v>
      </c>
      <c r="F133" s="323">
        <v>2300</v>
      </c>
      <c r="G133" s="282">
        <v>1573.37</v>
      </c>
      <c r="H133" s="795">
        <f t="shared" si="43"/>
        <v>0.6840739130434782</v>
      </c>
      <c r="I133" s="263"/>
    </row>
    <row r="134" spans="1:9" s="262" customFormat="1" x14ac:dyDescent="0.2">
      <c r="A134" s="316"/>
      <c r="B134" s="316"/>
      <c r="C134" s="320"/>
      <c r="D134" s="321" t="s">
        <v>884</v>
      </c>
      <c r="E134" s="298" t="s">
        <v>952</v>
      </c>
      <c r="F134" s="323">
        <v>3900</v>
      </c>
      <c r="G134" s="282">
        <v>1714.24</v>
      </c>
      <c r="H134" s="795">
        <f t="shared" si="43"/>
        <v>0.43954871794871797</v>
      </c>
      <c r="I134" s="263"/>
    </row>
    <row r="135" spans="1:9" s="262" customFormat="1" x14ac:dyDescent="0.2">
      <c r="A135" s="316"/>
      <c r="B135" s="316"/>
      <c r="C135" s="320"/>
      <c r="D135" s="321" t="s">
        <v>886</v>
      </c>
      <c r="E135" s="298" t="s">
        <v>955</v>
      </c>
      <c r="F135" s="323">
        <v>2100</v>
      </c>
      <c r="G135" s="282">
        <v>917.33</v>
      </c>
      <c r="H135" s="795">
        <f t="shared" si="43"/>
        <v>0.43682380952380956</v>
      </c>
      <c r="I135" s="263"/>
    </row>
    <row r="136" spans="1:9" s="262" customFormat="1" x14ac:dyDescent="0.2">
      <c r="A136" s="316"/>
      <c r="B136" s="316"/>
      <c r="C136" s="320"/>
      <c r="D136" s="321" t="s">
        <v>924</v>
      </c>
      <c r="E136" s="298" t="s">
        <v>956</v>
      </c>
      <c r="F136" s="323">
        <v>1000.05</v>
      </c>
      <c r="G136" s="282">
        <v>326</v>
      </c>
      <c r="H136" s="795">
        <f t="shared" si="43"/>
        <v>0.32598370081495925</v>
      </c>
      <c r="I136" s="263"/>
    </row>
    <row r="137" spans="1:9" s="262" customFormat="1" ht="22.5" x14ac:dyDescent="0.2">
      <c r="A137" s="316"/>
      <c r="B137" s="316"/>
      <c r="C137" s="320"/>
      <c r="D137" s="321" t="s">
        <v>878</v>
      </c>
      <c r="E137" s="298" t="s">
        <v>957</v>
      </c>
      <c r="F137" s="323">
        <v>4703</v>
      </c>
      <c r="G137" s="282">
        <v>4079.84</v>
      </c>
      <c r="H137" s="795">
        <f t="shared" si="43"/>
        <v>0.86749734212204976</v>
      </c>
      <c r="I137" s="263"/>
    </row>
    <row r="138" spans="1:9" s="262" customFormat="1" x14ac:dyDescent="0.2">
      <c r="A138" s="316"/>
      <c r="B138" s="316"/>
      <c r="C138" s="320"/>
      <c r="D138" s="321" t="s">
        <v>888</v>
      </c>
      <c r="E138" s="298" t="s">
        <v>958</v>
      </c>
      <c r="F138" s="323">
        <v>5500</v>
      </c>
      <c r="G138" s="282">
        <v>462.34</v>
      </c>
      <c r="H138" s="795">
        <f t="shared" si="43"/>
        <v>8.4061818181818182E-2</v>
      </c>
      <c r="I138" s="263"/>
    </row>
    <row r="139" spans="1:9" s="262" customFormat="1" x14ac:dyDescent="0.2">
      <c r="A139" s="316"/>
      <c r="B139" s="316"/>
      <c r="C139" s="320"/>
      <c r="D139" s="321" t="s">
        <v>913</v>
      </c>
      <c r="E139" s="298" t="s">
        <v>959</v>
      </c>
      <c r="F139" s="323">
        <v>2000</v>
      </c>
      <c r="G139" s="282">
        <v>259.48</v>
      </c>
      <c r="H139" s="795">
        <f t="shared" si="43"/>
        <v>0.12974000000000002</v>
      </c>
      <c r="I139" s="263"/>
    </row>
    <row r="140" spans="1:9" s="262" customFormat="1" x14ac:dyDescent="0.2">
      <c r="A140" s="316"/>
      <c r="B140" s="316"/>
      <c r="C140" s="320"/>
      <c r="D140" s="321" t="s">
        <v>890</v>
      </c>
      <c r="E140" s="298" t="s">
        <v>960</v>
      </c>
      <c r="F140" s="323">
        <v>2802.63</v>
      </c>
      <c r="G140" s="282">
        <v>193.94</v>
      </c>
      <c r="H140" s="795">
        <f t="shared" si="43"/>
        <v>6.9199287811805343E-2</v>
      </c>
      <c r="I140" s="263"/>
    </row>
    <row r="141" spans="1:9" s="262" customFormat="1" x14ac:dyDescent="0.2">
      <c r="A141" s="316"/>
      <c r="B141" s="316"/>
      <c r="C141" s="320"/>
      <c r="D141" s="321" t="s">
        <v>892</v>
      </c>
      <c r="E141" s="337" t="s">
        <v>961</v>
      </c>
      <c r="F141" s="323">
        <v>1416.27</v>
      </c>
      <c r="G141" s="282">
        <v>1141.58</v>
      </c>
      <c r="H141" s="795">
        <f t="shared" si="43"/>
        <v>0.80604686959407457</v>
      </c>
      <c r="I141" s="263"/>
    </row>
    <row r="142" spans="1:9" s="262" customFormat="1" x14ac:dyDescent="0.2">
      <c r="A142" s="316"/>
      <c r="B142" s="316"/>
      <c r="C142" s="317" t="s">
        <v>262</v>
      </c>
      <c r="D142" s="317"/>
      <c r="E142" s="280" t="s">
        <v>263</v>
      </c>
      <c r="F142" s="318">
        <f>SUM(F143:F146)</f>
        <v>4600</v>
      </c>
      <c r="G142" s="319">
        <f t="shared" ref="G142" si="44">SUM(G143:G146)</f>
        <v>1536.8</v>
      </c>
      <c r="H142" s="804">
        <f t="shared" si="43"/>
        <v>0.33408695652173914</v>
      </c>
      <c r="I142" s="263"/>
    </row>
    <row r="143" spans="1:9" s="262" customFormat="1" x14ac:dyDescent="0.2">
      <c r="A143" s="316"/>
      <c r="B143" s="316"/>
      <c r="C143" s="320"/>
      <c r="D143" s="321" t="s">
        <v>882</v>
      </c>
      <c r="E143" s="298" t="s">
        <v>952</v>
      </c>
      <c r="F143" s="323">
        <v>500</v>
      </c>
      <c r="G143" s="282">
        <v>500</v>
      </c>
      <c r="H143" s="795">
        <f t="shared" si="43"/>
        <v>1</v>
      </c>
      <c r="I143" s="263"/>
    </row>
    <row r="144" spans="1:9" s="262" customFormat="1" x14ac:dyDescent="0.2">
      <c r="A144" s="316"/>
      <c r="B144" s="316"/>
      <c r="C144" s="320"/>
      <c r="D144" s="321" t="s">
        <v>913</v>
      </c>
      <c r="E144" s="298" t="s">
        <v>959</v>
      </c>
      <c r="F144" s="323">
        <v>1600</v>
      </c>
      <c r="G144" s="282">
        <v>1036.8</v>
      </c>
      <c r="H144" s="795">
        <f t="shared" si="43"/>
        <v>0.64800000000000002</v>
      </c>
      <c r="I144" s="263"/>
    </row>
    <row r="145" spans="1:9" s="262" customFormat="1" x14ac:dyDescent="0.2">
      <c r="A145" s="316"/>
      <c r="B145" s="316"/>
      <c r="C145" s="320"/>
      <c r="D145" s="321" t="s">
        <v>872</v>
      </c>
      <c r="E145" s="298" t="s">
        <v>962</v>
      </c>
      <c r="F145" s="323">
        <v>500</v>
      </c>
      <c r="G145" s="282">
        <v>0</v>
      </c>
      <c r="H145" s="795">
        <f t="shared" si="43"/>
        <v>0</v>
      </c>
      <c r="I145" s="263"/>
    </row>
    <row r="146" spans="1:9" s="262" customFormat="1" x14ac:dyDescent="0.2">
      <c r="A146" s="316"/>
      <c r="B146" s="316"/>
      <c r="C146" s="320"/>
      <c r="D146" s="321" t="s">
        <v>888</v>
      </c>
      <c r="E146" s="298" t="s">
        <v>958</v>
      </c>
      <c r="F146" s="323">
        <v>2000</v>
      </c>
      <c r="G146" s="282">
        <v>0</v>
      </c>
      <c r="H146" s="795">
        <f t="shared" si="43"/>
        <v>0</v>
      </c>
      <c r="I146" s="263"/>
    </row>
    <row r="147" spans="1:9" s="262" customFormat="1" x14ac:dyDescent="0.2">
      <c r="A147" s="338"/>
      <c r="B147" s="339"/>
      <c r="C147" s="339"/>
      <c r="D147" s="340"/>
      <c r="E147" s="341" t="s">
        <v>256</v>
      </c>
      <c r="F147" s="342">
        <f>F127+F53+F43+F39+F31+F16+F6</f>
        <v>253121.45</v>
      </c>
      <c r="G147" s="1040">
        <f t="shared" ref="G147" si="45">G127+G53+G43+G39+G31+G16+G6</f>
        <v>99189.359999999986</v>
      </c>
      <c r="H147" s="799">
        <f>G147/F147</f>
        <v>0.39186469578141236</v>
      </c>
    </row>
    <row r="148" spans="1:9" s="262" customFormat="1" x14ac:dyDescent="0.2">
      <c r="A148" s="1275" t="s">
        <v>849</v>
      </c>
      <c r="B148" s="1276"/>
      <c r="C148" s="1276"/>
      <c r="D148" s="1276"/>
      <c r="E148" s="1277"/>
      <c r="F148" s="343"/>
      <c r="G148" s="1041"/>
      <c r="H148" s="800"/>
    </row>
    <row r="149" spans="1:9" s="262" customFormat="1" x14ac:dyDescent="0.2">
      <c r="A149" s="343"/>
      <c r="B149" s="266"/>
      <c r="C149" s="266"/>
      <c r="D149" s="266"/>
      <c r="E149" s="344" t="s">
        <v>963</v>
      </c>
      <c r="F149" s="345">
        <f>F147-F150</f>
        <v>239121.45</v>
      </c>
      <c r="G149" s="1042">
        <f t="shared" ref="G149" si="46">G147-G150</f>
        <v>99189.359999999986</v>
      </c>
      <c r="H149" s="801">
        <f>G149/F149</f>
        <v>0.41480745453826906</v>
      </c>
    </row>
    <row r="150" spans="1:9" s="262" customFormat="1" x14ac:dyDescent="0.2">
      <c r="A150" s="346"/>
      <c r="B150" s="347"/>
      <c r="C150" s="347"/>
      <c r="D150" s="347"/>
      <c r="E150" s="348" t="s">
        <v>964</v>
      </c>
      <c r="F150" s="349">
        <f>F12</f>
        <v>14000</v>
      </c>
      <c r="G150" s="1043">
        <f t="shared" ref="G150" si="47">G12</f>
        <v>0</v>
      </c>
      <c r="H150" s="802">
        <f>G150/F150</f>
        <v>0</v>
      </c>
    </row>
    <row r="151" spans="1:9" s="262" customFormat="1" x14ac:dyDescent="0.2">
      <c r="A151" s="263"/>
      <c r="B151" s="263"/>
      <c r="C151" s="263"/>
      <c r="D151" s="263"/>
      <c r="E151" s="263"/>
      <c r="F151" s="263"/>
    </row>
    <row r="152" spans="1:9" s="262" customFormat="1" x14ac:dyDescent="0.2">
      <c r="A152" s="263"/>
      <c r="B152" s="263"/>
      <c r="C152" s="263"/>
      <c r="D152" s="263"/>
      <c r="E152" s="263"/>
      <c r="F152" s="263"/>
    </row>
  </sheetData>
  <sheetProtection selectLockedCells="1" selectUnlockedCells="1"/>
  <mergeCells count="8">
    <mergeCell ref="C51:C52"/>
    <mergeCell ref="C79:C84"/>
    <mergeCell ref="A148:E148"/>
    <mergeCell ref="F1:H1"/>
    <mergeCell ref="E2:F2"/>
    <mergeCell ref="A3:H3"/>
    <mergeCell ref="A7:A14"/>
    <mergeCell ref="B8:B14"/>
  </mergeCells>
  <pageMargins left="0.70866141732283472" right="0" top="0.74803149606299213" bottom="0.59055118110236227" header="0.31496062992125984" footer="0.31496062992125984"/>
  <pageSetup paperSize="9" firstPageNumber="0" orientation="landscape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opLeftCell="A28" zoomScaleNormal="100" workbookViewId="0">
      <selection activeCell="B41" sqref="B41"/>
    </sheetView>
  </sheetViews>
  <sheetFormatPr defaultRowHeight="12.75" x14ac:dyDescent="0.2"/>
  <cols>
    <col min="1" max="1" width="6.7109375" style="263" customWidth="1"/>
    <col min="2" max="2" width="36.7109375" style="263" customWidth="1"/>
    <col min="3" max="3" width="11.85546875" style="263" customWidth="1"/>
    <col min="4" max="4" width="12.7109375" style="263" customWidth="1"/>
    <col min="5" max="5" width="12.28515625" style="263" customWidth="1"/>
    <col min="6" max="6" width="9.140625" style="263" customWidth="1"/>
    <col min="7" max="256" width="9.140625" style="263"/>
    <col min="257" max="257" width="6.7109375" style="263" customWidth="1"/>
    <col min="258" max="258" width="34.140625" style="263" customWidth="1"/>
    <col min="259" max="259" width="19" style="263" customWidth="1"/>
    <col min="260" max="260" width="27.85546875" style="263" customWidth="1"/>
    <col min="261" max="512" width="9.140625" style="263"/>
    <col min="513" max="513" width="6.7109375" style="263" customWidth="1"/>
    <col min="514" max="514" width="34.140625" style="263" customWidth="1"/>
    <col min="515" max="515" width="19" style="263" customWidth="1"/>
    <col min="516" max="516" width="27.85546875" style="263" customWidth="1"/>
    <col min="517" max="768" width="9.140625" style="263"/>
    <col min="769" max="769" width="6.7109375" style="263" customWidth="1"/>
    <col min="770" max="770" width="34.140625" style="263" customWidth="1"/>
    <col min="771" max="771" width="19" style="263" customWidth="1"/>
    <col min="772" max="772" width="27.85546875" style="263" customWidth="1"/>
    <col min="773" max="1024" width="9.140625" style="263"/>
    <col min="1025" max="1025" width="6.7109375" style="263" customWidth="1"/>
    <col min="1026" max="1026" width="34.140625" style="263" customWidth="1"/>
    <col min="1027" max="1027" width="19" style="263" customWidth="1"/>
    <col min="1028" max="1028" width="27.85546875" style="263" customWidth="1"/>
    <col min="1029" max="1280" width="9.140625" style="263"/>
    <col min="1281" max="1281" width="6.7109375" style="263" customWidth="1"/>
    <col min="1282" max="1282" width="34.140625" style="263" customWidth="1"/>
    <col min="1283" max="1283" width="19" style="263" customWidth="1"/>
    <col min="1284" max="1284" width="27.85546875" style="263" customWidth="1"/>
    <col min="1285" max="1536" width="9.140625" style="263"/>
    <col min="1537" max="1537" width="6.7109375" style="263" customWidth="1"/>
    <col min="1538" max="1538" width="34.140625" style="263" customWidth="1"/>
    <col min="1539" max="1539" width="19" style="263" customWidth="1"/>
    <col min="1540" max="1540" width="27.85546875" style="263" customWidth="1"/>
    <col min="1541" max="1792" width="9.140625" style="263"/>
    <col min="1793" max="1793" width="6.7109375" style="263" customWidth="1"/>
    <col min="1794" max="1794" width="34.140625" style="263" customWidth="1"/>
    <col min="1795" max="1795" width="19" style="263" customWidth="1"/>
    <col min="1796" max="1796" width="27.85546875" style="263" customWidth="1"/>
    <col min="1797" max="2048" width="9.140625" style="263"/>
    <col min="2049" max="2049" width="6.7109375" style="263" customWidth="1"/>
    <col min="2050" max="2050" width="34.140625" style="263" customWidth="1"/>
    <col min="2051" max="2051" width="19" style="263" customWidth="1"/>
    <col min="2052" max="2052" width="27.85546875" style="263" customWidth="1"/>
    <col min="2053" max="2304" width="9.140625" style="263"/>
    <col min="2305" max="2305" width="6.7109375" style="263" customWidth="1"/>
    <col min="2306" max="2306" width="34.140625" style="263" customWidth="1"/>
    <col min="2307" max="2307" width="19" style="263" customWidth="1"/>
    <col min="2308" max="2308" width="27.85546875" style="263" customWidth="1"/>
    <col min="2309" max="2560" width="9.140625" style="263"/>
    <col min="2561" max="2561" width="6.7109375" style="263" customWidth="1"/>
    <col min="2562" max="2562" width="34.140625" style="263" customWidth="1"/>
    <col min="2563" max="2563" width="19" style="263" customWidth="1"/>
    <col min="2564" max="2564" width="27.85546875" style="263" customWidth="1"/>
    <col min="2565" max="2816" width="9.140625" style="263"/>
    <col min="2817" max="2817" width="6.7109375" style="263" customWidth="1"/>
    <col min="2818" max="2818" width="34.140625" style="263" customWidth="1"/>
    <col min="2819" max="2819" width="19" style="263" customWidth="1"/>
    <col min="2820" max="2820" width="27.85546875" style="263" customWidth="1"/>
    <col min="2821" max="3072" width="9.140625" style="263"/>
    <col min="3073" max="3073" width="6.7109375" style="263" customWidth="1"/>
    <col min="3074" max="3074" width="34.140625" style="263" customWidth="1"/>
    <col min="3075" max="3075" width="19" style="263" customWidth="1"/>
    <col min="3076" max="3076" width="27.85546875" style="263" customWidth="1"/>
    <col min="3077" max="3328" width="9.140625" style="263"/>
    <col min="3329" max="3329" width="6.7109375" style="263" customWidth="1"/>
    <col min="3330" max="3330" width="34.140625" style="263" customWidth="1"/>
    <col min="3331" max="3331" width="19" style="263" customWidth="1"/>
    <col min="3332" max="3332" width="27.85546875" style="263" customWidth="1"/>
    <col min="3333" max="3584" width="9.140625" style="263"/>
    <col min="3585" max="3585" width="6.7109375" style="263" customWidth="1"/>
    <col min="3586" max="3586" width="34.140625" style="263" customWidth="1"/>
    <col min="3587" max="3587" width="19" style="263" customWidth="1"/>
    <col min="3588" max="3588" width="27.85546875" style="263" customWidth="1"/>
    <col min="3589" max="3840" width="9.140625" style="263"/>
    <col min="3841" max="3841" width="6.7109375" style="263" customWidth="1"/>
    <col min="3842" max="3842" width="34.140625" style="263" customWidth="1"/>
    <col min="3843" max="3843" width="19" style="263" customWidth="1"/>
    <col min="3844" max="3844" width="27.85546875" style="263" customWidth="1"/>
    <col min="3845" max="4096" width="9.140625" style="263"/>
    <col min="4097" max="4097" width="6.7109375" style="263" customWidth="1"/>
    <col min="4098" max="4098" width="34.140625" style="263" customWidth="1"/>
    <col min="4099" max="4099" width="19" style="263" customWidth="1"/>
    <col min="4100" max="4100" width="27.85546875" style="263" customWidth="1"/>
    <col min="4101" max="4352" width="9.140625" style="263"/>
    <col min="4353" max="4353" width="6.7109375" style="263" customWidth="1"/>
    <col min="4354" max="4354" width="34.140625" style="263" customWidth="1"/>
    <col min="4355" max="4355" width="19" style="263" customWidth="1"/>
    <col min="4356" max="4356" width="27.85546875" style="263" customWidth="1"/>
    <col min="4357" max="4608" width="9.140625" style="263"/>
    <col min="4609" max="4609" width="6.7109375" style="263" customWidth="1"/>
    <col min="4610" max="4610" width="34.140625" style="263" customWidth="1"/>
    <col min="4611" max="4611" width="19" style="263" customWidth="1"/>
    <col min="4612" max="4612" width="27.85546875" style="263" customWidth="1"/>
    <col min="4613" max="4864" width="9.140625" style="263"/>
    <col min="4865" max="4865" width="6.7109375" style="263" customWidth="1"/>
    <col min="4866" max="4866" width="34.140625" style="263" customWidth="1"/>
    <col min="4867" max="4867" width="19" style="263" customWidth="1"/>
    <col min="4868" max="4868" width="27.85546875" style="263" customWidth="1"/>
    <col min="4869" max="5120" width="9.140625" style="263"/>
    <col min="5121" max="5121" width="6.7109375" style="263" customWidth="1"/>
    <col min="5122" max="5122" width="34.140625" style="263" customWidth="1"/>
    <col min="5123" max="5123" width="19" style="263" customWidth="1"/>
    <col min="5124" max="5124" width="27.85546875" style="263" customWidth="1"/>
    <col min="5125" max="5376" width="9.140625" style="263"/>
    <col min="5377" max="5377" width="6.7109375" style="263" customWidth="1"/>
    <col min="5378" max="5378" width="34.140625" style="263" customWidth="1"/>
    <col min="5379" max="5379" width="19" style="263" customWidth="1"/>
    <col min="5380" max="5380" width="27.85546875" style="263" customWidth="1"/>
    <col min="5381" max="5632" width="9.140625" style="263"/>
    <col min="5633" max="5633" width="6.7109375" style="263" customWidth="1"/>
    <col min="5634" max="5634" width="34.140625" style="263" customWidth="1"/>
    <col min="5635" max="5635" width="19" style="263" customWidth="1"/>
    <col min="5636" max="5636" width="27.85546875" style="263" customWidth="1"/>
    <col min="5637" max="5888" width="9.140625" style="263"/>
    <col min="5889" max="5889" width="6.7109375" style="263" customWidth="1"/>
    <col min="5890" max="5890" width="34.140625" style="263" customWidth="1"/>
    <col min="5891" max="5891" width="19" style="263" customWidth="1"/>
    <col min="5892" max="5892" width="27.85546875" style="263" customWidth="1"/>
    <col min="5893" max="6144" width="9.140625" style="263"/>
    <col min="6145" max="6145" width="6.7109375" style="263" customWidth="1"/>
    <col min="6146" max="6146" width="34.140625" style="263" customWidth="1"/>
    <col min="6147" max="6147" width="19" style="263" customWidth="1"/>
    <col min="6148" max="6148" width="27.85546875" style="263" customWidth="1"/>
    <col min="6149" max="6400" width="9.140625" style="263"/>
    <col min="6401" max="6401" width="6.7109375" style="263" customWidth="1"/>
    <col min="6402" max="6402" width="34.140625" style="263" customWidth="1"/>
    <col min="6403" max="6403" width="19" style="263" customWidth="1"/>
    <col min="6404" max="6404" width="27.85546875" style="263" customWidth="1"/>
    <col min="6405" max="6656" width="9.140625" style="263"/>
    <col min="6657" max="6657" width="6.7109375" style="263" customWidth="1"/>
    <col min="6658" max="6658" width="34.140625" style="263" customWidth="1"/>
    <col min="6659" max="6659" width="19" style="263" customWidth="1"/>
    <col min="6660" max="6660" width="27.85546875" style="263" customWidth="1"/>
    <col min="6661" max="6912" width="9.140625" style="263"/>
    <col min="6913" max="6913" width="6.7109375" style="263" customWidth="1"/>
    <col min="6914" max="6914" width="34.140625" style="263" customWidth="1"/>
    <col min="6915" max="6915" width="19" style="263" customWidth="1"/>
    <col min="6916" max="6916" width="27.85546875" style="263" customWidth="1"/>
    <col min="6917" max="7168" width="9.140625" style="263"/>
    <col min="7169" max="7169" width="6.7109375" style="263" customWidth="1"/>
    <col min="7170" max="7170" width="34.140625" style="263" customWidth="1"/>
    <col min="7171" max="7171" width="19" style="263" customWidth="1"/>
    <col min="7172" max="7172" width="27.85546875" style="263" customWidth="1"/>
    <col min="7173" max="7424" width="9.140625" style="263"/>
    <col min="7425" max="7425" width="6.7109375" style="263" customWidth="1"/>
    <col min="7426" max="7426" width="34.140625" style="263" customWidth="1"/>
    <col min="7427" max="7427" width="19" style="263" customWidth="1"/>
    <col min="7428" max="7428" width="27.85546875" style="263" customWidth="1"/>
    <col min="7429" max="7680" width="9.140625" style="263"/>
    <col min="7681" max="7681" width="6.7109375" style="263" customWidth="1"/>
    <col min="7682" max="7682" width="34.140625" style="263" customWidth="1"/>
    <col min="7683" max="7683" width="19" style="263" customWidth="1"/>
    <col min="7684" max="7684" width="27.85546875" style="263" customWidth="1"/>
    <col min="7685" max="7936" width="9.140625" style="263"/>
    <col min="7937" max="7937" width="6.7109375" style="263" customWidth="1"/>
    <col min="7938" max="7938" width="34.140625" style="263" customWidth="1"/>
    <col min="7939" max="7939" width="19" style="263" customWidth="1"/>
    <col min="7940" max="7940" width="27.85546875" style="263" customWidth="1"/>
    <col min="7941" max="8192" width="9.140625" style="263"/>
    <col min="8193" max="8193" width="6.7109375" style="263" customWidth="1"/>
    <col min="8194" max="8194" width="34.140625" style="263" customWidth="1"/>
    <col min="8195" max="8195" width="19" style="263" customWidth="1"/>
    <col min="8196" max="8196" width="27.85546875" style="263" customWidth="1"/>
    <col min="8197" max="8448" width="9.140625" style="263"/>
    <col min="8449" max="8449" width="6.7109375" style="263" customWidth="1"/>
    <col min="8450" max="8450" width="34.140625" style="263" customWidth="1"/>
    <col min="8451" max="8451" width="19" style="263" customWidth="1"/>
    <col min="8452" max="8452" width="27.85546875" style="263" customWidth="1"/>
    <col min="8453" max="8704" width="9.140625" style="263"/>
    <col min="8705" max="8705" width="6.7109375" style="263" customWidth="1"/>
    <col min="8706" max="8706" width="34.140625" style="263" customWidth="1"/>
    <col min="8707" max="8707" width="19" style="263" customWidth="1"/>
    <col min="8708" max="8708" width="27.85546875" style="263" customWidth="1"/>
    <col min="8709" max="8960" width="9.140625" style="263"/>
    <col min="8961" max="8961" width="6.7109375" style="263" customWidth="1"/>
    <col min="8962" max="8962" width="34.140625" style="263" customWidth="1"/>
    <col min="8963" max="8963" width="19" style="263" customWidth="1"/>
    <col min="8964" max="8964" width="27.85546875" style="263" customWidth="1"/>
    <col min="8965" max="9216" width="9.140625" style="263"/>
    <col min="9217" max="9217" width="6.7109375" style="263" customWidth="1"/>
    <col min="9218" max="9218" width="34.140625" style="263" customWidth="1"/>
    <col min="9219" max="9219" width="19" style="263" customWidth="1"/>
    <col min="9220" max="9220" width="27.85546875" style="263" customWidth="1"/>
    <col min="9221" max="9472" width="9.140625" style="263"/>
    <col min="9473" max="9473" width="6.7109375" style="263" customWidth="1"/>
    <col min="9474" max="9474" width="34.140625" style="263" customWidth="1"/>
    <col min="9475" max="9475" width="19" style="263" customWidth="1"/>
    <col min="9476" max="9476" width="27.85546875" style="263" customWidth="1"/>
    <col min="9477" max="9728" width="9.140625" style="263"/>
    <col min="9729" max="9729" width="6.7109375" style="263" customWidth="1"/>
    <col min="9730" max="9730" width="34.140625" style="263" customWidth="1"/>
    <col min="9731" max="9731" width="19" style="263" customWidth="1"/>
    <col min="9732" max="9732" width="27.85546875" style="263" customWidth="1"/>
    <col min="9733" max="9984" width="9.140625" style="263"/>
    <col min="9985" max="9985" width="6.7109375" style="263" customWidth="1"/>
    <col min="9986" max="9986" width="34.140625" style="263" customWidth="1"/>
    <col min="9987" max="9987" width="19" style="263" customWidth="1"/>
    <col min="9988" max="9988" width="27.85546875" style="263" customWidth="1"/>
    <col min="9989" max="10240" width="9.140625" style="263"/>
    <col min="10241" max="10241" width="6.7109375" style="263" customWidth="1"/>
    <col min="10242" max="10242" width="34.140625" style="263" customWidth="1"/>
    <col min="10243" max="10243" width="19" style="263" customWidth="1"/>
    <col min="10244" max="10244" width="27.85546875" style="263" customWidth="1"/>
    <col min="10245" max="10496" width="9.140625" style="263"/>
    <col min="10497" max="10497" width="6.7109375" style="263" customWidth="1"/>
    <col min="10498" max="10498" width="34.140625" style="263" customWidth="1"/>
    <col min="10499" max="10499" width="19" style="263" customWidth="1"/>
    <col min="10500" max="10500" width="27.85546875" style="263" customWidth="1"/>
    <col min="10501" max="10752" width="9.140625" style="263"/>
    <col min="10753" max="10753" width="6.7109375" style="263" customWidth="1"/>
    <col min="10754" max="10754" width="34.140625" style="263" customWidth="1"/>
    <col min="10755" max="10755" width="19" style="263" customWidth="1"/>
    <col min="10756" max="10756" width="27.85546875" style="263" customWidth="1"/>
    <col min="10757" max="11008" width="9.140625" style="263"/>
    <col min="11009" max="11009" width="6.7109375" style="263" customWidth="1"/>
    <col min="11010" max="11010" width="34.140625" style="263" customWidth="1"/>
    <col min="11011" max="11011" width="19" style="263" customWidth="1"/>
    <col min="11012" max="11012" width="27.85546875" style="263" customWidth="1"/>
    <col min="11013" max="11264" width="9.140625" style="263"/>
    <col min="11265" max="11265" width="6.7109375" style="263" customWidth="1"/>
    <col min="11266" max="11266" width="34.140625" style="263" customWidth="1"/>
    <col min="11267" max="11267" width="19" style="263" customWidth="1"/>
    <col min="11268" max="11268" width="27.85546875" style="263" customWidth="1"/>
    <col min="11269" max="11520" width="9.140625" style="263"/>
    <col min="11521" max="11521" width="6.7109375" style="263" customWidth="1"/>
    <col min="11522" max="11522" width="34.140625" style="263" customWidth="1"/>
    <col min="11523" max="11523" width="19" style="263" customWidth="1"/>
    <col min="11524" max="11524" width="27.85546875" style="263" customWidth="1"/>
    <col min="11525" max="11776" width="9.140625" style="263"/>
    <col min="11777" max="11777" width="6.7109375" style="263" customWidth="1"/>
    <col min="11778" max="11778" width="34.140625" style="263" customWidth="1"/>
    <col min="11779" max="11779" width="19" style="263" customWidth="1"/>
    <col min="11780" max="11780" width="27.85546875" style="263" customWidth="1"/>
    <col min="11781" max="12032" width="9.140625" style="263"/>
    <col min="12033" max="12033" width="6.7109375" style="263" customWidth="1"/>
    <col min="12034" max="12034" width="34.140625" style="263" customWidth="1"/>
    <col min="12035" max="12035" width="19" style="263" customWidth="1"/>
    <col min="12036" max="12036" width="27.85546875" style="263" customWidth="1"/>
    <col min="12037" max="12288" width="9.140625" style="263"/>
    <col min="12289" max="12289" width="6.7109375" style="263" customWidth="1"/>
    <col min="12290" max="12290" width="34.140625" style="263" customWidth="1"/>
    <col min="12291" max="12291" width="19" style="263" customWidth="1"/>
    <col min="12292" max="12292" width="27.85546875" style="263" customWidth="1"/>
    <col min="12293" max="12544" width="9.140625" style="263"/>
    <col min="12545" max="12545" width="6.7109375" style="263" customWidth="1"/>
    <col min="12546" max="12546" width="34.140625" style="263" customWidth="1"/>
    <col min="12547" max="12547" width="19" style="263" customWidth="1"/>
    <col min="12548" max="12548" width="27.85546875" style="263" customWidth="1"/>
    <col min="12549" max="12800" width="9.140625" style="263"/>
    <col min="12801" max="12801" width="6.7109375" style="263" customWidth="1"/>
    <col min="12802" max="12802" width="34.140625" style="263" customWidth="1"/>
    <col min="12803" max="12803" width="19" style="263" customWidth="1"/>
    <col min="12804" max="12804" width="27.85546875" style="263" customWidth="1"/>
    <col min="12805" max="13056" width="9.140625" style="263"/>
    <col min="13057" max="13057" width="6.7109375" style="263" customWidth="1"/>
    <col min="13058" max="13058" width="34.140625" style="263" customWidth="1"/>
    <col min="13059" max="13059" width="19" style="263" customWidth="1"/>
    <col min="13060" max="13060" width="27.85546875" style="263" customWidth="1"/>
    <col min="13061" max="13312" width="9.140625" style="263"/>
    <col min="13313" max="13313" width="6.7109375" style="263" customWidth="1"/>
    <col min="13314" max="13314" width="34.140625" style="263" customWidth="1"/>
    <col min="13315" max="13315" width="19" style="263" customWidth="1"/>
    <col min="13316" max="13316" width="27.85546875" style="263" customWidth="1"/>
    <col min="13317" max="13568" width="9.140625" style="263"/>
    <col min="13569" max="13569" width="6.7109375" style="263" customWidth="1"/>
    <col min="13570" max="13570" width="34.140625" style="263" customWidth="1"/>
    <col min="13571" max="13571" width="19" style="263" customWidth="1"/>
    <col min="13572" max="13572" width="27.85546875" style="263" customWidth="1"/>
    <col min="13573" max="13824" width="9.140625" style="263"/>
    <col min="13825" max="13825" width="6.7109375" style="263" customWidth="1"/>
    <col min="13826" max="13826" width="34.140625" style="263" customWidth="1"/>
    <col min="13827" max="13827" width="19" style="263" customWidth="1"/>
    <col min="13828" max="13828" width="27.85546875" style="263" customWidth="1"/>
    <col min="13829" max="14080" width="9.140625" style="263"/>
    <col min="14081" max="14081" width="6.7109375" style="263" customWidth="1"/>
    <col min="14082" max="14082" width="34.140625" style="263" customWidth="1"/>
    <col min="14083" max="14083" width="19" style="263" customWidth="1"/>
    <col min="14084" max="14084" width="27.85546875" style="263" customWidth="1"/>
    <col min="14085" max="14336" width="9.140625" style="263"/>
    <col min="14337" max="14337" width="6.7109375" style="263" customWidth="1"/>
    <col min="14338" max="14338" width="34.140625" style="263" customWidth="1"/>
    <col min="14339" max="14339" width="19" style="263" customWidth="1"/>
    <col min="14340" max="14340" width="27.85546875" style="263" customWidth="1"/>
    <col min="14341" max="14592" width="9.140625" style="263"/>
    <col min="14593" max="14593" width="6.7109375" style="263" customWidth="1"/>
    <col min="14594" max="14594" width="34.140625" style="263" customWidth="1"/>
    <col min="14595" max="14595" width="19" style="263" customWidth="1"/>
    <col min="14596" max="14596" width="27.85546875" style="263" customWidth="1"/>
    <col min="14597" max="14848" width="9.140625" style="263"/>
    <col min="14849" max="14849" width="6.7109375" style="263" customWidth="1"/>
    <col min="14850" max="14850" width="34.140625" style="263" customWidth="1"/>
    <col min="14851" max="14851" width="19" style="263" customWidth="1"/>
    <col min="14852" max="14852" width="27.85546875" style="263" customWidth="1"/>
    <col min="14853" max="15104" width="9.140625" style="263"/>
    <col min="15105" max="15105" width="6.7109375" style="263" customWidth="1"/>
    <col min="15106" max="15106" width="34.140625" style="263" customWidth="1"/>
    <col min="15107" max="15107" width="19" style="263" customWidth="1"/>
    <col min="15108" max="15108" width="27.85546875" style="263" customWidth="1"/>
    <col min="15109" max="15360" width="9.140625" style="263"/>
    <col min="15361" max="15361" width="6.7109375" style="263" customWidth="1"/>
    <col min="15362" max="15362" width="34.140625" style="263" customWidth="1"/>
    <col min="15363" max="15363" width="19" style="263" customWidth="1"/>
    <col min="15364" max="15364" width="27.85546875" style="263" customWidth="1"/>
    <col min="15365" max="15616" width="9.140625" style="263"/>
    <col min="15617" max="15617" width="6.7109375" style="263" customWidth="1"/>
    <col min="15618" max="15618" width="34.140625" style="263" customWidth="1"/>
    <col min="15619" max="15619" width="19" style="263" customWidth="1"/>
    <col min="15620" max="15620" width="27.85546875" style="263" customWidth="1"/>
    <col min="15621" max="15872" width="9.140625" style="263"/>
    <col min="15873" max="15873" width="6.7109375" style="263" customWidth="1"/>
    <col min="15874" max="15874" width="34.140625" style="263" customWidth="1"/>
    <col min="15875" max="15875" width="19" style="263" customWidth="1"/>
    <col min="15876" max="15876" width="27.85546875" style="263" customWidth="1"/>
    <col min="15877" max="16128" width="9.140625" style="263"/>
    <col min="16129" max="16129" width="6.7109375" style="263" customWidth="1"/>
    <col min="16130" max="16130" width="34.140625" style="263" customWidth="1"/>
    <col min="16131" max="16131" width="19" style="263" customWidth="1"/>
    <col min="16132" max="16132" width="27.85546875" style="263" customWidth="1"/>
    <col min="16133" max="16384" width="9.140625" style="263"/>
  </cols>
  <sheetData>
    <row r="1" spans="1:6" ht="30" customHeight="1" x14ac:dyDescent="0.2">
      <c r="A1" s="351"/>
      <c r="B1" s="351"/>
      <c r="C1" s="1285" t="s">
        <v>965</v>
      </c>
      <c r="D1" s="1285"/>
    </row>
    <row r="2" spans="1:6" ht="43.5" customHeight="1" x14ac:dyDescent="0.2">
      <c r="A2" s="1286" t="s">
        <v>966</v>
      </c>
      <c r="B2" s="1286"/>
      <c r="C2" s="1286"/>
      <c r="D2" s="1286"/>
      <c r="E2" s="1286"/>
      <c r="F2" s="1286"/>
    </row>
    <row r="3" spans="1:6" ht="56.25" x14ac:dyDescent="0.2">
      <c r="A3" s="352" t="s">
        <v>731</v>
      </c>
      <c r="B3" s="353" t="s">
        <v>967</v>
      </c>
      <c r="C3" s="354" t="s">
        <v>968</v>
      </c>
      <c r="D3" s="355" t="s">
        <v>969</v>
      </c>
      <c r="E3" s="813" t="s">
        <v>1086</v>
      </c>
      <c r="F3" s="826" t="s">
        <v>1032</v>
      </c>
    </row>
    <row r="4" spans="1:6" x14ac:dyDescent="0.2">
      <c r="A4" s="356" t="s">
        <v>743</v>
      </c>
      <c r="B4" s="357" t="s">
        <v>894</v>
      </c>
      <c r="C4" s="356">
        <v>244</v>
      </c>
      <c r="D4" s="358">
        <f>SUM(D5:D8)</f>
        <v>11589.76</v>
      </c>
      <c r="E4" s="358">
        <f t="shared" ref="E4" si="0">SUM(E5:E8)</f>
        <v>3496.8700000000003</v>
      </c>
      <c r="F4" s="814">
        <f>E4/D4</f>
        <v>0.30172065685570715</v>
      </c>
    </row>
    <row r="5" spans="1:6" x14ac:dyDescent="0.2">
      <c r="A5" s="359"/>
      <c r="B5" s="360" t="s">
        <v>895</v>
      </c>
      <c r="C5" s="361"/>
      <c r="D5" s="362">
        <v>3000</v>
      </c>
      <c r="E5" s="363">
        <v>0</v>
      </c>
      <c r="F5" s="815">
        <f>E5/D5</f>
        <v>0</v>
      </c>
    </row>
    <row r="6" spans="1:6" x14ac:dyDescent="0.2">
      <c r="A6" s="359"/>
      <c r="B6" s="360" t="s">
        <v>905</v>
      </c>
      <c r="C6" s="361"/>
      <c r="D6" s="362">
        <v>3100</v>
      </c>
      <c r="E6" s="363">
        <v>0</v>
      </c>
      <c r="F6" s="815">
        <f t="shared" ref="F6:F8" si="1">E6/D6</f>
        <v>0</v>
      </c>
    </row>
    <row r="7" spans="1:6" x14ac:dyDescent="0.2">
      <c r="A7" s="359"/>
      <c r="B7" s="360" t="s">
        <v>930</v>
      </c>
      <c r="C7" s="361"/>
      <c r="D7" s="362">
        <v>1989.76</v>
      </c>
      <c r="E7" s="363">
        <v>247.57</v>
      </c>
      <c r="F7" s="815">
        <f t="shared" si="1"/>
        <v>0.12442204084914764</v>
      </c>
    </row>
    <row r="8" spans="1:6" x14ac:dyDescent="0.2">
      <c r="A8" s="359"/>
      <c r="B8" s="360" t="s">
        <v>970</v>
      </c>
      <c r="C8" s="361"/>
      <c r="D8" s="362">
        <v>3500</v>
      </c>
      <c r="E8" s="377">
        <v>3249.3</v>
      </c>
      <c r="F8" s="815">
        <f t="shared" si="1"/>
        <v>0.92837142857142863</v>
      </c>
    </row>
    <row r="9" spans="1:6" x14ac:dyDescent="0.2">
      <c r="A9" s="356" t="s">
        <v>746</v>
      </c>
      <c r="B9" s="357" t="s">
        <v>874</v>
      </c>
      <c r="C9" s="356">
        <v>385</v>
      </c>
      <c r="D9" s="358">
        <f>SUM(D10:D13)</f>
        <v>15270.29</v>
      </c>
      <c r="E9" s="358">
        <f t="shared" ref="E9" si="2">SUM(E10:E13)</f>
        <v>135</v>
      </c>
      <c r="F9" s="814">
        <f>E9/D9</f>
        <v>8.8406965421088928E-3</v>
      </c>
    </row>
    <row r="10" spans="1:6" x14ac:dyDescent="0.2">
      <c r="A10" s="359"/>
      <c r="B10" s="360" t="s">
        <v>970</v>
      </c>
      <c r="C10" s="365"/>
      <c r="D10" s="362">
        <v>2400</v>
      </c>
      <c r="E10" s="366">
        <v>0</v>
      </c>
      <c r="F10" s="816">
        <f>E10/D10</f>
        <v>0</v>
      </c>
    </row>
    <row r="11" spans="1:6" x14ac:dyDescent="0.2">
      <c r="A11" s="359"/>
      <c r="B11" s="365" t="s">
        <v>1152</v>
      </c>
      <c r="C11" s="365"/>
      <c r="D11" s="362">
        <v>2870.29</v>
      </c>
      <c r="E11" s="366">
        <v>135</v>
      </c>
      <c r="F11" s="816">
        <f t="shared" ref="F11:F13" si="3">E11/D11</f>
        <v>4.703357500461626E-2</v>
      </c>
    </row>
    <row r="12" spans="1:6" x14ac:dyDescent="0.2">
      <c r="A12" s="359"/>
      <c r="B12" s="360" t="s">
        <v>971</v>
      </c>
      <c r="C12" s="365"/>
      <c r="D12" s="362">
        <v>0</v>
      </c>
      <c r="E12" s="366">
        <v>0</v>
      </c>
      <c r="F12" s="816">
        <v>0</v>
      </c>
    </row>
    <row r="13" spans="1:6" ht="22.5" x14ac:dyDescent="0.2">
      <c r="A13" s="359"/>
      <c r="B13" s="360" t="s">
        <v>875</v>
      </c>
      <c r="C13" s="365"/>
      <c r="D13" s="362">
        <v>10000</v>
      </c>
      <c r="E13" s="394">
        <v>0</v>
      </c>
      <c r="F13" s="816">
        <f t="shared" si="3"/>
        <v>0</v>
      </c>
    </row>
    <row r="14" spans="1:6" x14ac:dyDescent="0.2">
      <c r="A14" s="356" t="s">
        <v>748</v>
      </c>
      <c r="B14" s="367" t="s">
        <v>882</v>
      </c>
      <c r="C14" s="356">
        <v>286</v>
      </c>
      <c r="D14" s="368">
        <f>SUM(D15:D18)</f>
        <v>12686.09</v>
      </c>
      <c r="E14" s="368">
        <f t="shared" ref="E14" si="4">SUM(E15:E18)</f>
        <v>7626.6200000000008</v>
      </c>
      <c r="F14" s="817">
        <f>E14/D14</f>
        <v>0.60117971731242648</v>
      </c>
    </row>
    <row r="15" spans="1:6" ht="22.5" x14ac:dyDescent="0.2">
      <c r="A15" s="359"/>
      <c r="B15" s="369" t="s">
        <v>972</v>
      </c>
      <c r="C15" s="365"/>
      <c r="D15" s="370">
        <v>1000</v>
      </c>
      <c r="E15" s="371">
        <v>200.06</v>
      </c>
      <c r="F15" s="818">
        <f>E15/D15</f>
        <v>0.20006000000000002</v>
      </c>
    </row>
    <row r="16" spans="1:6" ht="22.5" x14ac:dyDescent="0.2">
      <c r="A16" s="359"/>
      <c r="B16" s="369" t="s">
        <v>973</v>
      </c>
      <c r="C16" s="365"/>
      <c r="D16" s="370">
        <v>8000</v>
      </c>
      <c r="E16" s="371">
        <v>6611.87</v>
      </c>
      <c r="F16" s="818">
        <f t="shared" ref="F16:F18" si="5">E16/D16</f>
        <v>0.82648374999999996</v>
      </c>
    </row>
    <row r="17" spans="1:6" x14ac:dyDescent="0.2">
      <c r="A17" s="359"/>
      <c r="B17" s="369" t="s">
        <v>949</v>
      </c>
      <c r="C17" s="365"/>
      <c r="D17" s="370">
        <v>2186.09</v>
      </c>
      <c r="E17" s="371">
        <v>0</v>
      </c>
      <c r="F17" s="818">
        <f t="shared" si="5"/>
        <v>0</v>
      </c>
    </row>
    <row r="18" spans="1:6" x14ac:dyDescent="0.2">
      <c r="A18" s="359"/>
      <c r="B18" s="369" t="s">
        <v>952</v>
      </c>
      <c r="C18" s="365"/>
      <c r="D18" s="370">
        <v>1500</v>
      </c>
      <c r="E18" s="364">
        <v>814.69</v>
      </c>
      <c r="F18" s="818">
        <f t="shared" si="5"/>
        <v>0.54312666666666676</v>
      </c>
    </row>
    <row r="19" spans="1:6" x14ac:dyDescent="0.2">
      <c r="A19" s="356" t="s">
        <v>750</v>
      </c>
      <c r="B19" s="357" t="s">
        <v>872</v>
      </c>
      <c r="C19" s="356">
        <v>659</v>
      </c>
      <c r="D19" s="358">
        <f>SUM(D20:D26)</f>
        <v>22422.54</v>
      </c>
      <c r="E19" s="358">
        <f t="shared" ref="E19" si="6">SUM(E20:E26)</f>
        <v>5444.25</v>
      </c>
      <c r="F19" s="814">
        <f>E19/D19</f>
        <v>0.24280255492910258</v>
      </c>
    </row>
    <row r="20" spans="1:6" ht="22.5" x14ac:dyDescent="0.2">
      <c r="A20" s="359"/>
      <c r="B20" s="360" t="s">
        <v>974</v>
      </c>
      <c r="C20" s="372"/>
      <c r="D20" s="370">
        <v>3122.54</v>
      </c>
      <c r="E20" s="371">
        <v>0</v>
      </c>
      <c r="F20" s="818">
        <f>E20/D20</f>
        <v>0</v>
      </c>
    </row>
    <row r="21" spans="1:6" x14ac:dyDescent="0.2">
      <c r="A21" s="359"/>
      <c r="B21" s="372" t="s">
        <v>896</v>
      </c>
      <c r="C21" s="372"/>
      <c r="D21" s="370">
        <v>3000</v>
      </c>
      <c r="E21" s="371">
        <v>0</v>
      </c>
      <c r="F21" s="818">
        <f t="shared" ref="F21:F26" si="7">E21/D21</f>
        <v>0</v>
      </c>
    </row>
    <row r="22" spans="1:6" x14ac:dyDescent="0.2">
      <c r="A22" s="359"/>
      <c r="B22" s="360" t="s">
        <v>900</v>
      </c>
      <c r="C22" s="372"/>
      <c r="D22" s="370">
        <v>1500</v>
      </c>
      <c r="E22" s="371">
        <v>0</v>
      </c>
      <c r="F22" s="818">
        <f t="shared" si="7"/>
        <v>0</v>
      </c>
    </row>
    <row r="23" spans="1:6" ht="22.5" x14ac:dyDescent="0.2">
      <c r="A23" s="359"/>
      <c r="B23" s="360" t="s">
        <v>975</v>
      </c>
      <c r="C23" s="372"/>
      <c r="D23" s="370">
        <v>7500</v>
      </c>
      <c r="E23" s="371">
        <v>2762.04</v>
      </c>
      <c r="F23" s="818">
        <f t="shared" si="7"/>
        <v>0.36827199999999999</v>
      </c>
    </row>
    <row r="24" spans="1:6" x14ac:dyDescent="0.2">
      <c r="A24" s="359"/>
      <c r="B24" s="360" t="s">
        <v>976</v>
      </c>
      <c r="C24" s="372"/>
      <c r="D24" s="370">
        <v>1500</v>
      </c>
      <c r="E24" s="371">
        <v>1338.27</v>
      </c>
      <c r="F24" s="818">
        <f t="shared" si="7"/>
        <v>0.89217999999999997</v>
      </c>
    </row>
    <row r="25" spans="1:6" x14ac:dyDescent="0.2">
      <c r="A25" s="359"/>
      <c r="B25" s="372" t="s">
        <v>970</v>
      </c>
      <c r="C25" s="372"/>
      <c r="D25" s="370">
        <v>2800</v>
      </c>
      <c r="E25" s="371">
        <v>0</v>
      </c>
      <c r="F25" s="818">
        <f t="shared" si="7"/>
        <v>0</v>
      </c>
    </row>
    <row r="26" spans="1:6" ht="22.5" x14ac:dyDescent="0.2">
      <c r="A26" s="359"/>
      <c r="B26" s="360" t="s">
        <v>977</v>
      </c>
      <c r="C26" s="372"/>
      <c r="D26" s="370">
        <v>3000</v>
      </c>
      <c r="E26" s="373">
        <v>1343.94</v>
      </c>
      <c r="F26" s="818">
        <f t="shared" si="7"/>
        <v>0.44798000000000004</v>
      </c>
    </row>
    <row r="27" spans="1:6" x14ac:dyDescent="0.2">
      <c r="A27" s="356" t="s">
        <v>751</v>
      </c>
      <c r="B27" s="357" t="s">
        <v>903</v>
      </c>
      <c r="C27" s="356">
        <v>301</v>
      </c>
      <c r="D27" s="358">
        <f>SUM(D28:D31)</f>
        <v>13077.64</v>
      </c>
      <c r="E27" s="358">
        <f t="shared" ref="E27" si="8">SUM(E28:E31)</f>
        <v>4270.1000000000004</v>
      </c>
      <c r="F27" s="814">
        <f>E27/D27</f>
        <v>0.32651915789087332</v>
      </c>
    </row>
    <row r="28" spans="1:6" ht="22.5" x14ac:dyDescent="0.2">
      <c r="A28" s="359"/>
      <c r="B28" s="369" t="s">
        <v>978</v>
      </c>
      <c r="C28" s="365"/>
      <c r="D28" s="374">
        <v>200</v>
      </c>
      <c r="E28" s="375">
        <v>0</v>
      </c>
      <c r="F28" s="819">
        <f>E28/D28</f>
        <v>0</v>
      </c>
    </row>
    <row r="29" spans="1:6" ht="22.5" x14ac:dyDescent="0.2">
      <c r="A29" s="359"/>
      <c r="B29" s="369" t="s">
        <v>979</v>
      </c>
      <c r="C29" s="365"/>
      <c r="D29" s="374">
        <v>7677.64</v>
      </c>
      <c r="E29" s="375">
        <v>2696.73</v>
      </c>
      <c r="F29" s="819">
        <f t="shared" ref="F29:F31" si="9">E29/D29</f>
        <v>0.35124465330492183</v>
      </c>
    </row>
    <row r="30" spans="1:6" x14ac:dyDescent="0.2">
      <c r="A30" s="359"/>
      <c r="B30" s="369" t="s">
        <v>949</v>
      </c>
      <c r="C30" s="365"/>
      <c r="D30" s="376">
        <v>2900</v>
      </c>
      <c r="E30" s="375">
        <v>0</v>
      </c>
      <c r="F30" s="819">
        <f t="shared" si="9"/>
        <v>0</v>
      </c>
    </row>
    <row r="31" spans="1:6" ht="22.5" x14ac:dyDescent="0.2">
      <c r="A31" s="359"/>
      <c r="B31" s="360" t="s">
        <v>980</v>
      </c>
      <c r="C31" s="365"/>
      <c r="D31" s="374">
        <v>2300</v>
      </c>
      <c r="E31" s="377">
        <v>1573.37</v>
      </c>
      <c r="F31" s="819">
        <f t="shared" si="9"/>
        <v>0.6840739130434782</v>
      </c>
    </row>
    <row r="32" spans="1:6" x14ac:dyDescent="0.2">
      <c r="A32" s="356" t="s">
        <v>753</v>
      </c>
      <c r="B32" s="357" t="s">
        <v>884</v>
      </c>
      <c r="C32" s="356">
        <v>168</v>
      </c>
      <c r="D32" s="358">
        <f>SUM(D33:D36)</f>
        <v>9605.93</v>
      </c>
      <c r="E32" s="358">
        <f t="shared" ref="E32" si="10">SUM(E33:E36)</f>
        <v>2278.81</v>
      </c>
      <c r="F32" s="814">
        <f>E32/D32</f>
        <v>0.23722950302573514</v>
      </c>
    </row>
    <row r="33" spans="1:6" x14ac:dyDescent="0.2">
      <c r="A33" s="359"/>
      <c r="B33" s="372" t="s">
        <v>885</v>
      </c>
      <c r="C33" s="372"/>
      <c r="D33" s="378">
        <v>2500</v>
      </c>
      <c r="E33" s="363">
        <v>0</v>
      </c>
      <c r="F33" s="815">
        <f>E33/D33</f>
        <v>0</v>
      </c>
    </row>
    <row r="34" spans="1:6" x14ac:dyDescent="0.2">
      <c r="A34" s="359"/>
      <c r="B34" s="372" t="s">
        <v>981</v>
      </c>
      <c r="C34" s="372"/>
      <c r="D34" s="378">
        <v>1100</v>
      </c>
      <c r="E34" s="363">
        <v>194.55</v>
      </c>
      <c r="F34" s="815">
        <f t="shared" ref="F34:F36" si="11">E34/D34</f>
        <v>0.17686363636363636</v>
      </c>
    </row>
    <row r="35" spans="1:6" x14ac:dyDescent="0.2">
      <c r="A35" s="359"/>
      <c r="B35" s="372" t="s">
        <v>982</v>
      </c>
      <c r="C35" s="372"/>
      <c r="D35" s="378">
        <v>2105.9299999999998</v>
      </c>
      <c r="E35" s="363">
        <v>370.02</v>
      </c>
      <c r="F35" s="815">
        <f t="shared" si="11"/>
        <v>0.17570384580684067</v>
      </c>
    </row>
    <row r="36" spans="1:6" x14ac:dyDescent="0.2">
      <c r="A36" s="359"/>
      <c r="B36" s="372" t="s">
        <v>952</v>
      </c>
      <c r="C36" s="372"/>
      <c r="D36" s="379">
        <v>3900</v>
      </c>
      <c r="E36" s="380">
        <v>1714.24</v>
      </c>
      <c r="F36" s="821">
        <f t="shared" si="11"/>
        <v>0.43954871794871797</v>
      </c>
    </row>
    <row r="37" spans="1:6" x14ac:dyDescent="0.2">
      <c r="A37" s="356" t="s">
        <v>756</v>
      </c>
      <c r="B37" s="357" t="s">
        <v>886</v>
      </c>
      <c r="C37" s="356">
        <v>426</v>
      </c>
      <c r="D37" s="381">
        <f>SUM(D38:D44)</f>
        <v>16340.52</v>
      </c>
      <c r="E37" s="381">
        <f t="shared" ref="E37" si="12">SUM(E38:E44)</f>
        <v>11506.19</v>
      </c>
      <c r="F37" s="822">
        <f>E37/D37</f>
        <v>0.7041507858991024</v>
      </c>
    </row>
    <row r="38" spans="1:6" x14ac:dyDescent="0.2">
      <c r="A38" s="359"/>
      <c r="B38" s="365" t="s">
        <v>983</v>
      </c>
      <c r="C38" s="382"/>
      <c r="D38" s="374">
        <v>900</v>
      </c>
      <c r="E38" s="375">
        <v>0</v>
      </c>
      <c r="F38" s="819">
        <f>E38/D38</f>
        <v>0</v>
      </c>
    </row>
    <row r="39" spans="1:6" x14ac:dyDescent="0.2">
      <c r="A39" s="359"/>
      <c r="B39" s="365" t="s">
        <v>984</v>
      </c>
      <c r="C39" s="382"/>
      <c r="D39" s="374">
        <v>2000</v>
      </c>
      <c r="E39" s="375">
        <v>1942</v>
      </c>
      <c r="F39" s="819">
        <f t="shared" ref="F39:F44" si="13">E39/D39</f>
        <v>0.97099999999999997</v>
      </c>
    </row>
    <row r="40" spans="1:6" x14ac:dyDescent="0.2">
      <c r="A40" s="359"/>
      <c r="B40" s="365" t="s">
        <v>1153</v>
      </c>
      <c r="C40" s="382"/>
      <c r="D40" s="374">
        <v>2000</v>
      </c>
      <c r="E40" s="375">
        <v>1989.97</v>
      </c>
      <c r="F40" s="819">
        <f t="shared" si="13"/>
        <v>0.99498500000000001</v>
      </c>
    </row>
    <row r="41" spans="1:6" x14ac:dyDescent="0.2">
      <c r="A41" s="359"/>
      <c r="B41" s="365" t="s">
        <v>922</v>
      </c>
      <c r="C41" s="382"/>
      <c r="D41" s="374">
        <v>2000</v>
      </c>
      <c r="E41" s="375">
        <v>1534</v>
      </c>
      <c r="F41" s="819">
        <f t="shared" si="13"/>
        <v>0.76700000000000002</v>
      </c>
    </row>
    <row r="42" spans="1:6" x14ac:dyDescent="0.2">
      <c r="A42" s="359"/>
      <c r="B42" s="365" t="s">
        <v>985</v>
      </c>
      <c r="C42" s="382"/>
      <c r="D42" s="374">
        <v>1800</v>
      </c>
      <c r="E42" s="375">
        <v>0</v>
      </c>
      <c r="F42" s="819">
        <f t="shared" si="13"/>
        <v>0</v>
      </c>
    </row>
    <row r="43" spans="1:6" x14ac:dyDescent="0.2">
      <c r="A43" s="359"/>
      <c r="B43" s="365" t="s">
        <v>982</v>
      </c>
      <c r="C43" s="382"/>
      <c r="D43" s="374">
        <v>5540.52</v>
      </c>
      <c r="E43" s="375">
        <v>5122.8900000000003</v>
      </c>
      <c r="F43" s="819">
        <f t="shared" si="13"/>
        <v>0.92462259860085338</v>
      </c>
    </row>
    <row r="44" spans="1:6" ht="22.5" x14ac:dyDescent="0.2">
      <c r="A44" s="359"/>
      <c r="B44" s="369" t="s">
        <v>955</v>
      </c>
      <c r="C44" s="382"/>
      <c r="D44" s="383">
        <v>2100</v>
      </c>
      <c r="E44" s="377">
        <v>917.33</v>
      </c>
      <c r="F44" s="820">
        <f t="shared" si="13"/>
        <v>0.43682380952380956</v>
      </c>
    </row>
    <row r="45" spans="1:6" x14ac:dyDescent="0.2">
      <c r="A45" s="356" t="s">
        <v>757</v>
      </c>
      <c r="B45" s="357" t="s">
        <v>919</v>
      </c>
      <c r="C45" s="356">
        <v>56</v>
      </c>
      <c r="D45" s="381">
        <f>SUM(D46:D47)</f>
        <v>6682.39</v>
      </c>
      <c r="E45" s="381">
        <f t="shared" ref="E45" si="14">SUM(E46:E47)</f>
        <v>423.69</v>
      </c>
      <c r="F45" s="822">
        <f t="shared" ref="F45:F60" si="15">E45/D45</f>
        <v>6.3403961756198002E-2</v>
      </c>
    </row>
    <row r="46" spans="1:6" x14ac:dyDescent="0.2">
      <c r="A46" s="384"/>
      <c r="B46" s="365" t="s">
        <v>986</v>
      </c>
      <c r="C46" s="384"/>
      <c r="D46" s="374">
        <v>6100.39</v>
      </c>
      <c r="E46" s="375">
        <v>423.69</v>
      </c>
      <c r="F46" s="819">
        <f t="shared" si="15"/>
        <v>6.9452936615527858E-2</v>
      </c>
    </row>
    <row r="47" spans="1:6" x14ac:dyDescent="0.2">
      <c r="A47" s="385"/>
      <c r="B47" s="386" t="s">
        <v>982</v>
      </c>
      <c r="C47" s="387"/>
      <c r="D47" s="383">
        <v>582</v>
      </c>
      <c r="E47" s="377">
        <v>0</v>
      </c>
      <c r="F47" s="820">
        <f t="shared" si="15"/>
        <v>0</v>
      </c>
    </row>
    <row r="48" spans="1:6" x14ac:dyDescent="0.2">
      <c r="A48" s="356" t="s">
        <v>759</v>
      </c>
      <c r="B48" s="357" t="s">
        <v>921</v>
      </c>
      <c r="C48" s="356">
        <v>77</v>
      </c>
      <c r="D48" s="381">
        <f>SUM(D49:D51)</f>
        <v>7230.55</v>
      </c>
      <c r="E48" s="381">
        <f t="shared" ref="E48" si="16">SUM(E49:E51)</f>
        <v>6130</v>
      </c>
      <c r="F48" s="822">
        <f t="shared" si="15"/>
        <v>0.84779166176846854</v>
      </c>
    </row>
    <row r="49" spans="1:6" x14ac:dyDescent="0.2">
      <c r="A49" s="359"/>
      <c r="B49" s="365" t="s">
        <v>922</v>
      </c>
      <c r="C49" s="382"/>
      <c r="D49" s="374">
        <v>1900</v>
      </c>
      <c r="E49" s="375">
        <v>1900</v>
      </c>
      <c r="F49" s="819">
        <f t="shared" si="15"/>
        <v>1</v>
      </c>
    </row>
    <row r="50" spans="1:6" x14ac:dyDescent="0.2">
      <c r="A50" s="359"/>
      <c r="B50" s="365" t="s">
        <v>982</v>
      </c>
      <c r="C50" s="382"/>
      <c r="D50" s="374">
        <v>1000</v>
      </c>
      <c r="E50" s="375">
        <v>0</v>
      </c>
      <c r="F50" s="819">
        <f t="shared" si="15"/>
        <v>0</v>
      </c>
    </row>
    <row r="51" spans="1:6" ht="22.5" x14ac:dyDescent="0.2">
      <c r="A51" s="385"/>
      <c r="B51" s="388" t="s">
        <v>987</v>
      </c>
      <c r="C51" s="389"/>
      <c r="D51" s="383">
        <v>4330.55</v>
      </c>
      <c r="E51" s="377">
        <v>4230</v>
      </c>
      <c r="F51" s="819">
        <f t="shared" si="15"/>
        <v>0.97678124025816582</v>
      </c>
    </row>
    <row r="52" spans="1:6" x14ac:dyDescent="0.2">
      <c r="A52" s="356" t="s">
        <v>761</v>
      </c>
      <c r="B52" s="357" t="s">
        <v>876</v>
      </c>
      <c r="C52" s="356">
        <v>437</v>
      </c>
      <c r="D52" s="358">
        <f>SUM(D53:D54)</f>
        <v>16627.650000000001</v>
      </c>
      <c r="E52" s="358">
        <f t="shared" ref="E52" si="17">SUM(E53:E54)</f>
        <v>7711.96</v>
      </c>
      <c r="F52" s="814">
        <f t="shared" si="15"/>
        <v>0.46380336367436165</v>
      </c>
    </row>
    <row r="53" spans="1:6" ht="22.5" x14ac:dyDescent="0.2">
      <c r="A53" s="384"/>
      <c r="B53" s="369" t="s">
        <v>988</v>
      </c>
      <c r="C53" s="384"/>
      <c r="D53" s="374">
        <v>6000</v>
      </c>
      <c r="E53" s="375">
        <v>0</v>
      </c>
      <c r="F53" s="819">
        <f t="shared" si="15"/>
        <v>0</v>
      </c>
    </row>
    <row r="54" spans="1:6" ht="22.5" x14ac:dyDescent="0.2">
      <c r="A54" s="359"/>
      <c r="B54" s="369" t="s">
        <v>989</v>
      </c>
      <c r="C54" s="382"/>
      <c r="D54" s="374">
        <v>10627.65</v>
      </c>
      <c r="E54" s="377">
        <v>7711.96</v>
      </c>
      <c r="F54" s="820">
        <f t="shared" si="15"/>
        <v>0.72565054362911841</v>
      </c>
    </row>
    <row r="55" spans="1:6" x14ac:dyDescent="0.2">
      <c r="A55" s="356" t="s">
        <v>762</v>
      </c>
      <c r="B55" s="357" t="s">
        <v>924</v>
      </c>
      <c r="C55" s="356">
        <v>208</v>
      </c>
      <c r="D55" s="358">
        <f>SUM(D56:D59)</f>
        <v>10650.05</v>
      </c>
      <c r="E55" s="358">
        <f t="shared" ref="E55" si="18">SUM(E56:E59)</f>
        <v>5109.22</v>
      </c>
      <c r="F55" s="814">
        <f t="shared" si="15"/>
        <v>0.47973671485110403</v>
      </c>
    </row>
    <row r="56" spans="1:6" ht="22.5" x14ac:dyDescent="0.2">
      <c r="A56" s="359"/>
      <c r="B56" s="369" t="s">
        <v>1132</v>
      </c>
      <c r="C56" s="382"/>
      <c r="D56" s="374">
        <v>5000</v>
      </c>
      <c r="E56" s="375">
        <v>3728.8</v>
      </c>
      <c r="F56" s="819">
        <f t="shared" si="15"/>
        <v>0.74576000000000009</v>
      </c>
    </row>
    <row r="57" spans="1:6" x14ac:dyDescent="0.2">
      <c r="A57" s="359"/>
      <c r="B57" s="390" t="s">
        <v>932</v>
      </c>
      <c r="C57" s="382"/>
      <c r="D57" s="362">
        <v>2500</v>
      </c>
      <c r="E57" s="375">
        <v>0</v>
      </c>
      <c r="F57" s="819">
        <f t="shared" si="15"/>
        <v>0</v>
      </c>
    </row>
    <row r="58" spans="1:6" x14ac:dyDescent="0.2">
      <c r="A58" s="359"/>
      <c r="B58" s="390" t="s">
        <v>943</v>
      </c>
      <c r="C58" s="382"/>
      <c r="D58" s="362">
        <v>2150</v>
      </c>
      <c r="E58" s="375">
        <v>1054.42</v>
      </c>
      <c r="F58" s="819">
        <f t="shared" si="15"/>
        <v>0.49042790697674421</v>
      </c>
    </row>
    <row r="59" spans="1:6" x14ac:dyDescent="0.2">
      <c r="A59" s="359"/>
      <c r="B59" s="365" t="s">
        <v>956</v>
      </c>
      <c r="C59" s="382"/>
      <c r="D59" s="374">
        <v>1000.05</v>
      </c>
      <c r="E59" s="377">
        <v>326</v>
      </c>
      <c r="F59" s="819">
        <f t="shared" si="15"/>
        <v>0.32598370081495925</v>
      </c>
    </row>
    <row r="60" spans="1:6" x14ac:dyDescent="0.2">
      <c r="A60" s="356" t="s">
        <v>764</v>
      </c>
      <c r="B60" s="357" t="s">
        <v>878</v>
      </c>
      <c r="C60" s="356">
        <v>1171</v>
      </c>
      <c r="D60" s="358">
        <f>SUM(D61:D68)</f>
        <v>26103.07</v>
      </c>
      <c r="E60" s="358">
        <f t="shared" ref="E60" si="19">SUM(E61:E68)</f>
        <v>11312.279999999999</v>
      </c>
      <c r="F60" s="814">
        <f t="shared" si="15"/>
        <v>0.43336971475002745</v>
      </c>
    </row>
    <row r="61" spans="1:6" ht="22.5" x14ac:dyDescent="0.2">
      <c r="A61" s="391"/>
      <c r="B61" s="360" t="s">
        <v>990</v>
      </c>
      <c r="C61" s="392"/>
      <c r="D61" s="362">
        <v>0</v>
      </c>
      <c r="E61" s="366">
        <v>0</v>
      </c>
      <c r="F61" s="816">
        <v>0</v>
      </c>
    </row>
    <row r="62" spans="1:6" ht="22.5" x14ac:dyDescent="0.2">
      <c r="A62" s="391"/>
      <c r="B62" s="360" t="s">
        <v>991</v>
      </c>
      <c r="C62" s="392"/>
      <c r="D62" s="362">
        <v>8000</v>
      </c>
      <c r="E62" s="366">
        <v>0</v>
      </c>
      <c r="F62" s="816">
        <f t="shared" ref="F62:F68" si="20">E62/D62</f>
        <v>0</v>
      </c>
    </row>
    <row r="63" spans="1:6" x14ac:dyDescent="0.2">
      <c r="A63" s="391"/>
      <c r="B63" s="372" t="s">
        <v>992</v>
      </c>
      <c r="C63" s="392"/>
      <c r="D63" s="362">
        <v>5500</v>
      </c>
      <c r="E63" s="366">
        <v>5500</v>
      </c>
      <c r="F63" s="816">
        <f t="shared" si="20"/>
        <v>1</v>
      </c>
    </row>
    <row r="64" spans="1:6" x14ac:dyDescent="0.2">
      <c r="A64" s="393"/>
      <c r="B64" s="372" t="s">
        <v>898</v>
      </c>
      <c r="C64" s="392"/>
      <c r="D64" s="362">
        <v>2000</v>
      </c>
      <c r="E64" s="366"/>
      <c r="F64" s="816">
        <f t="shared" si="20"/>
        <v>0</v>
      </c>
    </row>
    <row r="65" spans="1:6" ht="22.5" x14ac:dyDescent="0.2">
      <c r="A65" s="391"/>
      <c r="B65" s="360" t="s">
        <v>906</v>
      </c>
      <c r="C65" s="392"/>
      <c r="D65" s="362">
        <v>1500</v>
      </c>
      <c r="E65" s="366">
        <v>259.61</v>
      </c>
      <c r="F65" s="816">
        <f t="shared" si="20"/>
        <v>0.17307333333333333</v>
      </c>
    </row>
    <row r="66" spans="1:6" ht="22.5" x14ac:dyDescent="0.2">
      <c r="A66" s="391"/>
      <c r="B66" s="360" t="s">
        <v>993</v>
      </c>
      <c r="C66" s="392"/>
      <c r="D66" s="362">
        <v>300.07</v>
      </c>
      <c r="E66" s="366">
        <v>0</v>
      </c>
      <c r="F66" s="816">
        <f t="shared" si="20"/>
        <v>0</v>
      </c>
    </row>
    <row r="67" spans="1:6" x14ac:dyDescent="0.2">
      <c r="A67" s="391"/>
      <c r="B67" s="372" t="s">
        <v>982</v>
      </c>
      <c r="C67" s="392"/>
      <c r="D67" s="362">
        <v>4100</v>
      </c>
      <c r="E67" s="366">
        <v>1472.83</v>
      </c>
      <c r="F67" s="816">
        <f t="shared" si="20"/>
        <v>0.35922682926829269</v>
      </c>
    </row>
    <row r="68" spans="1:6" ht="22.5" x14ac:dyDescent="0.2">
      <c r="A68" s="391"/>
      <c r="B68" s="360" t="s">
        <v>957</v>
      </c>
      <c r="C68" s="392"/>
      <c r="D68" s="362">
        <v>4703</v>
      </c>
      <c r="E68" s="394">
        <v>4079.84</v>
      </c>
      <c r="F68" s="816">
        <f t="shared" si="20"/>
        <v>0.86749734212204976</v>
      </c>
    </row>
    <row r="69" spans="1:6" x14ac:dyDescent="0.2">
      <c r="A69" s="356" t="s">
        <v>766</v>
      </c>
      <c r="B69" s="357" t="s">
        <v>888</v>
      </c>
      <c r="C69" s="356">
        <v>814</v>
      </c>
      <c r="D69" s="358">
        <f>SUM(D70:D74)</f>
        <v>26103.07</v>
      </c>
      <c r="E69" s="358">
        <f t="shared" ref="E69" si="21">SUM(E70:E74)</f>
        <v>8287.01</v>
      </c>
      <c r="F69" s="814">
        <f>E69/D69</f>
        <v>0.31747261912104591</v>
      </c>
    </row>
    <row r="70" spans="1:6" x14ac:dyDescent="0.2">
      <c r="A70" s="392"/>
      <c r="B70" s="365" t="s">
        <v>994</v>
      </c>
      <c r="C70" s="392"/>
      <c r="D70" s="362">
        <v>2000</v>
      </c>
      <c r="E70" s="375">
        <v>0</v>
      </c>
      <c r="F70" s="819">
        <f>E70/D70</f>
        <v>0</v>
      </c>
    </row>
    <row r="71" spans="1:6" x14ac:dyDescent="0.2">
      <c r="A71" s="392"/>
      <c r="B71" s="372" t="s">
        <v>995</v>
      </c>
      <c r="C71" s="392"/>
      <c r="D71" s="362">
        <v>8743.07</v>
      </c>
      <c r="E71" s="375">
        <v>4479.17</v>
      </c>
      <c r="F71" s="819">
        <f>E71/D71</f>
        <v>0.51231089308446576</v>
      </c>
    </row>
    <row r="72" spans="1:6" x14ac:dyDescent="0.2">
      <c r="A72" s="392"/>
      <c r="B72" s="360" t="s">
        <v>996</v>
      </c>
      <c r="C72" s="392"/>
      <c r="D72" s="362">
        <v>860</v>
      </c>
      <c r="E72" s="375">
        <f>350+220</f>
        <v>570</v>
      </c>
      <c r="F72" s="819">
        <f t="shared" ref="F72:F74" si="22">E72/D72</f>
        <v>0.66279069767441856</v>
      </c>
    </row>
    <row r="73" spans="1:6" x14ac:dyDescent="0.2">
      <c r="A73" s="392"/>
      <c r="B73" s="360" t="s">
        <v>970</v>
      </c>
      <c r="C73" s="392"/>
      <c r="D73" s="362">
        <v>7000</v>
      </c>
      <c r="E73" s="375">
        <v>2775.5</v>
      </c>
      <c r="F73" s="819">
        <f t="shared" si="22"/>
        <v>0.39650000000000002</v>
      </c>
    </row>
    <row r="74" spans="1:6" x14ac:dyDescent="0.2">
      <c r="A74" s="392"/>
      <c r="B74" s="372" t="s">
        <v>958</v>
      </c>
      <c r="C74" s="372"/>
      <c r="D74" s="362">
        <v>7500</v>
      </c>
      <c r="E74" s="377">
        <v>462.34</v>
      </c>
      <c r="F74" s="819">
        <f t="shared" si="22"/>
        <v>6.164533333333333E-2</v>
      </c>
    </row>
    <row r="75" spans="1:6" x14ac:dyDescent="0.2">
      <c r="A75" s="356" t="s">
        <v>768</v>
      </c>
      <c r="B75" s="357" t="s">
        <v>913</v>
      </c>
      <c r="C75" s="356">
        <v>331</v>
      </c>
      <c r="D75" s="358">
        <f>SUM(D76:D79)</f>
        <v>13860.73</v>
      </c>
      <c r="E75" s="358">
        <f t="shared" ref="E75" si="23">SUM(E76:E79)</f>
        <v>5819.79</v>
      </c>
      <c r="F75" s="814">
        <f>E75/D75</f>
        <v>0.41987615370907594</v>
      </c>
    </row>
    <row r="76" spans="1:6" ht="22.5" x14ac:dyDescent="0.2">
      <c r="A76" s="382"/>
      <c r="B76" s="369" t="s">
        <v>997</v>
      </c>
      <c r="C76" s="382"/>
      <c r="D76" s="374">
        <v>1000</v>
      </c>
      <c r="E76" s="375">
        <v>0</v>
      </c>
      <c r="F76" s="819">
        <f>E76/D76</f>
        <v>0</v>
      </c>
    </row>
    <row r="77" spans="1:6" ht="22.5" x14ac:dyDescent="0.2">
      <c r="A77" s="382"/>
      <c r="B77" s="369" t="s">
        <v>998</v>
      </c>
      <c r="C77" s="382"/>
      <c r="D77" s="374">
        <v>4700</v>
      </c>
      <c r="E77" s="375">
        <v>1307.71</v>
      </c>
      <c r="F77" s="819">
        <f t="shared" ref="F77:F98" si="24">E77/D77</f>
        <v>0.27823617021276598</v>
      </c>
    </row>
    <row r="78" spans="1:6" x14ac:dyDescent="0.2">
      <c r="A78" s="382"/>
      <c r="B78" s="369" t="s">
        <v>999</v>
      </c>
      <c r="C78" s="382"/>
      <c r="D78" s="374">
        <v>4560.7299999999996</v>
      </c>
      <c r="E78" s="375">
        <v>3215.8</v>
      </c>
      <c r="F78" s="819">
        <f t="shared" si="24"/>
        <v>0.70510641936707508</v>
      </c>
    </row>
    <row r="79" spans="1:6" x14ac:dyDescent="0.2">
      <c r="A79" s="382"/>
      <c r="B79" s="360" t="s">
        <v>1000</v>
      </c>
      <c r="C79" s="382"/>
      <c r="D79" s="362">
        <v>3600</v>
      </c>
      <c r="E79" s="377">
        <v>1296.28</v>
      </c>
      <c r="F79" s="820">
        <f t="shared" si="24"/>
        <v>0.36007777777777777</v>
      </c>
    </row>
    <row r="80" spans="1:6" x14ac:dyDescent="0.2">
      <c r="A80" s="356" t="s">
        <v>771</v>
      </c>
      <c r="B80" s="357" t="s">
        <v>890</v>
      </c>
      <c r="C80" s="356">
        <v>233</v>
      </c>
      <c r="D80" s="358">
        <f>SUM(D81:D86)</f>
        <v>11302.630000000001</v>
      </c>
      <c r="E80" s="358">
        <f t="shared" ref="E80" si="25">SUM(E81:E86)</f>
        <v>712.31</v>
      </c>
      <c r="F80" s="823">
        <f t="shared" si="24"/>
        <v>6.3021615323159294E-2</v>
      </c>
    </row>
    <row r="81" spans="1:6" x14ac:dyDescent="0.2">
      <c r="A81" s="392"/>
      <c r="B81" s="372" t="s">
        <v>1001</v>
      </c>
      <c r="C81" s="392"/>
      <c r="D81" s="362">
        <v>1000</v>
      </c>
      <c r="E81" s="375">
        <v>0</v>
      </c>
      <c r="F81" s="819">
        <f t="shared" si="24"/>
        <v>0</v>
      </c>
    </row>
    <row r="82" spans="1:6" x14ac:dyDescent="0.2">
      <c r="A82" s="392"/>
      <c r="B82" s="372" t="s">
        <v>1002</v>
      </c>
      <c r="C82" s="392"/>
      <c r="D82" s="362">
        <v>500</v>
      </c>
      <c r="E82" s="375">
        <v>0</v>
      </c>
      <c r="F82" s="819">
        <f t="shared" si="24"/>
        <v>0</v>
      </c>
    </row>
    <row r="83" spans="1:6" x14ac:dyDescent="0.2">
      <c r="A83" s="391"/>
      <c r="B83" s="372" t="s">
        <v>1003</v>
      </c>
      <c r="C83" s="395"/>
      <c r="D83" s="362">
        <v>2500</v>
      </c>
      <c r="E83" s="375">
        <v>0</v>
      </c>
      <c r="F83" s="819">
        <f t="shared" si="24"/>
        <v>0</v>
      </c>
    </row>
    <row r="84" spans="1:6" x14ac:dyDescent="0.2">
      <c r="A84" s="391"/>
      <c r="B84" s="372" t="s">
        <v>1004</v>
      </c>
      <c r="C84" s="392"/>
      <c r="D84" s="362">
        <v>2500</v>
      </c>
      <c r="E84" s="375">
        <v>518.37</v>
      </c>
      <c r="F84" s="819">
        <f t="shared" si="24"/>
        <v>0.207348</v>
      </c>
    </row>
    <row r="85" spans="1:6" x14ac:dyDescent="0.2">
      <c r="A85" s="391"/>
      <c r="B85" s="372" t="s">
        <v>1005</v>
      </c>
      <c r="C85" s="392"/>
      <c r="D85" s="362">
        <v>2000</v>
      </c>
      <c r="E85" s="375">
        <v>0</v>
      </c>
      <c r="F85" s="819">
        <f t="shared" si="24"/>
        <v>0</v>
      </c>
    </row>
    <row r="86" spans="1:6" ht="22.5" x14ac:dyDescent="0.2">
      <c r="A86" s="391"/>
      <c r="B86" s="360" t="s">
        <v>1006</v>
      </c>
      <c r="C86" s="392"/>
      <c r="D86" s="362">
        <v>2802.63</v>
      </c>
      <c r="E86" s="394">
        <v>193.94</v>
      </c>
      <c r="F86" s="1038">
        <f t="shared" si="24"/>
        <v>6.9199287811805343E-2</v>
      </c>
    </row>
    <row r="87" spans="1:6" x14ac:dyDescent="0.2">
      <c r="A87" s="356" t="s">
        <v>774</v>
      </c>
      <c r="B87" s="357" t="s">
        <v>892</v>
      </c>
      <c r="C87" s="356">
        <v>540</v>
      </c>
      <c r="D87" s="358">
        <f>SUM(D88:D93)</f>
        <v>19316.27</v>
      </c>
      <c r="E87" s="358">
        <f t="shared" ref="E87" si="26">SUM(E88:E93)</f>
        <v>13932.4</v>
      </c>
      <c r="F87" s="823">
        <f t="shared" si="24"/>
        <v>0.72127796929738497</v>
      </c>
    </row>
    <row r="88" spans="1:6" x14ac:dyDescent="0.2">
      <c r="A88" s="384"/>
      <c r="B88" s="365" t="s">
        <v>893</v>
      </c>
      <c r="C88" s="384"/>
      <c r="D88" s="374">
        <v>1000</v>
      </c>
      <c r="E88" s="375">
        <v>0</v>
      </c>
      <c r="F88" s="819">
        <f t="shared" si="24"/>
        <v>0</v>
      </c>
    </row>
    <row r="89" spans="1:6" x14ac:dyDescent="0.2">
      <c r="A89" s="382"/>
      <c r="B89" s="365" t="s">
        <v>907</v>
      </c>
      <c r="C89" s="382"/>
      <c r="D89" s="374">
        <v>1900</v>
      </c>
      <c r="E89" s="375">
        <v>719.26</v>
      </c>
      <c r="F89" s="819">
        <f t="shared" si="24"/>
        <v>0.37855789473684209</v>
      </c>
    </row>
    <row r="90" spans="1:6" x14ac:dyDescent="0.2">
      <c r="A90" s="382"/>
      <c r="B90" s="365" t="s">
        <v>912</v>
      </c>
      <c r="C90" s="382"/>
      <c r="D90" s="374">
        <v>2000</v>
      </c>
      <c r="E90" s="375">
        <v>977.37</v>
      </c>
      <c r="F90" s="819">
        <f t="shared" si="24"/>
        <v>0.48868499999999998</v>
      </c>
    </row>
    <row r="91" spans="1:6" x14ac:dyDescent="0.2">
      <c r="A91" s="382"/>
      <c r="B91" s="365" t="s">
        <v>1007</v>
      </c>
      <c r="C91" s="382"/>
      <c r="D91" s="374">
        <v>8500</v>
      </c>
      <c r="E91" s="375">
        <v>6855.55</v>
      </c>
      <c r="F91" s="819">
        <f t="shared" si="24"/>
        <v>0.80653529411764713</v>
      </c>
    </row>
    <row r="92" spans="1:6" x14ac:dyDescent="0.2">
      <c r="A92" s="382"/>
      <c r="B92" s="365" t="s">
        <v>982</v>
      </c>
      <c r="C92" s="382"/>
      <c r="D92" s="374">
        <v>4500</v>
      </c>
      <c r="E92" s="375">
        <v>4238.6400000000003</v>
      </c>
      <c r="F92" s="819">
        <f t="shared" si="24"/>
        <v>0.94192000000000009</v>
      </c>
    </row>
    <row r="93" spans="1:6" x14ac:dyDescent="0.2">
      <c r="A93" s="389"/>
      <c r="B93" s="386" t="s">
        <v>961</v>
      </c>
      <c r="C93" s="389"/>
      <c r="D93" s="383">
        <v>1416.27</v>
      </c>
      <c r="E93" s="377">
        <v>1141.58</v>
      </c>
      <c r="F93" s="820">
        <f t="shared" si="24"/>
        <v>0.80604686959407457</v>
      </c>
    </row>
    <row r="94" spans="1:6" x14ac:dyDescent="0.2">
      <c r="A94" s="356" t="s">
        <v>777</v>
      </c>
      <c r="B94" s="357" t="s">
        <v>908</v>
      </c>
      <c r="C94" s="356">
        <v>346</v>
      </c>
      <c r="D94" s="358">
        <f>SUM(D95:D97)</f>
        <v>14252.27</v>
      </c>
      <c r="E94" s="358">
        <f t="shared" ref="E94" si="27">SUM(E95:E97)</f>
        <v>4992.8600000000006</v>
      </c>
      <c r="F94" s="825">
        <f t="shared" si="24"/>
        <v>0.35032033493611897</v>
      </c>
    </row>
    <row r="95" spans="1:6" x14ac:dyDescent="0.2">
      <c r="A95" s="384"/>
      <c r="B95" s="365" t="s">
        <v>909</v>
      </c>
      <c r="C95" s="384"/>
      <c r="D95" s="374">
        <v>2002.27</v>
      </c>
      <c r="E95" s="375">
        <v>259.75</v>
      </c>
      <c r="F95" s="819">
        <f t="shared" si="24"/>
        <v>0.12972775899354233</v>
      </c>
    </row>
    <row r="96" spans="1:6" ht="22.5" x14ac:dyDescent="0.2">
      <c r="A96" s="359"/>
      <c r="B96" s="369" t="s">
        <v>1008</v>
      </c>
      <c r="C96" s="382"/>
      <c r="D96" s="374">
        <v>3050</v>
      </c>
      <c r="E96" s="375">
        <v>620.5</v>
      </c>
      <c r="F96" s="819">
        <f t="shared" si="24"/>
        <v>0.20344262295081966</v>
      </c>
    </row>
    <row r="97" spans="1:6" ht="13.5" thickBot="1" x14ac:dyDescent="0.25">
      <c r="A97" s="359"/>
      <c r="B97" s="369" t="s">
        <v>1009</v>
      </c>
      <c r="C97" s="382"/>
      <c r="D97" s="362">
        <v>9200</v>
      </c>
      <c r="E97" s="375">
        <f>2759.61+1353</f>
        <v>4112.6100000000006</v>
      </c>
      <c r="F97" s="819">
        <f t="shared" si="24"/>
        <v>0.44702282608695659</v>
      </c>
    </row>
    <row r="98" spans="1:6" ht="15" thickBot="1" x14ac:dyDescent="0.25">
      <c r="A98" s="396"/>
      <c r="B98" s="397" t="s">
        <v>1010</v>
      </c>
      <c r="C98" s="398">
        <f>C94+C87+C80+C75+C60+C55+C52+C48+C45+C37+C32+C27+C19+C14+C9+C4+C69</f>
        <v>6682</v>
      </c>
      <c r="D98" s="399">
        <f>D94+D87+D80+D75+D69+D60+D55+D52+D48+D45+D37+D32+D27+D19+D14+D9+D4</f>
        <v>253121.45000000004</v>
      </c>
      <c r="E98" s="399">
        <f t="shared" ref="E98" si="28">E94+E87+E80+E75+E69+E60+E55+E52+E48+E45+E37+E32+E27+E19+E14+E9+E4</f>
        <v>99189.36</v>
      </c>
      <c r="F98" s="824">
        <f t="shared" si="24"/>
        <v>0.39186469578141236</v>
      </c>
    </row>
  </sheetData>
  <mergeCells count="2">
    <mergeCell ref="C1:D1"/>
    <mergeCell ref="A2:F2"/>
  </mergeCells>
  <pageMargins left="0.9055118110236221" right="0" top="0.35433070866141736" bottom="0.55118110236220474" header="0.11811023622047245" footer="0.11811023622047245"/>
  <pageSetup paperSize="9" orientation="portrait" r:id="rId1"/>
  <headerFooter>
    <oddFooter>Strona &amp;P z &amp;N</oddFooter>
  </headerFooter>
  <rowBreaks count="2" manualBreakCount="2">
    <brk id="47" max="16383" man="1"/>
    <brk id="9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showGridLines="0" tabSelected="1" workbookViewId="0">
      <selection activeCell="D164" sqref="D164"/>
    </sheetView>
  </sheetViews>
  <sheetFormatPr defaultRowHeight="12.75" x14ac:dyDescent="0.2"/>
  <cols>
    <col min="1" max="1" width="5.85546875" style="1055" customWidth="1"/>
    <col min="2" max="2" width="7.5703125" style="1055" customWidth="1"/>
    <col min="3" max="3" width="8.28515625" style="1055" customWidth="1"/>
    <col min="4" max="4" width="39.7109375" style="1055" customWidth="1"/>
    <col min="5" max="6" width="12.5703125" style="1055" customWidth="1"/>
    <col min="7" max="7" width="12.85546875" style="1055" customWidth="1"/>
    <col min="8" max="8" width="14.5703125" style="1055" customWidth="1"/>
    <col min="9" max="9" width="8.7109375" style="1055" customWidth="1"/>
    <col min="10" max="10" width="12.42578125" style="1055" customWidth="1"/>
    <col min="11" max="255" width="9.140625" style="1055"/>
    <col min="256" max="256" width="5.85546875" style="1055" customWidth="1"/>
    <col min="257" max="257" width="7.5703125" style="1055" customWidth="1"/>
    <col min="258" max="258" width="8.28515625" style="1055" customWidth="1"/>
    <col min="259" max="259" width="32.7109375" style="1055" customWidth="1"/>
    <col min="260" max="260" width="12.5703125" style="1055" customWidth="1"/>
    <col min="261" max="261" width="9.7109375" style="1055" customWidth="1"/>
    <col min="262" max="262" width="11.7109375" style="1055" customWidth="1"/>
    <col min="263" max="511" width="9.140625" style="1055"/>
    <col min="512" max="512" width="5.85546875" style="1055" customWidth="1"/>
    <col min="513" max="513" width="7.5703125" style="1055" customWidth="1"/>
    <col min="514" max="514" width="8.28515625" style="1055" customWidth="1"/>
    <col min="515" max="515" width="32.7109375" style="1055" customWidth="1"/>
    <col min="516" max="516" width="12.5703125" style="1055" customWidth="1"/>
    <col min="517" max="517" width="9.7109375" style="1055" customWidth="1"/>
    <col min="518" max="518" width="11.7109375" style="1055" customWidth="1"/>
    <col min="519" max="767" width="9.140625" style="1055"/>
    <col min="768" max="768" width="5.85546875" style="1055" customWidth="1"/>
    <col min="769" max="769" width="7.5703125" style="1055" customWidth="1"/>
    <col min="770" max="770" width="8.28515625" style="1055" customWidth="1"/>
    <col min="771" max="771" width="32.7109375" style="1055" customWidth="1"/>
    <col min="772" max="772" width="12.5703125" style="1055" customWidth="1"/>
    <col min="773" max="773" width="9.7109375" style="1055" customWidth="1"/>
    <col min="774" max="774" width="11.7109375" style="1055" customWidth="1"/>
    <col min="775" max="1023" width="9.140625" style="1055"/>
    <col min="1024" max="1024" width="5.85546875" style="1055" customWidth="1"/>
    <col min="1025" max="1025" width="7.5703125" style="1055" customWidth="1"/>
    <col min="1026" max="1026" width="8.28515625" style="1055" customWidth="1"/>
    <col min="1027" max="1027" width="32.7109375" style="1055" customWidth="1"/>
    <col min="1028" max="1028" width="12.5703125" style="1055" customWidth="1"/>
    <col min="1029" max="1029" width="9.7109375" style="1055" customWidth="1"/>
    <col min="1030" max="1030" width="11.7109375" style="1055" customWidth="1"/>
    <col min="1031" max="1279" width="9.140625" style="1055"/>
    <col min="1280" max="1280" width="5.85546875" style="1055" customWidth="1"/>
    <col min="1281" max="1281" width="7.5703125" style="1055" customWidth="1"/>
    <col min="1282" max="1282" width="8.28515625" style="1055" customWidth="1"/>
    <col min="1283" max="1283" width="32.7109375" style="1055" customWidth="1"/>
    <col min="1284" max="1284" width="12.5703125" style="1055" customWidth="1"/>
    <col min="1285" max="1285" width="9.7109375" style="1055" customWidth="1"/>
    <col min="1286" max="1286" width="11.7109375" style="1055" customWidth="1"/>
    <col min="1287" max="1535" width="9.140625" style="1055"/>
    <col min="1536" max="1536" width="5.85546875" style="1055" customWidth="1"/>
    <col min="1537" max="1537" width="7.5703125" style="1055" customWidth="1"/>
    <col min="1538" max="1538" width="8.28515625" style="1055" customWidth="1"/>
    <col min="1539" max="1539" width="32.7109375" style="1055" customWidth="1"/>
    <col min="1540" max="1540" width="12.5703125" style="1055" customWidth="1"/>
    <col min="1541" max="1541" width="9.7109375" style="1055" customWidth="1"/>
    <col min="1542" max="1542" width="11.7109375" style="1055" customWidth="1"/>
    <col min="1543" max="1791" width="9.140625" style="1055"/>
    <col min="1792" max="1792" width="5.85546875" style="1055" customWidth="1"/>
    <col min="1793" max="1793" width="7.5703125" style="1055" customWidth="1"/>
    <col min="1794" max="1794" width="8.28515625" style="1055" customWidth="1"/>
    <col min="1795" max="1795" width="32.7109375" style="1055" customWidth="1"/>
    <col min="1796" max="1796" width="12.5703125" style="1055" customWidth="1"/>
    <col min="1797" max="1797" width="9.7109375" style="1055" customWidth="1"/>
    <col min="1798" max="1798" width="11.7109375" style="1055" customWidth="1"/>
    <col min="1799" max="2047" width="9.140625" style="1055"/>
    <col min="2048" max="2048" width="5.85546875" style="1055" customWidth="1"/>
    <col min="2049" max="2049" width="7.5703125" style="1055" customWidth="1"/>
    <col min="2050" max="2050" width="8.28515625" style="1055" customWidth="1"/>
    <col min="2051" max="2051" width="32.7109375" style="1055" customWidth="1"/>
    <col min="2052" max="2052" width="12.5703125" style="1055" customWidth="1"/>
    <col min="2053" max="2053" width="9.7109375" style="1055" customWidth="1"/>
    <col min="2054" max="2054" width="11.7109375" style="1055" customWidth="1"/>
    <col min="2055" max="2303" width="9.140625" style="1055"/>
    <col min="2304" max="2304" width="5.85546875" style="1055" customWidth="1"/>
    <col min="2305" max="2305" width="7.5703125" style="1055" customWidth="1"/>
    <col min="2306" max="2306" width="8.28515625" style="1055" customWidth="1"/>
    <col min="2307" max="2307" width="32.7109375" style="1055" customWidth="1"/>
    <col min="2308" max="2308" width="12.5703125" style="1055" customWidth="1"/>
    <col min="2309" max="2309" width="9.7109375" style="1055" customWidth="1"/>
    <col min="2310" max="2310" width="11.7109375" style="1055" customWidth="1"/>
    <col min="2311" max="2559" width="9.140625" style="1055"/>
    <col min="2560" max="2560" width="5.85546875" style="1055" customWidth="1"/>
    <col min="2561" max="2561" width="7.5703125" style="1055" customWidth="1"/>
    <col min="2562" max="2562" width="8.28515625" style="1055" customWidth="1"/>
    <col min="2563" max="2563" width="32.7109375" style="1055" customWidth="1"/>
    <col min="2564" max="2564" width="12.5703125" style="1055" customWidth="1"/>
    <col min="2565" max="2565" width="9.7109375" style="1055" customWidth="1"/>
    <col min="2566" max="2566" width="11.7109375" style="1055" customWidth="1"/>
    <col min="2567" max="2815" width="9.140625" style="1055"/>
    <col min="2816" max="2816" width="5.85546875" style="1055" customWidth="1"/>
    <col min="2817" max="2817" width="7.5703125" style="1055" customWidth="1"/>
    <col min="2818" max="2818" width="8.28515625" style="1055" customWidth="1"/>
    <col min="2819" max="2819" width="32.7109375" style="1055" customWidth="1"/>
    <col min="2820" max="2820" width="12.5703125" style="1055" customWidth="1"/>
    <col min="2821" max="2821" width="9.7109375" style="1055" customWidth="1"/>
    <col min="2822" max="2822" width="11.7109375" style="1055" customWidth="1"/>
    <col min="2823" max="3071" width="9.140625" style="1055"/>
    <col min="3072" max="3072" width="5.85546875" style="1055" customWidth="1"/>
    <col min="3073" max="3073" width="7.5703125" style="1055" customWidth="1"/>
    <col min="3074" max="3074" width="8.28515625" style="1055" customWidth="1"/>
    <col min="3075" max="3075" width="32.7109375" style="1055" customWidth="1"/>
    <col min="3076" max="3076" width="12.5703125" style="1055" customWidth="1"/>
    <col min="3077" max="3077" width="9.7109375" style="1055" customWidth="1"/>
    <col min="3078" max="3078" width="11.7109375" style="1055" customWidth="1"/>
    <col min="3079" max="3327" width="9.140625" style="1055"/>
    <col min="3328" max="3328" width="5.85546875" style="1055" customWidth="1"/>
    <col min="3329" max="3329" width="7.5703125" style="1055" customWidth="1"/>
    <col min="3330" max="3330" width="8.28515625" style="1055" customWidth="1"/>
    <col min="3331" max="3331" width="32.7109375" style="1055" customWidth="1"/>
    <col min="3332" max="3332" width="12.5703125" style="1055" customWidth="1"/>
    <col min="3333" max="3333" width="9.7109375" style="1055" customWidth="1"/>
    <col min="3334" max="3334" width="11.7109375" style="1055" customWidth="1"/>
    <col min="3335" max="3583" width="9.140625" style="1055"/>
    <col min="3584" max="3584" width="5.85546875" style="1055" customWidth="1"/>
    <col min="3585" max="3585" width="7.5703125" style="1055" customWidth="1"/>
    <col min="3586" max="3586" width="8.28515625" style="1055" customWidth="1"/>
    <col min="3587" max="3587" width="32.7109375" style="1055" customWidth="1"/>
    <col min="3588" max="3588" width="12.5703125" style="1055" customWidth="1"/>
    <col min="3589" max="3589" width="9.7109375" style="1055" customWidth="1"/>
    <col min="3590" max="3590" width="11.7109375" style="1055" customWidth="1"/>
    <col min="3591" max="3839" width="9.140625" style="1055"/>
    <col min="3840" max="3840" width="5.85546875" style="1055" customWidth="1"/>
    <col min="3841" max="3841" width="7.5703125" style="1055" customWidth="1"/>
    <col min="3842" max="3842" width="8.28515625" style="1055" customWidth="1"/>
    <col min="3843" max="3843" width="32.7109375" style="1055" customWidth="1"/>
    <col min="3844" max="3844" width="12.5703125" style="1055" customWidth="1"/>
    <col min="3845" max="3845" width="9.7109375" style="1055" customWidth="1"/>
    <col min="3846" max="3846" width="11.7109375" style="1055" customWidth="1"/>
    <col min="3847" max="4095" width="9.140625" style="1055"/>
    <col min="4096" max="4096" width="5.85546875" style="1055" customWidth="1"/>
    <col min="4097" max="4097" width="7.5703125" style="1055" customWidth="1"/>
    <col min="4098" max="4098" width="8.28515625" style="1055" customWidth="1"/>
    <col min="4099" max="4099" width="32.7109375" style="1055" customWidth="1"/>
    <col min="4100" max="4100" width="12.5703125" style="1055" customWidth="1"/>
    <col min="4101" max="4101" width="9.7109375" style="1055" customWidth="1"/>
    <col min="4102" max="4102" width="11.7109375" style="1055" customWidth="1"/>
    <col min="4103" max="4351" width="9.140625" style="1055"/>
    <col min="4352" max="4352" width="5.85546875" style="1055" customWidth="1"/>
    <col min="4353" max="4353" width="7.5703125" style="1055" customWidth="1"/>
    <col min="4354" max="4354" width="8.28515625" style="1055" customWidth="1"/>
    <col min="4355" max="4355" width="32.7109375" style="1055" customWidth="1"/>
    <col min="4356" max="4356" width="12.5703125" style="1055" customWidth="1"/>
    <col min="4357" max="4357" width="9.7109375" style="1055" customWidth="1"/>
    <col min="4358" max="4358" width="11.7109375" style="1055" customWidth="1"/>
    <col min="4359" max="4607" width="9.140625" style="1055"/>
    <col min="4608" max="4608" width="5.85546875" style="1055" customWidth="1"/>
    <col min="4609" max="4609" width="7.5703125" style="1055" customWidth="1"/>
    <col min="4610" max="4610" width="8.28515625" style="1055" customWidth="1"/>
    <col min="4611" max="4611" width="32.7109375" style="1055" customWidth="1"/>
    <col min="4612" max="4612" width="12.5703125" style="1055" customWidth="1"/>
    <col min="4613" max="4613" width="9.7109375" style="1055" customWidth="1"/>
    <col min="4614" max="4614" width="11.7109375" style="1055" customWidth="1"/>
    <col min="4615" max="4863" width="9.140625" style="1055"/>
    <col min="4864" max="4864" width="5.85546875" style="1055" customWidth="1"/>
    <col min="4865" max="4865" width="7.5703125" style="1055" customWidth="1"/>
    <col min="4866" max="4866" width="8.28515625" style="1055" customWidth="1"/>
    <col min="4867" max="4867" width="32.7109375" style="1055" customWidth="1"/>
    <col min="4868" max="4868" width="12.5703125" style="1055" customWidth="1"/>
    <col min="4869" max="4869" width="9.7109375" style="1055" customWidth="1"/>
    <col min="4870" max="4870" width="11.7109375" style="1055" customWidth="1"/>
    <col min="4871" max="5119" width="9.140625" style="1055"/>
    <col min="5120" max="5120" width="5.85546875" style="1055" customWidth="1"/>
    <col min="5121" max="5121" width="7.5703125" style="1055" customWidth="1"/>
    <col min="5122" max="5122" width="8.28515625" style="1055" customWidth="1"/>
    <col min="5123" max="5123" width="32.7109375" style="1055" customWidth="1"/>
    <col min="5124" max="5124" width="12.5703125" style="1055" customWidth="1"/>
    <col min="5125" max="5125" width="9.7109375" style="1055" customWidth="1"/>
    <col min="5126" max="5126" width="11.7109375" style="1055" customWidth="1"/>
    <col min="5127" max="5375" width="9.140625" style="1055"/>
    <col min="5376" max="5376" width="5.85546875" style="1055" customWidth="1"/>
    <col min="5377" max="5377" width="7.5703125" style="1055" customWidth="1"/>
    <col min="5378" max="5378" width="8.28515625" style="1055" customWidth="1"/>
    <col min="5379" max="5379" width="32.7109375" style="1055" customWidth="1"/>
    <col min="5380" max="5380" width="12.5703125" style="1055" customWidth="1"/>
    <col min="5381" max="5381" width="9.7109375" style="1055" customWidth="1"/>
    <col min="5382" max="5382" width="11.7109375" style="1055" customWidth="1"/>
    <col min="5383" max="5631" width="9.140625" style="1055"/>
    <col min="5632" max="5632" width="5.85546875" style="1055" customWidth="1"/>
    <col min="5633" max="5633" width="7.5703125" style="1055" customWidth="1"/>
    <col min="5634" max="5634" width="8.28515625" style="1055" customWidth="1"/>
    <col min="5635" max="5635" width="32.7109375" style="1055" customWidth="1"/>
    <col min="5636" max="5636" width="12.5703125" style="1055" customWidth="1"/>
    <col min="5637" max="5637" width="9.7109375" style="1055" customWidth="1"/>
    <col min="5638" max="5638" width="11.7109375" style="1055" customWidth="1"/>
    <col min="5639" max="5887" width="9.140625" style="1055"/>
    <col min="5888" max="5888" width="5.85546875" style="1055" customWidth="1"/>
    <col min="5889" max="5889" width="7.5703125" style="1055" customWidth="1"/>
    <col min="5890" max="5890" width="8.28515625" style="1055" customWidth="1"/>
    <col min="5891" max="5891" width="32.7109375" style="1055" customWidth="1"/>
    <col min="5892" max="5892" width="12.5703125" style="1055" customWidth="1"/>
    <col min="5893" max="5893" width="9.7109375" style="1055" customWidth="1"/>
    <col min="5894" max="5894" width="11.7109375" style="1055" customWidth="1"/>
    <col min="5895" max="6143" width="9.140625" style="1055"/>
    <col min="6144" max="6144" width="5.85546875" style="1055" customWidth="1"/>
    <col min="6145" max="6145" width="7.5703125" style="1055" customWidth="1"/>
    <col min="6146" max="6146" width="8.28515625" style="1055" customWidth="1"/>
    <col min="6147" max="6147" width="32.7109375" style="1055" customWidth="1"/>
    <col min="6148" max="6148" width="12.5703125" style="1055" customWidth="1"/>
    <col min="6149" max="6149" width="9.7109375" style="1055" customWidth="1"/>
    <col min="6150" max="6150" width="11.7109375" style="1055" customWidth="1"/>
    <col min="6151" max="6399" width="9.140625" style="1055"/>
    <col min="6400" max="6400" width="5.85546875" style="1055" customWidth="1"/>
    <col min="6401" max="6401" width="7.5703125" style="1055" customWidth="1"/>
    <col min="6402" max="6402" width="8.28515625" style="1055" customWidth="1"/>
    <col min="6403" max="6403" width="32.7109375" style="1055" customWidth="1"/>
    <col min="6404" max="6404" width="12.5703125" style="1055" customWidth="1"/>
    <col min="6405" max="6405" width="9.7109375" style="1055" customWidth="1"/>
    <col min="6406" max="6406" width="11.7109375" style="1055" customWidth="1"/>
    <col min="6407" max="6655" width="9.140625" style="1055"/>
    <col min="6656" max="6656" width="5.85546875" style="1055" customWidth="1"/>
    <col min="6657" max="6657" width="7.5703125" style="1055" customWidth="1"/>
    <col min="6658" max="6658" width="8.28515625" style="1055" customWidth="1"/>
    <col min="6659" max="6659" width="32.7109375" style="1055" customWidth="1"/>
    <col min="6660" max="6660" width="12.5703125" style="1055" customWidth="1"/>
    <col min="6661" max="6661" width="9.7109375" style="1055" customWidth="1"/>
    <col min="6662" max="6662" width="11.7109375" style="1055" customWidth="1"/>
    <col min="6663" max="6911" width="9.140625" style="1055"/>
    <col min="6912" max="6912" width="5.85546875" style="1055" customWidth="1"/>
    <col min="6913" max="6913" width="7.5703125" style="1055" customWidth="1"/>
    <col min="6914" max="6914" width="8.28515625" style="1055" customWidth="1"/>
    <col min="6915" max="6915" width="32.7109375" style="1055" customWidth="1"/>
    <col min="6916" max="6916" width="12.5703125" style="1055" customWidth="1"/>
    <col min="6917" max="6917" width="9.7109375" style="1055" customWidth="1"/>
    <col min="6918" max="6918" width="11.7109375" style="1055" customWidth="1"/>
    <col min="6919" max="7167" width="9.140625" style="1055"/>
    <col min="7168" max="7168" width="5.85546875" style="1055" customWidth="1"/>
    <col min="7169" max="7169" width="7.5703125" style="1055" customWidth="1"/>
    <col min="7170" max="7170" width="8.28515625" style="1055" customWidth="1"/>
    <col min="7171" max="7171" width="32.7109375" style="1055" customWidth="1"/>
    <col min="7172" max="7172" width="12.5703125" style="1055" customWidth="1"/>
    <col min="7173" max="7173" width="9.7109375" style="1055" customWidth="1"/>
    <col min="7174" max="7174" width="11.7109375" style="1055" customWidth="1"/>
    <col min="7175" max="7423" width="9.140625" style="1055"/>
    <col min="7424" max="7424" width="5.85546875" style="1055" customWidth="1"/>
    <col min="7425" max="7425" width="7.5703125" style="1055" customWidth="1"/>
    <col min="7426" max="7426" width="8.28515625" style="1055" customWidth="1"/>
    <col min="7427" max="7427" width="32.7109375" style="1055" customWidth="1"/>
    <col min="7428" max="7428" width="12.5703125" style="1055" customWidth="1"/>
    <col min="7429" max="7429" width="9.7109375" style="1055" customWidth="1"/>
    <col min="7430" max="7430" width="11.7109375" style="1055" customWidth="1"/>
    <col min="7431" max="7679" width="9.140625" style="1055"/>
    <col min="7680" max="7680" width="5.85546875" style="1055" customWidth="1"/>
    <col min="7681" max="7681" width="7.5703125" style="1055" customWidth="1"/>
    <col min="7682" max="7682" width="8.28515625" style="1055" customWidth="1"/>
    <col min="7683" max="7683" width="32.7109375" style="1055" customWidth="1"/>
    <col min="7684" max="7684" width="12.5703125" style="1055" customWidth="1"/>
    <col min="7685" max="7685" width="9.7109375" style="1055" customWidth="1"/>
    <col min="7686" max="7686" width="11.7109375" style="1055" customWidth="1"/>
    <col min="7687" max="7935" width="9.140625" style="1055"/>
    <col min="7936" max="7936" width="5.85546875" style="1055" customWidth="1"/>
    <col min="7937" max="7937" width="7.5703125" style="1055" customWidth="1"/>
    <col min="7938" max="7938" width="8.28515625" style="1055" customWidth="1"/>
    <col min="7939" max="7939" width="32.7109375" style="1055" customWidth="1"/>
    <col min="7940" max="7940" width="12.5703125" style="1055" customWidth="1"/>
    <col min="7941" max="7941" width="9.7109375" style="1055" customWidth="1"/>
    <col min="7942" max="7942" width="11.7109375" style="1055" customWidth="1"/>
    <col min="7943" max="8191" width="9.140625" style="1055"/>
    <col min="8192" max="8192" width="5.85546875" style="1055" customWidth="1"/>
    <col min="8193" max="8193" width="7.5703125" style="1055" customWidth="1"/>
    <col min="8194" max="8194" width="8.28515625" style="1055" customWidth="1"/>
    <col min="8195" max="8195" width="32.7109375" style="1055" customWidth="1"/>
    <col min="8196" max="8196" width="12.5703125" style="1055" customWidth="1"/>
    <col min="8197" max="8197" width="9.7109375" style="1055" customWidth="1"/>
    <col min="8198" max="8198" width="11.7109375" style="1055" customWidth="1"/>
    <col min="8199" max="8447" width="9.140625" style="1055"/>
    <col min="8448" max="8448" width="5.85546875" style="1055" customWidth="1"/>
    <col min="8449" max="8449" width="7.5703125" style="1055" customWidth="1"/>
    <col min="8450" max="8450" width="8.28515625" style="1055" customWidth="1"/>
    <col min="8451" max="8451" width="32.7109375" style="1055" customWidth="1"/>
    <col min="8452" max="8452" width="12.5703125" style="1055" customWidth="1"/>
    <col min="8453" max="8453" width="9.7109375" style="1055" customWidth="1"/>
    <col min="8454" max="8454" width="11.7109375" style="1055" customWidth="1"/>
    <col min="8455" max="8703" width="9.140625" style="1055"/>
    <col min="8704" max="8704" width="5.85546875" style="1055" customWidth="1"/>
    <col min="8705" max="8705" width="7.5703125" style="1055" customWidth="1"/>
    <col min="8706" max="8706" width="8.28515625" style="1055" customWidth="1"/>
    <col min="8707" max="8707" width="32.7109375" style="1055" customWidth="1"/>
    <col min="8708" max="8708" width="12.5703125" style="1055" customWidth="1"/>
    <col min="8709" max="8709" width="9.7109375" style="1055" customWidth="1"/>
    <col min="8710" max="8710" width="11.7109375" style="1055" customWidth="1"/>
    <col min="8711" max="8959" width="9.140625" style="1055"/>
    <col min="8960" max="8960" width="5.85546875" style="1055" customWidth="1"/>
    <col min="8961" max="8961" width="7.5703125" style="1055" customWidth="1"/>
    <col min="8962" max="8962" width="8.28515625" style="1055" customWidth="1"/>
    <col min="8963" max="8963" width="32.7109375" style="1055" customWidth="1"/>
    <col min="8964" max="8964" width="12.5703125" style="1055" customWidth="1"/>
    <col min="8965" max="8965" width="9.7109375" style="1055" customWidth="1"/>
    <col min="8966" max="8966" width="11.7109375" style="1055" customWidth="1"/>
    <col min="8967" max="9215" width="9.140625" style="1055"/>
    <col min="9216" max="9216" width="5.85546875" style="1055" customWidth="1"/>
    <col min="9217" max="9217" width="7.5703125" style="1055" customWidth="1"/>
    <col min="9218" max="9218" width="8.28515625" style="1055" customWidth="1"/>
    <col min="9219" max="9219" width="32.7109375" style="1055" customWidth="1"/>
    <col min="9220" max="9220" width="12.5703125" style="1055" customWidth="1"/>
    <col min="9221" max="9221" width="9.7109375" style="1055" customWidth="1"/>
    <col min="9222" max="9222" width="11.7109375" style="1055" customWidth="1"/>
    <col min="9223" max="9471" width="9.140625" style="1055"/>
    <col min="9472" max="9472" width="5.85546875" style="1055" customWidth="1"/>
    <col min="9473" max="9473" width="7.5703125" style="1055" customWidth="1"/>
    <col min="9474" max="9474" width="8.28515625" style="1055" customWidth="1"/>
    <col min="9475" max="9475" width="32.7109375" style="1055" customWidth="1"/>
    <col min="9476" max="9476" width="12.5703125" style="1055" customWidth="1"/>
    <col min="9477" max="9477" width="9.7109375" style="1055" customWidth="1"/>
    <col min="9478" max="9478" width="11.7109375" style="1055" customWidth="1"/>
    <col min="9479" max="9727" width="9.140625" style="1055"/>
    <col min="9728" max="9728" width="5.85546875" style="1055" customWidth="1"/>
    <col min="9729" max="9729" width="7.5703125" style="1055" customWidth="1"/>
    <col min="9730" max="9730" width="8.28515625" style="1055" customWidth="1"/>
    <col min="9731" max="9731" width="32.7109375" style="1055" customWidth="1"/>
    <col min="9732" max="9732" width="12.5703125" style="1055" customWidth="1"/>
    <col min="9733" max="9733" width="9.7109375" style="1055" customWidth="1"/>
    <col min="9734" max="9734" width="11.7109375" style="1055" customWidth="1"/>
    <col min="9735" max="9983" width="9.140625" style="1055"/>
    <col min="9984" max="9984" width="5.85546875" style="1055" customWidth="1"/>
    <col min="9985" max="9985" width="7.5703125" style="1055" customWidth="1"/>
    <col min="9986" max="9986" width="8.28515625" style="1055" customWidth="1"/>
    <col min="9987" max="9987" width="32.7109375" style="1055" customWidth="1"/>
    <col min="9988" max="9988" width="12.5703125" style="1055" customWidth="1"/>
    <col min="9989" max="9989" width="9.7109375" style="1055" customWidth="1"/>
    <col min="9990" max="9990" width="11.7109375" style="1055" customWidth="1"/>
    <col min="9991" max="10239" width="9.140625" style="1055"/>
    <col min="10240" max="10240" width="5.85546875" style="1055" customWidth="1"/>
    <col min="10241" max="10241" width="7.5703125" style="1055" customWidth="1"/>
    <col min="10242" max="10242" width="8.28515625" style="1055" customWidth="1"/>
    <col min="10243" max="10243" width="32.7109375" style="1055" customWidth="1"/>
    <col min="10244" max="10244" width="12.5703125" style="1055" customWidth="1"/>
    <col min="10245" max="10245" width="9.7109375" style="1055" customWidth="1"/>
    <col min="10246" max="10246" width="11.7109375" style="1055" customWidth="1"/>
    <col min="10247" max="10495" width="9.140625" style="1055"/>
    <col min="10496" max="10496" width="5.85546875" style="1055" customWidth="1"/>
    <col min="10497" max="10497" width="7.5703125" style="1055" customWidth="1"/>
    <col min="10498" max="10498" width="8.28515625" style="1055" customWidth="1"/>
    <col min="10499" max="10499" width="32.7109375" style="1055" customWidth="1"/>
    <col min="10500" max="10500" width="12.5703125" style="1055" customWidth="1"/>
    <col min="10501" max="10501" width="9.7109375" style="1055" customWidth="1"/>
    <col min="10502" max="10502" width="11.7109375" style="1055" customWidth="1"/>
    <col min="10503" max="10751" width="9.140625" style="1055"/>
    <col min="10752" max="10752" width="5.85546875" style="1055" customWidth="1"/>
    <col min="10753" max="10753" width="7.5703125" style="1055" customWidth="1"/>
    <col min="10754" max="10754" width="8.28515625" style="1055" customWidth="1"/>
    <col min="10755" max="10755" width="32.7109375" style="1055" customWidth="1"/>
    <col min="10756" max="10756" width="12.5703125" style="1055" customWidth="1"/>
    <col min="10757" max="10757" width="9.7109375" style="1055" customWidth="1"/>
    <col min="10758" max="10758" width="11.7109375" style="1055" customWidth="1"/>
    <col min="10759" max="11007" width="9.140625" style="1055"/>
    <col min="11008" max="11008" width="5.85546875" style="1055" customWidth="1"/>
    <col min="11009" max="11009" width="7.5703125" style="1055" customWidth="1"/>
    <col min="11010" max="11010" width="8.28515625" style="1055" customWidth="1"/>
    <col min="11011" max="11011" width="32.7109375" style="1055" customWidth="1"/>
    <col min="11012" max="11012" width="12.5703125" style="1055" customWidth="1"/>
    <col min="11013" max="11013" width="9.7109375" style="1055" customWidth="1"/>
    <col min="11014" max="11014" width="11.7109375" style="1055" customWidth="1"/>
    <col min="11015" max="11263" width="9.140625" style="1055"/>
    <col min="11264" max="11264" width="5.85546875" style="1055" customWidth="1"/>
    <col min="11265" max="11265" width="7.5703125" style="1055" customWidth="1"/>
    <col min="11266" max="11266" width="8.28515625" style="1055" customWidth="1"/>
    <col min="11267" max="11267" width="32.7109375" style="1055" customWidth="1"/>
    <col min="11268" max="11268" width="12.5703125" style="1055" customWidth="1"/>
    <col min="11269" max="11269" width="9.7109375" style="1055" customWidth="1"/>
    <col min="11270" max="11270" width="11.7109375" style="1055" customWidth="1"/>
    <col min="11271" max="11519" width="9.140625" style="1055"/>
    <col min="11520" max="11520" width="5.85546875" style="1055" customWidth="1"/>
    <col min="11521" max="11521" width="7.5703125" style="1055" customWidth="1"/>
    <col min="11522" max="11522" width="8.28515625" style="1055" customWidth="1"/>
    <col min="11523" max="11523" width="32.7109375" style="1055" customWidth="1"/>
    <col min="11524" max="11524" width="12.5703125" style="1055" customWidth="1"/>
    <col min="11525" max="11525" width="9.7109375" style="1055" customWidth="1"/>
    <col min="11526" max="11526" width="11.7109375" style="1055" customWidth="1"/>
    <col min="11527" max="11775" width="9.140625" style="1055"/>
    <col min="11776" max="11776" width="5.85546875" style="1055" customWidth="1"/>
    <col min="11777" max="11777" width="7.5703125" style="1055" customWidth="1"/>
    <col min="11778" max="11778" width="8.28515625" style="1055" customWidth="1"/>
    <col min="11779" max="11779" width="32.7109375" style="1055" customWidth="1"/>
    <col min="11780" max="11780" width="12.5703125" style="1055" customWidth="1"/>
    <col min="11781" max="11781" width="9.7109375" style="1055" customWidth="1"/>
    <col min="11782" max="11782" width="11.7109375" style="1055" customWidth="1"/>
    <col min="11783" max="12031" width="9.140625" style="1055"/>
    <col min="12032" max="12032" width="5.85546875" style="1055" customWidth="1"/>
    <col min="12033" max="12033" width="7.5703125" style="1055" customWidth="1"/>
    <col min="12034" max="12034" width="8.28515625" style="1055" customWidth="1"/>
    <col min="12035" max="12035" width="32.7109375" style="1055" customWidth="1"/>
    <col min="12036" max="12036" width="12.5703125" style="1055" customWidth="1"/>
    <col min="12037" max="12037" width="9.7109375" style="1055" customWidth="1"/>
    <col min="12038" max="12038" width="11.7109375" style="1055" customWidth="1"/>
    <col min="12039" max="12287" width="9.140625" style="1055"/>
    <col min="12288" max="12288" width="5.85546875" style="1055" customWidth="1"/>
    <col min="12289" max="12289" width="7.5703125" style="1055" customWidth="1"/>
    <col min="12290" max="12290" width="8.28515625" style="1055" customWidth="1"/>
    <col min="12291" max="12291" width="32.7109375" style="1055" customWidth="1"/>
    <col min="12292" max="12292" width="12.5703125" style="1055" customWidth="1"/>
    <col min="12293" max="12293" width="9.7109375" style="1055" customWidth="1"/>
    <col min="12294" max="12294" width="11.7109375" style="1055" customWidth="1"/>
    <col min="12295" max="12543" width="9.140625" style="1055"/>
    <col min="12544" max="12544" width="5.85546875" style="1055" customWidth="1"/>
    <col min="12545" max="12545" width="7.5703125" style="1055" customWidth="1"/>
    <col min="12546" max="12546" width="8.28515625" style="1055" customWidth="1"/>
    <col min="12547" max="12547" width="32.7109375" style="1055" customWidth="1"/>
    <col min="12548" max="12548" width="12.5703125" style="1055" customWidth="1"/>
    <col min="12549" max="12549" width="9.7109375" style="1055" customWidth="1"/>
    <col min="12550" max="12550" width="11.7109375" style="1055" customWidth="1"/>
    <col min="12551" max="12799" width="9.140625" style="1055"/>
    <col min="12800" max="12800" width="5.85546875" style="1055" customWidth="1"/>
    <col min="12801" max="12801" width="7.5703125" style="1055" customWidth="1"/>
    <col min="12802" max="12802" width="8.28515625" style="1055" customWidth="1"/>
    <col min="12803" max="12803" width="32.7109375" style="1055" customWidth="1"/>
    <col min="12804" max="12804" width="12.5703125" style="1055" customWidth="1"/>
    <col min="12805" max="12805" width="9.7109375" style="1055" customWidth="1"/>
    <col min="12806" max="12806" width="11.7109375" style="1055" customWidth="1"/>
    <col min="12807" max="13055" width="9.140625" style="1055"/>
    <col min="13056" max="13056" width="5.85546875" style="1055" customWidth="1"/>
    <col min="13057" max="13057" width="7.5703125" style="1055" customWidth="1"/>
    <col min="13058" max="13058" width="8.28515625" style="1055" customWidth="1"/>
    <col min="13059" max="13059" width="32.7109375" style="1055" customWidth="1"/>
    <col min="13060" max="13060" width="12.5703125" style="1055" customWidth="1"/>
    <col min="13061" max="13061" width="9.7109375" style="1055" customWidth="1"/>
    <col min="13062" max="13062" width="11.7109375" style="1055" customWidth="1"/>
    <col min="13063" max="13311" width="9.140625" style="1055"/>
    <col min="13312" max="13312" width="5.85546875" style="1055" customWidth="1"/>
    <col min="13313" max="13313" width="7.5703125" style="1055" customWidth="1"/>
    <col min="13314" max="13314" width="8.28515625" style="1055" customWidth="1"/>
    <col min="13315" max="13315" width="32.7109375" style="1055" customWidth="1"/>
    <col min="13316" max="13316" width="12.5703125" style="1055" customWidth="1"/>
    <col min="13317" max="13317" width="9.7109375" style="1055" customWidth="1"/>
    <col min="13318" max="13318" width="11.7109375" style="1055" customWidth="1"/>
    <col min="13319" max="13567" width="9.140625" style="1055"/>
    <col min="13568" max="13568" width="5.85546875" style="1055" customWidth="1"/>
    <col min="13569" max="13569" width="7.5703125" style="1055" customWidth="1"/>
    <col min="13570" max="13570" width="8.28515625" style="1055" customWidth="1"/>
    <col min="13571" max="13571" width="32.7109375" style="1055" customWidth="1"/>
    <col min="13572" max="13572" width="12.5703125" style="1055" customWidth="1"/>
    <col min="13573" max="13573" width="9.7109375" style="1055" customWidth="1"/>
    <col min="13574" max="13574" width="11.7109375" style="1055" customWidth="1"/>
    <col min="13575" max="13823" width="9.140625" style="1055"/>
    <col min="13824" max="13824" width="5.85546875" style="1055" customWidth="1"/>
    <col min="13825" max="13825" width="7.5703125" style="1055" customWidth="1"/>
    <col min="13826" max="13826" width="8.28515625" style="1055" customWidth="1"/>
    <col min="13827" max="13827" width="32.7109375" style="1055" customWidth="1"/>
    <col min="13828" max="13828" width="12.5703125" style="1055" customWidth="1"/>
    <col min="13829" max="13829" width="9.7109375" style="1055" customWidth="1"/>
    <col min="13830" max="13830" width="11.7109375" style="1055" customWidth="1"/>
    <col min="13831" max="14079" width="9.140625" style="1055"/>
    <col min="14080" max="14080" width="5.85546875" style="1055" customWidth="1"/>
    <col min="14081" max="14081" width="7.5703125" style="1055" customWidth="1"/>
    <col min="14082" max="14082" width="8.28515625" style="1055" customWidth="1"/>
    <col min="14083" max="14083" width="32.7109375" style="1055" customWidth="1"/>
    <col min="14084" max="14084" width="12.5703125" style="1055" customWidth="1"/>
    <col min="14085" max="14085" width="9.7109375" style="1055" customWidth="1"/>
    <col min="14086" max="14086" width="11.7109375" style="1055" customWidth="1"/>
    <col min="14087" max="14335" width="9.140625" style="1055"/>
    <col min="14336" max="14336" width="5.85546875" style="1055" customWidth="1"/>
    <col min="14337" max="14337" width="7.5703125" style="1055" customWidth="1"/>
    <col min="14338" max="14338" width="8.28515625" style="1055" customWidth="1"/>
    <col min="14339" max="14339" width="32.7109375" style="1055" customWidth="1"/>
    <col min="14340" max="14340" width="12.5703125" style="1055" customWidth="1"/>
    <col min="14341" max="14341" width="9.7109375" style="1055" customWidth="1"/>
    <col min="14342" max="14342" width="11.7109375" style="1055" customWidth="1"/>
    <col min="14343" max="14591" width="9.140625" style="1055"/>
    <col min="14592" max="14592" width="5.85546875" style="1055" customWidth="1"/>
    <col min="14593" max="14593" width="7.5703125" style="1055" customWidth="1"/>
    <col min="14594" max="14594" width="8.28515625" style="1055" customWidth="1"/>
    <col min="14595" max="14595" width="32.7109375" style="1055" customWidth="1"/>
    <col min="14596" max="14596" width="12.5703125" style="1055" customWidth="1"/>
    <col min="14597" max="14597" width="9.7109375" style="1055" customWidth="1"/>
    <col min="14598" max="14598" width="11.7109375" style="1055" customWidth="1"/>
    <col min="14599" max="14847" width="9.140625" style="1055"/>
    <col min="14848" max="14848" width="5.85546875" style="1055" customWidth="1"/>
    <col min="14849" max="14849" width="7.5703125" style="1055" customWidth="1"/>
    <col min="14850" max="14850" width="8.28515625" style="1055" customWidth="1"/>
    <col min="14851" max="14851" width="32.7109375" style="1055" customWidth="1"/>
    <col min="14852" max="14852" width="12.5703125" style="1055" customWidth="1"/>
    <col min="14853" max="14853" width="9.7109375" style="1055" customWidth="1"/>
    <col min="14854" max="14854" width="11.7109375" style="1055" customWidth="1"/>
    <col min="14855" max="15103" width="9.140625" style="1055"/>
    <col min="15104" max="15104" width="5.85546875" style="1055" customWidth="1"/>
    <col min="15105" max="15105" width="7.5703125" style="1055" customWidth="1"/>
    <col min="15106" max="15106" width="8.28515625" style="1055" customWidth="1"/>
    <col min="15107" max="15107" width="32.7109375" style="1055" customWidth="1"/>
    <col min="15108" max="15108" width="12.5703125" style="1055" customWidth="1"/>
    <col min="15109" max="15109" width="9.7109375" style="1055" customWidth="1"/>
    <col min="15110" max="15110" width="11.7109375" style="1055" customWidth="1"/>
    <col min="15111" max="15359" width="9.140625" style="1055"/>
    <col min="15360" max="15360" width="5.85546875" style="1055" customWidth="1"/>
    <col min="15361" max="15361" width="7.5703125" style="1055" customWidth="1"/>
    <col min="15362" max="15362" width="8.28515625" style="1055" customWidth="1"/>
    <col min="15363" max="15363" width="32.7109375" style="1055" customWidth="1"/>
    <col min="15364" max="15364" width="12.5703125" style="1055" customWidth="1"/>
    <col min="15365" max="15365" width="9.7109375" style="1055" customWidth="1"/>
    <col min="15366" max="15366" width="11.7109375" style="1055" customWidth="1"/>
    <col min="15367" max="15615" width="9.140625" style="1055"/>
    <col min="15616" max="15616" width="5.85546875" style="1055" customWidth="1"/>
    <col min="15617" max="15617" width="7.5703125" style="1055" customWidth="1"/>
    <col min="15618" max="15618" width="8.28515625" style="1055" customWidth="1"/>
    <col min="15619" max="15619" width="32.7109375" style="1055" customWidth="1"/>
    <col min="15620" max="15620" width="12.5703125" style="1055" customWidth="1"/>
    <col min="15621" max="15621" width="9.7109375" style="1055" customWidth="1"/>
    <col min="15622" max="15622" width="11.7109375" style="1055" customWidth="1"/>
    <col min="15623" max="15871" width="9.140625" style="1055"/>
    <col min="15872" max="15872" width="5.85546875" style="1055" customWidth="1"/>
    <col min="15873" max="15873" width="7.5703125" style="1055" customWidth="1"/>
    <col min="15874" max="15874" width="8.28515625" style="1055" customWidth="1"/>
    <col min="15875" max="15875" width="32.7109375" style="1055" customWidth="1"/>
    <col min="15876" max="15876" width="12.5703125" style="1055" customWidth="1"/>
    <col min="15877" max="15877" width="9.7109375" style="1055" customWidth="1"/>
    <col min="15878" max="15878" width="11.7109375" style="1055" customWidth="1"/>
    <col min="15879" max="16127" width="9.140625" style="1055"/>
    <col min="16128" max="16128" width="5.85546875" style="1055" customWidth="1"/>
    <col min="16129" max="16129" width="7.5703125" style="1055" customWidth="1"/>
    <col min="16130" max="16130" width="8.28515625" style="1055" customWidth="1"/>
    <col min="16131" max="16131" width="32.7109375" style="1055" customWidth="1"/>
    <col min="16132" max="16132" width="12.5703125" style="1055" customWidth="1"/>
    <col min="16133" max="16133" width="9.7109375" style="1055" customWidth="1"/>
    <col min="16134" max="16134" width="11.7109375" style="1055" customWidth="1"/>
    <col min="16135" max="16384" width="9.140625" style="1055"/>
  </cols>
  <sheetData>
    <row r="1" spans="1:10" s="1" customFormat="1" ht="22.5" customHeight="1" x14ac:dyDescent="0.2">
      <c r="A1" s="1099"/>
      <c r="B1" s="1099"/>
      <c r="C1" s="1099"/>
      <c r="D1" s="1099"/>
      <c r="E1" s="1099"/>
      <c r="F1" s="1099"/>
      <c r="G1" s="1099"/>
      <c r="H1" s="1102" t="s">
        <v>1134</v>
      </c>
      <c r="I1" s="1102"/>
      <c r="J1" s="1102"/>
    </row>
    <row r="2" spans="1:10" s="1" customFormat="1" ht="17.25" customHeight="1" x14ac:dyDescent="0.2">
      <c r="A2" s="1287" t="s">
        <v>1135</v>
      </c>
      <c r="B2" s="1287"/>
      <c r="C2" s="1287"/>
      <c r="D2" s="1287"/>
      <c r="E2" s="1287"/>
      <c r="F2" s="1287"/>
      <c r="G2" s="1287"/>
      <c r="H2" s="1287"/>
      <c r="I2" s="1287"/>
      <c r="J2" s="1287"/>
    </row>
    <row r="3" spans="1:10" s="1" customFormat="1" ht="22.5" customHeight="1" x14ac:dyDescent="0.2">
      <c r="A3" s="1050"/>
      <c r="B3" s="1288" t="s">
        <v>1035</v>
      </c>
      <c r="C3" s="1288"/>
      <c r="D3" s="1288"/>
      <c r="E3" s="1288"/>
      <c r="F3" s="1288"/>
      <c r="G3" s="1288"/>
      <c r="H3" s="1288"/>
      <c r="I3" s="1288"/>
      <c r="J3" s="1288"/>
    </row>
    <row r="4" spans="1:10" ht="66.75" customHeight="1" x14ac:dyDescent="0.2">
      <c r="A4" s="1051" t="s">
        <v>0</v>
      </c>
      <c r="B4" s="1051" t="s">
        <v>1</v>
      </c>
      <c r="C4" s="1051" t="s">
        <v>2</v>
      </c>
      <c r="D4" s="1051" t="s">
        <v>3</v>
      </c>
      <c r="E4" s="2" t="s">
        <v>1031</v>
      </c>
      <c r="F4" s="2" t="s">
        <v>4</v>
      </c>
      <c r="G4" s="411" t="s">
        <v>1085</v>
      </c>
      <c r="H4" s="1052" t="s">
        <v>1079</v>
      </c>
      <c r="I4" s="1053" t="s">
        <v>1032</v>
      </c>
      <c r="J4" s="1054" t="s">
        <v>1041</v>
      </c>
    </row>
    <row r="5" spans="1:10" x14ac:dyDescent="0.2">
      <c r="A5" s="1056" t="s">
        <v>5</v>
      </c>
      <c r="B5" s="1056"/>
      <c r="C5" s="1056"/>
      <c r="D5" s="1057" t="s">
        <v>6</v>
      </c>
      <c r="E5" s="1058">
        <f>E6</f>
        <v>0</v>
      </c>
      <c r="F5" s="1058">
        <f t="shared" ref="F5:J5" si="0">F6</f>
        <v>3541.37</v>
      </c>
      <c r="G5" s="1058">
        <f t="shared" si="0"/>
        <v>3541.37</v>
      </c>
      <c r="H5" s="1058">
        <f t="shared" si="0"/>
        <v>3541.37</v>
      </c>
      <c r="I5" s="1059">
        <f>H5/G5</f>
        <v>1</v>
      </c>
      <c r="J5" s="1058">
        <f t="shared" si="0"/>
        <v>0</v>
      </c>
    </row>
    <row r="6" spans="1:10" ht="15" x14ac:dyDescent="0.2">
      <c r="A6" s="1060"/>
      <c r="B6" s="1061" t="s">
        <v>8</v>
      </c>
      <c r="C6" s="1062"/>
      <c r="D6" s="1063" t="s">
        <v>9</v>
      </c>
      <c r="E6" s="1064">
        <f>SUM(E7:E9)</f>
        <v>0</v>
      </c>
      <c r="F6" s="1064">
        <f>F7+F8+F9</f>
        <v>3541.37</v>
      </c>
      <c r="G6" s="1064">
        <f t="shared" ref="G6:J6" si="1">G7+G8+G9</f>
        <v>3541.37</v>
      </c>
      <c r="H6" s="1064">
        <f t="shared" si="1"/>
        <v>3541.37</v>
      </c>
      <c r="I6" s="1065">
        <f>H6/G6</f>
        <v>1</v>
      </c>
      <c r="J6" s="1064">
        <f t="shared" si="1"/>
        <v>0</v>
      </c>
    </row>
    <row r="7" spans="1:10" x14ac:dyDescent="0.2">
      <c r="A7" s="1066"/>
      <c r="B7" s="1066"/>
      <c r="C7" s="1067" t="s">
        <v>269</v>
      </c>
      <c r="D7" s="1068" t="s">
        <v>270</v>
      </c>
      <c r="E7" s="1069">
        <v>0</v>
      </c>
      <c r="F7" s="1069">
        <f>G7-E7</f>
        <v>2960.02</v>
      </c>
      <c r="G7" s="1070" t="s">
        <v>271</v>
      </c>
      <c r="H7" s="1071">
        <v>2960.02</v>
      </c>
      <c r="I7" s="1072">
        <f t="shared" ref="I7:I70" si="2">H7/G7</f>
        <v>1</v>
      </c>
      <c r="J7" s="1073">
        <v>0</v>
      </c>
    </row>
    <row r="8" spans="1:10" x14ac:dyDescent="0.2">
      <c r="A8" s="1066"/>
      <c r="B8" s="1066"/>
      <c r="C8" s="1067" t="s">
        <v>272</v>
      </c>
      <c r="D8" s="1068" t="s">
        <v>273</v>
      </c>
      <c r="E8" s="1069">
        <v>0</v>
      </c>
      <c r="F8" s="1069">
        <f t="shared" ref="F8:F9" si="3">G8-E8</f>
        <v>508.83</v>
      </c>
      <c r="G8" s="1070" t="s">
        <v>274</v>
      </c>
      <c r="H8" s="1071">
        <v>508.83</v>
      </c>
      <c r="I8" s="1072">
        <f t="shared" si="2"/>
        <v>1</v>
      </c>
      <c r="J8" s="1073">
        <v>0</v>
      </c>
    </row>
    <row r="9" spans="1:10" x14ac:dyDescent="0.2">
      <c r="A9" s="1066"/>
      <c r="B9" s="1066"/>
      <c r="C9" s="1067" t="s">
        <v>275</v>
      </c>
      <c r="D9" s="1068" t="s">
        <v>276</v>
      </c>
      <c r="E9" s="1069">
        <v>0</v>
      </c>
      <c r="F9" s="1069">
        <f t="shared" si="3"/>
        <v>72.52</v>
      </c>
      <c r="G9" s="1070" t="s">
        <v>277</v>
      </c>
      <c r="H9" s="1071">
        <v>72.52</v>
      </c>
      <c r="I9" s="1072">
        <f t="shared" si="2"/>
        <v>1</v>
      </c>
      <c r="J9" s="1073">
        <v>0</v>
      </c>
    </row>
    <row r="10" spans="1:10" x14ac:dyDescent="0.2">
      <c r="A10" s="1056" t="s">
        <v>14</v>
      </c>
      <c r="B10" s="1056"/>
      <c r="C10" s="1056"/>
      <c r="D10" s="1057" t="s">
        <v>15</v>
      </c>
      <c r="E10" s="1058">
        <f>E11</f>
        <v>3520</v>
      </c>
      <c r="F10" s="1058">
        <f t="shared" ref="F10:J10" si="4">F11</f>
        <v>0</v>
      </c>
      <c r="G10" s="1074">
        <f t="shared" si="4"/>
        <v>3520</v>
      </c>
      <c r="H10" s="1075">
        <f t="shared" si="4"/>
        <v>1159.76</v>
      </c>
      <c r="I10" s="1076">
        <f t="shared" si="2"/>
        <v>0.32947727272727273</v>
      </c>
      <c r="J10" s="1058">
        <f t="shared" si="4"/>
        <v>158.65</v>
      </c>
    </row>
    <row r="11" spans="1:10" ht="15" x14ac:dyDescent="0.2">
      <c r="A11" s="1060"/>
      <c r="B11" s="1061" t="s">
        <v>17</v>
      </c>
      <c r="C11" s="1062"/>
      <c r="D11" s="1063" t="s">
        <v>9</v>
      </c>
      <c r="E11" s="1064">
        <f>E12+E13</f>
        <v>3520</v>
      </c>
      <c r="F11" s="1064">
        <f t="shared" ref="F11:H11" si="5">F12+F13</f>
        <v>0</v>
      </c>
      <c r="G11" s="1064">
        <f t="shared" si="5"/>
        <v>3520</v>
      </c>
      <c r="H11" s="1064">
        <f t="shared" si="5"/>
        <v>1159.76</v>
      </c>
      <c r="I11" s="1077">
        <f t="shared" si="2"/>
        <v>0.32947727272727273</v>
      </c>
      <c r="J11" s="1064">
        <f>J12+J13</f>
        <v>158.65</v>
      </c>
    </row>
    <row r="12" spans="1:10" x14ac:dyDescent="0.2">
      <c r="A12" s="1066"/>
      <c r="B12" s="1066"/>
      <c r="C12" s="1067" t="s">
        <v>272</v>
      </c>
      <c r="D12" s="1068" t="s">
        <v>273</v>
      </c>
      <c r="E12" s="1069" t="s">
        <v>288</v>
      </c>
      <c r="F12" s="1069">
        <f>G12-E12</f>
        <v>0</v>
      </c>
      <c r="G12" s="1070" t="s">
        <v>288</v>
      </c>
      <c r="H12" s="1071">
        <v>128.94</v>
      </c>
      <c r="I12" s="1072">
        <f t="shared" si="2"/>
        <v>0.24796153846153846</v>
      </c>
      <c r="J12" s="1073">
        <v>64.47</v>
      </c>
    </row>
    <row r="13" spans="1:10" x14ac:dyDescent="0.2">
      <c r="A13" s="1066"/>
      <c r="B13" s="1066"/>
      <c r="C13" s="1067" t="s">
        <v>289</v>
      </c>
      <c r="D13" s="1068" t="s">
        <v>290</v>
      </c>
      <c r="E13" s="1069" t="s">
        <v>240</v>
      </c>
      <c r="F13" s="1069">
        <f t="shared" ref="F13" si="6">G13-E13</f>
        <v>0</v>
      </c>
      <c r="G13" s="1070" t="s">
        <v>240</v>
      </c>
      <c r="H13" s="1071">
        <v>1030.82</v>
      </c>
      <c r="I13" s="1072">
        <f t="shared" si="2"/>
        <v>0.34360666666666667</v>
      </c>
      <c r="J13" s="1073">
        <v>94.18</v>
      </c>
    </row>
    <row r="14" spans="1:10" x14ac:dyDescent="0.2">
      <c r="A14" s="1056" t="s">
        <v>349</v>
      </c>
      <c r="B14" s="1056"/>
      <c r="C14" s="1056"/>
      <c r="D14" s="1057" t="s">
        <v>350</v>
      </c>
      <c r="E14" s="1058">
        <f>E15</f>
        <v>0</v>
      </c>
      <c r="F14" s="1058">
        <f t="shared" ref="F14:H15" si="7">F15</f>
        <v>2220</v>
      </c>
      <c r="G14" s="1058" t="str">
        <f t="shared" si="7"/>
        <v>2 220,00</v>
      </c>
      <c r="H14" s="1058">
        <f t="shared" si="7"/>
        <v>0</v>
      </c>
      <c r="I14" s="1076">
        <f t="shared" si="2"/>
        <v>0</v>
      </c>
      <c r="J14" s="1058">
        <f>J15</f>
        <v>0</v>
      </c>
    </row>
    <row r="15" spans="1:10" ht="15" x14ac:dyDescent="0.2">
      <c r="A15" s="1060"/>
      <c r="B15" s="1061" t="s">
        <v>351</v>
      </c>
      <c r="C15" s="1062"/>
      <c r="D15" s="1063" t="s">
        <v>352</v>
      </c>
      <c r="E15" s="1064">
        <f>E16</f>
        <v>0</v>
      </c>
      <c r="F15" s="1064">
        <f t="shared" si="7"/>
        <v>2220</v>
      </c>
      <c r="G15" s="1064" t="str">
        <f t="shared" si="7"/>
        <v>2 220,00</v>
      </c>
      <c r="H15" s="1064">
        <f t="shared" si="7"/>
        <v>0</v>
      </c>
      <c r="I15" s="1077">
        <f t="shared" si="2"/>
        <v>0</v>
      </c>
      <c r="J15" s="1064">
        <f>J16</f>
        <v>0</v>
      </c>
    </row>
    <row r="16" spans="1:10" x14ac:dyDescent="0.2">
      <c r="A16" s="1066"/>
      <c r="B16" s="1066"/>
      <c r="C16" s="1067" t="s">
        <v>289</v>
      </c>
      <c r="D16" s="1068" t="s">
        <v>290</v>
      </c>
      <c r="E16" s="1069">
        <v>0</v>
      </c>
      <c r="F16" s="1069">
        <f>G16-E16</f>
        <v>2220</v>
      </c>
      <c r="G16" s="1070" t="s">
        <v>353</v>
      </c>
      <c r="H16" s="1071">
        <v>0</v>
      </c>
      <c r="I16" s="1072">
        <f t="shared" si="2"/>
        <v>0</v>
      </c>
      <c r="J16" s="1073">
        <v>0</v>
      </c>
    </row>
    <row r="17" spans="1:10" x14ac:dyDescent="0.2">
      <c r="A17" s="1056" t="s">
        <v>53</v>
      </c>
      <c r="B17" s="1056"/>
      <c r="C17" s="1056"/>
      <c r="D17" s="1057" t="s">
        <v>54</v>
      </c>
      <c r="E17" s="1058">
        <f>E18+E23+E29+E31</f>
        <v>3072691.4299999997</v>
      </c>
      <c r="F17" s="1058">
        <f>F18+F23+F29+F31</f>
        <v>242875.72999999998</v>
      </c>
      <c r="G17" s="1058">
        <f>G18+G23+G29+G31</f>
        <v>3315567.1599999997</v>
      </c>
      <c r="H17" s="1058">
        <f>H18+H23+H29+H31</f>
        <v>1565752.6</v>
      </c>
      <c r="I17" s="1076">
        <f t="shared" si="2"/>
        <v>0.47224276404040638</v>
      </c>
      <c r="J17" s="1058">
        <f>J18+J23+J29+J31</f>
        <v>92027.689999999988</v>
      </c>
    </row>
    <row r="18" spans="1:10" ht="15" x14ac:dyDescent="0.2">
      <c r="A18" s="1060"/>
      <c r="B18" s="1061" t="s">
        <v>55</v>
      </c>
      <c r="C18" s="1062"/>
      <c r="D18" s="1063" t="s">
        <v>56</v>
      </c>
      <c r="E18" s="1064">
        <f>E19+E20+E21+E22</f>
        <v>119825.86</v>
      </c>
      <c r="F18" s="1064">
        <f t="shared" ref="F18:H18" si="8">F19+F20+F21+F22</f>
        <v>0</v>
      </c>
      <c r="G18" s="1064">
        <f t="shared" si="8"/>
        <v>119825.86</v>
      </c>
      <c r="H18" s="1064">
        <f t="shared" si="8"/>
        <v>61450.290000000008</v>
      </c>
      <c r="I18" s="1077">
        <f t="shared" si="2"/>
        <v>0.51282995173162127</v>
      </c>
      <c r="J18" s="1064">
        <f>J19+J20+J21+J22</f>
        <v>0</v>
      </c>
    </row>
    <row r="19" spans="1:10" x14ac:dyDescent="0.2">
      <c r="A19" s="1066"/>
      <c r="B19" s="1066"/>
      <c r="C19" s="1067" t="s">
        <v>269</v>
      </c>
      <c r="D19" s="1068" t="s">
        <v>270</v>
      </c>
      <c r="E19" s="1069">
        <v>92726.080000000002</v>
      </c>
      <c r="F19" s="1069">
        <f>G19-E19</f>
        <v>15</v>
      </c>
      <c r="G19" s="1070" t="s">
        <v>357</v>
      </c>
      <c r="H19" s="1071">
        <v>43948.41</v>
      </c>
      <c r="I19" s="1072">
        <f t="shared" si="2"/>
        <v>0.47388287908659249</v>
      </c>
      <c r="J19" s="1073">
        <v>0</v>
      </c>
    </row>
    <row r="20" spans="1:10" x14ac:dyDescent="0.2">
      <c r="A20" s="1066"/>
      <c r="B20" s="1066"/>
      <c r="C20" s="1067" t="s">
        <v>358</v>
      </c>
      <c r="D20" s="1068" t="s">
        <v>359</v>
      </c>
      <c r="E20" s="1069">
        <v>7429.27</v>
      </c>
      <c r="F20" s="1069">
        <f t="shared" ref="F20:F22" si="9">G20-E20</f>
        <v>-15</v>
      </c>
      <c r="G20" s="1070" t="s">
        <v>360</v>
      </c>
      <c r="H20" s="1071">
        <v>7414.27</v>
      </c>
      <c r="I20" s="1072">
        <f t="shared" si="2"/>
        <v>1</v>
      </c>
      <c r="J20" s="1073">
        <v>0</v>
      </c>
    </row>
    <row r="21" spans="1:10" x14ac:dyDescent="0.2">
      <c r="A21" s="1066"/>
      <c r="B21" s="1066"/>
      <c r="C21" s="1067" t="s">
        <v>272</v>
      </c>
      <c r="D21" s="1068" t="s">
        <v>273</v>
      </c>
      <c r="E21" s="1069">
        <v>17216.7</v>
      </c>
      <c r="F21" s="1069">
        <f t="shared" si="9"/>
        <v>0</v>
      </c>
      <c r="G21" s="1070" t="s">
        <v>361</v>
      </c>
      <c r="H21" s="1071">
        <v>8829.2199999999993</v>
      </c>
      <c r="I21" s="1072">
        <f t="shared" si="2"/>
        <v>0.51282882317749623</v>
      </c>
      <c r="J21" s="1073">
        <v>0</v>
      </c>
    </row>
    <row r="22" spans="1:10" x14ac:dyDescent="0.2">
      <c r="A22" s="1066"/>
      <c r="B22" s="1066"/>
      <c r="C22" s="1067" t="s">
        <v>275</v>
      </c>
      <c r="D22" s="1068" t="s">
        <v>276</v>
      </c>
      <c r="E22" s="1069" t="s">
        <v>362</v>
      </c>
      <c r="F22" s="1069">
        <f t="shared" si="9"/>
        <v>0</v>
      </c>
      <c r="G22" s="1070" t="s">
        <v>362</v>
      </c>
      <c r="H22" s="1071">
        <v>1258.3900000000001</v>
      </c>
      <c r="I22" s="1072">
        <f t="shared" si="2"/>
        <v>0.51283106679001234</v>
      </c>
      <c r="J22" s="1073">
        <v>0</v>
      </c>
    </row>
    <row r="23" spans="1:10" ht="15" x14ac:dyDescent="0.2">
      <c r="A23" s="1060"/>
      <c r="B23" s="1061" t="s">
        <v>58</v>
      </c>
      <c r="C23" s="1062"/>
      <c r="D23" s="1063" t="s">
        <v>59</v>
      </c>
      <c r="E23" s="1064">
        <f>E24+E25+E26+E27+E28</f>
        <v>2915865.57</v>
      </c>
      <c r="F23" s="1064">
        <f t="shared" ref="F23:H23" si="10">F24+F25+F26+F27+F28</f>
        <v>252875.72999999998</v>
      </c>
      <c r="G23" s="1064">
        <f t="shared" si="10"/>
        <v>3168741.3</v>
      </c>
      <c r="H23" s="1064">
        <f t="shared" si="10"/>
        <v>1481726.25</v>
      </c>
      <c r="I23" s="1077">
        <f t="shared" si="2"/>
        <v>0.46760720100438624</v>
      </c>
      <c r="J23" s="1064">
        <f>J24+J25+J26+J27+J28</f>
        <v>92027.689999999988</v>
      </c>
    </row>
    <row r="24" spans="1:10" x14ac:dyDescent="0.2">
      <c r="A24" s="1066"/>
      <c r="B24" s="1066"/>
      <c r="C24" s="1067" t="s">
        <v>269</v>
      </c>
      <c r="D24" s="1068" t="s">
        <v>270</v>
      </c>
      <c r="E24" s="1069">
        <v>2272302.9300000002</v>
      </c>
      <c r="F24" s="1069">
        <f t="shared" ref="F24:F28" si="11">G24-E24</f>
        <v>205083.72999999998</v>
      </c>
      <c r="G24" s="1070" t="s">
        <v>379</v>
      </c>
      <c r="H24" s="1071">
        <v>1103412.82</v>
      </c>
      <c r="I24" s="1072">
        <f t="shared" si="2"/>
        <v>0.44539386516273566</v>
      </c>
      <c r="J24" s="1073">
        <v>66868.58</v>
      </c>
    </row>
    <row r="25" spans="1:10" x14ac:dyDescent="0.2">
      <c r="A25" s="1066"/>
      <c r="B25" s="1066"/>
      <c r="C25" s="1067" t="s">
        <v>358</v>
      </c>
      <c r="D25" s="1068" t="s">
        <v>359</v>
      </c>
      <c r="E25" s="1069">
        <v>176750.57</v>
      </c>
      <c r="F25" s="1069">
        <f t="shared" si="11"/>
        <v>-5064</v>
      </c>
      <c r="G25" s="1070" t="s">
        <v>380</v>
      </c>
      <c r="H25" s="1071">
        <v>171686.5</v>
      </c>
      <c r="I25" s="1072">
        <f t="shared" si="2"/>
        <v>0.99999959228028146</v>
      </c>
      <c r="J25" s="1073">
        <v>0</v>
      </c>
    </row>
    <row r="26" spans="1:10" x14ac:dyDescent="0.2">
      <c r="A26" s="1066"/>
      <c r="B26" s="1066"/>
      <c r="C26" s="1067" t="s">
        <v>272</v>
      </c>
      <c r="D26" s="1068" t="s">
        <v>273</v>
      </c>
      <c r="E26" s="1069">
        <v>411992.21</v>
      </c>
      <c r="F26" s="1069">
        <f t="shared" si="11"/>
        <v>33876</v>
      </c>
      <c r="G26" s="1070" t="s">
        <v>381</v>
      </c>
      <c r="H26" s="1071">
        <v>185105.27</v>
      </c>
      <c r="I26" s="1072">
        <f t="shared" si="2"/>
        <v>0.41515691374363733</v>
      </c>
      <c r="J26" s="1073">
        <v>21146.85</v>
      </c>
    </row>
    <row r="27" spans="1:10" x14ac:dyDescent="0.2">
      <c r="A27" s="1066"/>
      <c r="B27" s="1066"/>
      <c r="C27" s="1067" t="s">
        <v>275</v>
      </c>
      <c r="D27" s="1068" t="s">
        <v>276</v>
      </c>
      <c r="E27" s="1069">
        <v>45819.86</v>
      </c>
      <c r="F27" s="1069">
        <f t="shared" si="11"/>
        <v>5480</v>
      </c>
      <c r="G27" s="1070" t="s">
        <v>382</v>
      </c>
      <c r="H27" s="1071">
        <v>18859.689999999999</v>
      </c>
      <c r="I27" s="1072">
        <f t="shared" si="2"/>
        <v>0.36763628594697917</v>
      </c>
      <c r="J27" s="1073">
        <v>3243.42</v>
      </c>
    </row>
    <row r="28" spans="1:10" x14ac:dyDescent="0.2">
      <c r="A28" s="1066"/>
      <c r="B28" s="1066"/>
      <c r="C28" s="1067" t="s">
        <v>289</v>
      </c>
      <c r="D28" s="1068" t="s">
        <v>290</v>
      </c>
      <c r="E28" s="1069">
        <v>9000</v>
      </c>
      <c r="F28" s="1069">
        <f t="shared" si="11"/>
        <v>13500</v>
      </c>
      <c r="G28" s="1070">
        <v>22500</v>
      </c>
      <c r="H28" s="1071">
        <v>2661.97</v>
      </c>
      <c r="I28" s="1072">
        <f t="shared" si="2"/>
        <v>0.11830977777777776</v>
      </c>
      <c r="J28" s="1073">
        <v>768.84</v>
      </c>
    </row>
    <row r="29" spans="1:10" ht="15" x14ac:dyDescent="0.2">
      <c r="A29" s="1060"/>
      <c r="B29" s="1061" t="s">
        <v>410</v>
      </c>
      <c r="C29" s="1062"/>
      <c r="D29" s="1063" t="s">
        <v>411</v>
      </c>
      <c r="E29" s="1064" t="str">
        <f>E30</f>
        <v>2 000,00</v>
      </c>
      <c r="F29" s="1064">
        <f t="shared" ref="F29:H29" si="12">F30</f>
        <v>0</v>
      </c>
      <c r="G29" s="1064" t="str">
        <f t="shared" si="12"/>
        <v>2 000,00</v>
      </c>
      <c r="H29" s="1064">
        <f t="shared" si="12"/>
        <v>0</v>
      </c>
      <c r="I29" s="1077">
        <f t="shared" si="2"/>
        <v>0</v>
      </c>
      <c r="J29" s="1064">
        <f>J30</f>
        <v>0</v>
      </c>
    </row>
    <row r="30" spans="1:10" x14ac:dyDescent="0.2">
      <c r="A30" s="1066"/>
      <c r="B30" s="1066"/>
      <c r="C30" s="1067" t="s">
        <v>289</v>
      </c>
      <c r="D30" s="1068" t="s">
        <v>290</v>
      </c>
      <c r="E30" s="1069" t="s">
        <v>108</v>
      </c>
      <c r="F30" s="1069">
        <f>G30-E30</f>
        <v>0</v>
      </c>
      <c r="G30" s="1070" t="s">
        <v>108</v>
      </c>
      <c r="H30" s="1071">
        <v>0</v>
      </c>
      <c r="I30" s="1072">
        <f t="shared" si="2"/>
        <v>0</v>
      </c>
      <c r="J30" s="1073">
        <v>0</v>
      </c>
    </row>
    <row r="31" spans="1:10" ht="15" x14ac:dyDescent="0.2">
      <c r="A31" s="1060"/>
      <c r="B31" s="1061" t="s">
        <v>412</v>
      </c>
      <c r="C31" s="1062"/>
      <c r="D31" s="1063" t="s">
        <v>9</v>
      </c>
      <c r="E31" s="1064" t="str">
        <f>E32</f>
        <v>35 000,00</v>
      </c>
      <c r="F31" s="1064">
        <f t="shared" ref="F31:H31" si="13">F32</f>
        <v>-10000</v>
      </c>
      <c r="G31" s="1064" t="str">
        <f t="shared" si="13"/>
        <v>25 000,00</v>
      </c>
      <c r="H31" s="1064">
        <f t="shared" si="13"/>
        <v>22576.06</v>
      </c>
      <c r="I31" s="1077">
        <f t="shared" si="2"/>
        <v>0.90304240000000002</v>
      </c>
      <c r="J31" s="1064">
        <f>J32</f>
        <v>0</v>
      </c>
    </row>
    <row r="32" spans="1:10" x14ac:dyDescent="0.2">
      <c r="A32" s="1066"/>
      <c r="B32" s="1066"/>
      <c r="C32" s="1067" t="s">
        <v>414</v>
      </c>
      <c r="D32" s="1068" t="s">
        <v>415</v>
      </c>
      <c r="E32" s="1069" t="s">
        <v>416</v>
      </c>
      <c r="F32" s="1069">
        <f t="shared" ref="F32" si="14">G32-E32</f>
        <v>-10000</v>
      </c>
      <c r="G32" s="1070" t="s">
        <v>417</v>
      </c>
      <c r="H32" s="1071">
        <v>22576.06</v>
      </c>
      <c r="I32" s="1072">
        <f t="shared" si="2"/>
        <v>0.90304240000000002</v>
      </c>
      <c r="J32" s="1073">
        <v>0</v>
      </c>
    </row>
    <row r="33" spans="1:10" ht="33.75" x14ac:dyDescent="0.2">
      <c r="A33" s="1056" t="s">
        <v>65</v>
      </c>
      <c r="B33" s="1056"/>
      <c r="C33" s="1056"/>
      <c r="D33" s="1057" t="s">
        <v>66</v>
      </c>
      <c r="E33" s="1058">
        <f>E34+E38+E42</f>
        <v>2949</v>
      </c>
      <c r="F33" s="1058">
        <f t="shared" ref="F33:H33" si="15">F34+F38+F42</f>
        <v>15461.77</v>
      </c>
      <c r="G33" s="1058">
        <f t="shared" si="15"/>
        <v>18410.77</v>
      </c>
      <c r="H33" s="1058">
        <f t="shared" si="15"/>
        <v>16904.009999999998</v>
      </c>
      <c r="I33" s="1076">
        <f t="shared" si="2"/>
        <v>0.91815877337015228</v>
      </c>
      <c r="J33" s="1058">
        <f>J34+J38+J42</f>
        <v>0</v>
      </c>
    </row>
    <row r="34" spans="1:10" ht="22.5" x14ac:dyDescent="0.2">
      <c r="A34" s="1060"/>
      <c r="B34" s="1061" t="s">
        <v>67</v>
      </c>
      <c r="C34" s="1062"/>
      <c r="D34" s="1063" t="s">
        <v>68</v>
      </c>
      <c r="E34" s="1064">
        <f>E35+E36+E37</f>
        <v>2949</v>
      </c>
      <c r="F34" s="1064">
        <f t="shared" ref="F34:J34" si="16">F35+F36+F37</f>
        <v>0</v>
      </c>
      <c r="G34" s="1078">
        <f t="shared" si="16"/>
        <v>2949</v>
      </c>
      <c r="H34" s="1079">
        <f t="shared" si="16"/>
        <v>1476</v>
      </c>
      <c r="I34" s="1077">
        <f t="shared" si="2"/>
        <v>0.50050864699898268</v>
      </c>
      <c r="J34" s="1064">
        <f t="shared" si="16"/>
        <v>0</v>
      </c>
    </row>
    <row r="35" spans="1:10" x14ac:dyDescent="0.2">
      <c r="A35" s="1066"/>
      <c r="B35" s="1066"/>
      <c r="C35" s="1067" t="s">
        <v>269</v>
      </c>
      <c r="D35" s="1068" t="s">
        <v>270</v>
      </c>
      <c r="E35" s="1069" t="s">
        <v>419</v>
      </c>
      <c r="F35" s="1069">
        <f>G35-E35</f>
        <v>0</v>
      </c>
      <c r="G35" s="1070" t="s">
        <v>419</v>
      </c>
      <c r="H35" s="1071">
        <v>1233.72</v>
      </c>
      <c r="I35" s="1072">
        <f t="shared" si="2"/>
        <v>0.50051523388372754</v>
      </c>
      <c r="J35" s="1073">
        <v>0</v>
      </c>
    </row>
    <row r="36" spans="1:10" x14ac:dyDescent="0.2">
      <c r="A36" s="1066"/>
      <c r="B36" s="1066"/>
      <c r="C36" s="1067" t="s">
        <v>272</v>
      </c>
      <c r="D36" s="1068" t="s">
        <v>273</v>
      </c>
      <c r="E36" s="1069" t="s">
        <v>420</v>
      </c>
      <c r="F36" s="1069">
        <f t="shared" ref="F36:F37" si="17">G36-E36</f>
        <v>0</v>
      </c>
      <c r="G36" s="1070" t="s">
        <v>420</v>
      </c>
      <c r="H36" s="1071">
        <v>212.04</v>
      </c>
      <c r="I36" s="1072">
        <f t="shared" si="2"/>
        <v>0.50043661938590078</v>
      </c>
      <c r="J36" s="1073">
        <v>0</v>
      </c>
    </row>
    <row r="37" spans="1:10" x14ac:dyDescent="0.2">
      <c r="A37" s="1066"/>
      <c r="B37" s="1066"/>
      <c r="C37" s="1067" t="s">
        <v>275</v>
      </c>
      <c r="D37" s="1068" t="s">
        <v>276</v>
      </c>
      <c r="E37" s="1069" t="s">
        <v>421</v>
      </c>
      <c r="F37" s="1069">
        <f t="shared" si="17"/>
        <v>0</v>
      </c>
      <c r="G37" s="1070" t="s">
        <v>421</v>
      </c>
      <c r="H37" s="1071">
        <v>30.24</v>
      </c>
      <c r="I37" s="1072">
        <f t="shared" si="2"/>
        <v>0.50074515648286133</v>
      </c>
      <c r="J37" s="1073">
        <v>0</v>
      </c>
    </row>
    <row r="38" spans="1:10" ht="15" x14ac:dyDescent="0.2">
      <c r="A38" s="1060"/>
      <c r="B38" s="1061" t="s">
        <v>70</v>
      </c>
      <c r="C38" s="1062"/>
      <c r="D38" s="1063" t="s">
        <v>71</v>
      </c>
      <c r="E38" s="1064">
        <f>E39+E40+E41</f>
        <v>0</v>
      </c>
      <c r="F38" s="1064">
        <f t="shared" ref="F38:H38" si="18">F39+F40+F41</f>
        <v>14325.14</v>
      </c>
      <c r="G38" s="1064">
        <f t="shared" si="18"/>
        <v>14325.14</v>
      </c>
      <c r="H38" s="1064">
        <f t="shared" si="18"/>
        <v>14298.74</v>
      </c>
      <c r="I38" s="1077">
        <f t="shared" si="2"/>
        <v>0.99815708607385345</v>
      </c>
      <c r="J38" s="1064">
        <f>J39+J40+J41</f>
        <v>0</v>
      </c>
    </row>
    <row r="39" spans="1:10" x14ac:dyDescent="0.2">
      <c r="A39" s="1066"/>
      <c r="B39" s="1066"/>
      <c r="C39" s="1067" t="s">
        <v>272</v>
      </c>
      <c r="D39" s="1068" t="s">
        <v>273</v>
      </c>
      <c r="E39" s="1069">
        <v>0</v>
      </c>
      <c r="F39" s="1069">
        <f t="shared" ref="F39:F41" si="19">G39-E39</f>
        <v>1658.89</v>
      </c>
      <c r="G39" s="1070">
        <v>1658.89</v>
      </c>
      <c r="H39" s="1071">
        <v>1658.89</v>
      </c>
      <c r="I39" s="1072">
        <f t="shared" si="2"/>
        <v>1</v>
      </c>
      <c r="J39" s="1073">
        <v>0</v>
      </c>
    </row>
    <row r="40" spans="1:10" x14ac:dyDescent="0.2">
      <c r="A40" s="1066"/>
      <c r="B40" s="1066"/>
      <c r="C40" s="1067" t="s">
        <v>275</v>
      </c>
      <c r="D40" s="1068" t="s">
        <v>276</v>
      </c>
      <c r="E40" s="1069">
        <v>0</v>
      </c>
      <c r="F40" s="1069">
        <f t="shared" si="19"/>
        <v>181.25</v>
      </c>
      <c r="G40" s="1070">
        <v>181.25</v>
      </c>
      <c r="H40" s="1071">
        <v>154.85</v>
      </c>
      <c r="I40" s="1072">
        <f t="shared" si="2"/>
        <v>0.85434482758620689</v>
      </c>
      <c r="J40" s="1073">
        <v>0</v>
      </c>
    </row>
    <row r="41" spans="1:10" x14ac:dyDescent="0.2">
      <c r="A41" s="1066"/>
      <c r="B41" s="1066"/>
      <c r="C41" s="1067" t="s">
        <v>289</v>
      </c>
      <c r="D41" s="1068" t="s">
        <v>290</v>
      </c>
      <c r="E41" s="1069">
        <v>0</v>
      </c>
      <c r="F41" s="1069">
        <f t="shared" si="19"/>
        <v>12485</v>
      </c>
      <c r="G41" s="1070" t="s">
        <v>422</v>
      </c>
      <c r="H41" s="1071">
        <v>12485</v>
      </c>
      <c r="I41" s="1072">
        <f t="shared" si="2"/>
        <v>1</v>
      </c>
      <c r="J41" s="1073">
        <v>0</v>
      </c>
    </row>
    <row r="42" spans="1:10" ht="45" x14ac:dyDescent="0.2">
      <c r="A42" s="1060"/>
      <c r="B42" s="1061" t="s">
        <v>73</v>
      </c>
      <c r="C42" s="1062"/>
      <c r="D42" s="1063" t="s">
        <v>74</v>
      </c>
      <c r="E42" s="1064">
        <f>E43+E44+E45</f>
        <v>0</v>
      </c>
      <c r="F42" s="1064">
        <f t="shared" ref="F42:H42" si="20">F43+F44+F45</f>
        <v>1136.6300000000001</v>
      </c>
      <c r="G42" s="1064">
        <f t="shared" si="20"/>
        <v>1136.6300000000001</v>
      </c>
      <c r="H42" s="1064">
        <f t="shared" si="20"/>
        <v>1129.27</v>
      </c>
      <c r="I42" s="1077">
        <f t="shared" si="2"/>
        <v>0.99352471780614615</v>
      </c>
      <c r="J42" s="1064">
        <f>J43+J44+J45</f>
        <v>0</v>
      </c>
    </row>
    <row r="43" spans="1:10" x14ac:dyDescent="0.2">
      <c r="A43" s="1066"/>
      <c r="B43" s="1066"/>
      <c r="C43" s="1067" t="s">
        <v>272</v>
      </c>
      <c r="D43" s="1068" t="s">
        <v>273</v>
      </c>
      <c r="E43" s="1069">
        <v>0</v>
      </c>
      <c r="F43" s="1069">
        <f t="shared" ref="F43:F45" si="21">G43-E43</f>
        <v>163.33000000000001</v>
      </c>
      <c r="G43" s="1070" t="s">
        <v>425</v>
      </c>
      <c r="H43" s="1071">
        <v>163.33000000000001</v>
      </c>
      <c r="I43" s="1072">
        <f t="shared" si="2"/>
        <v>1</v>
      </c>
      <c r="J43" s="1073">
        <v>0</v>
      </c>
    </row>
    <row r="44" spans="1:10" x14ac:dyDescent="0.2">
      <c r="A44" s="1066"/>
      <c r="B44" s="1066"/>
      <c r="C44" s="1067" t="s">
        <v>275</v>
      </c>
      <c r="D44" s="1068" t="s">
        <v>276</v>
      </c>
      <c r="E44" s="1069">
        <v>0</v>
      </c>
      <c r="F44" s="1069">
        <f t="shared" si="21"/>
        <v>23.3</v>
      </c>
      <c r="G44" s="1070" t="s">
        <v>426</v>
      </c>
      <c r="H44" s="1071">
        <v>15.94</v>
      </c>
      <c r="I44" s="1072">
        <f t="shared" si="2"/>
        <v>0.68412017167381967</v>
      </c>
      <c r="J44" s="1073">
        <v>0</v>
      </c>
    </row>
    <row r="45" spans="1:10" x14ac:dyDescent="0.2">
      <c r="A45" s="1066"/>
      <c r="B45" s="1066"/>
      <c r="C45" s="1067" t="s">
        <v>289</v>
      </c>
      <c r="D45" s="1068" t="s">
        <v>290</v>
      </c>
      <c r="E45" s="1069">
        <v>0</v>
      </c>
      <c r="F45" s="1069">
        <f t="shared" si="21"/>
        <v>950</v>
      </c>
      <c r="G45" s="1070" t="s">
        <v>427</v>
      </c>
      <c r="H45" s="1071">
        <v>950</v>
      </c>
      <c r="I45" s="1072">
        <f t="shared" si="2"/>
        <v>1</v>
      </c>
      <c r="J45" s="1073">
        <v>0</v>
      </c>
    </row>
    <row r="46" spans="1:10" ht="22.5" x14ac:dyDescent="0.2">
      <c r="A46" s="1056" t="s">
        <v>76</v>
      </c>
      <c r="B46" s="1056"/>
      <c r="C46" s="1056"/>
      <c r="D46" s="1057" t="s">
        <v>77</v>
      </c>
      <c r="E46" s="1058">
        <f>E47</f>
        <v>32471.9</v>
      </c>
      <c r="F46" s="1058">
        <f t="shared" ref="F46:H46" si="22">F47</f>
        <v>1225</v>
      </c>
      <c r="G46" s="1058">
        <f t="shared" si="22"/>
        <v>33696.9</v>
      </c>
      <c r="H46" s="1058">
        <f t="shared" si="22"/>
        <v>13965.52</v>
      </c>
      <c r="I46" s="1076">
        <f t="shared" si="2"/>
        <v>0.41444524570509456</v>
      </c>
      <c r="J46" s="1058">
        <f>J47</f>
        <v>960.14</v>
      </c>
    </row>
    <row r="47" spans="1:10" ht="15" x14ac:dyDescent="0.2">
      <c r="A47" s="1060"/>
      <c r="B47" s="1061" t="s">
        <v>79</v>
      </c>
      <c r="C47" s="1062"/>
      <c r="D47" s="1063" t="s">
        <v>80</v>
      </c>
      <c r="E47" s="1064">
        <f>E48+E49+E50</f>
        <v>32471.9</v>
      </c>
      <c r="F47" s="1064">
        <f t="shared" ref="F47:H47" si="23">F48+F49+F50</f>
        <v>1225</v>
      </c>
      <c r="G47" s="1064">
        <f t="shared" si="23"/>
        <v>33696.9</v>
      </c>
      <c r="H47" s="1064">
        <f t="shared" si="23"/>
        <v>13965.52</v>
      </c>
      <c r="I47" s="1077">
        <f t="shared" si="2"/>
        <v>0.41444524570509456</v>
      </c>
      <c r="J47" s="1064">
        <f>J48+J49+J50</f>
        <v>960.14</v>
      </c>
    </row>
    <row r="48" spans="1:10" x14ac:dyDescent="0.2">
      <c r="A48" s="1066"/>
      <c r="B48" s="1066"/>
      <c r="C48" s="1067" t="s">
        <v>272</v>
      </c>
      <c r="D48" s="1068" t="s">
        <v>273</v>
      </c>
      <c r="E48" s="1069">
        <v>4674.3</v>
      </c>
      <c r="F48" s="1069">
        <f t="shared" ref="F48:F50" si="24">G48-E48</f>
        <v>186</v>
      </c>
      <c r="G48" s="1070" t="s">
        <v>441</v>
      </c>
      <c r="H48" s="1071">
        <v>1779.19</v>
      </c>
      <c r="I48" s="1072">
        <f t="shared" si="2"/>
        <v>0.36606588070695223</v>
      </c>
      <c r="J48" s="1073">
        <v>369.59</v>
      </c>
    </row>
    <row r="49" spans="1:10" x14ac:dyDescent="0.2">
      <c r="A49" s="1066"/>
      <c r="B49" s="1066"/>
      <c r="C49" s="1067" t="s">
        <v>275</v>
      </c>
      <c r="D49" s="1068" t="s">
        <v>276</v>
      </c>
      <c r="E49" s="1069">
        <v>605.6</v>
      </c>
      <c r="F49" s="1069">
        <f t="shared" si="24"/>
        <v>31</v>
      </c>
      <c r="G49" s="1070" t="s">
        <v>442</v>
      </c>
      <c r="H49" s="1071">
        <v>229.1</v>
      </c>
      <c r="I49" s="1072">
        <f t="shared" si="2"/>
        <v>0.35988061577128494</v>
      </c>
      <c r="J49" s="1073">
        <v>47.78</v>
      </c>
    </row>
    <row r="50" spans="1:10" x14ac:dyDescent="0.2">
      <c r="A50" s="1066"/>
      <c r="B50" s="1066"/>
      <c r="C50" s="1067" t="s">
        <v>289</v>
      </c>
      <c r="D50" s="1068" t="s">
        <v>290</v>
      </c>
      <c r="E50" s="1069">
        <v>27192</v>
      </c>
      <c r="F50" s="1069">
        <f t="shared" si="24"/>
        <v>1008</v>
      </c>
      <c r="G50" s="1070" t="s">
        <v>443</v>
      </c>
      <c r="H50" s="1071">
        <v>11957.23</v>
      </c>
      <c r="I50" s="1072">
        <f t="shared" si="2"/>
        <v>0.42401524822695036</v>
      </c>
      <c r="J50" s="1073">
        <v>542.77</v>
      </c>
    </row>
    <row r="51" spans="1:10" x14ac:dyDescent="0.2">
      <c r="A51" s="1056" t="s">
        <v>162</v>
      </c>
      <c r="B51" s="1056"/>
      <c r="C51" s="1056"/>
      <c r="D51" s="1057" t="s">
        <v>163</v>
      </c>
      <c r="E51" s="1058">
        <f>E52+E58+E63+E69+E75+E77+E83+E88+E92</f>
        <v>14759820</v>
      </c>
      <c r="F51" s="1058">
        <f>F52+F58+F63+F69+F75+F77+F83+F88+F92</f>
        <v>16202</v>
      </c>
      <c r="G51" s="1058">
        <f>G52+G58+G63+G69+G75+G77+G83+G88+G92</f>
        <v>14776022</v>
      </c>
      <c r="H51" s="1058">
        <f>H52+H58+H63+H69+H75+H77+H83+H88+H92</f>
        <v>7643395.9499999993</v>
      </c>
      <c r="I51" s="1059">
        <f>H51/G51</f>
        <v>0.51728374186232262</v>
      </c>
      <c r="J51" s="1058">
        <f>J52+J58+J63+J69+J75+J77+J83+J88+J92</f>
        <v>298971.17000000004</v>
      </c>
    </row>
    <row r="52" spans="1:10" ht="15" x14ac:dyDescent="0.2">
      <c r="A52" s="1060"/>
      <c r="B52" s="1061" t="s">
        <v>164</v>
      </c>
      <c r="C52" s="1062"/>
      <c r="D52" s="1063" t="s">
        <v>165</v>
      </c>
      <c r="E52" s="1064">
        <f>E53+E54+E55+E56+E57</f>
        <v>8265972</v>
      </c>
      <c r="F52" s="1064">
        <f t="shared" ref="F52:H52" si="25">F53+F54+F55+F56+F57</f>
        <v>-505678</v>
      </c>
      <c r="G52" s="1064">
        <f t="shared" si="25"/>
        <v>7760294</v>
      </c>
      <c r="H52" s="1064">
        <f t="shared" si="25"/>
        <v>4211049.5</v>
      </c>
      <c r="I52" s="1077">
        <f t="shared" si="2"/>
        <v>0.54264045924033288</v>
      </c>
      <c r="J52" s="1064">
        <f>J53+J54+J55+J56+J57</f>
        <v>108386.01000000001</v>
      </c>
    </row>
    <row r="53" spans="1:10" x14ac:dyDescent="0.2">
      <c r="A53" s="1066"/>
      <c r="B53" s="1066"/>
      <c r="C53" s="1067" t="s">
        <v>269</v>
      </c>
      <c r="D53" s="1068" t="s">
        <v>270</v>
      </c>
      <c r="E53" s="1069">
        <v>6338753</v>
      </c>
      <c r="F53" s="1069">
        <f t="shared" ref="F53:F57" si="26">G53-E53</f>
        <v>-423000</v>
      </c>
      <c r="G53" s="1070" t="s">
        <v>474</v>
      </c>
      <c r="H53" s="1071">
        <v>3028891.69</v>
      </c>
      <c r="I53" s="1072">
        <f t="shared" si="2"/>
        <v>0.51200442107708011</v>
      </c>
      <c r="J53" s="1073">
        <v>0</v>
      </c>
    </row>
    <row r="54" spans="1:10" x14ac:dyDescent="0.2">
      <c r="A54" s="1066"/>
      <c r="B54" s="1066"/>
      <c r="C54" s="1067" t="s">
        <v>358</v>
      </c>
      <c r="D54" s="1068" t="s">
        <v>359</v>
      </c>
      <c r="E54" s="1069" t="s">
        <v>475</v>
      </c>
      <c r="F54" s="1069">
        <f t="shared" si="26"/>
        <v>0</v>
      </c>
      <c r="G54" s="1070" t="s">
        <v>475</v>
      </c>
      <c r="H54" s="1071">
        <v>483587.07</v>
      </c>
      <c r="I54" s="1072">
        <f t="shared" si="2"/>
        <v>0.96794849879903921</v>
      </c>
      <c r="J54" s="1073">
        <v>74979</v>
      </c>
    </row>
    <row r="55" spans="1:10" x14ac:dyDescent="0.2">
      <c r="A55" s="1066"/>
      <c r="B55" s="1066"/>
      <c r="C55" s="1067" t="s">
        <v>272</v>
      </c>
      <c r="D55" s="1068" t="s">
        <v>273</v>
      </c>
      <c r="E55" s="1069">
        <v>1216152</v>
      </c>
      <c r="F55" s="1069">
        <f t="shared" si="26"/>
        <v>-72600</v>
      </c>
      <c r="G55" s="1070" t="s">
        <v>476</v>
      </c>
      <c r="H55" s="1071">
        <v>618859.79</v>
      </c>
      <c r="I55" s="1072">
        <f t="shared" si="2"/>
        <v>0.54117328289400046</v>
      </c>
      <c r="J55" s="1073">
        <v>12092.55</v>
      </c>
    </row>
    <row r="56" spans="1:10" x14ac:dyDescent="0.2">
      <c r="A56" s="1066"/>
      <c r="B56" s="1066"/>
      <c r="C56" s="1067" t="s">
        <v>275</v>
      </c>
      <c r="D56" s="1068" t="s">
        <v>276</v>
      </c>
      <c r="E56" s="1069">
        <v>165185</v>
      </c>
      <c r="F56" s="1069">
        <f t="shared" si="26"/>
        <v>-10078</v>
      </c>
      <c r="G56" s="1070" t="s">
        <v>477</v>
      </c>
      <c r="H56" s="1071">
        <v>79710.95</v>
      </c>
      <c r="I56" s="1072">
        <f t="shared" si="2"/>
        <v>0.51390943026426916</v>
      </c>
      <c r="J56" s="1073">
        <v>0</v>
      </c>
    </row>
    <row r="57" spans="1:10" x14ac:dyDescent="0.2">
      <c r="A57" s="1066"/>
      <c r="B57" s="1066"/>
      <c r="C57" s="1067" t="s">
        <v>289</v>
      </c>
      <c r="D57" s="1068" t="s">
        <v>290</v>
      </c>
      <c r="E57" s="1069" t="s">
        <v>478</v>
      </c>
      <c r="F57" s="1069">
        <f t="shared" si="26"/>
        <v>0</v>
      </c>
      <c r="G57" s="1070" t="s">
        <v>478</v>
      </c>
      <c r="H57" s="1071">
        <v>0</v>
      </c>
      <c r="I57" s="1072">
        <f t="shared" si="2"/>
        <v>0</v>
      </c>
      <c r="J57" s="1073">
        <v>21314.46</v>
      </c>
    </row>
    <row r="58" spans="1:10" ht="15" x14ac:dyDescent="0.2">
      <c r="A58" s="1060"/>
      <c r="B58" s="1061" t="s">
        <v>168</v>
      </c>
      <c r="C58" s="1062"/>
      <c r="D58" s="1063" t="s">
        <v>169</v>
      </c>
      <c r="E58" s="1064">
        <f>E59+E60+E61+E62</f>
        <v>750753</v>
      </c>
      <c r="F58" s="1064">
        <f t="shared" ref="F58:H58" si="27">F59+F60+F61+F62</f>
        <v>6076</v>
      </c>
      <c r="G58" s="1064">
        <f t="shared" si="27"/>
        <v>756829</v>
      </c>
      <c r="H58" s="1064">
        <f t="shared" si="27"/>
        <v>398534.93</v>
      </c>
      <c r="I58" s="1077">
        <f t="shared" si="2"/>
        <v>0.52658517313686448</v>
      </c>
      <c r="J58" s="1064">
        <f>J59+J60+J61+J62</f>
        <v>28015.97</v>
      </c>
    </row>
    <row r="59" spans="1:10" x14ac:dyDescent="0.2">
      <c r="A59" s="1066"/>
      <c r="B59" s="1066"/>
      <c r="C59" s="1067" t="s">
        <v>269</v>
      </c>
      <c r="D59" s="1068" t="s">
        <v>270</v>
      </c>
      <c r="E59" s="1069">
        <v>574334</v>
      </c>
      <c r="F59" s="1069">
        <f t="shared" ref="F59:F62" si="28">G59-E59</f>
        <v>6076</v>
      </c>
      <c r="G59" s="1070" t="s">
        <v>493</v>
      </c>
      <c r="H59" s="1071">
        <v>294654.13</v>
      </c>
      <c r="I59" s="1072">
        <f t="shared" si="2"/>
        <v>0.5076654950810634</v>
      </c>
      <c r="J59" s="1073">
        <v>16517.09</v>
      </c>
    </row>
    <row r="60" spans="1:10" x14ac:dyDescent="0.2">
      <c r="A60" s="1066"/>
      <c r="B60" s="1066"/>
      <c r="C60" s="1067" t="s">
        <v>358</v>
      </c>
      <c r="D60" s="1068" t="s">
        <v>359</v>
      </c>
      <c r="E60" s="1069" t="s">
        <v>494</v>
      </c>
      <c r="F60" s="1069">
        <f t="shared" si="28"/>
        <v>0</v>
      </c>
      <c r="G60" s="1070" t="s">
        <v>494</v>
      </c>
      <c r="H60" s="1071">
        <v>43194.7</v>
      </c>
      <c r="I60" s="1072">
        <f t="shared" si="2"/>
        <v>0.86562525050100192</v>
      </c>
      <c r="J60" s="1073">
        <v>0</v>
      </c>
    </row>
    <row r="61" spans="1:10" x14ac:dyDescent="0.2">
      <c r="A61" s="1066"/>
      <c r="B61" s="1066"/>
      <c r="C61" s="1067" t="s">
        <v>272</v>
      </c>
      <c r="D61" s="1068" t="s">
        <v>273</v>
      </c>
      <c r="E61" s="1069" t="s">
        <v>495</v>
      </c>
      <c r="F61" s="1069">
        <f t="shared" si="28"/>
        <v>0</v>
      </c>
      <c r="G61" s="1070" t="s">
        <v>495</v>
      </c>
      <c r="H61" s="1071">
        <v>52803.31</v>
      </c>
      <c r="I61" s="1072">
        <f t="shared" si="2"/>
        <v>0.47535005356355153</v>
      </c>
      <c r="J61" s="1073">
        <v>10099.66</v>
      </c>
    </row>
    <row r="62" spans="1:10" x14ac:dyDescent="0.2">
      <c r="A62" s="1066"/>
      <c r="B62" s="1066"/>
      <c r="C62" s="1067" t="s">
        <v>275</v>
      </c>
      <c r="D62" s="1068" t="s">
        <v>276</v>
      </c>
      <c r="E62" s="1069" t="s">
        <v>496</v>
      </c>
      <c r="F62" s="1069">
        <f t="shared" si="28"/>
        <v>0</v>
      </c>
      <c r="G62" s="1070" t="s">
        <v>496</v>
      </c>
      <c r="H62" s="1071">
        <v>7882.79</v>
      </c>
      <c r="I62" s="1072">
        <f t="shared" si="2"/>
        <v>0.51067569318476291</v>
      </c>
      <c r="J62" s="1073">
        <v>1399.22</v>
      </c>
    </row>
    <row r="63" spans="1:10" ht="15" x14ac:dyDescent="0.2">
      <c r="A63" s="1060"/>
      <c r="B63" s="1061" t="s">
        <v>173</v>
      </c>
      <c r="C63" s="1062"/>
      <c r="D63" s="1063" t="s">
        <v>174</v>
      </c>
      <c r="E63" s="1064">
        <f>E64+E65+E66+E67+E68</f>
        <v>2434199</v>
      </c>
      <c r="F63" s="1064">
        <f t="shared" ref="F63:H63" si="29">F64+F65+F66+F67+F68</f>
        <v>-36880</v>
      </c>
      <c r="G63" s="1064">
        <f t="shared" si="29"/>
        <v>2397319</v>
      </c>
      <c r="H63" s="1064">
        <f t="shared" si="29"/>
        <v>1259837.3400000001</v>
      </c>
      <c r="I63" s="1077">
        <f t="shared" si="2"/>
        <v>0.52551927382213215</v>
      </c>
      <c r="J63" s="1064">
        <f>J64+J65+J66+J67+J68</f>
        <v>72351.789999999994</v>
      </c>
    </row>
    <row r="64" spans="1:10" x14ac:dyDescent="0.2">
      <c r="A64" s="1066"/>
      <c r="B64" s="1066"/>
      <c r="C64" s="1067" t="s">
        <v>269</v>
      </c>
      <c r="D64" s="1068" t="s">
        <v>270</v>
      </c>
      <c r="E64" s="1069">
        <v>1878712</v>
      </c>
      <c r="F64" s="1069">
        <f t="shared" ref="F64:F68" si="30">G64-E64</f>
        <v>-17941</v>
      </c>
      <c r="G64" s="1070" t="s">
        <v>510</v>
      </c>
      <c r="H64" s="1071">
        <v>918051.8</v>
      </c>
      <c r="I64" s="1072">
        <f t="shared" si="2"/>
        <v>0.49337172602109558</v>
      </c>
      <c r="J64" s="1073">
        <v>45566.47</v>
      </c>
    </row>
    <row r="65" spans="1:10" x14ac:dyDescent="0.2">
      <c r="A65" s="1066"/>
      <c r="B65" s="1066"/>
      <c r="C65" s="1067" t="s">
        <v>358</v>
      </c>
      <c r="D65" s="1068" t="s">
        <v>359</v>
      </c>
      <c r="E65" s="1069">
        <v>152000</v>
      </c>
      <c r="F65" s="1069">
        <f t="shared" si="30"/>
        <v>-11966</v>
      </c>
      <c r="G65" s="1070" t="s">
        <v>511</v>
      </c>
      <c r="H65" s="1071">
        <v>140033.23000000001</v>
      </c>
      <c r="I65" s="1072">
        <f t="shared" si="2"/>
        <v>0.99999450133539003</v>
      </c>
      <c r="J65" s="1073">
        <v>0</v>
      </c>
    </row>
    <row r="66" spans="1:10" x14ac:dyDescent="0.2">
      <c r="A66" s="1066"/>
      <c r="B66" s="1066"/>
      <c r="C66" s="1067" t="s">
        <v>272</v>
      </c>
      <c r="D66" s="1068" t="s">
        <v>273</v>
      </c>
      <c r="E66" s="1069">
        <v>351466</v>
      </c>
      <c r="F66" s="1069">
        <f t="shared" si="30"/>
        <v>-5224</v>
      </c>
      <c r="G66" s="1070" t="s">
        <v>512</v>
      </c>
      <c r="H66" s="1071">
        <v>179398.07</v>
      </c>
      <c r="I66" s="1072">
        <f t="shared" si="2"/>
        <v>0.51812914088989781</v>
      </c>
      <c r="J66" s="1073">
        <v>23445.31</v>
      </c>
    </row>
    <row r="67" spans="1:10" x14ac:dyDescent="0.2">
      <c r="A67" s="1066"/>
      <c r="B67" s="1066"/>
      <c r="C67" s="1067" t="s">
        <v>275</v>
      </c>
      <c r="D67" s="1068" t="s">
        <v>276</v>
      </c>
      <c r="E67" s="1069">
        <v>46521</v>
      </c>
      <c r="F67" s="1069">
        <f t="shared" si="30"/>
        <v>-1749</v>
      </c>
      <c r="G67" s="1070" t="s">
        <v>513</v>
      </c>
      <c r="H67" s="1071">
        <v>22354.240000000002</v>
      </c>
      <c r="I67" s="1072">
        <f t="shared" si="2"/>
        <v>0.49929062807111591</v>
      </c>
      <c r="J67" s="1073">
        <v>3340.01</v>
      </c>
    </row>
    <row r="68" spans="1:10" x14ac:dyDescent="0.2">
      <c r="A68" s="1066"/>
      <c r="B68" s="1066"/>
      <c r="C68" s="1067" t="s">
        <v>289</v>
      </c>
      <c r="D68" s="1068" t="s">
        <v>290</v>
      </c>
      <c r="E68" s="1069" t="s">
        <v>514</v>
      </c>
      <c r="F68" s="1069">
        <f t="shared" si="30"/>
        <v>0</v>
      </c>
      <c r="G68" s="1070" t="s">
        <v>514</v>
      </c>
      <c r="H68" s="1071">
        <v>0</v>
      </c>
      <c r="I68" s="1072">
        <f t="shared" si="2"/>
        <v>0</v>
      </c>
      <c r="J68" s="1073">
        <v>0</v>
      </c>
    </row>
    <row r="69" spans="1:10" ht="15" x14ac:dyDescent="0.2">
      <c r="A69" s="1060"/>
      <c r="B69" s="1061" t="s">
        <v>184</v>
      </c>
      <c r="C69" s="1062"/>
      <c r="D69" s="1063" t="s">
        <v>185</v>
      </c>
      <c r="E69" s="1064">
        <f>E70+E71+E72+E73+E74</f>
        <v>2419959</v>
      </c>
      <c r="F69" s="1064">
        <f t="shared" ref="F69:J69" si="31">F70+F71+F72+F73+F74</f>
        <v>-145340</v>
      </c>
      <c r="G69" s="1064">
        <f t="shared" si="31"/>
        <v>2274619</v>
      </c>
      <c r="H69" s="1064">
        <f t="shared" si="31"/>
        <v>1228305.08</v>
      </c>
      <c r="I69" s="1065">
        <f>H69/G69</f>
        <v>0.54000475684059623</v>
      </c>
      <c r="J69" s="1064">
        <f t="shared" si="31"/>
        <v>63354.46</v>
      </c>
    </row>
    <row r="70" spans="1:10" x14ac:dyDescent="0.2">
      <c r="A70" s="1066"/>
      <c r="B70" s="1066"/>
      <c r="C70" s="1067" t="s">
        <v>269</v>
      </c>
      <c r="D70" s="1068" t="s">
        <v>270</v>
      </c>
      <c r="E70" s="1069">
        <v>1841815</v>
      </c>
      <c r="F70" s="1069">
        <f t="shared" ref="F70:F74" si="32">G70-E70</f>
        <v>-116380</v>
      </c>
      <c r="G70" s="1070" t="s">
        <v>531</v>
      </c>
      <c r="H70" s="1071">
        <v>862854.73</v>
      </c>
      <c r="I70" s="1072">
        <f t="shared" si="2"/>
        <v>0.5000795335668976</v>
      </c>
      <c r="J70" s="1073">
        <v>43749.75</v>
      </c>
    </row>
    <row r="71" spans="1:10" x14ac:dyDescent="0.2">
      <c r="A71" s="1066"/>
      <c r="B71" s="1066"/>
      <c r="C71" s="1067" t="s">
        <v>358</v>
      </c>
      <c r="D71" s="1068" t="s">
        <v>359</v>
      </c>
      <c r="E71" s="1069">
        <v>166100</v>
      </c>
      <c r="F71" s="1069">
        <f t="shared" si="32"/>
        <v>-5634</v>
      </c>
      <c r="G71" s="1070" t="s">
        <v>532</v>
      </c>
      <c r="H71" s="1071">
        <v>158814.28</v>
      </c>
      <c r="I71" s="1072">
        <f t="shared" ref="I71:I134" si="33">H71/G71</f>
        <v>0.98970672915134672</v>
      </c>
      <c r="J71" s="1073">
        <v>0</v>
      </c>
    </row>
    <row r="72" spans="1:10" x14ac:dyDescent="0.2">
      <c r="A72" s="1066"/>
      <c r="B72" s="1066"/>
      <c r="C72" s="1067" t="s">
        <v>272</v>
      </c>
      <c r="D72" s="1068" t="s">
        <v>273</v>
      </c>
      <c r="E72" s="1069">
        <v>357438</v>
      </c>
      <c r="F72" s="1069">
        <f t="shared" si="32"/>
        <v>-20400</v>
      </c>
      <c r="G72" s="1070" t="s">
        <v>533</v>
      </c>
      <c r="H72" s="1071">
        <v>183929.73</v>
      </c>
      <c r="I72" s="1072">
        <f t="shared" si="33"/>
        <v>0.54572401331600595</v>
      </c>
      <c r="J72" s="1073">
        <v>16436.36</v>
      </c>
    </row>
    <row r="73" spans="1:10" x14ac:dyDescent="0.2">
      <c r="A73" s="1066"/>
      <c r="B73" s="1066"/>
      <c r="C73" s="1067" t="s">
        <v>275</v>
      </c>
      <c r="D73" s="1068" t="s">
        <v>276</v>
      </c>
      <c r="E73" s="1069">
        <v>47490</v>
      </c>
      <c r="F73" s="1069">
        <f t="shared" si="32"/>
        <v>-2926</v>
      </c>
      <c r="G73" s="1070" t="s">
        <v>534</v>
      </c>
      <c r="H73" s="1071">
        <v>22706.34</v>
      </c>
      <c r="I73" s="1072">
        <f t="shared" si="33"/>
        <v>0.50952203572390276</v>
      </c>
      <c r="J73" s="1073">
        <v>3168.35</v>
      </c>
    </row>
    <row r="74" spans="1:10" x14ac:dyDescent="0.2">
      <c r="A74" s="1066"/>
      <c r="B74" s="1066"/>
      <c r="C74" s="1067" t="s">
        <v>289</v>
      </c>
      <c r="D74" s="1068" t="s">
        <v>290</v>
      </c>
      <c r="E74" s="1069" t="s">
        <v>535</v>
      </c>
      <c r="F74" s="1069">
        <f t="shared" si="32"/>
        <v>0</v>
      </c>
      <c r="G74" s="1070" t="s">
        <v>535</v>
      </c>
      <c r="H74" s="1071">
        <v>0</v>
      </c>
      <c r="I74" s="1072">
        <f t="shared" si="33"/>
        <v>0</v>
      </c>
      <c r="J74" s="1073">
        <v>0</v>
      </c>
    </row>
    <row r="75" spans="1:10" ht="15" x14ac:dyDescent="0.2">
      <c r="A75" s="1060"/>
      <c r="B75" s="1061" t="s">
        <v>546</v>
      </c>
      <c r="C75" s="1062"/>
      <c r="D75" s="1063" t="s">
        <v>547</v>
      </c>
      <c r="E75" s="1064" t="str">
        <f>E76</f>
        <v>1 000,00</v>
      </c>
      <c r="F75" s="1064">
        <f t="shared" ref="F75:J75" si="34">F76</f>
        <v>0</v>
      </c>
      <c r="G75" s="1064" t="str">
        <f t="shared" si="34"/>
        <v>1 000,00</v>
      </c>
      <c r="H75" s="1064">
        <f t="shared" si="34"/>
        <v>0</v>
      </c>
      <c r="I75" s="1065">
        <f>H75/G75</f>
        <v>0</v>
      </c>
      <c r="J75" s="1064">
        <f t="shared" si="34"/>
        <v>0</v>
      </c>
    </row>
    <row r="76" spans="1:10" x14ac:dyDescent="0.2">
      <c r="A76" s="1066"/>
      <c r="B76" s="1066"/>
      <c r="C76" s="1067" t="s">
        <v>289</v>
      </c>
      <c r="D76" s="1068" t="s">
        <v>290</v>
      </c>
      <c r="E76" s="1069" t="s">
        <v>46</v>
      </c>
      <c r="F76" s="1069">
        <f>G76-E76</f>
        <v>0</v>
      </c>
      <c r="G76" s="1070" t="s">
        <v>46</v>
      </c>
      <c r="H76" s="1071">
        <v>0</v>
      </c>
      <c r="I76" s="1072">
        <f t="shared" si="33"/>
        <v>0</v>
      </c>
      <c r="J76" s="1073">
        <v>0</v>
      </c>
    </row>
    <row r="77" spans="1:10" ht="15" x14ac:dyDescent="0.2">
      <c r="A77" s="1060"/>
      <c r="B77" s="1061" t="s">
        <v>549</v>
      </c>
      <c r="C77" s="1062"/>
      <c r="D77" s="1063" t="s">
        <v>550</v>
      </c>
      <c r="E77" s="1064">
        <f>E78+E79+E80+E81+E82</f>
        <v>554687</v>
      </c>
      <c r="F77" s="1064">
        <f t="shared" ref="F77:J77" si="35">F78+F79+F80+F81+F82</f>
        <v>0</v>
      </c>
      <c r="G77" s="1064">
        <f t="shared" si="35"/>
        <v>554687</v>
      </c>
      <c r="H77" s="1064">
        <f t="shared" si="35"/>
        <v>266715.64</v>
      </c>
      <c r="I77" s="1065">
        <f>H77/G77</f>
        <v>0.48083989709511854</v>
      </c>
      <c r="J77" s="1064">
        <f t="shared" si="35"/>
        <v>17054.440000000002</v>
      </c>
    </row>
    <row r="78" spans="1:10" x14ac:dyDescent="0.2">
      <c r="A78" s="1066"/>
      <c r="B78" s="1066"/>
      <c r="C78" s="1067" t="s">
        <v>269</v>
      </c>
      <c r="D78" s="1068" t="s">
        <v>270</v>
      </c>
      <c r="E78" s="1069" t="s">
        <v>552</v>
      </c>
      <c r="F78" s="1069">
        <f t="shared" ref="F78:F82" si="36">G78-E78</f>
        <v>0</v>
      </c>
      <c r="G78" s="1070" t="s">
        <v>552</v>
      </c>
      <c r="H78" s="1071">
        <v>192328.25</v>
      </c>
      <c r="I78" s="1072">
        <f t="shared" si="33"/>
        <v>0.44907757650476099</v>
      </c>
      <c r="J78" s="1073">
        <v>10248.709999999999</v>
      </c>
    </row>
    <row r="79" spans="1:10" x14ac:dyDescent="0.2">
      <c r="A79" s="1066"/>
      <c r="B79" s="1066"/>
      <c r="C79" s="1067" t="s">
        <v>358</v>
      </c>
      <c r="D79" s="1068" t="s">
        <v>359</v>
      </c>
      <c r="E79" s="1069" t="s">
        <v>553</v>
      </c>
      <c r="F79" s="1069">
        <f t="shared" si="36"/>
        <v>0</v>
      </c>
      <c r="G79" s="1070" t="s">
        <v>553</v>
      </c>
      <c r="H79" s="1071">
        <v>31517.3</v>
      </c>
      <c r="I79" s="1072">
        <f t="shared" si="33"/>
        <v>0.96976307692307695</v>
      </c>
      <c r="J79" s="1073">
        <v>0</v>
      </c>
    </row>
    <row r="80" spans="1:10" x14ac:dyDescent="0.2">
      <c r="A80" s="1066"/>
      <c r="B80" s="1066"/>
      <c r="C80" s="1067" t="s">
        <v>272</v>
      </c>
      <c r="D80" s="1068" t="s">
        <v>273</v>
      </c>
      <c r="E80" s="1069" t="s">
        <v>554</v>
      </c>
      <c r="F80" s="1069">
        <f t="shared" si="36"/>
        <v>0</v>
      </c>
      <c r="G80" s="1070" t="s">
        <v>554</v>
      </c>
      <c r="H80" s="1071">
        <v>37578.89</v>
      </c>
      <c r="I80" s="1072">
        <f t="shared" si="33"/>
        <v>0.48549028473980671</v>
      </c>
      <c r="J80" s="1073">
        <v>6142.26</v>
      </c>
    </row>
    <row r="81" spans="1:10" x14ac:dyDescent="0.2">
      <c r="A81" s="1066"/>
      <c r="B81" s="1066"/>
      <c r="C81" s="1067" t="s">
        <v>275</v>
      </c>
      <c r="D81" s="1068" t="s">
        <v>276</v>
      </c>
      <c r="E81" s="1069" t="s">
        <v>555</v>
      </c>
      <c r="F81" s="1069">
        <f t="shared" si="36"/>
        <v>0</v>
      </c>
      <c r="G81" s="1070" t="s">
        <v>555</v>
      </c>
      <c r="H81" s="1071">
        <v>3079.2</v>
      </c>
      <c r="I81" s="1072">
        <f t="shared" si="33"/>
        <v>0.41006791849780261</v>
      </c>
      <c r="J81" s="1073">
        <v>475.47</v>
      </c>
    </row>
    <row r="82" spans="1:10" x14ac:dyDescent="0.2">
      <c r="A82" s="1066"/>
      <c r="B82" s="1066"/>
      <c r="C82" s="1067" t="s">
        <v>289</v>
      </c>
      <c r="D82" s="1068" t="s">
        <v>290</v>
      </c>
      <c r="E82" s="1069" t="s">
        <v>204</v>
      </c>
      <c r="F82" s="1069">
        <f t="shared" si="36"/>
        <v>0</v>
      </c>
      <c r="G82" s="1070" t="s">
        <v>204</v>
      </c>
      <c r="H82" s="1071">
        <v>2212</v>
      </c>
      <c r="I82" s="1072">
        <f t="shared" si="33"/>
        <v>0.24577777777777779</v>
      </c>
      <c r="J82" s="1073">
        <v>188</v>
      </c>
    </row>
    <row r="83" spans="1:10" ht="15" x14ac:dyDescent="0.2">
      <c r="A83" s="1060"/>
      <c r="B83" s="1061" t="s">
        <v>188</v>
      </c>
      <c r="C83" s="1062"/>
      <c r="D83" s="1063" t="s">
        <v>189</v>
      </c>
      <c r="E83" s="1064">
        <f>E84+E85+E86+E87</f>
        <v>333250</v>
      </c>
      <c r="F83" s="1064">
        <f t="shared" ref="F83:H83" si="37">F84+F85+F86+F87</f>
        <v>0</v>
      </c>
      <c r="G83" s="1064">
        <f t="shared" si="37"/>
        <v>333250</v>
      </c>
      <c r="H83" s="1064">
        <f t="shared" si="37"/>
        <v>163450.24000000002</v>
      </c>
      <c r="I83" s="1077">
        <f t="shared" si="33"/>
        <v>0.49047333833458373</v>
      </c>
      <c r="J83" s="1064">
        <f>J84+J85+J86+J87</f>
        <v>9808.5</v>
      </c>
    </row>
    <row r="84" spans="1:10" x14ac:dyDescent="0.2">
      <c r="A84" s="1066"/>
      <c r="B84" s="1066"/>
      <c r="C84" s="1067" t="s">
        <v>269</v>
      </c>
      <c r="D84" s="1068" t="s">
        <v>270</v>
      </c>
      <c r="E84" s="1069" t="s">
        <v>562</v>
      </c>
      <c r="F84" s="1069" t="s">
        <v>7</v>
      </c>
      <c r="G84" s="1070" t="s">
        <v>562</v>
      </c>
      <c r="H84" s="1071">
        <v>118348.05</v>
      </c>
      <c r="I84" s="1072">
        <f t="shared" si="33"/>
        <v>0.45721236869656595</v>
      </c>
      <c r="J84" s="1073">
        <v>6449.32</v>
      </c>
    </row>
    <row r="85" spans="1:10" x14ac:dyDescent="0.2">
      <c r="A85" s="1066"/>
      <c r="B85" s="1066"/>
      <c r="C85" s="1067" t="s">
        <v>358</v>
      </c>
      <c r="D85" s="1068" t="s">
        <v>359</v>
      </c>
      <c r="E85" s="1069" t="s">
        <v>386</v>
      </c>
      <c r="F85" s="1069" t="s">
        <v>7</v>
      </c>
      <c r="G85" s="1070" t="s">
        <v>386</v>
      </c>
      <c r="H85" s="1071">
        <v>19457.11</v>
      </c>
      <c r="I85" s="1072">
        <f t="shared" si="33"/>
        <v>0.92652904761904764</v>
      </c>
      <c r="J85" s="1073">
        <v>0</v>
      </c>
    </row>
    <row r="86" spans="1:10" x14ac:dyDescent="0.2">
      <c r="A86" s="1066"/>
      <c r="B86" s="1066"/>
      <c r="C86" s="1067" t="s">
        <v>272</v>
      </c>
      <c r="D86" s="1068" t="s">
        <v>273</v>
      </c>
      <c r="E86" s="1069" t="s">
        <v>563</v>
      </c>
      <c r="F86" s="1069" t="s">
        <v>7</v>
      </c>
      <c r="G86" s="1070" t="s">
        <v>563</v>
      </c>
      <c r="H86" s="1071">
        <v>23481.48</v>
      </c>
      <c r="I86" s="1072">
        <f t="shared" si="33"/>
        <v>0.48811956928449673</v>
      </c>
      <c r="J86" s="1073">
        <v>3068.23</v>
      </c>
    </row>
    <row r="87" spans="1:10" x14ac:dyDescent="0.2">
      <c r="A87" s="1066"/>
      <c r="B87" s="1066"/>
      <c r="C87" s="1067" t="s">
        <v>275</v>
      </c>
      <c r="D87" s="1068" t="s">
        <v>276</v>
      </c>
      <c r="E87" s="1069" t="s">
        <v>564</v>
      </c>
      <c r="F87" s="1069" t="s">
        <v>7</v>
      </c>
      <c r="G87" s="1070" t="s">
        <v>564</v>
      </c>
      <c r="H87" s="1071">
        <v>2163.6</v>
      </c>
      <c r="I87" s="1072">
        <f t="shared" si="33"/>
        <v>0.40845761751935056</v>
      </c>
      <c r="J87" s="1073">
        <v>290.95</v>
      </c>
    </row>
    <row r="88" spans="1:10" ht="56.25" x14ac:dyDescent="0.2">
      <c r="A88" s="1060"/>
      <c r="B88" s="1061" t="s">
        <v>568</v>
      </c>
      <c r="C88" s="1062"/>
      <c r="D88" s="1063" t="s">
        <v>569</v>
      </c>
      <c r="E88" s="1064">
        <f>E89+E90+E91</f>
        <v>0</v>
      </c>
      <c r="F88" s="1064">
        <f t="shared" ref="F88:H88" si="38">F89+F90+F91</f>
        <v>52640</v>
      </c>
      <c r="G88" s="1064">
        <f t="shared" si="38"/>
        <v>52640</v>
      </c>
      <c r="H88" s="1064">
        <f t="shared" si="38"/>
        <v>11344.37</v>
      </c>
      <c r="I88" s="1077">
        <f t="shared" si="33"/>
        <v>0.21550854863221885</v>
      </c>
      <c r="J88" s="1064">
        <f>J89+J90+J91</f>
        <v>0</v>
      </c>
    </row>
    <row r="89" spans="1:10" x14ac:dyDescent="0.2">
      <c r="A89" s="1066"/>
      <c r="B89" s="1066"/>
      <c r="C89" s="1067" t="s">
        <v>269</v>
      </c>
      <c r="D89" s="1068" t="s">
        <v>270</v>
      </c>
      <c r="E89" s="1069">
        <v>0</v>
      </c>
      <c r="F89" s="1069">
        <f t="shared" ref="F89:F91" si="39">G89-E89</f>
        <v>43101</v>
      </c>
      <c r="G89" s="1070" t="s">
        <v>571</v>
      </c>
      <c r="H89" s="1071">
        <v>9487.0400000000009</v>
      </c>
      <c r="I89" s="1072">
        <f t="shared" si="33"/>
        <v>0.22011183035196402</v>
      </c>
      <c r="J89" s="1073">
        <v>0</v>
      </c>
    </row>
    <row r="90" spans="1:10" x14ac:dyDescent="0.2">
      <c r="A90" s="1066"/>
      <c r="B90" s="1066"/>
      <c r="C90" s="1067" t="s">
        <v>272</v>
      </c>
      <c r="D90" s="1068" t="s">
        <v>273</v>
      </c>
      <c r="E90" s="1069">
        <v>0</v>
      </c>
      <c r="F90" s="1069">
        <f t="shared" si="39"/>
        <v>7468</v>
      </c>
      <c r="G90" s="1070" t="s">
        <v>572</v>
      </c>
      <c r="H90" s="1071">
        <v>1624.9</v>
      </c>
      <c r="I90" s="1072">
        <f t="shared" si="33"/>
        <v>0.21758168184252813</v>
      </c>
      <c r="J90" s="1073">
        <v>0</v>
      </c>
    </row>
    <row r="91" spans="1:10" x14ac:dyDescent="0.2">
      <c r="A91" s="1066"/>
      <c r="B91" s="1066"/>
      <c r="C91" s="1067" t="s">
        <v>275</v>
      </c>
      <c r="D91" s="1068" t="s">
        <v>276</v>
      </c>
      <c r="E91" s="1069">
        <v>0</v>
      </c>
      <c r="F91" s="1069">
        <f t="shared" si="39"/>
        <v>2071</v>
      </c>
      <c r="G91" s="1070" t="s">
        <v>573</v>
      </c>
      <c r="H91" s="1071">
        <v>232.43</v>
      </c>
      <c r="I91" s="1072">
        <f t="shared" si="33"/>
        <v>0.11223080637373251</v>
      </c>
      <c r="J91" s="1073">
        <v>0</v>
      </c>
    </row>
    <row r="92" spans="1:10" ht="56.25" x14ac:dyDescent="0.2">
      <c r="A92" s="1060"/>
      <c r="B92" s="1061" t="s">
        <v>574</v>
      </c>
      <c r="C92" s="1062"/>
      <c r="D92" s="1063" t="s">
        <v>575</v>
      </c>
      <c r="E92" s="1064">
        <f>E93+E94+E95</f>
        <v>0</v>
      </c>
      <c r="F92" s="1064">
        <f t="shared" ref="F92:H92" si="40">F93+F94+F95</f>
        <v>645384</v>
      </c>
      <c r="G92" s="1064">
        <f t="shared" si="40"/>
        <v>645384</v>
      </c>
      <c r="H92" s="1064">
        <f t="shared" si="40"/>
        <v>104158.85</v>
      </c>
      <c r="I92" s="1077">
        <f t="shared" si="33"/>
        <v>0.16139050549750228</v>
      </c>
      <c r="J92" s="1064">
        <f>J93+J94+J95</f>
        <v>0</v>
      </c>
    </row>
    <row r="93" spans="1:10" x14ac:dyDescent="0.2">
      <c r="A93" s="1066"/>
      <c r="B93" s="1066"/>
      <c r="C93" s="1067" t="s">
        <v>269</v>
      </c>
      <c r="D93" s="1068" t="s">
        <v>270</v>
      </c>
      <c r="E93" s="1069">
        <v>0</v>
      </c>
      <c r="F93" s="1069">
        <f t="shared" ref="F93:F95" si="41">G93-E93</f>
        <v>539380</v>
      </c>
      <c r="G93" s="1070" t="s">
        <v>577</v>
      </c>
      <c r="H93" s="1071">
        <v>87043.27</v>
      </c>
      <c r="I93" s="1072">
        <f t="shared" si="33"/>
        <v>0.16137652489895807</v>
      </c>
      <c r="J93" s="1073">
        <v>0</v>
      </c>
    </row>
    <row r="94" spans="1:10" x14ac:dyDescent="0.2">
      <c r="A94" s="1066"/>
      <c r="B94" s="1066"/>
      <c r="C94" s="1067" t="s">
        <v>272</v>
      </c>
      <c r="D94" s="1068" t="s">
        <v>273</v>
      </c>
      <c r="E94" s="1069">
        <v>0</v>
      </c>
      <c r="F94" s="1069">
        <f t="shared" si="41"/>
        <v>93000</v>
      </c>
      <c r="G94" s="1070" t="s">
        <v>578</v>
      </c>
      <c r="H94" s="1071">
        <v>14987.63</v>
      </c>
      <c r="I94" s="1072">
        <f t="shared" si="33"/>
        <v>0.16115731182795698</v>
      </c>
      <c r="J94" s="1073">
        <v>0</v>
      </c>
    </row>
    <row r="95" spans="1:10" x14ac:dyDescent="0.2">
      <c r="A95" s="1066"/>
      <c r="B95" s="1066"/>
      <c r="C95" s="1067" t="s">
        <v>275</v>
      </c>
      <c r="D95" s="1068" t="s">
        <v>276</v>
      </c>
      <c r="E95" s="1069">
        <v>0</v>
      </c>
      <c r="F95" s="1069">
        <f t="shared" si="41"/>
        <v>13004</v>
      </c>
      <c r="G95" s="1070" t="s">
        <v>579</v>
      </c>
      <c r="H95" s="1080">
        <v>2127.9499999999998</v>
      </c>
      <c r="I95" s="1081">
        <f t="shared" si="33"/>
        <v>0.16363811135035372</v>
      </c>
      <c r="J95" s="1082">
        <v>0</v>
      </c>
    </row>
    <row r="96" spans="1:10" x14ac:dyDescent="0.2">
      <c r="A96" s="1056" t="s">
        <v>584</v>
      </c>
      <c r="B96" s="1056"/>
      <c r="C96" s="1056"/>
      <c r="D96" s="1057" t="s">
        <v>585</v>
      </c>
      <c r="E96" s="1058">
        <f>E97+E99</f>
        <v>127510</v>
      </c>
      <c r="F96" s="1058">
        <f t="shared" ref="F96:H96" si="42">F97+F99</f>
        <v>-200</v>
      </c>
      <c r="G96" s="1058">
        <f t="shared" si="42"/>
        <v>127310</v>
      </c>
      <c r="H96" s="1058">
        <f t="shared" si="42"/>
        <v>46149.17</v>
      </c>
      <c r="I96" s="1076">
        <f t="shared" si="33"/>
        <v>0.36249446233603017</v>
      </c>
      <c r="J96" s="1058">
        <f>J97+J99</f>
        <v>2658.9700000000003</v>
      </c>
    </row>
    <row r="97" spans="1:10" ht="15" x14ac:dyDescent="0.2">
      <c r="A97" s="1060"/>
      <c r="B97" s="1061" t="s">
        <v>591</v>
      </c>
      <c r="C97" s="1062"/>
      <c r="D97" s="1063" t="s">
        <v>592</v>
      </c>
      <c r="E97" s="1064" t="str">
        <f>E98</f>
        <v>3 800,00</v>
      </c>
      <c r="F97" s="1064">
        <f t="shared" ref="F97:H97" si="43">F98</f>
        <v>0</v>
      </c>
      <c r="G97" s="1064" t="str">
        <f t="shared" si="43"/>
        <v>3 800,00</v>
      </c>
      <c r="H97" s="1064">
        <f t="shared" si="43"/>
        <v>1400</v>
      </c>
      <c r="I97" s="1077">
        <f t="shared" si="33"/>
        <v>0.36842105263157893</v>
      </c>
      <c r="J97" s="1064">
        <f>J98</f>
        <v>0</v>
      </c>
    </row>
    <row r="98" spans="1:10" x14ac:dyDescent="0.2">
      <c r="A98" s="1066"/>
      <c r="B98" s="1066"/>
      <c r="C98" s="1067" t="s">
        <v>289</v>
      </c>
      <c r="D98" s="1068" t="s">
        <v>290</v>
      </c>
      <c r="E98" s="1069" t="s">
        <v>593</v>
      </c>
      <c r="F98" s="1069">
        <f>G98-E98</f>
        <v>0</v>
      </c>
      <c r="G98" s="1070" t="s">
        <v>593</v>
      </c>
      <c r="H98" s="1071">
        <v>1400</v>
      </c>
      <c r="I98" s="1072">
        <f t="shared" si="33"/>
        <v>0.36842105263157893</v>
      </c>
      <c r="J98" s="1073">
        <v>0</v>
      </c>
    </row>
    <row r="99" spans="1:10" ht="15" x14ac:dyDescent="0.2">
      <c r="A99" s="1060"/>
      <c r="B99" s="1061" t="s">
        <v>594</v>
      </c>
      <c r="C99" s="1062"/>
      <c r="D99" s="1063" t="s">
        <v>595</v>
      </c>
      <c r="E99" s="1064">
        <f>E100+E101+E102</f>
        <v>123710</v>
      </c>
      <c r="F99" s="1064">
        <f t="shared" ref="F99:H99" si="44">F100+F101+F102</f>
        <v>-200</v>
      </c>
      <c r="G99" s="1064">
        <f t="shared" si="44"/>
        <v>123510</v>
      </c>
      <c r="H99" s="1064">
        <f t="shared" si="44"/>
        <v>44749.17</v>
      </c>
      <c r="I99" s="1077">
        <f t="shared" si="33"/>
        <v>0.36231212047607481</v>
      </c>
      <c r="J99" s="1064">
        <f>J100+J101+J102</f>
        <v>2658.9700000000003</v>
      </c>
    </row>
    <row r="100" spans="1:10" x14ac:dyDescent="0.2">
      <c r="A100" s="1066"/>
      <c r="B100" s="1066"/>
      <c r="C100" s="1067" t="s">
        <v>272</v>
      </c>
      <c r="D100" s="1068" t="s">
        <v>273</v>
      </c>
      <c r="E100" s="1069" t="s">
        <v>598</v>
      </c>
      <c r="F100" s="1069">
        <f t="shared" ref="F100:F102" si="45">G100-E100</f>
        <v>0</v>
      </c>
      <c r="G100" s="1070" t="s">
        <v>598</v>
      </c>
      <c r="H100" s="1071">
        <v>1325.36</v>
      </c>
      <c r="I100" s="1072">
        <f t="shared" si="33"/>
        <v>0.38753216374269001</v>
      </c>
      <c r="J100" s="1073">
        <v>431.47</v>
      </c>
    </row>
    <row r="101" spans="1:10" x14ac:dyDescent="0.2">
      <c r="A101" s="1066"/>
      <c r="B101" s="1066"/>
      <c r="C101" s="1067" t="s">
        <v>275</v>
      </c>
      <c r="D101" s="1068" t="s">
        <v>276</v>
      </c>
      <c r="E101" s="1069" t="s">
        <v>599</v>
      </c>
      <c r="F101" s="1069">
        <f t="shared" si="45"/>
        <v>0</v>
      </c>
      <c r="G101" s="1070" t="s">
        <v>599</v>
      </c>
      <c r="H101" s="1071">
        <v>36.75</v>
      </c>
      <c r="I101" s="1072">
        <f t="shared" si="33"/>
        <v>0.245</v>
      </c>
      <c r="J101" s="1073">
        <v>0</v>
      </c>
    </row>
    <row r="102" spans="1:10" x14ac:dyDescent="0.2">
      <c r="A102" s="1066"/>
      <c r="B102" s="1066"/>
      <c r="C102" s="1067" t="s">
        <v>289</v>
      </c>
      <c r="D102" s="1068" t="s">
        <v>290</v>
      </c>
      <c r="E102" s="1069">
        <v>120140</v>
      </c>
      <c r="F102" s="1069">
        <f t="shared" si="45"/>
        <v>-200</v>
      </c>
      <c r="G102" s="1070" t="s">
        <v>600</v>
      </c>
      <c r="H102" s="1071">
        <v>43387.06</v>
      </c>
      <c r="I102" s="1072">
        <f t="shared" si="33"/>
        <v>0.36173970318492576</v>
      </c>
      <c r="J102" s="1073">
        <v>2227.5</v>
      </c>
    </row>
    <row r="103" spans="1:10" x14ac:dyDescent="0.2">
      <c r="A103" s="1056" t="s">
        <v>194</v>
      </c>
      <c r="B103" s="1056"/>
      <c r="C103" s="1056"/>
      <c r="D103" s="1057" t="s">
        <v>195</v>
      </c>
      <c r="E103" s="1058">
        <f>E104+E109+E114+E120+E123</f>
        <v>1472603</v>
      </c>
      <c r="F103" s="1058">
        <f t="shared" ref="F103:H103" si="46">F104+F109+F114+F120+F123</f>
        <v>-8400</v>
      </c>
      <c r="G103" s="1058">
        <f t="shared" si="46"/>
        <v>1464203</v>
      </c>
      <c r="H103" s="1058">
        <f t="shared" si="46"/>
        <v>729107.21</v>
      </c>
      <c r="I103" s="1076">
        <f t="shared" si="33"/>
        <v>0.49795500350702737</v>
      </c>
      <c r="J103" s="1058">
        <f>J104+J109+J114+J120+J123</f>
        <v>27321.620000000003</v>
      </c>
    </row>
    <row r="104" spans="1:10" ht="15" x14ac:dyDescent="0.2">
      <c r="A104" s="1060"/>
      <c r="B104" s="1061" t="s">
        <v>609</v>
      </c>
      <c r="C104" s="1062"/>
      <c r="D104" s="1063" t="s">
        <v>610</v>
      </c>
      <c r="E104" s="1064">
        <f>E105+E106+E107+E108</f>
        <v>68936</v>
      </c>
      <c r="F104" s="1064">
        <f t="shared" ref="F104:H104" si="47">F105+F106+F107+F108</f>
        <v>0</v>
      </c>
      <c r="G104" s="1064">
        <f t="shared" si="47"/>
        <v>68936</v>
      </c>
      <c r="H104" s="1064">
        <f t="shared" si="47"/>
        <v>38055.479999999996</v>
      </c>
      <c r="I104" s="1077">
        <f t="shared" si="33"/>
        <v>0.55204073343390969</v>
      </c>
      <c r="J104" s="1064">
        <f>J105+J106+J107+J108</f>
        <v>1619.01</v>
      </c>
    </row>
    <row r="105" spans="1:10" x14ac:dyDescent="0.2">
      <c r="A105" s="1066"/>
      <c r="B105" s="1066"/>
      <c r="C105" s="1067" t="s">
        <v>269</v>
      </c>
      <c r="D105" s="1068" t="s">
        <v>270</v>
      </c>
      <c r="E105" s="1069" t="s">
        <v>612</v>
      </c>
      <c r="F105" s="1069" t="s">
        <v>7</v>
      </c>
      <c r="G105" s="1070" t="s">
        <v>612</v>
      </c>
      <c r="H105" s="1071">
        <v>27576.68</v>
      </c>
      <c r="I105" s="1072">
        <f t="shared" si="33"/>
        <v>0.51618523510032943</v>
      </c>
      <c r="J105" s="1073">
        <v>1504.02</v>
      </c>
    </row>
    <row r="106" spans="1:10" x14ac:dyDescent="0.2">
      <c r="A106" s="1066"/>
      <c r="B106" s="1066"/>
      <c r="C106" s="1067" t="s">
        <v>358</v>
      </c>
      <c r="D106" s="1068" t="s">
        <v>359</v>
      </c>
      <c r="E106" s="1069" t="s">
        <v>613</v>
      </c>
      <c r="F106" s="1069" t="s">
        <v>7</v>
      </c>
      <c r="G106" s="1070" t="s">
        <v>613</v>
      </c>
      <c r="H106" s="1071">
        <v>3600.64</v>
      </c>
      <c r="I106" s="1072">
        <f t="shared" si="33"/>
        <v>0.8611911026070318</v>
      </c>
      <c r="J106" s="1073">
        <v>0</v>
      </c>
    </row>
    <row r="107" spans="1:10" x14ac:dyDescent="0.2">
      <c r="A107" s="1066"/>
      <c r="B107" s="1066"/>
      <c r="C107" s="1067" t="s">
        <v>272</v>
      </c>
      <c r="D107" s="1068" t="s">
        <v>273</v>
      </c>
      <c r="E107" s="1069" t="s">
        <v>614</v>
      </c>
      <c r="F107" s="1069" t="s">
        <v>7</v>
      </c>
      <c r="G107" s="1070" t="s">
        <v>614</v>
      </c>
      <c r="H107" s="1071">
        <v>6200.85</v>
      </c>
      <c r="I107" s="1072">
        <f t="shared" si="33"/>
        <v>0.625085685483871</v>
      </c>
      <c r="J107" s="1073">
        <v>0</v>
      </c>
    </row>
    <row r="108" spans="1:10" x14ac:dyDescent="0.2">
      <c r="A108" s="1066"/>
      <c r="B108" s="1066"/>
      <c r="C108" s="1067" t="s">
        <v>275</v>
      </c>
      <c r="D108" s="1068" t="s">
        <v>276</v>
      </c>
      <c r="E108" s="1069" t="s">
        <v>615</v>
      </c>
      <c r="F108" s="1069" t="s">
        <v>7</v>
      </c>
      <c r="G108" s="1070" t="s">
        <v>615</v>
      </c>
      <c r="H108" s="1071">
        <v>677.31</v>
      </c>
      <c r="I108" s="1072">
        <f t="shared" si="33"/>
        <v>0.48002126151665481</v>
      </c>
      <c r="J108" s="1073">
        <v>114.99</v>
      </c>
    </row>
    <row r="109" spans="1:10" ht="33.75" x14ac:dyDescent="0.2">
      <c r="A109" s="1060"/>
      <c r="B109" s="1061" t="s">
        <v>196</v>
      </c>
      <c r="C109" s="1062"/>
      <c r="D109" s="1063" t="s">
        <v>197</v>
      </c>
      <c r="E109" s="1064">
        <f>E110+E111+E112+E113</f>
        <v>302237</v>
      </c>
      <c r="F109" s="1064">
        <f t="shared" ref="F109:H109" si="48">F110+F111+F112+F113</f>
        <v>0</v>
      </c>
      <c r="G109" s="1064">
        <f t="shared" si="48"/>
        <v>302237</v>
      </c>
      <c r="H109" s="1064">
        <f t="shared" si="48"/>
        <v>193109.74000000002</v>
      </c>
      <c r="I109" s="1077">
        <f t="shared" si="33"/>
        <v>0.63893480943762682</v>
      </c>
      <c r="J109" s="1064">
        <f>J110+J111+J112+J113</f>
        <v>2922.71</v>
      </c>
    </row>
    <row r="110" spans="1:10" x14ac:dyDescent="0.2">
      <c r="A110" s="1066"/>
      <c r="B110" s="1066"/>
      <c r="C110" s="1067" t="s">
        <v>269</v>
      </c>
      <c r="D110" s="1068" t="s">
        <v>270</v>
      </c>
      <c r="E110" s="1069" t="s">
        <v>625</v>
      </c>
      <c r="F110" s="1069">
        <f t="shared" ref="F110:F113" si="49">G110-E110</f>
        <v>0</v>
      </c>
      <c r="G110" s="1070" t="s">
        <v>625</v>
      </c>
      <c r="H110" s="1071">
        <v>75817.259999999995</v>
      </c>
      <c r="I110" s="1072">
        <f t="shared" si="33"/>
        <v>0.56099431734098915</v>
      </c>
      <c r="J110" s="1073">
        <v>2760.14</v>
      </c>
    </row>
    <row r="111" spans="1:10" x14ac:dyDescent="0.2">
      <c r="A111" s="1066"/>
      <c r="B111" s="1066"/>
      <c r="C111" s="1067" t="s">
        <v>358</v>
      </c>
      <c r="D111" s="1068" t="s">
        <v>359</v>
      </c>
      <c r="E111" s="1069" t="s">
        <v>626</v>
      </c>
      <c r="F111" s="1069">
        <f t="shared" si="49"/>
        <v>0</v>
      </c>
      <c r="G111" s="1070" t="s">
        <v>626</v>
      </c>
      <c r="H111" s="1071">
        <v>8879.6299999999992</v>
      </c>
      <c r="I111" s="1072">
        <f t="shared" si="33"/>
        <v>0.77463403995463653</v>
      </c>
      <c r="J111" s="1073">
        <v>0</v>
      </c>
    </row>
    <row r="112" spans="1:10" x14ac:dyDescent="0.2">
      <c r="A112" s="1066"/>
      <c r="B112" s="1066"/>
      <c r="C112" s="1067" t="s">
        <v>272</v>
      </c>
      <c r="D112" s="1068" t="s">
        <v>273</v>
      </c>
      <c r="E112" s="1069" t="s">
        <v>627</v>
      </c>
      <c r="F112" s="1069">
        <f t="shared" si="49"/>
        <v>0</v>
      </c>
      <c r="G112" s="1070" t="s">
        <v>627</v>
      </c>
      <c r="H112" s="1071">
        <v>107640.87</v>
      </c>
      <c r="I112" s="1072">
        <f t="shared" si="33"/>
        <v>0.70614738181770464</v>
      </c>
      <c r="J112" s="1073">
        <v>0</v>
      </c>
    </row>
    <row r="113" spans="1:10" x14ac:dyDescent="0.2">
      <c r="A113" s="1066"/>
      <c r="B113" s="1066"/>
      <c r="C113" s="1067" t="s">
        <v>275</v>
      </c>
      <c r="D113" s="1068" t="s">
        <v>276</v>
      </c>
      <c r="E113" s="1069" t="s">
        <v>628</v>
      </c>
      <c r="F113" s="1069">
        <f t="shared" si="49"/>
        <v>0</v>
      </c>
      <c r="G113" s="1070" t="s">
        <v>628</v>
      </c>
      <c r="H113" s="1071">
        <v>771.98</v>
      </c>
      <c r="I113" s="1072">
        <f t="shared" si="33"/>
        <v>0.24184837092731831</v>
      </c>
      <c r="J113" s="1073">
        <v>162.57</v>
      </c>
    </row>
    <row r="114" spans="1:10" ht="15" x14ac:dyDescent="0.2">
      <c r="A114" s="1060"/>
      <c r="B114" s="1061" t="s">
        <v>221</v>
      </c>
      <c r="C114" s="1062"/>
      <c r="D114" s="1063" t="s">
        <v>222</v>
      </c>
      <c r="E114" s="1064">
        <f>E115+E116+E117+E118+E119</f>
        <v>1042820</v>
      </c>
      <c r="F114" s="1064">
        <f t="shared" ref="F114:H114" si="50">F115+F116+F117+F118+F119</f>
        <v>0</v>
      </c>
      <c r="G114" s="1064">
        <f t="shared" si="50"/>
        <v>1042820</v>
      </c>
      <c r="H114" s="1064">
        <f t="shared" si="50"/>
        <v>464751.55</v>
      </c>
      <c r="I114" s="1077">
        <f t="shared" si="33"/>
        <v>0.4456680443413053</v>
      </c>
      <c r="J114" s="1064">
        <f>J116+J115+J117+J118+J119</f>
        <v>20660.13</v>
      </c>
    </row>
    <row r="115" spans="1:10" x14ac:dyDescent="0.2">
      <c r="A115" s="1066"/>
      <c r="B115" s="1066"/>
      <c r="C115" s="1067" t="s">
        <v>269</v>
      </c>
      <c r="D115" s="1068" t="s">
        <v>270</v>
      </c>
      <c r="E115" s="1069" t="s">
        <v>643</v>
      </c>
      <c r="F115" s="1069">
        <f t="shared" ref="F115:F119" si="51">G115-E115</f>
        <v>0</v>
      </c>
      <c r="G115" s="1070" t="s">
        <v>643</v>
      </c>
      <c r="H115" s="1071">
        <v>342281.56</v>
      </c>
      <c r="I115" s="1072">
        <f t="shared" si="33"/>
        <v>0.41834147939285271</v>
      </c>
      <c r="J115" s="1073">
        <v>14192.29</v>
      </c>
    </row>
    <row r="116" spans="1:10" x14ac:dyDescent="0.2">
      <c r="A116" s="1066"/>
      <c r="B116" s="1066"/>
      <c r="C116" s="1067" t="s">
        <v>358</v>
      </c>
      <c r="D116" s="1068" t="s">
        <v>359</v>
      </c>
      <c r="E116" s="1069" t="s">
        <v>644</v>
      </c>
      <c r="F116" s="1069">
        <f t="shared" si="51"/>
        <v>0</v>
      </c>
      <c r="G116" s="1070" t="s">
        <v>644</v>
      </c>
      <c r="H116" s="1071">
        <v>53334.42</v>
      </c>
      <c r="I116" s="1072">
        <f t="shared" si="33"/>
        <v>0.97748327621281816</v>
      </c>
      <c r="J116" s="1073">
        <v>0</v>
      </c>
    </row>
    <row r="117" spans="1:10" x14ac:dyDescent="0.2">
      <c r="A117" s="1066"/>
      <c r="B117" s="1066"/>
      <c r="C117" s="1067" t="s">
        <v>272</v>
      </c>
      <c r="D117" s="1068" t="s">
        <v>273</v>
      </c>
      <c r="E117" s="1069" t="s">
        <v>645</v>
      </c>
      <c r="F117" s="1069">
        <f t="shared" si="51"/>
        <v>0</v>
      </c>
      <c r="G117" s="1070" t="s">
        <v>645</v>
      </c>
      <c r="H117" s="1071">
        <v>60156.4</v>
      </c>
      <c r="I117" s="1072">
        <f t="shared" si="33"/>
        <v>0.42928381811434935</v>
      </c>
      <c r="J117" s="1073">
        <v>5503.44</v>
      </c>
    </row>
    <row r="118" spans="1:10" x14ac:dyDescent="0.2">
      <c r="A118" s="1066"/>
      <c r="B118" s="1066"/>
      <c r="C118" s="1067" t="s">
        <v>275</v>
      </c>
      <c r="D118" s="1068" t="s">
        <v>276</v>
      </c>
      <c r="E118" s="1069" t="s">
        <v>646</v>
      </c>
      <c r="F118" s="1069">
        <f t="shared" si="51"/>
        <v>0</v>
      </c>
      <c r="G118" s="1070" t="s">
        <v>646</v>
      </c>
      <c r="H118" s="1071">
        <v>5473.17</v>
      </c>
      <c r="I118" s="1072">
        <f t="shared" si="33"/>
        <v>0.27450947938609688</v>
      </c>
      <c r="J118" s="1073">
        <v>870.4</v>
      </c>
    </row>
    <row r="119" spans="1:10" x14ac:dyDescent="0.2">
      <c r="A119" s="1066"/>
      <c r="B119" s="1066"/>
      <c r="C119" s="1067" t="s">
        <v>289</v>
      </c>
      <c r="D119" s="1068" t="s">
        <v>290</v>
      </c>
      <c r="E119" s="1069" t="s">
        <v>182</v>
      </c>
      <c r="F119" s="1069">
        <f t="shared" si="51"/>
        <v>0</v>
      </c>
      <c r="G119" s="1070" t="s">
        <v>182</v>
      </c>
      <c r="H119" s="1071">
        <v>3506</v>
      </c>
      <c r="I119" s="1072">
        <f t="shared" si="33"/>
        <v>0.35060000000000002</v>
      </c>
      <c r="J119" s="1073">
        <v>94</v>
      </c>
    </row>
    <row r="120" spans="1:10" ht="15" x14ac:dyDescent="0.2">
      <c r="A120" s="1060"/>
      <c r="B120" s="1061" t="s">
        <v>224</v>
      </c>
      <c r="C120" s="1062"/>
      <c r="D120" s="1063" t="s">
        <v>225</v>
      </c>
      <c r="E120" s="1064">
        <f>E121+E122</f>
        <v>58610</v>
      </c>
      <c r="F120" s="1064">
        <f t="shared" ref="F120:H120" si="52">F121+F122</f>
        <v>-10000</v>
      </c>
      <c r="G120" s="1064">
        <f t="shared" si="52"/>
        <v>48610</v>
      </c>
      <c r="H120" s="1064">
        <f t="shared" si="52"/>
        <v>33190.44</v>
      </c>
      <c r="I120" s="1077">
        <f t="shared" si="33"/>
        <v>0.68279037235136808</v>
      </c>
      <c r="J120" s="1064">
        <f>J121+J122</f>
        <v>2119.77</v>
      </c>
    </row>
    <row r="121" spans="1:10" x14ac:dyDescent="0.2">
      <c r="A121" s="1066"/>
      <c r="B121" s="1066"/>
      <c r="C121" s="1067" t="s">
        <v>272</v>
      </c>
      <c r="D121" s="1068" t="s">
        <v>273</v>
      </c>
      <c r="E121" s="1069" t="s">
        <v>655</v>
      </c>
      <c r="F121" s="1069">
        <f>G121-E121</f>
        <v>0</v>
      </c>
      <c r="G121" s="1070" t="s">
        <v>655</v>
      </c>
      <c r="H121" s="1071">
        <v>4325.54</v>
      </c>
      <c r="I121" s="1072">
        <f t="shared" si="33"/>
        <v>0.5023855981416957</v>
      </c>
      <c r="J121" s="1073">
        <v>861.68</v>
      </c>
    </row>
    <row r="122" spans="1:10" x14ac:dyDescent="0.2">
      <c r="A122" s="1066"/>
      <c r="B122" s="1066"/>
      <c r="C122" s="1067" t="s">
        <v>289</v>
      </c>
      <c r="D122" s="1068" t="s">
        <v>290</v>
      </c>
      <c r="E122" s="1069">
        <v>50000</v>
      </c>
      <c r="F122" s="1069">
        <f t="shared" ref="F122" si="53">G122-E122</f>
        <v>-10000</v>
      </c>
      <c r="G122" s="1070" t="s">
        <v>127</v>
      </c>
      <c r="H122" s="1071">
        <v>28864.9</v>
      </c>
      <c r="I122" s="1072">
        <f t="shared" si="33"/>
        <v>0.72162250000000006</v>
      </c>
      <c r="J122" s="1073">
        <v>1258.0899999999999</v>
      </c>
    </row>
    <row r="123" spans="1:10" ht="15" x14ac:dyDescent="0.2">
      <c r="A123" s="1060"/>
      <c r="B123" s="1061" t="s">
        <v>228</v>
      </c>
      <c r="C123" s="1062"/>
      <c r="D123" s="1063" t="s">
        <v>9</v>
      </c>
      <c r="E123" s="1064">
        <f>E124+E125+E126</f>
        <v>0</v>
      </c>
      <c r="F123" s="1064">
        <f t="shared" ref="F123:H123" si="54">F124+F125+F126</f>
        <v>1600</v>
      </c>
      <c r="G123" s="1064">
        <f t="shared" si="54"/>
        <v>1600</v>
      </c>
      <c r="H123" s="1064">
        <f t="shared" si="54"/>
        <v>0</v>
      </c>
      <c r="I123" s="1077">
        <f t="shared" si="33"/>
        <v>0</v>
      </c>
      <c r="J123" s="1064">
        <f>J124+J125+J126</f>
        <v>0</v>
      </c>
    </row>
    <row r="124" spans="1:10" x14ac:dyDescent="0.2">
      <c r="A124" s="1066"/>
      <c r="B124" s="1066"/>
      <c r="C124" s="1067" t="s">
        <v>269</v>
      </c>
      <c r="D124" s="1068" t="s">
        <v>270</v>
      </c>
      <c r="E124" s="1069">
        <v>0</v>
      </c>
      <c r="F124" s="1069">
        <f t="shared" ref="F124:F126" si="55">G124-E124</f>
        <v>1337</v>
      </c>
      <c r="G124" s="1070" t="s">
        <v>657</v>
      </c>
      <c r="H124" s="1071">
        <v>0</v>
      </c>
      <c r="I124" s="1072">
        <f t="shared" si="33"/>
        <v>0</v>
      </c>
      <c r="J124" s="1073">
        <v>0</v>
      </c>
    </row>
    <row r="125" spans="1:10" x14ac:dyDescent="0.2">
      <c r="A125" s="1066"/>
      <c r="B125" s="1066"/>
      <c r="C125" s="1067" t="s">
        <v>272</v>
      </c>
      <c r="D125" s="1068" t="s">
        <v>273</v>
      </c>
      <c r="E125" s="1069">
        <v>0</v>
      </c>
      <c r="F125" s="1069">
        <f t="shared" si="55"/>
        <v>230</v>
      </c>
      <c r="G125" s="1070" t="s">
        <v>658</v>
      </c>
      <c r="H125" s="1071">
        <v>0</v>
      </c>
      <c r="I125" s="1072">
        <f t="shared" si="33"/>
        <v>0</v>
      </c>
      <c r="J125" s="1073">
        <v>0</v>
      </c>
    </row>
    <row r="126" spans="1:10" x14ac:dyDescent="0.2">
      <c r="A126" s="1066"/>
      <c r="B126" s="1066"/>
      <c r="C126" s="1067" t="s">
        <v>275</v>
      </c>
      <c r="D126" s="1068" t="s">
        <v>276</v>
      </c>
      <c r="E126" s="1069">
        <v>0</v>
      </c>
      <c r="F126" s="1069">
        <f t="shared" si="55"/>
        <v>33</v>
      </c>
      <c r="G126" s="1070" t="s">
        <v>659</v>
      </c>
      <c r="H126" s="1071">
        <v>0</v>
      </c>
      <c r="I126" s="1072">
        <f t="shared" si="33"/>
        <v>0</v>
      </c>
      <c r="J126" s="1073">
        <v>0</v>
      </c>
    </row>
    <row r="127" spans="1:10" x14ac:dyDescent="0.2">
      <c r="A127" s="1056" t="s">
        <v>230</v>
      </c>
      <c r="B127" s="1056"/>
      <c r="C127" s="1056"/>
      <c r="D127" s="1057" t="s">
        <v>231</v>
      </c>
      <c r="E127" s="1058">
        <f>E128</f>
        <v>488131</v>
      </c>
      <c r="F127" s="1058">
        <f t="shared" ref="F127:H127" si="56">F128</f>
        <v>0</v>
      </c>
      <c r="G127" s="1058">
        <f t="shared" si="56"/>
        <v>488131</v>
      </c>
      <c r="H127" s="1058">
        <f t="shared" si="56"/>
        <v>252976.40999999997</v>
      </c>
      <c r="I127" s="1076">
        <f t="shared" si="33"/>
        <v>0.51825516101210534</v>
      </c>
      <c r="J127" s="1058">
        <f>J128</f>
        <v>18133.149999999998</v>
      </c>
    </row>
    <row r="128" spans="1:10" ht="15" x14ac:dyDescent="0.2">
      <c r="A128" s="1060"/>
      <c r="B128" s="1061" t="s">
        <v>660</v>
      </c>
      <c r="C128" s="1062"/>
      <c r="D128" s="1063" t="s">
        <v>661</v>
      </c>
      <c r="E128" s="1064">
        <f>E129+E130+E131+E132</f>
        <v>488131</v>
      </c>
      <c r="F128" s="1064">
        <f t="shared" ref="F128:H128" si="57">F129+F130+F131+F132</f>
        <v>0</v>
      </c>
      <c r="G128" s="1064">
        <f t="shared" si="57"/>
        <v>488131</v>
      </c>
      <c r="H128" s="1064">
        <f t="shared" si="57"/>
        <v>252976.40999999997</v>
      </c>
      <c r="I128" s="1077">
        <f t="shared" si="33"/>
        <v>0.51825516101210534</v>
      </c>
      <c r="J128" s="1064">
        <f>J129+J130+J131+J132</f>
        <v>18133.149999999998</v>
      </c>
    </row>
    <row r="129" spans="1:10" x14ac:dyDescent="0.2">
      <c r="A129" s="1066"/>
      <c r="B129" s="1066"/>
      <c r="C129" s="1067" t="s">
        <v>269</v>
      </c>
      <c r="D129" s="1068" t="s">
        <v>270</v>
      </c>
      <c r="E129" s="1069" t="s">
        <v>663</v>
      </c>
      <c r="F129" s="1069">
        <f t="shared" ref="F129:F132" si="58">G129-E129</f>
        <v>0</v>
      </c>
      <c r="G129" s="1070" t="s">
        <v>663</v>
      </c>
      <c r="H129" s="1071">
        <v>195943.5</v>
      </c>
      <c r="I129" s="1072">
        <f t="shared" si="33"/>
        <v>0.51319904245065584</v>
      </c>
      <c r="J129" s="1073">
        <v>11539.41</v>
      </c>
    </row>
    <row r="130" spans="1:10" x14ac:dyDescent="0.2">
      <c r="A130" s="1066"/>
      <c r="B130" s="1066"/>
      <c r="C130" s="1067" t="s">
        <v>358</v>
      </c>
      <c r="D130" s="1068" t="s">
        <v>359</v>
      </c>
      <c r="E130" s="1069" t="s">
        <v>482</v>
      </c>
      <c r="F130" s="1069">
        <f t="shared" si="58"/>
        <v>0</v>
      </c>
      <c r="G130" s="1070" t="s">
        <v>482</v>
      </c>
      <c r="H130" s="1071">
        <v>17476.59</v>
      </c>
      <c r="I130" s="1072">
        <f t="shared" si="33"/>
        <v>0.65949396226415091</v>
      </c>
      <c r="J130" s="1073">
        <v>0</v>
      </c>
    </row>
    <row r="131" spans="1:10" x14ac:dyDescent="0.2">
      <c r="A131" s="1066"/>
      <c r="B131" s="1066"/>
      <c r="C131" s="1067" t="s">
        <v>272</v>
      </c>
      <c r="D131" s="1068" t="s">
        <v>273</v>
      </c>
      <c r="E131" s="1069" t="s">
        <v>664</v>
      </c>
      <c r="F131" s="1069">
        <f t="shared" si="58"/>
        <v>0</v>
      </c>
      <c r="G131" s="1070" t="s">
        <v>664</v>
      </c>
      <c r="H131" s="1071">
        <v>34740.14</v>
      </c>
      <c r="I131" s="1072">
        <f t="shared" si="33"/>
        <v>0.49416984352773824</v>
      </c>
      <c r="J131" s="1073">
        <v>5657.32</v>
      </c>
    </row>
    <row r="132" spans="1:10" x14ac:dyDescent="0.2">
      <c r="A132" s="1066"/>
      <c r="B132" s="1066"/>
      <c r="C132" s="1067" t="s">
        <v>275</v>
      </c>
      <c r="D132" s="1068" t="s">
        <v>276</v>
      </c>
      <c r="E132" s="1069" t="s">
        <v>665</v>
      </c>
      <c r="F132" s="1069">
        <f t="shared" si="58"/>
        <v>0</v>
      </c>
      <c r="G132" s="1070" t="s">
        <v>665</v>
      </c>
      <c r="H132" s="1071">
        <v>4816.18</v>
      </c>
      <c r="I132" s="1072">
        <f t="shared" si="33"/>
        <v>0.50574188806048515</v>
      </c>
      <c r="J132" s="1073">
        <v>936.42</v>
      </c>
    </row>
    <row r="133" spans="1:10" x14ac:dyDescent="0.2">
      <c r="A133" s="1056" t="s">
        <v>235</v>
      </c>
      <c r="B133" s="1056"/>
      <c r="C133" s="1056"/>
      <c r="D133" s="1057" t="s">
        <v>236</v>
      </c>
      <c r="E133" s="1058">
        <f>E134</f>
        <v>0</v>
      </c>
      <c r="F133" s="1058">
        <f t="shared" ref="F133:H133" si="59">F134</f>
        <v>25079</v>
      </c>
      <c r="G133" s="1058">
        <f t="shared" si="59"/>
        <v>25079</v>
      </c>
      <c r="H133" s="1058">
        <f t="shared" si="59"/>
        <v>5339.29</v>
      </c>
      <c r="I133" s="1076">
        <f t="shared" si="33"/>
        <v>0.21289883966665338</v>
      </c>
      <c r="J133" s="1058">
        <f>J134</f>
        <v>87</v>
      </c>
    </row>
    <row r="134" spans="1:10" ht="15" x14ac:dyDescent="0.2">
      <c r="A134" s="1060"/>
      <c r="B134" s="1061" t="s">
        <v>692</v>
      </c>
      <c r="C134" s="1062"/>
      <c r="D134" s="1063" t="s">
        <v>9</v>
      </c>
      <c r="E134" s="1064">
        <f>E135+E136</f>
        <v>0</v>
      </c>
      <c r="F134" s="1064">
        <f t="shared" ref="F134:H134" si="60">F135+F136</f>
        <v>25079</v>
      </c>
      <c r="G134" s="1064">
        <f t="shared" si="60"/>
        <v>25079</v>
      </c>
      <c r="H134" s="1064">
        <f t="shared" si="60"/>
        <v>5339.29</v>
      </c>
      <c r="I134" s="1077">
        <f t="shared" si="33"/>
        <v>0.21289883966665338</v>
      </c>
      <c r="J134" s="1064">
        <f>J135+J136</f>
        <v>87</v>
      </c>
    </row>
    <row r="135" spans="1:10" x14ac:dyDescent="0.2">
      <c r="A135" s="1066"/>
      <c r="B135" s="1066"/>
      <c r="C135" s="1067" t="s">
        <v>272</v>
      </c>
      <c r="D135" s="1068" t="s">
        <v>273</v>
      </c>
      <c r="E135" s="1069">
        <v>0</v>
      </c>
      <c r="F135" s="1069">
        <f>G135-E135</f>
        <v>3679</v>
      </c>
      <c r="G135" s="1070" t="s">
        <v>693</v>
      </c>
      <c r="H135" s="1071">
        <v>602.01</v>
      </c>
      <c r="I135" s="1072">
        <f t="shared" ref="I135:I152" si="61">H135/G135</f>
        <v>0.16363413971187823</v>
      </c>
      <c r="J135" s="1073">
        <v>0</v>
      </c>
    </row>
    <row r="136" spans="1:10" x14ac:dyDescent="0.2">
      <c r="A136" s="1066"/>
      <c r="B136" s="1066"/>
      <c r="C136" s="1067" t="s">
        <v>289</v>
      </c>
      <c r="D136" s="1068" t="s">
        <v>290</v>
      </c>
      <c r="E136" s="1069">
        <v>0</v>
      </c>
      <c r="F136" s="1069">
        <f t="shared" ref="F136" si="62">G136-E136</f>
        <v>21400</v>
      </c>
      <c r="G136" s="1070" t="s">
        <v>694</v>
      </c>
      <c r="H136" s="1071">
        <v>4737.28</v>
      </c>
      <c r="I136" s="1072">
        <f t="shared" si="61"/>
        <v>0.22136822429906541</v>
      </c>
      <c r="J136" s="1073">
        <v>87</v>
      </c>
    </row>
    <row r="137" spans="1:10" x14ac:dyDescent="0.2">
      <c r="A137" s="1056" t="s">
        <v>244</v>
      </c>
      <c r="B137" s="1056"/>
      <c r="C137" s="1056"/>
      <c r="D137" s="1057" t="s">
        <v>245</v>
      </c>
      <c r="E137" s="1058">
        <f>E138+E142</f>
        <v>6840</v>
      </c>
      <c r="F137" s="1058">
        <f t="shared" ref="F137:H137" si="63">F138+F142</f>
        <v>800</v>
      </c>
      <c r="G137" s="1058">
        <f t="shared" si="63"/>
        <v>7640</v>
      </c>
      <c r="H137" s="1058">
        <f t="shared" si="63"/>
        <v>1583.4699999999998</v>
      </c>
      <c r="I137" s="1076">
        <f t="shared" si="61"/>
        <v>0.20726047120418845</v>
      </c>
      <c r="J137" s="1058">
        <f>J138+J142</f>
        <v>343.14</v>
      </c>
    </row>
    <row r="138" spans="1:10" ht="15" x14ac:dyDescent="0.2">
      <c r="A138" s="1060"/>
      <c r="B138" s="1061" t="s">
        <v>249</v>
      </c>
      <c r="C138" s="1062"/>
      <c r="D138" s="1063" t="s">
        <v>250</v>
      </c>
      <c r="E138" s="1064">
        <f>E139+E140+E141</f>
        <v>4940</v>
      </c>
      <c r="F138" s="1064">
        <f t="shared" ref="F138:H138" si="64">F139+F140+F141</f>
        <v>0</v>
      </c>
      <c r="G138" s="1064">
        <f t="shared" si="64"/>
        <v>4940</v>
      </c>
      <c r="H138" s="1064">
        <f t="shared" si="64"/>
        <v>1583.4699999999998</v>
      </c>
      <c r="I138" s="1077">
        <f t="shared" si="61"/>
        <v>0.32054048582995948</v>
      </c>
      <c r="J138" s="1064">
        <f>J139+J140+J141</f>
        <v>343.14</v>
      </c>
    </row>
    <row r="139" spans="1:10" x14ac:dyDescent="0.2">
      <c r="A139" s="1066"/>
      <c r="B139" s="1066"/>
      <c r="C139" s="1067" t="s">
        <v>272</v>
      </c>
      <c r="D139" s="1068" t="s">
        <v>273</v>
      </c>
      <c r="E139" s="1069" t="s">
        <v>700</v>
      </c>
      <c r="F139" s="1069">
        <f t="shared" ref="F139:F141" si="65">G139-E139</f>
        <v>0</v>
      </c>
      <c r="G139" s="1070" t="s">
        <v>700</v>
      </c>
      <c r="H139" s="1071">
        <v>143.37</v>
      </c>
      <c r="I139" s="1072">
        <f t="shared" si="61"/>
        <v>0.25152631578947371</v>
      </c>
      <c r="J139" s="1073">
        <v>0</v>
      </c>
    </row>
    <row r="140" spans="1:10" x14ac:dyDescent="0.2">
      <c r="A140" s="1066"/>
      <c r="B140" s="1066"/>
      <c r="C140" s="1067" t="s">
        <v>275</v>
      </c>
      <c r="D140" s="1068" t="s">
        <v>276</v>
      </c>
      <c r="E140" s="1069" t="s">
        <v>701</v>
      </c>
      <c r="F140" s="1069">
        <f t="shared" si="65"/>
        <v>0</v>
      </c>
      <c r="G140" s="1070" t="s">
        <v>701</v>
      </c>
      <c r="H140" s="1071">
        <v>0</v>
      </c>
      <c r="I140" s="1072">
        <f t="shared" si="61"/>
        <v>0</v>
      </c>
      <c r="J140" s="1073">
        <v>0</v>
      </c>
    </row>
    <row r="141" spans="1:10" x14ac:dyDescent="0.2">
      <c r="A141" s="1066"/>
      <c r="B141" s="1066"/>
      <c r="C141" s="1067" t="s">
        <v>289</v>
      </c>
      <c r="D141" s="1068" t="s">
        <v>290</v>
      </c>
      <c r="E141" s="1069" t="s">
        <v>702</v>
      </c>
      <c r="F141" s="1069">
        <f t="shared" si="65"/>
        <v>0</v>
      </c>
      <c r="G141" s="1070" t="s">
        <v>702</v>
      </c>
      <c r="H141" s="1071">
        <v>1440.1</v>
      </c>
      <c r="I141" s="1072">
        <f t="shared" si="61"/>
        <v>0.33576591280018653</v>
      </c>
      <c r="J141" s="1073">
        <v>343.14</v>
      </c>
    </row>
    <row r="142" spans="1:10" ht="15" x14ac:dyDescent="0.2">
      <c r="A142" s="1060"/>
      <c r="B142" s="1061" t="s">
        <v>720</v>
      </c>
      <c r="C142" s="1062"/>
      <c r="D142" s="1063" t="s">
        <v>9</v>
      </c>
      <c r="E142" s="1064" t="str">
        <f>E143</f>
        <v>1 900,00</v>
      </c>
      <c r="F142" s="1064">
        <f t="shared" ref="F142:H142" si="66">F143</f>
        <v>800</v>
      </c>
      <c r="G142" s="1064" t="str">
        <f t="shared" si="66"/>
        <v>2 700,00</v>
      </c>
      <c r="H142" s="1064">
        <f t="shared" si="66"/>
        <v>0</v>
      </c>
      <c r="I142" s="1077">
        <f t="shared" si="61"/>
        <v>0</v>
      </c>
      <c r="J142" s="1064">
        <f>J143</f>
        <v>0</v>
      </c>
    </row>
    <row r="143" spans="1:10" x14ac:dyDescent="0.2">
      <c r="A143" s="1066"/>
      <c r="B143" s="1066"/>
      <c r="C143" s="1067" t="s">
        <v>289</v>
      </c>
      <c r="D143" s="1068" t="s">
        <v>290</v>
      </c>
      <c r="E143" s="1069" t="s">
        <v>544</v>
      </c>
      <c r="F143" s="1069">
        <f>G143-E143</f>
        <v>800</v>
      </c>
      <c r="G143" s="1070" t="s">
        <v>654</v>
      </c>
      <c r="H143" s="1071">
        <v>0</v>
      </c>
      <c r="I143" s="1072">
        <f t="shared" si="61"/>
        <v>0</v>
      </c>
      <c r="J143" s="1073">
        <v>0</v>
      </c>
    </row>
    <row r="144" spans="1:10" x14ac:dyDescent="0.2">
      <c r="A144" s="1056" t="s">
        <v>252</v>
      </c>
      <c r="B144" s="1056"/>
      <c r="C144" s="1056"/>
      <c r="D144" s="1057" t="s">
        <v>253</v>
      </c>
      <c r="E144" s="1058">
        <f>E145+E149</f>
        <v>85400</v>
      </c>
      <c r="F144" s="1058">
        <f>F145+F149</f>
        <v>0</v>
      </c>
      <c r="G144" s="1074">
        <f>G145+G149</f>
        <v>85400</v>
      </c>
      <c r="H144" s="1075">
        <f>H145+H149</f>
        <v>35691.25</v>
      </c>
      <c r="I144" s="1076">
        <f t="shared" si="61"/>
        <v>0.41793032786885248</v>
      </c>
      <c r="J144" s="1058">
        <f>J145+J149</f>
        <v>9687.7900000000009</v>
      </c>
    </row>
    <row r="145" spans="1:10" ht="15" x14ac:dyDescent="0.2">
      <c r="A145" s="1060"/>
      <c r="B145" s="1061" t="s">
        <v>724</v>
      </c>
      <c r="C145" s="1062"/>
      <c r="D145" s="1063" t="s">
        <v>725</v>
      </c>
      <c r="E145" s="1064">
        <f>E146+E147+E148</f>
        <v>60400</v>
      </c>
      <c r="F145" s="1064">
        <f t="shared" ref="F145:H145" si="67">F146+F147+F148</f>
        <v>0</v>
      </c>
      <c r="G145" s="1064">
        <f t="shared" si="67"/>
        <v>60400</v>
      </c>
      <c r="H145" s="1064">
        <f t="shared" si="67"/>
        <v>26222.53</v>
      </c>
      <c r="I145" s="1077">
        <f t="shared" si="61"/>
        <v>0.43414784768211917</v>
      </c>
      <c r="J145" s="1064">
        <f>J146+J147+J148</f>
        <v>7336.49</v>
      </c>
    </row>
    <row r="146" spans="1:10" x14ac:dyDescent="0.2">
      <c r="A146" s="1066"/>
      <c r="B146" s="1066"/>
      <c r="C146" s="1067" t="s">
        <v>272</v>
      </c>
      <c r="D146" s="1068" t="s">
        <v>273</v>
      </c>
      <c r="E146" s="1069" t="s">
        <v>204</v>
      </c>
      <c r="F146" s="1069">
        <f>G146-E146</f>
        <v>0</v>
      </c>
      <c r="G146" s="1070" t="s">
        <v>204</v>
      </c>
      <c r="H146" s="1071">
        <v>3287.08</v>
      </c>
      <c r="I146" s="1072">
        <f t="shared" si="61"/>
        <v>0.36523111111111112</v>
      </c>
      <c r="J146" s="1073">
        <v>1534.72</v>
      </c>
    </row>
    <row r="147" spans="1:10" x14ac:dyDescent="0.2">
      <c r="A147" s="1066"/>
      <c r="B147" s="1066"/>
      <c r="C147" s="1067" t="s">
        <v>275</v>
      </c>
      <c r="D147" s="1068" t="s">
        <v>276</v>
      </c>
      <c r="E147" s="1069" t="s">
        <v>479</v>
      </c>
      <c r="F147" s="1069">
        <f t="shared" ref="F147:F148" si="68">G147-E147</f>
        <v>0</v>
      </c>
      <c r="G147" s="1070" t="s">
        <v>479</v>
      </c>
      <c r="H147" s="1071">
        <v>468.49</v>
      </c>
      <c r="I147" s="1072">
        <f t="shared" si="61"/>
        <v>0.33463571428571431</v>
      </c>
      <c r="J147" s="1073">
        <v>218.73</v>
      </c>
    </row>
    <row r="148" spans="1:10" x14ac:dyDescent="0.2">
      <c r="A148" s="1066"/>
      <c r="B148" s="1066"/>
      <c r="C148" s="1067" t="s">
        <v>289</v>
      </c>
      <c r="D148" s="1068" t="s">
        <v>290</v>
      </c>
      <c r="E148" s="1069" t="s">
        <v>299</v>
      </c>
      <c r="F148" s="1069">
        <f t="shared" si="68"/>
        <v>0</v>
      </c>
      <c r="G148" s="1070" t="s">
        <v>299</v>
      </c>
      <c r="H148" s="1071">
        <v>22466.959999999999</v>
      </c>
      <c r="I148" s="1072">
        <f t="shared" si="61"/>
        <v>0.44933919999999999</v>
      </c>
      <c r="J148" s="1073">
        <v>5583.04</v>
      </c>
    </row>
    <row r="149" spans="1:10" ht="15" x14ac:dyDescent="0.2">
      <c r="A149" s="1060"/>
      <c r="B149" s="1061" t="s">
        <v>255</v>
      </c>
      <c r="C149" s="1062"/>
      <c r="D149" s="1063" t="s">
        <v>9</v>
      </c>
      <c r="E149" s="1064">
        <f>E150+E151</f>
        <v>25000</v>
      </c>
      <c r="F149" s="1064">
        <f t="shared" ref="F149:H149" si="69">F150+F151</f>
        <v>0</v>
      </c>
      <c r="G149" s="1064">
        <f t="shared" si="69"/>
        <v>25000</v>
      </c>
      <c r="H149" s="1064">
        <f t="shared" si="69"/>
        <v>9468.7199999999993</v>
      </c>
      <c r="I149" s="1077">
        <f t="shared" si="61"/>
        <v>0.3787488</v>
      </c>
      <c r="J149" s="1064">
        <f>J150+J151</f>
        <v>2351.3000000000002</v>
      </c>
    </row>
    <row r="150" spans="1:10" x14ac:dyDescent="0.2">
      <c r="A150" s="1066"/>
      <c r="B150" s="1066"/>
      <c r="C150" s="1067" t="s">
        <v>272</v>
      </c>
      <c r="D150" s="1068" t="s">
        <v>273</v>
      </c>
      <c r="E150" s="1069" t="s">
        <v>220</v>
      </c>
      <c r="F150" s="1069">
        <f t="shared" ref="F150:F151" si="70">G150-E150</f>
        <v>0</v>
      </c>
      <c r="G150" s="1070" t="s">
        <v>220</v>
      </c>
      <c r="H150" s="1071">
        <v>0</v>
      </c>
      <c r="I150" s="1072">
        <f t="shared" si="61"/>
        <v>0</v>
      </c>
      <c r="J150" s="1073">
        <v>0</v>
      </c>
    </row>
    <row r="151" spans="1:10" x14ac:dyDescent="0.2">
      <c r="A151" s="1066"/>
      <c r="B151" s="1066"/>
      <c r="C151" s="1067" t="s">
        <v>289</v>
      </c>
      <c r="D151" s="1068" t="s">
        <v>290</v>
      </c>
      <c r="E151" s="1069" t="s">
        <v>728</v>
      </c>
      <c r="F151" s="1069">
        <f t="shared" si="70"/>
        <v>0</v>
      </c>
      <c r="G151" s="1070" t="s">
        <v>728</v>
      </c>
      <c r="H151" s="1071">
        <v>9468.7199999999993</v>
      </c>
      <c r="I151" s="1072">
        <f t="shared" si="61"/>
        <v>0.38647836734693874</v>
      </c>
      <c r="J151" s="1073">
        <v>2351.3000000000002</v>
      </c>
    </row>
    <row r="152" spans="1:10" ht="37.5" customHeight="1" x14ac:dyDescent="0.2">
      <c r="A152" s="1289" t="s">
        <v>256</v>
      </c>
      <c r="B152" s="1289"/>
      <c r="C152" s="1289"/>
      <c r="D152" s="1289"/>
      <c r="E152" s="1083">
        <f>E144+E137+E133+E127+E103+E96+E51+E46+E33+E17+E14+E10+E5</f>
        <v>20051936.329999998</v>
      </c>
      <c r="F152" s="1083">
        <f>F144+F137+F133+F127+F103+F96+F51+F46+F33+F17+F14+F10+F5</f>
        <v>298804.87</v>
      </c>
      <c r="G152" s="1083">
        <f>G144+G137+G133+G127+G103+G96+G51+G46+G33+G17+G14+G10+G5</f>
        <v>20350741.199999999</v>
      </c>
      <c r="H152" s="1083">
        <f>H144+H137+H133+H127+H103+H96+H51+H46+H33+H17+H14+H10+H5</f>
        <v>10315566.009999998</v>
      </c>
      <c r="I152" s="1084">
        <f t="shared" si="61"/>
        <v>0.50688895842280168</v>
      </c>
      <c r="J152" s="1083">
        <f>J144+J137+J133+J127+J103+J96+J51+J46+J33+J17+J14+J10+J5</f>
        <v>450349.32000000007</v>
      </c>
    </row>
    <row r="153" spans="1:10" x14ac:dyDescent="0.2">
      <c r="C153" s="1085" t="s">
        <v>849</v>
      </c>
    </row>
    <row r="154" spans="1:10" x14ac:dyDescent="0.2">
      <c r="C154" s="1086">
        <v>4010</v>
      </c>
      <c r="D154" s="1087" t="s">
        <v>270</v>
      </c>
      <c r="E154" s="1088">
        <f>E129+E124+E115+E110+E105+E93+E89+E84+E78+E70+E64+E59+E53+E35+E24+E19+E7</f>
        <v>15076795.91</v>
      </c>
      <c r="F154" s="1088">
        <f t="shared" ref="F154:J154" si="71">F129+F124+F115+F110+F105+F93+F89+F84+F78+F70+F64+F59+F53+F35+F24+F19+F7</f>
        <v>240631.74999999997</v>
      </c>
      <c r="G154" s="1088">
        <f t="shared" si="71"/>
        <v>15317427.66</v>
      </c>
      <c r="H154" s="1088">
        <f t="shared" si="71"/>
        <v>7304832.9300000006</v>
      </c>
      <c r="I154" s="1089">
        <f>H154/G154</f>
        <v>0.47689684535451565</v>
      </c>
      <c r="J154" s="1088">
        <f t="shared" si="71"/>
        <v>219395.77999999997</v>
      </c>
    </row>
    <row r="155" spans="1:10" x14ac:dyDescent="0.2">
      <c r="C155" s="1086">
        <v>4040</v>
      </c>
      <c r="D155" s="1087" t="s">
        <v>359</v>
      </c>
      <c r="E155" s="1088">
        <f>E130+E116+E111+E106+E85+E79+E71+E65+E60+E54+E25+E20</f>
        <v>1201986.8400000001</v>
      </c>
      <c r="F155" s="1088">
        <f t="shared" ref="F155:J155" si="72">F130+F116+F111+F106+F85+F79+F71+F65+F60+F54+F25+F20</f>
        <v>-22679</v>
      </c>
      <c r="G155" s="1088">
        <f t="shared" si="72"/>
        <v>1179307.8400000001</v>
      </c>
      <c r="H155" s="1088">
        <f t="shared" si="72"/>
        <v>1138995.74</v>
      </c>
      <c r="I155" s="1089">
        <f t="shared" ref="I155:I159" si="73">H155/G155</f>
        <v>0.96581715254263034</v>
      </c>
      <c r="J155" s="1088">
        <f t="shared" si="72"/>
        <v>74979</v>
      </c>
    </row>
    <row r="156" spans="1:10" x14ac:dyDescent="0.2">
      <c r="C156" s="1086">
        <v>4100</v>
      </c>
      <c r="D156" s="1087" t="s">
        <v>415</v>
      </c>
      <c r="E156" s="1088" t="str">
        <f>E32</f>
        <v>35 000,00</v>
      </c>
      <c r="F156" s="1088">
        <f t="shared" ref="F156:J156" si="74">F32</f>
        <v>-10000</v>
      </c>
      <c r="G156" s="1088" t="str">
        <f t="shared" si="74"/>
        <v>25 000,00</v>
      </c>
      <c r="H156" s="1088">
        <f t="shared" si="74"/>
        <v>22576.06</v>
      </c>
      <c r="I156" s="1089">
        <f t="shared" si="73"/>
        <v>0.90304240000000002</v>
      </c>
      <c r="J156" s="1088">
        <f t="shared" si="74"/>
        <v>0</v>
      </c>
    </row>
    <row r="157" spans="1:10" x14ac:dyDescent="0.2">
      <c r="C157" s="1086">
        <v>4110</v>
      </c>
      <c r="D157" s="1087" t="s">
        <v>273</v>
      </c>
      <c r="E157" s="1088">
        <f>E150+E146+E139+E135+E131+E125+E121+E117+E112+E107+E100+E94+E90+E86+E80+E72+E66+E61+E55+E48+E43+E39+E36+E26+E21+E12+E8</f>
        <v>2991361.92</v>
      </c>
      <c r="F157" s="1088">
        <f t="shared" ref="F157:J157" si="75">F150+F146+F139+F135+F131+F125+F121+F117+F112+F107+F100+F94+F90+F86+F80+F72+F66+F61+F55+F48+F43+F39+F36+F26+F21+F12+F8</f>
        <v>42546.05</v>
      </c>
      <c r="G157" s="1088">
        <f t="shared" si="75"/>
        <v>3033907.97</v>
      </c>
      <c r="H157" s="1088">
        <f t="shared" si="75"/>
        <v>1529471.1300000001</v>
      </c>
      <c r="I157" s="1089">
        <f t="shared" si="73"/>
        <v>0.50412574973393143</v>
      </c>
      <c r="J157" s="1088">
        <f t="shared" si="75"/>
        <v>106853.91</v>
      </c>
    </row>
    <row r="158" spans="1:10" x14ac:dyDescent="0.2">
      <c r="C158" s="1086">
        <v>4120</v>
      </c>
      <c r="D158" s="1087" t="s">
        <v>276</v>
      </c>
      <c r="E158" s="1088">
        <f>E147+E140+E132+E126+E118+E113+E108+E101+E95+E91+E87+E81+E73+E67+E62+E56+E49+E44+E40+E37+E27+E22+E9</f>
        <v>372072.66</v>
      </c>
      <c r="F158" s="1088">
        <f t="shared" ref="F158:J158" si="76">F147+F140+F132+F126+F118+F113+F108+F101+F95+F91+F87+F81+F73+F67+F62+F56+F49+F44+F40+F37+F27+F22+F9</f>
        <v>6143.0700000000006</v>
      </c>
      <c r="G158" s="1088">
        <f t="shared" si="76"/>
        <v>378215.73</v>
      </c>
      <c r="H158" s="1088">
        <f t="shared" si="76"/>
        <v>173122.11000000002</v>
      </c>
      <c r="I158" s="1089">
        <f t="shared" si="73"/>
        <v>0.45773376480137412</v>
      </c>
      <c r="J158" s="1088">
        <f t="shared" si="76"/>
        <v>14268.31</v>
      </c>
    </row>
    <row r="159" spans="1:10" x14ac:dyDescent="0.2">
      <c r="C159" s="1086">
        <v>4170</v>
      </c>
      <c r="D159" s="1087" t="s">
        <v>290</v>
      </c>
      <c r="E159" s="1088">
        <f>E151+E148+E143+E141+E136+E119+E102+E98+E82+E76+E74+E68+E57+E50+E45+E41+E30+E28+E16+E13+E122</f>
        <v>374719</v>
      </c>
      <c r="F159" s="1088">
        <f t="shared" ref="F159:J159" si="77">F151+F148+F143+F141+F136+F119+F102+F98+F82+F76+F74+F68+F57+F50+F45+F41+F30+F28+F16+F13+F122</f>
        <v>42163</v>
      </c>
      <c r="G159" s="1088">
        <f t="shared" si="77"/>
        <v>416882</v>
      </c>
      <c r="H159" s="1088">
        <f t="shared" si="77"/>
        <v>146568.04</v>
      </c>
      <c r="I159" s="1089">
        <f t="shared" si="73"/>
        <v>0.35158159862982813</v>
      </c>
      <c r="J159" s="1088">
        <f t="shared" si="77"/>
        <v>34852.319999999992</v>
      </c>
    </row>
    <row r="160" spans="1:10" x14ac:dyDescent="0.2">
      <c r="E160" s="1090"/>
      <c r="F160" s="1090"/>
      <c r="G160" s="1090"/>
      <c r="H160" s="1090"/>
      <c r="I160" s="1090"/>
      <c r="J160" s="1090"/>
    </row>
    <row r="162" spans="5:10" x14ac:dyDescent="0.2">
      <c r="E162" s="1090"/>
      <c r="F162" s="1090"/>
      <c r="G162" s="1090"/>
      <c r="H162" s="1090"/>
      <c r="I162" s="1090"/>
      <c r="J162" s="1090"/>
    </row>
  </sheetData>
  <mergeCells count="5">
    <mergeCell ref="A1:G1"/>
    <mergeCell ref="H1:J1"/>
    <mergeCell ref="A2:J2"/>
    <mergeCell ref="B3:J3"/>
    <mergeCell ref="A152:D152"/>
  </mergeCells>
  <pageMargins left="0.74803149606299213" right="0" top="0.98425196850393704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7"/>
  <sheetViews>
    <sheetView showGridLines="0" workbookViewId="0">
      <selection activeCell="G5" sqref="G5"/>
    </sheetView>
  </sheetViews>
  <sheetFormatPr defaultRowHeight="12.75" x14ac:dyDescent="0.2"/>
  <cols>
    <col min="1" max="1" width="5.85546875" style="6" customWidth="1"/>
    <col min="2" max="2" width="7.5703125" style="6" customWidth="1"/>
    <col min="3" max="3" width="8.28515625" style="6" customWidth="1"/>
    <col min="4" max="4" width="39.7109375" style="6" customWidth="1"/>
    <col min="5" max="6" width="12.5703125" style="6" customWidth="1"/>
    <col min="7" max="7" width="12.85546875" style="6" customWidth="1"/>
    <col min="8" max="8" width="14.5703125" style="6" customWidth="1"/>
    <col min="9" max="9" width="8.7109375" style="6" customWidth="1"/>
    <col min="10" max="10" width="12.42578125" style="6" customWidth="1"/>
    <col min="11" max="256" width="9.140625" style="6"/>
    <col min="257" max="257" width="5.85546875" style="6" customWidth="1"/>
    <col min="258" max="258" width="7.5703125" style="6" customWidth="1"/>
    <col min="259" max="259" width="8.28515625" style="6" customWidth="1"/>
    <col min="260" max="260" width="32.7109375" style="6" customWidth="1"/>
    <col min="261" max="261" width="12.5703125" style="6" customWidth="1"/>
    <col min="262" max="262" width="9.7109375" style="6" customWidth="1"/>
    <col min="263" max="263" width="11.7109375" style="6" customWidth="1"/>
    <col min="264" max="512" width="9.140625" style="6"/>
    <col min="513" max="513" width="5.85546875" style="6" customWidth="1"/>
    <col min="514" max="514" width="7.5703125" style="6" customWidth="1"/>
    <col min="515" max="515" width="8.28515625" style="6" customWidth="1"/>
    <col min="516" max="516" width="32.7109375" style="6" customWidth="1"/>
    <col min="517" max="517" width="12.5703125" style="6" customWidth="1"/>
    <col min="518" max="518" width="9.7109375" style="6" customWidth="1"/>
    <col min="519" max="519" width="11.7109375" style="6" customWidth="1"/>
    <col min="520" max="768" width="9.140625" style="6"/>
    <col min="769" max="769" width="5.85546875" style="6" customWidth="1"/>
    <col min="770" max="770" width="7.5703125" style="6" customWidth="1"/>
    <col min="771" max="771" width="8.28515625" style="6" customWidth="1"/>
    <col min="772" max="772" width="32.7109375" style="6" customWidth="1"/>
    <col min="773" max="773" width="12.5703125" style="6" customWidth="1"/>
    <col min="774" max="774" width="9.7109375" style="6" customWidth="1"/>
    <col min="775" max="775" width="11.7109375" style="6" customWidth="1"/>
    <col min="776" max="1024" width="9.140625" style="6"/>
    <col min="1025" max="1025" width="5.85546875" style="6" customWidth="1"/>
    <col min="1026" max="1026" width="7.5703125" style="6" customWidth="1"/>
    <col min="1027" max="1027" width="8.28515625" style="6" customWidth="1"/>
    <col min="1028" max="1028" width="32.7109375" style="6" customWidth="1"/>
    <col min="1029" max="1029" width="12.5703125" style="6" customWidth="1"/>
    <col min="1030" max="1030" width="9.7109375" style="6" customWidth="1"/>
    <col min="1031" max="1031" width="11.7109375" style="6" customWidth="1"/>
    <col min="1032" max="1280" width="9.140625" style="6"/>
    <col min="1281" max="1281" width="5.85546875" style="6" customWidth="1"/>
    <col min="1282" max="1282" width="7.5703125" style="6" customWidth="1"/>
    <col min="1283" max="1283" width="8.28515625" style="6" customWidth="1"/>
    <col min="1284" max="1284" width="32.7109375" style="6" customWidth="1"/>
    <col min="1285" max="1285" width="12.5703125" style="6" customWidth="1"/>
    <col min="1286" max="1286" width="9.7109375" style="6" customWidth="1"/>
    <col min="1287" max="1287" width="11.7109375" style="6" customWidth="1"/>
    <col min="1288" max="1536" width="9.140625" style="6"/>
    <col min="1537" max="1537" width="5.85546875" style="6" customWidth="1"/>
    <col min="1538" max="1538" width="7.5703125" style="6" customWidth="1"/>
    <col min="1539" max="1539" width="8.28515625" style="6" customWidth="1"/>
    <col min="1540" max="1540" width="32.7109375" style="6" customWidth="1"/>
    <col min="1541" max="1541" width="12.5703125" style="6" customWidth="1"/>
    <col min="1542" max="1542" width="9.7109375" style="6" customWidth="1"/>
    <col min="1543" max="1543" width="11.7109375" style="6" customWidth="1"/>
    <col min="1544" max="1792" width="9.140625" style="6"/>
    <col min="1793" max="1793" width="5.85546875" style="6" customWidth="1"/>
    <col min="1794" max="1794" width="7.5703125" style="6" customWidth="1"/>
    <col min="1795" max="1795" width="8.28515625" style="6" customWidth="1"/>
    <col min="1796" max="1796" width="32.7109375" style="6" customWidth="1"/>
    <col min="1797" max="1797" width="12.5703125" style="6" customWidth="1"/>
    <col min="1798" max="1798" width="9.7109375" style="6" customWidth="1"/>
    <col min="1799" max="1799" width="11.7109375" style="6" customWidth="1"/>
    <col min="1800" max="2048" width="9.140625" style="6"/>
    <col min="2049" max="2049" width="5.85546875" style="6" customWidth="1"/>
    <col min="2050" max="2050" width="7.5703125" style="6" customWidth="1"/>
    <col min="2051" max="2051" width="8.28515625" style="6" customWidth="1"/>
    <col min="2052" max="2052" width="32.7109375" style="6" customWidth="1"/>
    <col min="2053" max="2053" width="12.5703125" style="6" customWidth="1"/>
    <col min="2054" max="2054" width="9.7109375" style="6" customWidth="1"/>
    <col min="2055" max="2055" width="11.7109375" style="6" customWidth="1"/>
    <col min="2056" max="2304" width="9.140625" style="6"/>
    <col min="2305" max="2305" width="5.85546875" style="6" customWidth="1"/>
    <col min="2306" max="2306" width="7.5703125" style="6" customWidth="1"/>
    <col min="2307" max="2307" width="8.28515625" style="6" customWidth="1"/>
    <col min="2308" max="2308" width="32.7109375" style="6" customWidth="1"/>
    <col min="2309" max="2309" width="12.5703125" style="6" customWidth="1"/>
    <col min="2310" max="2310" width="9.7109375" style="6" customWidth="1"/>
    <col min="2311" max="2311" width="11.7109375" style="6" customWidth="1"/>
    <col min="2312" max="2560" width="9.140625" style="6"/>
    <col min="2561" max="2561" width="5.85546875" style="6" customWidth="1"/>
    <col min="2562" max="2562" width="7.5703125" style="6" customWidth="1"/>
    <col min="2563" max="2563" width="8.28515625" style="6" customWidth="1"/>
    <col min="2564" max="2564" width="32.7109375" style="6" customWidth="1"/>
    <col min="2565" max="2565" width="12.5703125" style="6" customWidth="1"/>
    <col min="2566" max="2566" width="9.7109375" style="6" customWidth="1"/>
    <col min="2567" max="2567" width="11.7109375" style="6" customWidth="1"/>
    <col min="2568" max="2816" width="9.140625" style="6"/>
    <col min="2817" max="2817" width="5.85546875" style="6" customWidth="1"/>
    <col min="2818" max="2818" width="7.5703125" style="6" customWidth="1"/>
    <col min="2819" max="2819" width="8.28515625" style="6" customWidth="1"/>
    <col min="2820" max="2820" width="32.7109375" style="6" customWidth="1"/>
    <col min="2821" max="2821" width="12.5703125" style="6" customWidth="1"/>
    <col min="2822" max="2822" width="9.7109375" style="6" customWidth="1"/>
    <col min="2823" max="2823" width="11.7109375" style="6" customWidth="1"/>
    <col min="2824" max="3072" width="9.140625" style="6"/>
    <col min="3073" max="3073" width="5.85546875" style="6" customWidth="1"/>
    <col min="3074" max="3074" width="7.5703125" style="6" customWidth="1"/>
    <col min="3075" max="3075" width="8.28515625" style="6" customWidth="1"/>
    <col min="3076" max="3076" width="32.7109375" style="6" customWidth="1"/>
    <col min="3077" max="3077" width="12.5703125" style="6" customWidth="1"/>
    <col min="3078" max="3078" width="9.7109375" style="6" customWidth="1"/>
    <col min="3079" max="3079" width="11.7109375" style="6" customWidth="1"/>
    <col min="3080" max="3328" width="9.140625" style="6"/>
    <col min="3329" max="3329" width="5.85546875" style="6" customWidth="1"/>
    <col min="3330" max="3330" width="7.5703125" style="6" customWidth="1"/>
    <col min="3331" max="3331" width="8.28515625" style="6" customWidth="1"/>
    <col min="3332" max="3332" width="32.7109375" style="6" customWidth="1"/>
    <col min="3333" max="3333" width="12.5703125" style="6" customWidth="1"/>
    <col min="3334" max="3334" width="9.7109375" style="6" customWidth="1"/>
    <col min="3335" max="3335" width="11.7109375" style="6" customWidth="1"/>
    <col min="3336" max="3584" width="9.140625" style="6"/>
    <col min="3585" max="3585" width="5.85546875" style="6" customWidth="1"/>
    <col min="3586" max="3586" width="7.5703125" style="6" customWidth="1"/>
    <col min="3587" max="3587" width="8.28515625" style="6" customWidth="1"/>
    <col min="3588" max="3588" width="32.7109375" style="6" customWidth="1"/>
    <col min="3589" max="3589" width="12.5703125" style="6" customWidth="1"/>
    <col min="3590" max="3590" width="9.7109375" style="6" customWidth="1"/>
    <col min="3591" max="3591" width="11.7109375" style="6" customWidth="1"/>
    <col min="3592" max="3840" width="9.140625" style="6"/>
    <col min="3841" max="3841" width="5.85546875" style="6" customWidth="1"/>
    <col min="3842" max="3842" width="7.5703125" style="6" customWidth="1"/>
    <col min="3843" max="3843" width="8.28515625" style="6" customWidth="1"/>
    <col min="3844" max="3844" width="32.7109375" style="6" customWidth="1"/>
    <col min="3845" max="3845" width="12.5703125" style="6" customWidth="1"/>
    <col min="3846" max="3846" width="9.7109375" style="6" customWidth="1"/>
    <col min="3847" max="3847" width="11.7109375" style="6" customWidth="1"/>
    <col min="3848" max="4096" width="9.140625" style="6"/>
    <col min="4097" max="4097" width="5.85546875" style="6" customWidth="1"/>
    <col min="4098" max="4098" width="7.5703125" style="6" customWidth="1"/>
    <col min="4099" max="4099" width="8.28515625" style="6" customWidth="1"/>
    <col min="4100" max="4100" width="32.7109375" style="6" customWidth="1"/>
    <col min="4101" max="4101" width="12.5703125" style="6" customWidth="1"/>
    <col min="4102" max="4102" width="9.7109375" style="6" customWidth="1"/>
    <col min="4103" max="4103" width="11.7109375" style="6" customWidth="1"/>
    <col min="4104" max="4352" width="9.140625" style="6"/>
    <col min="4353" max="4353" width="5.85546875" style="6" customWidth="1"/>
    <col min="4354" max="4354" width="7.5703125" style="6" customWidth="1"/>
    <col min="4355" max="4355" width="8.28515625" style="6" customWidth="1"/>
    <col min="4356" max="4356" width="32.7109375" style="6" customWidth="1"/>
    <col min="4357" max="4357" width="12.5703125" style="6" customWidth="1"/>
    <col min="4358" max="4358" width="9.7109375" style="6" customWidth="1"/>
    <col min="4359" max="4359" width="11.7109375" style="6" customWidth="1"/>
    <col min="4360" max="4608" width="9.140625" style="6"/>
    <col min="4609" max="4609" width="5.85546875" style="6" customWidth="1"/>
    <col min="4610" max="4610" width="7.5703125" style="6" customWidth="1"/>
    <col min="4611" max="4611" width="8.28515625" style="6" customWidth="1"/>
    <col min="4612" max="4612" width="32.7109375" style="6" customWidth="1"/>
    <col min="4613" max="4613" width="12.5703125" style="6" customWidth="1"/>
    <col min="4614" max="4614" width="9.7109375" style="6" customWidth="1"/>
    <col min="4615" max="4615" width="11.7109375" style="6" customWidth="1"/>
    <col min="4616" max="4864" width="9.140625" style="6"/>
    <col min="4865" max="4865" width="5.85546875" style="6" customWidth="1"/>
    <col min="4866" max="4866" width="7.5703125" style="6" customWidth="1"/>
    <col min="4867" max="4867" width="8.28515625" style="6" customWidth="1"/>
    <col min="4868" max="4868" width="32.7109375" style="6" customWidth="1"/>
    <col min="4869" max="4869" width="12.5703125" style="6" customWidth="1"/>
    <col min="4870" max="4870" width="9.7109375" style="6" customWidth="1"/>
    <col min="4871" max="4871" width="11.7109375" style="6" customWidth="1"/>
    <col min="4872" max="5120" width="9.140625" style="6"/>
    <col min="5121" max="5121" width="5.85546875" style="6" customWidth="1"/>
    <col min="5122" max="5122" width="7.5703125" style="6" customWidth="1"/>
    <col min="5123" max="5123" width="8.28515625" style="6" customWidth="1"/>
    <col min="5124" max="5124" width="32.7109375" style="6" customWidth="1"/>
    <col min="5125" max="5125" width="12.5703125" style="6" customWidth="1"/>
    <col min="5126" max="5126" width="9.7109375" style="6" customWidth="1"/>
    <col min="5127" max="5127" width="11.7109375" style="6" customWidth="1"/>
    <col min="5128" max="5376" width="9.140625" style="6"/>
    <col min="5377" max="5377" width="5.85546875" style="6" customWidth="1"/>
    <col min="5378" max="5378" width="7.5703125" style="6" customWidth="1"/>
    <col min="5379" max="5379" width="8.28515625" style="6" customWidth="1"/>
    <col min="5380" max="5380" width="32.7109375" style="6" customWidth="1"/>
    <col min="5381" max="5381" width="12.5703125" style="6" customWidth="1"/>
    <col min="5382" max="5382" width="9.7109375" style="6" customWidth="1"/>
    <col min="5383" max="5383" width="11.7109375" style="6" customWidth="1"/>
    <col min="5384" max="5632" width="9.140625" style="6"/>
    <col min="5633" max="5633" width="5.85546875" style="6" customWidth="1"/>
    <col min="5634" max="5634" width="7.5703125" style="6" customWidth="1"/>
    <col min="5635" max="5635" width="8.28515625" style="6" customWidth="1"/>
    <col min="5636" max="5636" width="32.7109375" style="6" customWidth="1"/>
    <col min="5637" max="5637" width="12.5703125" style="6" customWidth="1"/>
    <col min="5638" max="5638" width="9.7109375" style="6" customWidth="1"/>
    <col min="5639" max="5639" width="11.7109375" style="6" customWidth="1"/>
    <col min="5640" max="5888" width="9.140625" style="6"/>
    <col min="5889" max="5889" width="5.85546875" style="6" customWidth="1"/>
    <col min="5890" max="5890" width="7.5703125" style="6" customWidth="1"/>
    <col min="5891" max="5891" width="8.28515625" style="6" customWidth="1"/>
    <col min="5892" max="5892" width="32.7109375" style="6" customWidth="1"/>
    <col min="5893" max="5893" width="12.5703125" style="6" customWidth="1"/>
    <col min="5894" max="5894" width="9.7109375" style="6" customWidth="1"/>
    <col min="5895" max="5895" width="11.7109375" style="6" customWidth="1"/>
    <col min="5896" max="6144" width="9.140625" style="6"/>
    <col min="6145" max="6145" width="5.85546875" style="6" customWidth="1"/>
    <col min="6146" max="6146" width="7.5703125" style="6" customWidth="1"/>
    <col min="6147" max="6147" width="8.28515625" style="6" customWidth="1"/>
    <col min="6148" max="6148" width="32.7109375" style="6" customWidth="1"/>
    <col min="6149" max="6149" width="12.5703125" style="6" customWidth="1"/>
    <col min="6150" max="6150" width="9.7109375" style="6" customWidth="1"/>
    <col min="6151" max="6151" width="11.7109375" style="6" customWidth="1"/>
    <col min="6152" max="6400" width="9.140625" style="6"/>
    <col min="6401" max="6401" width="5.85546875" style="6" customWidth="1"/>
    <col min="6402" max="6402" width="7.5703125" style="6" customWidth="1"/>
    <col min="6403" max="6403" width="8.28515625" style="6" customWidth="1"/>
    <col min="6404" max="6404" width="32.7109375" style="6" customWidth="1"/>
    <col min="6405" max="6405" width="12.5703125" style="6" customWidth="1"/>
    <col min="6406" max="6406" width="9.7109375" style="6" customWidth="1"/>
    <col min="6407" max="6407" width="11.7109375" style="6" customWidth="1"/>
    <col min="6408" max="6656" width="9.140625" style="6"/>
    <col min="6657" max="6657" width="5.85546875" style="6" customWidth="1"/>
    <col min="6658" max="6658" width="7.5703125" style="6" customWidth="1"/>
    <col min="6659" max="6659" width="8.28515625" style="6" customWidth="1"/>
    <col min="6660" max="6660" width="32.7109375" style="6" customWidth="1"/>
    <col min="6661" max="6661" width="12.5703125" style="6" customWidth="1"/>
    <col min="6662" max="6662" width="9.7109375" style="6" customWidth="1"/>
    <col min="6663" max="6663" width="11.7109375" style="6" customWidth="1"/>
    <col min="6664" max="6912" width="9.140625" style="6"/>
    <col min="6913" max="6913" width="5.85546875" style="6" customWidth="1"/>
    <col min="6914" max="6914" width="7.5703125" style="6" customWidth="1"/>
    <col min="6915" max="6915" width="8.28515625" style="6" customWidth="1"/>
    <col min="6916" max="6916" width="32.7109375" style="6" customWidth="1"/>
    <col min="6917" max="6917" width="12.5703125" style="6" customWidth="1"/>
    <col min="6918" max="6918" width="9.7109375" style="6" customWidth="1"/>
    <col min="6919" max="6919" width="11.7109375" style="6" customWidth="1"/>
    <col min="6920" max="7168" width="9.140625" style="6"/>
    <col min="7169" max="7169" width="5.85546875" style="6" customWidth="1"/>
    <col min="7170" max="7170" width="7.5703125" style="6" customWidth="1"/>
    <col min="7171" max="7171" width="8.28515625" style="6" customWidth="1"/>
    <col min="7172" max="7172" width="32.7109375" style="6" customWidth="1"/>
    <col min="7173" max="7173" width="12.5703125" style="6" customWidth="1"/>
    <col min="7174" max="7174" width="9.7109375" style="6" customWidth="1"/>
    <col min="7175" max="7175" width="11.7109375" style="6" customWidth="1"/>
    <col min="7176" max="7424" width="9.140625" style="6"/>
    <col min="7425" max="7425" width="5.85546875" style="6" customWidth="1"/>
    <col min="7426" max="7426" width="7.5703125" style="6" customWidth="1"/>
    <col min="7427" max="7427" width="8.28515625" style="6" customWidth="1"/>
    <col min="7428" max="7428" width="32.7109375" style="6" customWidth="1"/>
    <col min="7429" max="7429" width="12.5703125" style="6" customWidth="1"/>
    <col min="7430" max="7430" width="9.7109375" style="6" customWidth="1"/>
    <col min="7431" max="7431" width="11.7109375" style="6" customWidth="1"/>
    <col min="7432" max="7680" width="9.140625" style="6"/>
    <col min="7681" max="7681" width="5.85546875" style="6" customWidth="1"/>
    <col min="7682" max="7682" width="7.5703125" style="6" customWidth="1"/>
    <col min="7683" max="7683" width="8.28515625" style="6" customWidth="1"/>
    <col min="7684" max="7684" width="32.7109375" style="6" customWidth="1"/>
    <col min="7685" max="7685" width="12.5703125" style="6" customWidth="1"/>
    <col min="7686" max="7686" width="9.7109375" style="6" customWidth="1"/>
    <col min="7687" max="7687" width="11.7109375" style="6" customWidth="1"/>
    <col min="7688" max="7936" width="9.140625" style="6"/>
    <col min="7937" max="7937" width="5.85546875" style="6" customWidth="1"/>
    <col min="7938" max="7938" width="7.5703125" style="6" customWidth="1"/>
    <col min="7939" max="7939" width="8.28515625" style="6" customWidth="1"/>
    <col min="7940" max="7940" width="32.7109375" style="6" customWidth="1"/>
    <col min="7941" max="7941" width="12.5703125" style="6" customWidth="1"/>
    <col min="7942" max="7942" width="9.7109375" style="6" customWidth="1"/>
    <col min="7943" max="7943" width="11.7109375" style="6" customWidth="1"/>
    <col min="7944" max="8192" width="9.140625" style="6"/>
    <col min="8193" max="8193" width="5.85546875" style="6" customWidth="1"/>
    <col min="8194" max="8194" width="7.5703125" style="6" customWidth="1"/>
    <col min="8195" max="8195" width="8.28515625" style="6" customWidth="1"/>
    <col min="8196" max="8196" width="32.7109375" style="6" customWidth="1"/>
    <col min="8197" max="8197" width="12.5703125" style="6" customWidth="1"/>
    <col min="8198" max="8198" width="9.7109375" style="6" customWidth="1"/>
    <col min="8199" max="8199" width="11.7109375" style="6" customWidth="1"/>
    <col min="8200" max="8448" width="9.140625" style="6"/>
    <col min="8449" max="8449" width="5.85546875" style="6" customWidth="1"/>
    <col min="8450" max="8450" width="7.5703125" style="6" customWidth="1"/>
    <col min="8451" max="8451" width="8.28515625" style="6" customWidth="1"/>
    <col min="8452" max="8452" width="32.7109375" style="6" customWidth="1"/>
    <col min="8453" max="8453" width="12.5703125" style="6" customWidth="1"/>
    <col min="8454" max="8454" width="9.7109375" style="6" customWidth="1"/>
    <col min="8455" max="8455" width="11.7109375" style="6" customWidth="1"/>
    <col min="8456" max="8704" width="9.140625" style="6"/>
    <col min="8705" max="8705" width="5.85546875" style="6" customWidth="1"/>
    <col min="8706" max="8706" width="7.5703125" style="6" customWidth="1"/>
    <col min="8707" max="8707" width="8.28515625" style="6" customWidth="1"/>
    <col min="8708" max="8708" width="32.7109375" style="6" customWidth="1"/>
    <col min="8709" max="8709" width="12.5703125" style="6" customWidth="1"/>
    <col min="8710" max="8710" width="9.7109375" style="6" customWidth="1"/>
    <col min="8711" max="8711" width="11.7109375" style="6" customWidth="1"/>
    <col min="8712" max="8960" width="9.140625" style="6"/>
    <col min="8961" max="8961" width="5.85546875" style="6" customWidth="1"/>
    <col min="8962" max="8962" width="7.5703125" style="6" customWidth="1"/>
    <col min="8963" max="8963" width="8.28515625" style="6" customWidth="1"/>
    <col min="8964" max="8964" width="32.7109375" style="6" customWidth="1"/>
    <col min="8965" max="8965" width="12.5703125" style="6" customWidth="1"/>
    <col min="8966" max="8966" width="9.7109375" style="6" customWidth="1"/>
    <col min="8967" max="8967" width="11.7109375" style="6" customWidth="1"/>
    <col min="8968" max="9216" width="9.140625" style="6"/>
    <col min="9217" max="9217" width="5.85546875" style="6" customWidth="1"/>
    <col min="9218" max="9218" width="7.5703125" style="6" customWidth="1"/>
    <col min="9219" max="9219" width="8.28515625" style="6" customWidth="1"/>
    <col min="9220" max="9220" width="32.7109375" style="6" customWidth="1"/>
    <col min="9221" max="9221" width="12.5703125" style="6" customWidth="1"/>
    <col min="9222" max="9222" width="9.7109375" style="6" customWidth="1"/>
    <col min="9223" max="9223" width="11.7109375" style="6" customWidth="1"/>
    <col min="9224" max="9472" width="9.140625" style="6"/>
    <col min="9473" max="9473" width="5.85546875" style="6" customWidth="1"/>
    <col min="9474" max="9474" width="7.5703125" style="6" customWidth="1"/>
    <col min="9475" max="9475" width="8.28515625" style="6" customWidth="1"/>
    <col min="9476" max="9476" width="32.7109375" style="6" customWidth="1"/>
    <col min="9477" max="9477" width="12.5703125" style="6" customWidth="1"/>
    <col min="9478" max="9478" width="9.7109375" style="6" customWidth="1"/>
    <col min="9479" max="9479" width="11.7109375" style="6" customWidth="1"/>
    <col min="9480" max="9728" width="9.140625" style="6"/>
    <col min="9729" max="9729" width="5.85546875" style="6" customWidth="1"/>
    <col min="9730" max="9730" width="7.5703125" style="6" customWidth="1"/>
    <col min="9731" max="9731" width="8.28515625" style="6" customWidth="1"/>
    <col min="9732" max="9732" width="32.7109375" style="6" customWidth="1"/>
    <col min="9733" max="9733" width="12.5703125" style="6" customWidth="1"/>
    <col min="9734" max="9734" width="9.7109375" style="6" customWidth="1"/>
    <col min="9735" max="9735" width="11.7109375" style="6" customWidth="1"/>
    <col min="9736" max="9984" width="9.140625" style="6"/>
    <col min="9985" max="9985" width="5.85546875" style="6" customWidth="1"/>
    <col min="9986" max="9986" width="7.5703125" style="6" customWidth="1"/>
    <col min="9987" max="9987" width="8.28515625" style="6" customWidth="1"/>
    <col min="9988" max="9988" width="32.7109375" style="6" customWidth="1"/>
    <col min="9989" max="9989" width="12.5703125" style="6" customWidth="1"/>
    <col min="9990" max="9990" width="9.7109375" style="6" customWidth="1"/>
    <col min="9991" max="9991" width="11.7109375" style="6" customWidth="1"/>
    <col min="9992" max="10240" width="9.140625" style="6"/>
    <col min="10241" max="10241" width="5.85546875" style="6" customWidth="1"/>
    <col min="10242" max="10242" width="7.5703125" style="6" customWidth="1"/>
    <col min="10243" max="10243" width="8.28515625" style="6" customWidth="1"/>
    <col min="10244" max="10244" width="32.7109375" style="6" customWidth="1"/>
    <col min="10245" max="10245" width="12.5703125" style="6" customWidth="1"/>
    <col min="10246" max="10246" width="9.7109375" style="6" customWidth="1"/>
    <col min="10247" max="10247" width="11.7109375" style="6" customWidth="1"/>
    <col min="10248" max="10496" width="9.140625" style="6"/>
    <col min="10497" max="10497" width="5.85546875" style="6" customWidth="1"/>
    <col min="10498" max="10498" width="7.5703125" style="6" customWidth="1"/>
    <col min="10499" max="10499" width="8.28515625" style="6" customWidth="1"/>
    <col min="10500" max="10500" width="32.7109375" style="6" customWidth="1"/>
    <col min="10501" max="10501" width="12.5703125" style="6" customWidth="1"/>
    <col min="10502" max="10502" width="9.7109375" style="6" customWidth="1"/>
    <col min="10503" max="10503" width="11.7109375" style="6" customWidth="1"/>
    <col min="10504" max="10752" width="9.140625" style="6"/>
    <col min="10753" max="10753" width="5.85546875" style="6" customWidth="1"/>
    <col min="10754" max="10754" width="7.5703125" style="6" customWidth="1"/>
    <col min="10755" max="10755" width="8.28515625" style="6" customWidth="1"/>
    <col min="10756" max="10756" width="32.7109375" style="6" customWidth="1"/>
    <col min="10757" max="10757" width="12.5703125" style="6" customWidth="1"/>
    <col min="10758" max="10758" width="9.7109375" style="6" customWidth="1"/>
    <col min="10759" max="10759" width="11.7109375" style="6" customWidth="1"/>
    <col min="10760" max="11008" width="9.140625" style="6"/>
    <col min="11009" max="11009" width="5.85546875" style="6" customWidth="1"/>
    <col min="11010" max="11010" width="7.5703125" style="6" customWidth="1"/>
    <col min="11011" max="11011" width="8.28515625" style="6" customWidth="1"/>
    <col min="11012" max="11012" width="32.7109375" style="6" customWidth="1"/>
    <col min="11013" max="11013" width="12.5703125" style="6" customWidth="1"/>
    <col min="11014" max="11014" width="9.7109375" style="6" customWidth="1"/>
    <col min="11015" max="11015" width="11.7109375" style="6" customWidth="1"/>
    <col min="11016" max="11264" width="9.140625" style="6"/>
    <col min="11265" max="11265" width="5.85546875" style="6" customWidth="1"/>
    <col min="11266" max="11266" width="7.5703125" style="6" customWidth="1"/>
    <col min="11267" max="11267" width="8.28515625" style="6" customWidth="1"/>
    <col min="11268" max="11268" width="32.7109375" style="6" customWidth="1"/>
    <col min="11269" max="11269" width="12.5703125" style="6" customWidth="1"/>
    <col min="11270" max="11270" width="9.7109375" style="6" customWidth="1"/>
    <col min="11271" max="11271" width="11.7109375" style="6" customWidth="1"/>
    <col min="11272" max="11520" width="9.140625" style="6"/>
    <col min="11521" max="11521" width="5.85546875" style="6" customWidth="1"/>
    <col min="11522" max="11522" width="7.5703125" style="6" customWidth="1"/>
    <col min="11523" max="11523" width="8.28515625" style="6" customWidth="1"/>
    <col min="11524" max="11524" width="32.7109375" style="6" customWidth="1"/>
    <col min="11525" max="11525" width="12.5703125" style="6" customWidth="1"/>
    <col min="11526" max="11526" width="9.7109375" style="6" customWidth="1"/>
    <col min="11527" max="11527" width="11.7109375" style="6" customWidth="1"/>
    <col min="11528" max="11776" width="9.140625" style="6"/>
    <col min="11777" max="11777" width="5.85546875" style="6" customWidth="1"/>
    <col min="11778" max="11778" width="7.5703125" style="6" customWidth="1"/>
    <col min="11779" max="11779" width="8.28515625" style="6" customWidth="1"/>
    <col min="11780" max="11780" width="32.7109375" style="6" customWidth="1"/>
    <col min="11781" max="11781" width="12.5703125" style="6" customWidth="1"/>
    <col min="11782" max="11782" width="9.7109375" style="6" customWidth="1"/>
    <col min="11783" max="11783" width="11.7109375" style="6" customWidth="1"/>
    <col min="11784" max="12032" width="9.140625" style="6"/>
    <col min="12033" max="12033" width="5.85546875" style="6" customWidth="1"/>
    <col min="12034" max="12034" width="7.5703125" style="6" customWidth="1"/>
    <col min="12035" max="12035" width="8.28515625" style="6" customWidth="1"/>
    <col min="12036" max="12036" width="32.7109375" style="6" customWidth="1"/>
    <col min="12037" max="12037" width="12.5703125" style="6" customWidth="1"/>
    <col min="12038" max="12038" width="9.7109375" style="6" customWidth="1"/>
    <col min="12039" max="12039" width="11.7109375" style="6" customWidth="1"/>
    <col min="12040" max="12288" width="9.140625" style="6"/>
    <col min="12289" max="12289" width="5.85546875" style="6" customWidth="1"/>
    <col min="12290" max="12290" width="7.5703125" style="6" customWidth="1"/>
    <col min="12291" max="12291" width="8.28515625" style="6" customWidth="1"/>
    <col min="12292" max="12292" width="32.7109375" style="6" customWidth="1"/>
    <col min="12293" max="12293" width="12.5703125" style="6" customWidth="1"/>
    <col min="12294" max="12294" width="9.7109375" style="6" customWidth="1"/>
    <col min="12295" max="12295" width="11.7109375" style="6" customWidth="1"/>
    <col min="12296" max="12544" width="9.140625" style="6"/>
    <col min="12545" max="12545" width="5.85546875" style="6" customWidth="1"/>
    <col min="12546" max="12546" width="7.5703125" style="6" customWidth="1"/>
    <col min="12547" max="12547" width="8.28515625" style="6" customWidth="1"/>
    <col min="12548" max="12548" width="32.7109375" style="6" customWidth="1"/>
    <col min="12549" max="12549" width="12.5703125" style="6" customWidth="1"/>
    <col min="12550" max="12550" width="9.7109375" style="6" customWidth="1"/>
    <col min="12551" max="12551" width="11.7109375" style="6" customWidth="1"/>
    <col min="12552" max="12800" width="9.140625" style="6"/>
    <col min="12801" max="12801" width="5.85546875" style="6" customWidth="1"/>
    <col min="12802" max="12802" width="7.5703125" style="6" customWidth="1"/>
    <col min="12803" max="12803" width="8.28515625" style="6" customWidth="1"/>
    <col min="12804" max="12804" width="32.7109375" style="6" customWidth="1"/>
    <col min="12805" max="12805" width="12.5703125" style="6" customWidth="1"/>
    <col min="12806" max="12806" width="9.7109375" style="6" customWidth="1"/>
    <col min="12807" max="12807" width="11.7109375" style="6" customWidth="1"/>
    <col min="12808" max="13056" width="9.140625" style="6"/>
    <col min="13057" max="13057" width="5.85546875" style="6" customWidth="1"/>
    <col min="13058" max="13058" width="7.5703125" style="6" customWidth="1"/>
    <col min="13059" max="13059" width="8.28515625" style="6" customWidth="1"/>
    <col min="13060" max="13060" width="32.7109375" style="6" customWidth="1"/>
    <col min="13061" max="13061" width="12.5703125" style="6" customWidth="1"/>
    <col min="13062" max="13062" width="9.7109375" style="6" customWidth="1"/>
    <col min="13063" max="13063" width="11.7109375" style="6" customWidth="1"/>
    <col min="13064" max="13312" width="9.140625" style="6"/>
    <col min="13313" max="13313" width="5.85546875" style="6" customWidth="1"/>
    <col min="13314" max="13314" width="7.5703125" style="6" customWidth="1"/>
    <col min="13315" max="13315" width="8.28515625" style="6" customWidth="1"/>
    <col min="13316" max="13316" width="32.7109375" style="6" customWidth="1"/>
    <col min="13317" max="13317" width="12.5703125" style="6" customWidth="1"/>
    <col min="13318" max="13318" width="9.7109375" style="6" customWidth="1"/>
    <col min="13319" max="13319" width="11.7109375" style="6" customWidth="1"/>
    <col min="13320" max="13568" width="9.140625" style="6"/>
    <col min="13569" max="13569" width="5.85546875" style="6" customWidth="1"/>
    <col min="13570" max="13570" width="7.5703125" style="6" customWidth="1"/>
    <col min="13571" max="13571" width="8.28515625" style="6" customWidth="1"/>
    <col min="13572" max="13572" width="32.7109375" style="6" customWidth="1"/>
    <col min="13573" max="13573" width="12.5703125" style="6" customWidth="1"/>
    <col min="13574" max="13574" width="9.7109375" style="6" customWidth="1"/>
    <col min="13575" max="13575" width="11.7109375" style="6" customWidth="1"/>
    <col min="13576" max="13824" width="9.140625" style="6"/>
    <col min="13825" max="13825" width="5.85546875" style="6" customWidth="1"/>
    <col min="13826" max="13826" width="7.5703125" style="6" customWidth="1"/>
    <col min="13827" max="13827" width="8.28515625" style="6" customWidth="1"/>
    <col min="13828" max="13828" width="32.7109375" style="6" customWidth="1"/>
    <col min="13829" max="13829" width="12.5703125" style="6" customWidth="1"/>
    <col min="13830" max="13830" width="9.7109375" style="6" customWidth="1"/>
    <col min="13831" max="13831" width="11.7109375" style="6" customWidth="1"/>
    <col min="13832" max="14080" width="9.140625" style="6"/>
    <col min="14081" max="14081" width="5.85546875" style="6" customWidth="1"/>
    <col min="14082" max="14082" width="7.5703125" style="6" customWidth="1"/>
    <col min="14083" max="14083" width="8.28515625" style="6" customWidth="1"/>
    <col min="14084" max="14084" width="32.7109375" style="6" customWidth="1"/>
    <col min="14085" max="14085" width="12.5703125" style="6" customWidth="1"/>
    <col min="14086" max="14086" width="9.7109375" style="6" customWidth="1"/>
    <col min="14087" max="14087" width="11.7109375" style="6" customWidth="1"/>
    <col min="14088" max="14336" width="9.140625" style="6"/>
    <col min="14337" max="14337" width="5.85546875" style="6" customWidth="1"/>
    <col min="14338" max="14338" width="7.5703125" style="6" customWidth="1"/>
    <col min="14339" max="14339" width="8.28515625" style="6" customWidth="1"/>
    <col min="14340" max="14340" width="32.7109375" style="6" customWidth="1"/>
    <col min="14341" max="14341" width="12.5703125" style="6" customWidth="1"/>
    <col min="14342" max="14342" width="9.7109375" style="6" customWidth="1"/>
    <col min="14343" max="14343" width="11.7109375" style="6" customWidth="1"/>
    <col min="14344" max="14592" width="9.140625" style="6"/>
    <col min="14593" max="14593" width="5.85546875" style="6" customWidth="1"/>
    <col min="14594" max="14594" width="7.5703125" style="6" customWidth="1"/>
    <col min="14595" max="14595" width="8.28515625" style="6" customWidth="1"/>
    <col min="14596" max="14596" width="32.7109375" style="6" customWidth="1"/>
    <col min="14597" max="14597" width="12.5703125" style="6" customWidth="1"/>
    <col min="14598" max="14598" width="9.7109375" style="6" customWidth="1"/>
    <col min="14599" max="14599" width="11.7109375" style="6" customWidth="1"/>
    <col min="14600" max="14848" width="9.140625" style="6"/>
    <col min="14849" max="14849" width="5.85546875" style="6" customWidth="1"/>
    <col min="14850" max="14850" width="7.5703125" style="6" customWidth="1"/>
    <col min="14851" max="14851" width="8.28515625" style="6" customWidth="1"/>
    <col min="14852" max="14852" width="32.7109375" style="6" customWidth="1"/>
    <col min="14853" max="14853" width="12.5703125" style="6" customWidth="1"/>
    <col min="14854" max="14854" width="9.7109375" style="6" customWidth="1"/>
    <col min="14855" max="14855" width="11.7109375" style="6" customWidth="1"/>
    <col min="14856" max="15104" width="9.140625" style="6"/>
    <col min="15105" max="15105" width="5.85546875" style="6" customWidth="1"/>
    <col min="15106" max="15106" width="7.5703125" style="6" customWidth="1"/>
    <col min="15107" max="15107" width="8.28515625" style="6" customWidth="1"/>
    <col min="15108" max="15108" width="32.7109375" style="6" customWidth="1"/>
    <col min="15109" max="15109" width="12.5703125" style="6" customWidth="1"/>
    <col min="15110" max="15110" width="9.7109375" style="6" customWidth="1"/>
    <col min="15111" max="15111" width="11.7109375" style="6" customWidth="1"/>
    <col min="15112" max="15360" width="9.140625" style="6"/>
    <col min="15361" max="15361" width="5.85546875" style="6" customWidth="1"/>
    <col min="15362" max="15362" width="7.5703125" style="6" customWidth="1"/>
    <col min="15363" max="15363" width="8.28515625" style="6" customWidth="1"/>
    <col min="15364" max="15364" width="32.7109375" style="6" customWidth="1"/>
    <col min="15365" max="15365" width="12.5703125" style="6" customWidth="1"/>
    <col min="15366" max="15366" width="9.7109375" style="6" customWidth="1"/>
    <col min="15367" max="15367" width="11.7109375" style="6" customWidth="1"/>
    <col min="15368" max="15616" width="9.140625" style="6"/>
    <col min="15617" max="15617" width="5.85546875" style="6" customWidth="1"/>
    <col min="15618" max="15618" width="7.5703125" style="6" customWidth="1"/>
    <col min="15619" max="15619" width="8.28515625" style="6" customWidth="1"/>
    <col min="15620" max="15620" width="32.7109375" style="6" customWidth="1"/>
    <col min="15621" max="15621" width="12.5703125" style="6" customWidth="1"/>
    <col min="15622" max="15622" width="9.7109375" style="6" customWidth="1"/>
    <col min="15623" max="15623" width="11.7109375" style="6" customWidth="1"/>
    <col min="15624" max="15872" width="9.140625" style="6"/>
    <col min="15873" max="15873" width="5.85546875" style="6" customWidth="1"/>
    <col min="15874" max="15874" width="7.5703125" style="6" customWidth="1"/>
    <col min="15875" max="15875" width="8.28515625" style="6" customWidth="1"/>
    <col min="15876" max="15876" width="32.7109375" style="6" customWidth="1"/>
    <col min="15877" max="15877" width="12.5703125" style="6" customWidth="1"/>
    <col min="15878" max="15878" width="9.7109375" style="6" customWidth="1"/>
    <col min="15879" max="15879" width="11.7109375" style="6" customWidth="1"/>
    <col min="15880" max="16128" width="9.140625" style="6"/>
    <col min="16129" max="16129" width="5.85546875" style="6" customWidth="1"/>
    <col min="16130" max="16130" width="7.5703125" style="6" customWidth="1"/>
    <col min="16131" max="16131" width="8.28515625" style="6" customWidth="1"/>
    <col min="16132" max="16132" width="32.7109375" style="6" customWidth="1"/>
    <col min="16133" max="16133" width="12.5703125" style="6" customWidth="1"/>
    <col min="16134" max="16134" width="9.7109375" style="6" customWidth="1"/>
    <col min="16135" max="16135" width="11.7109375" style="6" customWidth="1"/>
    <col min="16136" max="16384" width="9.140625" style="6"/>
  </cols>
  <sheetData>
    <row r="1" spans="1:11" s="1" customFormat="1" ht="22.5" customHeight="1" x14ac:dyDescent="0.2">
      <c r="A1" s="1099"/>
      <c r="B1" s="1099"/>
      <c r="C1" s="1099"/>
      <c r="D1" s="1099"/>
      <c r="E1" s="1099"/>
      <c r="F1" s="1099"/>
      <c r="G1" s="1099"/>
      <c r="H1" s="1102" t="s">
        <v>1039</v>
      </c>
      <c r="I1" s="1102"/>
      <c r="J1" s="1102"/>
      <c r="K1" s="451"/>
    </row>
    <row r="2" spans="1:11" s="1" customFormat="1" ht="22.5" customHeight="1" x14ac:dyDescent="0.2">
      <c r="A2" s="1103" t="s">
        <v>1040</v>
      </c>
      <c r="B2" s="1103"/>
      <c r="C2" s="1103"/>
      <c r="D2" s="1103"/>
      <c r="E2" s="1103"/>
      <c r="F2" s="1103"/>
      <c r="G2" s="1103"/>
      <c r="H2" s="1103"/>
      <c r="I2" s="1103"/>
      <c r="J2" s="1103"/>
      <c r="K2" s="430"/>
    </row>
    <row r="3" spans="1:11" s="1" customFormat="1" ht="22.5" customHeight="1" x14ac:dyDescent="0.2">
      <c r="A3" s="429"/>
      <c r="B3" s="1103" t="s">
        <v>1035</v>
      </c>
      <c r="C3" s="1103"/>
      <c r="D3" s="1103"/>
      <c r="E3" s="1103"/>
      <c r="F3" s="1103"/>
      <c r="G3" s="1103"/>
      <c r="H3" s="1103"/>
      <c r="I3" s="1103"/>
      <c r="J3" s="1103"/>
      <c r="K3" s="430"/>
    </row>
    <row r="4" spans="1:11" ht="66.75" customHeight="1" x14ac:dyDescent="0.2">
      <c r="A4" s="7" t="s">
        <v>0</v>
      </c>
      <c r="B4" s="7" t="s">
        <v>1</v>
      </c>
      <c r="C4" s="7" t="s">
        <v>2</v>
      </c>
      <c r="D4" s="7" t="s">
        <v>3</v>
      </c>
      <c r="E4" s="2" t="s">
        <v>1031</v>
      </c>
      <c r="F4" s="2" t="s">
        <v>4</v>
      </c>
      <c r="G4" s="411" t="s">
        <v>1080</v>
      </c>
      <c r="H4" s="1009" t="s">
        <v>1079</v>
      </c>
      <c r="I4" s="1002" t="s">
        <v>1032</v>
      </c>
      <c r="J4" s="468" t="s">
        <v>1041</v>
      </c>
    </row>
    <row r="5" spans="1:11" x14ac:dyDescent="0.2">
      <c r="A5" s="455" t="s">
        <v>5</v>
      </c>
      <c r="B5" s="455"/>
      <c r="C5" s="455"/>
      <c r="D5" s="456" t="s">
        <v>6</v>
      </c>
      <c r="E5" s="457">
        <f>E6+E9+E11</f>
        <v>75122.540000000008</v>
      </c>
      <c r="F5" s="457">
        <f t="shared" ref="F5:J5" si="0">F6+F9+F11</f>
        <v>490052.37</v>
      </c>
      <c r="G5" s="1000">
        <f t="shared" si="0"/>
        <v>565174.90999999992</v>
      </c>
      <c r="H5" s="1010">
        <f t="shared" si="0"/>
        <v>462805.3</v>
      </c>
      <c r="I5" s="1003">
        <f>H5/G5</f>
        <v>0.81887092263172134</v>
      </c>
      <c r="J5" s="457">
        <f t="shared" si="0"/>
        <v>1393</v>
      </c>
    </row>
    <row r="6" spans="1:11" ht="15" x14ac:dyDescent="0.2">
      <c r="A6" s="8"/>
      <c r="B6" s="464" t="s">
        <v>257</v>
      </c>
      <c r="C6" s="465"/>
      <c r="D6" s="466" t="s">
        <v>258</v>
      </c>
      <c r="E6" s="467">
        <f>E7+E8</f>
        <v>22000</v>
      </c>
      <c r="F6" s="467">
        <f t="shared" ref="F6:J6" si="1">F7+F8</f>
        <v>0</v>
      </c>
      <c r="G6" s="1001">
        <f t="shared" si="1"/>
        <v>22000</v>
      </c>
      <c r="H6" s="1011">
        <f t="shared" si="1"/>
        <v>0</v>
      </c>
      <c r="I6" s="1004">
        <f t="shared" ref="I6:I69" si="2">H6/G6</f>
        <v>0</v>
      </c>
      <c r="J6" s="467">
        <f t="shared" si="1"/>
        <v>0</v>
      </c>
    </row>
    <row r="7" spans="1:11" ht="45" x14ac:dyDescent="0.2">
      <c r="A7" s="9"/>
      <c r="B7" s="9"/>
      <c r="C7" s="10" t="s">
        <v>260</v>
      </c>
      <c r="D7" s="11" t="s">
        <v>261</v>
      </c>
      <c r="E7" s="453">
        <v>22000</v>
      </c>
      <c r="F7" s="453">
        <f>G7-E7</f>
        <v>-7000</v>
      </c>
      <c r="G7" s="454" t="s">
        <v>183</v>
      </c>
      <c r="H7" s="1012">
        <v>0</v>
      </c>
      <c r="I7" s="1005">
        <f t="shared" si="2"/>
        <v>0</v>
      </c>
      <c r="J7" s="452">
        <v>0</v>
      </c>
    </row>
    <row r="8" spans="1:11" x14ac:dyDescent="0.2">
      <c r="A8" s="9"/>
      <c r="B8" s="9"/>
      <c r="C8" s="10" t="s">
        <v>262</v>
      </c>
      <c r="D8" s="11" t="s">
        <v>263</v>
      </c>
      <c r="E8" s="453" t="s">
        <v>7</v>
      </c>
      <c r="F8" s="453">
        <f>G8-E8</f>
        <v>7000</v>
      </c>
      <c r="G8" s="454" t="s">
        <v>22</v>
      </c>
      <c r="H8" s="1012">
        <v>0</v>
      </c>
      <c r="I8" s="1005">
        <f t="shared" si="2"/>
        <v>0</v>
      </c>
      <c r="J8" s="452">
        <v>0</v>
      </c>
    </row>
    <row r="9" spans="1:11" ht="15" x14ac:dyDescent="0.2">
      <c r="A9" s="8"/>
      <c r="B9" s="464" t="s">
        <v>264</v>
      </c>
      <c r="C9" s="465"/>
      <c r="D9" s="466" t="s">
        <v>265</v>
      </c>
      <c r="E9" s="467" t="str">
        <f>E10</f>
        <v>17 000,00</v>
      </c>
      <c r="F9" s="467" t="str">
        <f t="shared" ref="F9:J9" si="3">F10</f>
        <v>0,00</v>
      </c>
      <c r="G9" s="1001" t="str">
        <f t="shared" si="3"/>
        <v>17 000,00</v>
      </c>
      <c r="H9" s="1011">
        <f t="shared" si="3"/>
        <v>6735</v>
      </c>
      <c r="I9" s="1004">
        <f t="shared" si="2"/>
        <v>0.3961764705882353</v>
      </c>
      <c r="J9" s="467">
        <f t="shared" si="3"/>
        <v>1393</v>
      </c>
    </row>
    <row r="10" spans="1:11" ht="22.5" x14ac:dyDescent="0.2">
      <c r="A10" s="9"/>
      <c r="B10" s="9"/>
      <c r="C10" s="10" t="s">
        <v>267</v>
      </c>
      <c r="D10" s="11" t="s">
        <v>268</v>
      </c>
      <c r="E10" s="453" t="s">
        <v>266</v>
      </c>
      <c r="F10" s="453" t="s">
        <v>7</v>
      </c>
      <c r="G10" s="454" t="s">
        <v>266</v>
      </c>
      <c r="H10" s="1012">
        <v>6735</v>
      </c>
      <c r="I10" s="1005">
        <f t="shared" si="2"/>
        <v>0.3961764705882353</v>
      </c>
      <c r="J10" s="452">
        <v>1393</v>
      </c>
    </row>
    <row r="11" spans="1:11" ht="15" x14ac:dyDescent="0.2">
      <c r="A11" s="8"/>
      <c r="B11" s="464" t="s">
        <v>8</v>
      </c>
      <c r="C11" s="465"/>
      <c r="D11" s="466" t="s">
        <v>9</v>
      </c>
      <c r="E11" s="467">
        <f>E12+E13+E14+E15+E16+E17+E18</f>
        <v>36122.54</v>
      </c>
      <c r="F11" s="467">
        <f t="shared" ref="F11:J11" si="4">F12+F13+F14+F15+F16+F17+F18</f>
        <v>490052.37</v>
      </c>
      <c r="G11" s="1001">
        <f t="shared" si="4"/>
        <v>526174.90999999992</v>
      </c>
      <c r="H11" s="1011">
        <f t="shared" si="4"/>
        <v>456070.3</v>
      </c>
      <c r="I11" s="1004">
        <f t="shared" si="2"/>
        <v>0.86676557800903142</v>
      </c>
      <c r="J11" s="467">
        <f t="shared" si="4"/>
        <v>0</v>
      </c>
    </row>
    <row r="12" spans="1:11" x14ac:dyDescent="0.2">
      <c r="A12" s="9"/>
      <c r="B12" s="9"/>
      <c r="C12" s="10" t="s">
        <v>269</v>
      </c>
      <c r="D12" s="11" t="s">
        <v>270</v>
      </c>
      <c r="E12" s="453">
        <v>0</v>
      </c>
      <c r="F12" s="453">
        <f>G12-E12</f>
        <v>2960.02</v>
      </c>
      <c r="G12" s="454" t="s">
        <v>271</v>
      </c>
      <c r="H12" s="1012">
        <v>2960.02</v>
      </c>
      <c r="I12" s="1005">
        <f t="shared" si="2"/>
        <v>1</v>
      </c>
      <c r="J12" s="452">
        <v>0</v>
      </c>
    </row>
    <row r="13" spans="1:11" x14ac:dyDescent="0.2">
      <c r="A13" s="9"/>
      <c r="B13" s="9"/>
      <c r="C13" s="10" t="s">
        <v>272</v>
      </c>
      <c r="D13" s="11" t="s">
        <v>273</v>
      </c>
      <c r="E13" s="453">
        <v>0</v>
      </c>
      <c r="F13" s="453">
        <f t="shared" ref="F13:F18" si="5">G13-E13</f>
        <v>508.83</v>
      </c>
      <c r="G13" s="454" t="s">
        <v>274</v>
      </c>
      <c r="H13" s="1012">
        <v>508.83</v>
      </c>
      <c r="I13" s="1005">
        <f t="shared" si="2"/>
        <v>1</v>
      </c>
      <c r="J13" s="452">
        <v>0</v>
      </c>
    </row>
    <row r="14" spans="1:11" x14ac:dyDescent="0.2">
      <c r="A14" s="9"/>
      <c r="B14" s="9"/>
      <c r="C14" s="10" t="s">
        <v>275</v>
      </c>
      <c r="D14" s="11" t="s">
        <v>276</v>
      </c>
      <c r="E14" s="453">
        <v>0</v>
      </c>
      <c r="F14" s="453">
        <f t="shared" si="5"/>
        <v>72.52</v>
      </c>
      <c r="G14" s="454" t="s">
        <v>277</v>
      </c>
      <c r="H14" s="1012">
        <v>72.52</v>
      </c>
      <c r="I14" s="1005">
        <f t="shared" si="2"/>
        <v>1</v>
      </c>
      <c r="J14" s="452">
        <v>0</v>
      </c>
    </row>
    <row r="15" spans="1:11" x14ac:dyDescent="0.2">
      <c r="A15" s="9"/>
      <c r="B15" s="9"/>
      <c r="C15" s="10" t="s">
        <v>278</v>
      </c>
      <c r="D15" s="11" t="s">
        <v>279</v>
      </c>
      <c r="E15" s="453">
        <v>3122.54</v>
      </c>
      <c r="F15" s="453">
        <f t="shared" si="5"/>
        <v>4144.2300000000005</v>
      </c>
      <c r="G15" s="454" t="s">
        <v>280</v>
      </c>
      <c r="H15" s="1012">
        <v>4144.2299999999996</v>
      </c>
      <c r="I15" s="1005">
        <f t="shared" si="2"/>
        <v>0.57029877098077952</v>
      </c>
      <c r="J15" s="452">
        <v>0</v>
      </c>
    </row>
    <row r="16" spans="1:11" x14ac:dyDescent="0.2">
      <c r="A16" s="9"/>
      <c r="B16" s="9"/>
      <c r="C16" s="10" t="s">
        <v>262</v>
      </c>
      <c r="D16" s="11" t="s">
        <v>263</v>
      </c>
      <c r="E16" s="453">
        <v>1000</v>
      </c>
      <c r="F16" s="453">
        <f t="shared" si="5"/>
        <v>35256.6</v>
      </c>
      <c r="G16" s="454" t="s">
        <v>281</v>
      </c>
      <c r="H16" s="1012">
        <v>1274.53</v>
      </c>
      <c r="I16" s="1005">
        <f t="shared" si="2"/>
        <v>3.5153047996778521E-2</v>
      </c>
      <c r="J16" s="452">
        <v>0</v>
      </c>
    </row>
    <row r="17" spans="1:10" x14ac:dyDescent="0.2">
      <c r="A17" s="9"/>
      <c r="B17" s="9"/>
      <c r="C17" s="10" t="s">
        <v>282</v>
      </c>
      <c r="D17" s="11" t="s">
        <v>283</v>
      </c>
      <c r="E17" s="453">
        <v>0</v>
      </c>
      <c r="F17" s="453">
        <f t="shared" si="5"/>
        <v>447110.17</v>
      </c>
      <c r="G17" s="454" t="s">
        <v>284</v>
      </c>
      <c r="H17" s="1012">
        <v>447110.17</v>
      </c>
      <c r="I17" s="1005">
        <f t="shared" si="2"/>
        <v>1</v>
      </c>
      <c r="J17" s="452">
        <v>0</v>
      </c>
    </row>
    <row r="18" spans="1:10" x14ac:dyDescent="0.2">
      <c r="A18" s="9"/>
      <c r="B18" s="9"/>
      <c r="C18" s="10" t="s">
        <v>285</v>
      </c>
      <c r="D18" s="11" t="s">
        <v>286</v>
      </c>
      <c r="E18" s="453" t="s">
        <v>287</v>
      </c>
      <c r="F18" s="453">
        <f t="shared" si="5"/>
        <v>0</v>
      </c>
      <c r="G18" s="454" t="s">
        <v>287</v>
      </c>
      <c r="H18" s="1012">
        <v>0</v>
      </c>
      <c r="I18" s="1005">
        <f t="shared" si="2"/>
        <v>0</v>
      </c>
      <c r="J18" s="452">
        <v>0</v>
      </c>
    </row>
    <row r="19" spans="1:10" x14ac:dyDescent="0.2">
      <c r="A19" s="455" t="s">
        <v>14</v>
      </c>
      <c r="B19" s="455"/>
      <c r="C19" s="455"/>
      <c r="D19" s="456" t="s">
        <v>15</v>
      </c>
      <c r="E19" s="457">
        <f>E20</f>
        <v>20000</v>
      </c>
      <c r="F19" s="457">
        <f t="shared" ref="F19:J19" si="6">F20</f>
        <v>0</v>
      </c>
      <c r="G19" s="1000">
        <f t="shared" si="6"/>
        <v>20000</v>
      </c>
      <c r="H19" s="1010">
        <f t="shared" si="6"/>
        <v>2219.8000000000002</v>
      </c>
      <c r="I19" s="1003">
        <f t="shared" si="2"/>
        <v>0.11099000000000001</v>
      </c>
      <c r="J19" s="457">
        <f t="shared" si="6"/>
        <v>173.53</v>
      </c>
    </row>
    <row r="20" spans="1:10" ht="15" x14ac:dyDescent="0.2">
      <c r="A20" s="8"/>
      <c r="B20" s="464" t="s">
        <v>17</v>
      </c>
      <c r="C20" s="465"/>
      <c r="D20" s="466" t="s">
        <v>9</v>
      </c>
      <c r="E20" s="467">
        <f>E21+E22+E23+E24</f>
        <v>20000</v>
      </c>
      <c r="F20" s="467">
        <f t="shared" ref="F20:J20" si="7">F21+F22+F23+F24</f>
        <v>0</v>
      </c>
      <c r="G20" s="1001">
        <f t="shared" si="7"/>
        <v>20000</v>
      </c>
      <c r="H20" s="1011">
        <f t="shared" si="7"/>
        <v>2219.8000000000002</v>
      </c>
      <c r="I20" s="1004">
        <f t="shared" si="2"/>
        <v>0.11099000000000001</v>
      </c>
      <c r="J20" s="467">
        <f t="shared" si="7"/>
        <v>173.53</v>
      </c>
    </row>
    <row r="21" spans="1:10" x14ac:dyDescent="0.2">
      <c r="A21" s="9"/>
      <c r="B21" s="9"/>
      <c r="C21" s="10" t="s">
        <v>272</v>
      </c>
      <c r="D21" s="11" t="s">
        <v>273</v>
      </c>
      <c r="E21" s="453" t="s">
        <v>288</v>
      </c>
      <c r="F21" s="453">
        <f>G21-E21</f>
        <v>0</v>
      </c>
      <c r="G21" s="454" t="s">
        <v>288</v>
      </c>
      <c r="H21" s="1012">
        <v>128.94</v>
      </c>
      <c r="I21" s="1005">
        <f t="shared" si="2"/>
        <v>0.24796153846153846</v>
      </c>
      <c r="J21" s="452">
        <v>64.47</v>
      </c>
    </row>
    <row r="22" spans="1:10" x14ac:dyDescent="0.2">
      <c r="A22" s="9"/>
      <c r="B22" s="9"/>
      <c r="C22" s="10" t="s">
        <v>289</v>
      </c>
      <c r="D22" s="11" t="s">
        <v>290</v>
      </c>
      <c r="E22" s="453" t="s">
        <v>240</v>
      </c>
      <c r="F22" s="453">
        <f t="shared" ref="F22:F24" si="8">G22-E22</f>
        <v>0</v>
      </c>
      <c r="G22" s="454" t="s">
        <v>240</v>
      </c>
      <c r="H22" s="1012">
        <v>1030.82</v>
      </c>
      <c r="I22" s="1005">
        <f t="shared" si="2"/>
        <v>0.34360666666666667</v>
      </c>
      <c r="J22" s="452">
        <v>94.18</v>
      </c>
    </row>
    <row r="23" spans="1:10" x14ac:dyDescent="0.2">
      <c r="A23" s="9"/>
      <c r="B23" s="9"/>
      <c r="C23" s="10" t="s">
        <v>278</v>
      </c>
      <c r="D23" s="11" t="s">
        <v>279</v>
      </c>
      <c r="E23" s="453" t="s">
        <v>291</v>
      </c>
      <c r="F23" s="453">
        <f t="shared" si="8"/>
        <v>0</v>
      </c>
      <c r="G23" s="454" t="s">
        <v>291</v>
      </c>
      <c r="H23" s="1012">
        <v>594</v>
      </c>
      <c r="I23" s="1005">
        <f t="shared" si="2"/>
        <v>4.2428571428571427E-2</v>
      </c>
      <c r="J23" s="452">
        <v>0</v>
      </c>
    </row>
    <row r="24" spans="1:10" x14ac:dyDescent="0.2">
      <c r="A24" s="9"/>
      <c r="B24" s="9"/>
      <c r="C24" s="10" t="s">
        <v>292</v>
      </c>
      <c r="D24" s="11" t="s">
        <v>293</v>
      </c>
      <c r="E24" s="453" t="s">
        <v>294</v>
      </c>
      <c r="F24" s="453">
        <f t="shared" si="8"/>
        <v>0</v>
      </c>
      <c r="G24" s="454" t="s">
        <v>294</v>
      </c>
      <c r="H24" s="1012">
        <v>466.04</v>
      </c>
      <c r="I24" s="1005">
        <f t="shared" si="2"/>
        <v>0.1879193548387097</v>
      </c>
      <c r="J24" s="452">
        <v>14.88</v>
      </c>
    </row>
    <row r="25" spans="1:10" x14ac:dyDescent="0.2">
      <c r="A25" s="455" t="s">
        <v>20</v>
      </c>
      <c r="B25" s="455"/>
      <c r="C25" s="455"/>
      <c r="D25" s="456" t="s">
        <v>21</v>
      </c>
      <c r="E25" s="457">
        <f>E26+E29+E31+E33</f>
        <v>1118390</v>
      </c>
      <c r="F25" s="457">
        <f t="shared" ref="F25:J25" si="9">F26+F29+F31+F33</f>
        <v>782800</v>
      </c>
      <c r="G25" s="1000">
        <f t="shared" si="9"/>
        <v>1901190</v>
      </c>
      <c r="H25" s="1010">
        <f t="shared" si="9"/>
        <v>652634.56000000006</v>
      </c>
      <c r="I25" s="1003">
        <f t="shared" si="2"/>
        <v>0.34327687395788958</v>
      </c>
      <c r="J25" s="457">
        <f t="shared" si="9"/>
        <v>2554.3000000000002</v>
      </c>
    </row>
    <row r="26" spans="1:10" ht="15" x14ac:dyDescent="0.2">
      <c r="A26" s="8"/>
      <c r="B26" s="464" t="s">
        <v>295</v>
      </c>
      <c r="C26" s="465"/>
      <c r="D26" s="466" t="s">
        <v>296</v>
      </c>
      <c r="E26" s="467">
        <f>E27+E28</f>
        <v>220000</v>
      </c>
      <c r="F26" s="467">
        <f t="shared" ref="F26:J26" si="10">F27+F28</f>
        <v>50000</v>
      </c>
      <c r="G26" s="1001">
        <f t="shared" si="10"/>
        <v>270000</v>
      </c>
      <c r="H26" s="1011">
        <f t="shared" si="10"/>
        <v>88132.49</v>
      </c>
      <c r="I26" s="1004">
        <f t="shared" si="2"/>
        <v>0.32641662962962964</v>
      </c>
      <c r="J26" s="467">
        <f t="shared" si="10"/>
        <v>0</v>
      </c>
    </row>
    <row r="27" spans="1:10" ht="33.75" x14ac:dyDescent="0.2">
      <c r="A27" s="9"/>
      <c r="B27" s="9"/>
      <c r="C27" s="10" t="s">
        <v>180</v>
      </c>
      <c r="D27" s="11" t="s">
        <v>297</v>
      </c>
      <c r="E27" s="453" t="s">
        <v>298</v>
      </c>
      <c r="F27" s="453">
        <f>G27-E27</f>
        <v>0</v>
      </c>
      <c r="G27" s="454" t="s">
        <v>298</v>
      </c>
      <c r="H27" s="1012">
        <v>84896.85</v>
      </c>
      <c r="I27" s="1005">
        <f t="shared" si="2"/>
        <v>0.38589477272727274</v>
      </c>
      <c r="J27" s="452">
        <v>0</v>
      </c>
    </row>
    <row r="28" spans="1:10" x14ac:dyDescent="0.2">
      <c r="A28" s="9"/>
      <c r="B28" s="9"/>
      <c r="C28" s="10" t="s">
        <v>262</v>
      </c>
      <c r="D28" s="11" t="s">
        <v>263</v>
      </c>
      <c r="E28" s="453">
        <v>0</v>
      </c>
      <c r="F28" s="453">
        <f>G28-E28</f>
        <v>50000</v>
      </c>
      <c r="G28" s="454" t="s">
        <v>299</v>
      </c>
      <c r="H28" s="1012">
        <v>3235.64</v>
      </c>
      <c r="I28" s="1005">
        <f t="shared" si="2"/>
        <v>6.4712800000000001E-2</v>
      </c>
      <c r="J28" s="452">
        <v>0</v>
      </c>
    </row>
    <row r="29" spans="1:10" ht="15" x14ac:dyDescent="0.2">
      <c r="A29" s="8"/>
      <c r="B29" s="464" t="s">
        <v>300</v>
      </c>
      <c r="C29" s="465"/>
      <c r="D29" s="466" t="s">
        <v>301</v>
      </c>
      <c r="E29" s="467" t="str">
        <f>E30</f>
        <v>200 000,00</v>
      </c>
      <c r="F29" s="467">
        <f t="shared" ref="F29:J29" si="11">F30</f>
        <v>0</v>
      </c>
      <c r="G29" s="1001" t="str">
        <f t="shared" si="11"/>
        <v>200 000,00</v>
      </c>
      <c r="H29" s="1011">
        <f t="shared" si="11"/>
        <v>200000</v>
      </c>
      <c r="I29" s="1004">
        <f t="shared" si="2"/>
        <v>1</v>
      </c>
      <c r="J29" s="467">
        <f t="shared" si="11"/>
        <v>0</v>
      </c>
    </row>
    <row r="30" spans="1:10" ht="45" x14ac:dyDescent="0.2">
      <c r="A30" s="9"/>
      <c r="B30" s="9"/>
      <c r="C30" s="10" t="s">
        <v>303</v>
      </c>
      <c r="D30" s="11" t="s">
        <v>304</v>
      </c>
      <c r="E30" s="453" t="s">
        <v>302</v>
      </c>
      <c r="F30" s="453">
        <f>G30-E30</f>
        <v>0</v>
      </c>
      <c r="G30" s="454" t="s">
        <v>302</v>
      </c>
      <c r="H30" s="1012">
        <v>200000</v>
      </c>
      <c r="I30" s="1005">
        <f t="shared" si="2"/>
        <v>1</v>
      </c>
      <c r="J30" s="452">
        <v>0</v>
      </c>
    </row>
    <row r="31" spans="1:10" ht="15" x14ac:dyDescent="0.2">
      <c r="A31" s="8"/>
      <c r="B31" s="464" t="s">
        <v>305</v>
      </c>
      <c r="C31" s="465"/>
      <c r="D31" s="466" t="s">
        <v>306</v>
      </c>
      <c r="E31" s="467">
        <f>E32</f>
        <v>0</v>
      </c>
      <c r="F31" s="467">
        <f t="shared" ref="F31:J31" si="12">F32</f>
        <v>200000</v>
      </c>
      <c r="G31" s="1001">
        <f t="shared" si="12"/>
        <v>200000</v>
      </c>
      <c r="H31" s="1011">
        <f t="shared" si="12"/>
        <v>0</v>
      </c>
      <c r="I31" s="1004">
        <f t="shared" si="2"/>
        <v>0</v>
      </c>
      <c r="J31" s="467">
        <f t="shared" si="12"/>
        <v>0</v>
      </c>
    </row>
    <row r="32" spans="1:10" ht="45" x14ac:dyDescent="0.2">
      <c r="A32" s="9"/>
      <c r="B32" s="9"/>
      <c r="C32" s="10" t="s">
        <v>303</v>
      </c>
      <c r="D32" s="11" t="s">
        <v>304</v>
      </c>
      <c r="E32" s="453">
        <v>0</v>
      </c>
      <c r="F32" s="453">
        <f>G32-E32</f>
        <v>200000</v>
      </c>
      <c r="G32" s="454">
        <v>200000</v>
      </c>
      <c r="H32" s="1012">
        <v>0</v>
      </c>
      <c r="I32" s="1005">
        <f t="shared" si="2"/>
        <v>0</v>
      </c>
      <c r="J32" s="452">
        <v>0</v>
      </c>
    </row>
    <row r="33" spans="1:10" ht="15" x14ac:dyDescent="0.2">
      <c r="A33" s="8"/>
      <c r="B33" s="464" t="s">
        <v>23</v>
      </c>
      <c r="C33" s="465"/>
      <c r="D33" s="466" t="s">
        <v>24</v>
      </c>
      <c r="E33" s="467">
        <f>E34+E35+E36+E37+E38+E39</f>
        <v>698390</v>
      </c>
      <c r="F33" s="467">
        <f t="shared" ref="F33:J33" si="13">F34+F35+F36+F37+F38+F39</f>
        <v>532800</v>
      </c>
      <c r="G33" s="1001">
        <f t="shared" si="13"/>
        <v>1231190</v>
      </c>
      <c r="H33" s="1011">
        <f t="shared" si="13"/>
        <v>364502.07</v>
      </c>
      <c r="I33" s="1004">
        <f t="shared" si="2"/>
        <v>0.29605671748470991</v>
      </c>
      <c r="J33" s="467">
        <f t="shared" si="13"/>
        <v>2554.3000000000002</v>
      </c>
    </row>
    <row r="34" spans="1:10" x14ac:dyDescent="0.2">
      <c r="A34" s="9"/>
      <c r="B34" s="9"/>
      <c r="C34" s="10" t="s">
        <v>278</v>
      </c>
      <c r="D34" s="11" t="s">
        <v>279</v>
      </c>
      <c r="E34" s="453">
        <v>142400</v>
      </c>
      <c r="F34" s="453">
        <f>G34-E34</f>
        <v>2000</v>
      </c>
      <c r="G34" s="454" t="s">
        <v>307</v>
      </c>
      <c r="H34" s="1012">
        <v>60519.88</v>
      </c>
      <c r="I34" s="1005">
        <f t="shared" si="2"/>
        <v>0.41911274238227147</v>
      </c>
      <c r="J34" s="452">
        <v>0</v>
      </c>
    </row>
    <row r="35" spans="1:10" x14ac:dyDescent="0.2">
      <c r="A35" s="9"/>
      <c r="B35" s="9"/>
      <c r="C35" s="10" t="s">
        <v>308</v>
      </c>
      <c r="D35" s="11" t="s">
        <v>309</v>
      </c>
      <c r="E35" s="453" t="s">
        <v>310</v>
      </c>
      <c r="F35" s="453">
        <f t="shared" ref="F35:F39" si="14">G35-E35</f>
        <v>0</v>
      </c>
      <c r="G35" s="454" t="s">
        <v>310</v>
      </c>
      <c r="H35" s="1012">
        <v>4981.5</v>
      </c>
      <c r="I35" s="1005">
        <f t="shared" si="2"/>
        <v>4.9814999999999998E-2</v>
      </c>
      <c r="J35" s="452">
        <v>0</v>
      </c>
    </row>
    <row r="36" spans="1:10" x14ac:dyDescent="0.2">
      <c r="A36" s="9"/>
      <c r="B36" s="9"/>
      <c r="C36" s="10" t="s">
        <v>262</v>
      </c>
      <c r="D36" s="11" t="s">
        <v>263</v>
      </c>
      <c r="E36" s="453">
        <v>414000</v>
      </c>
      <c r="F36" s="453">
        <f t="shared" si="14"/>
        <v>230000</v>
      </c>
      <c r="G36" s="454" t="s">
        <v>311</v>
      </c>
      <c r="H36" s="1012">
        <v>287793.07</v>
      </c>
      <c r="I36" s="1005">
        <f t="shared" si="2"/>
        <v>0.44688364906832301</v>
      </c>
      <c r="J36" s="452">
        <v>2554.3000000000002</v>
      </c>
    </row>
    <row r="37" spans="1:10" x14ac:dyDescent="0.2">
      <c r="A37" s="9"/>
      <c r="B37" s="9"/>
      <c r="C37" s="10" t="s">
        <v>282</v>
      </c>
      <c r="D37" s="11" t="s">
        <v>283</v>
      </c>
      <c r="E37" s="453" t="s">
        <v>312</v>
      </c>
      <c r="F37" s="453">
        <f t="shared" si="14"/>
        <v>0</v>
      </c>
      <c r="G37" s="454" t="s">
        <v>312</v>
      </c>
      <c r="H37" s="1012">
        <v>7320.82</v>
      </c>
      <c r="I37" s="1005">
        <f t="shared" si="2"/>
        <v>0.42390387955993047</v>
      </c>
      <c r="J37" s="452">
        <v>0</v>
      </c>
    </row>
    <row r="38" spans="1:10" x14ac:dyDescent="0.2">
      <c r="A38" s="9"/>
      <c r="B38" s="9"/>
      <c r="C38" s="10" t="s">
        <v>285</v>
      </c>
      <c r="D38" s="11" t="s">
        <v>286</v>
      </c>
      <c r="E38" s="453">
        <v>24720</v>
      </c>
      <c r="F38" s="453">
        <f t="shared" si="14"/>
        <v>293500</v>
      </c>
      <c r="G38" s="454" t="s">
        <v>313</v>
      </c>
      <c r="H38" s="1012">
        <v>3886.8</v>
      </c>
      <c r="I38" s="1005">
        <f t="shared" si="2"/>
        <v>1.2214191439884357E-2</v>
      </c>
      <c r="J38" s="452">
        <v>0</v>
      </c>
    </row>
    <row r="39" spans="1:10" ht="22.5" x14ac:dyDescent="0.2">
      <c r="A39" s="9"/>
      <c r="B39" s="9"/>
      <c r="C39" s="10" t="s">
        <v>314</v>
      </c>
      <c r="D39" s="11" t="s">
        <v>315</v>
      </c>
      <c r="E39" s="453">
        <v>0</v>
      </c>
      <c r="F39" s="453">
        <f t="shared" si="14"/>
        <v>7300</v>
      </c>
      <c r="G39" s="454" t="s">
        <v>316</v>
      </c>
      <c r="H39" s="1012">
        <v>0</v>
      </c>
      <c r="I39" s="1005">
        <f t="shared" si="2"/>
        <v>0</v>
      </c>
      <c r="J39" s="452">
        <v>0</v>
      </c>
    </row>
    <row r="40" spans="1:10" x14ac:dyDescent="0.2">
      <c r="A40" s="455" t="s">
        <v>317</v>
      </c>
      <c r="B40" s="455"/>
      <c r="C40" s="455"/>
      <c r="D40" s="456" t="s">
        <v>318</v>
      </c>
      <c r="E40" s="457">
        <f>E41</f>
        <v>15000</v>
      </c>
      <c r="F40" s="457">
        <f t="shared" ref="F40:J40" si="15">F41</f>
        <v>67000</v>
      </c>
      <c r="G40" s="1000">
        <f t="shared" si="15"/>
        <v>82000</v>
      </c>
      <c r="H40" s="1010">
        <f t="shared" si="15"/>
        <v>2066.56</v>
      </c>
      <c r="I40" s="1003">
        <f t="shared" si="2"/>
        <v>2.5201951219512193E-2</v>
      </c>
      <c r="J40" s="457">
        <f t="shared" si="15"/>
        <v>64900</v>
      </c>
    </row>
    <row r="41" spans="1:10" ht="15" x14ac:dyDescent="0.2">
      <c r="A41" s="8"/>
      <c r="B41" s="464" t="s">
        <v>320</v>
      </c>
      <c r="C41" s="465"/>
      <c r="D41" s="466" t="s">
        <v>9</v>
      </c>
      <c r="E41" s="467">
        <f>E42+E43+E44</f>
        <v>15000</v>
      </c>
      <c r="F41" s="467">
        <f t="shared" ref="F41:J41" si="16">F42+F43+F44</f>
        <v>67000</v>
      </c>
      <c r="G41" s="1001">
        <f t="shared" si="16"/>
        <v>82000</v>
      </c>
      <c r="H41" s="1011">
        <f t="shared" si="16"/>
        <v>2066.56</v>
      </c>
      <c r="I41" s="1004">
        <f t="shared" si="2"/>
        <v>2.5201951219512193E-2</v>
      </c>
      <c r="J41" s="467">
        <f t="shared" si="16"/>
        <v>64900</v>
      </c>
    </row>
    <row r="42" spans="1:10" ht="56.25" x14ac:dyDescent="0.2">
      <c r="A42" s="9"/>
      <c r="B42" s="9"/>
      <c r="C42" s="10" t="s">
        <v>201</v>
      </c>
      <c r="D42" s="11" t="s">
        <v>321</v>
      </c>
      <c r="E42" s="453">
        <v>0</v>
      </c>
      <c r="F42" s="453">
        <f>G42-E42</f>
        <v>1000</v>
      </c>
      <c r="G42" s="454" t="s">
        <v>46</v>
      </c>
      <c r="H42" s="1012">
        <v>1000</v>
      </c>
      <c r="I42" s="1005">
        <f t="shared" si="2"/>
        <v>1</v>
      </c>
      <c r="J42" s="452">
        <v>0</v>
      </c>
    </row>
    <row r="43" spans="1:10" x14ac:dyDescent="0.2">
      <c r="A43" s="9"/>
      <c r="B43" s="9"/>
      <c r="C43" s="10" t="s">
        <v>262</v>
      </c>
      <c r="D43" s="460" t="s">
        <v>263</v>
      </c>
      <c r="E43" s="453" t="s">
        <v>183</v>
      </c>
      <c r="F43" s="453">
        <f t="shared" ref="F43:F44" si="17">G43-E43</f>
        <v>0</v>
      </c>
      <c r="G43" s="454" t="s">
        <v>183</v>
      </c>
      <c r="H43" s="1012">
        <v>0</v>
      </c>
      <c r="I43" s="1005">
        <f t="shared" si="2"/>
        <v>0</v>
      </c>
      <c r="J43" s="452">
        <v>0</v>
      </c>
    </row>
    <row r="44" spans="1:10" x14ac:dyDescent="0.2">
      <c r="A44" s="9"/>
      <c r="B44" s="9"/>
      <c r="C44" s="10" t="s">
        <v>285</v>
      </c>
      <c r="D44" s="11" t="s">
        <v>286</v>
      </c>
      <c r="E44" s="453">
        <v>0</v>
      </c>
      <c r="F44" s="453">
        <f t="shared" si="17"/>
        <v>66000</v>
      </c>
      <c r="G44" s="454" t="s">
        <v>322</v>
      </c>
      <c r="H44" s="1012">
        <v>1066.56</v>
      </c>
      <c r="I44" s="1005">
        <f t="shared" si="2"/>
        <v>1.6160000000000001E-2</v>
      </c>
      <c r="J44" s="452">
        <v>64900</v>
      </c>
    </row>
    <row r="45" spans="1:10" x14ac:dyDescent="0.2">
      <c r="A45" s="455" t="s">
        <v>27</v>
      </c>
      <c r="B45" s="455"/>
      <c r="C45" s="455"/>
      <c r="D45" s="456" t="s">
        <v>28</v>
      </c>
      <c r="E45" s="457">
        <f>E46+E48</f>
        <v>2035593.82</v>
      </c>
      <c r="F45" s="457">
        <f t="shared" ref="F45:J45" si="18">F46+F48</f>
        <v>301500</v>
      </c>
      <c r="G45" s="1000">
        <f t="shared" si="18"/>
        <v>2337093.8199999998</v>
      </c>
      <c r="H45" s="1010">
        <f t="shared" si="18"/>
        <v>1508804.06</v>
      </c>
      <c r="I45" s="1003">
        <f t="shared" si="2"/>
        <v>0.64558985483946052</v>
      </c>
      <c r="J45" s="457">
        <f t="shared" si="18"/>
        <v>21176.29</v>
      </c>
    </row>
    <row r="46" spans="1:10" ht="15" x14ac:dyDescent="0.2">
      <c r="A46" s="8"/>
      <c r="B46" s="464" t="s">
        <v>323</v>
      </c>
      <c r="C46" s="465"/>
      <c r="D46" s="466" t="s">
        <v>324</v>
      </c>
      <c r="E46" s="467" t="str">
        <f>E47</f>
        <v>427 343,82</v>
      </c>
      <c r="F46" s="467">
        <f t="shared" ref="F46:J46" si="19">F47</f>
        <v>0</v>
      </c>
      <c r="G46" s="1001" t="str">
        <f t="shared" si="19"/>
        <v>427 343,82</v>
      </c>
      <c r="H46" s="1011">
        <f t="shared" si="19"/>
        <v>213672</v>
      </c>
      <c r="I46" s="1004">
        <f t="shared" si="2"/>
        <v>0.50000021060325617</v>
      </c>
      <c r="J46" s="467">
        <f t="shared" si="19"/>
        <v>0</v>
      </c>
    </row>
    <row r="47" spans="1:10" ht="22.5" x14ac:dyDescent="0.2">
      <c r="A47" s="9"/>
      <c r="B47" s="9"/>
      <c r="C47" s="10" t="s">
        <v>326</v>
      </c>
      <c r="D47" s="11" t="s">
        <v>327</v>
      </c>
      <c r="E47" s="453" t="s">
        <v>325</v>
      </c>
      <c r="F47" s="453">
        <f>G47-E47</f>
        <v>0</v>
      </c>
      <c r="G47" s="454" t="s">
        <v>325</v>
      </c>
      <c r="H47" s="1012">
        <v>213672</v>
      </c>
      <c r="I47" s="1005">
        <f t="shared" si="2"/>
        <v>0.50000021060325617</v>
      </c>
      <c r="J47" s="452">
        <v>0</v>
      </c>
    </row>
    <row r="48" spans="1:10" ht="15" x14ac:dyDescent="0.2">
      <c r="A48" s="8"/>
      <c r="B48" s="464" t="s">
        <v>30</v>
      </c>
      <c r="C48" s="465"/>
      <c r="D48" s="466" t="s">
        <v>31</v>
      </c>
      <c r="E48" s="467">
        <f>E49+E50+E51+E52+E53+E54+E55+E56+E57+E58+E59+E60+E61</f>
        <v>1608250</v>
      </c>
      <c r="F48" s="467">
        <f t="shared" ref="F48:J48" si="20">F49+F50+F51+F52+F53+F54+F55+F56+F57+F58+F59+F60+F61</f>
        <v>301500</v>
      </c>
      <c r="G48" s="1001">
        <f t="shared" si="20"/>
        <v>1909750</v>
      </c>
      <c r="H48" s="1011">
        <f t="shared" si="20"/>
        <v>1295132.06</v>
      </c>
      <c r="I48" s="1004">
        <f t="shared" si="2"/>
        <v>0.67816837805995556</v>
      </c>
      <c r="J48" s="467">
        <f t="shared" si="20"/>
        <v>21176.29</v>
      </c>
    </row>
    <row r="49" spans="1:10" x14ac:dyDescent="0.2">
      <c r="A49" s="9"/>
      <c r="B49" s="9"/>
      <c r="C49" s="10" t="s">
        <v>292</v>
      </c>
      <c r="D49" s="11" t="s">
        <v>293</v>
      </c>
      <c r="E49" s="453">
        <v>50000</v>
      </c>
      <c r="F49" s="453">
        <f>G49-E49</f>
        <v>57000</v>
      </c>
      <c r="G49" s="454" t="s">
        <v>329</v>
      </c>
      <c r="H49" s="1012">
        <v>51316.27</v>
      </c>
      <c r="I49" s="1005">
        <f t="shared" si="2"/>
        <v>0.47959130841121494</v>
      </c>
      <c r="J49" s="452">
        <v>0</v>
      </c>
    </row>
    <row r="50" spans="1:10" x14ac:dyDescent="0.2">
      <c r="A50" s="9"/>
      <c r="B50" s="9"/>
      <c r="C50" s="10" t="s">
        <v>308</v>
      </c>
      <c r="D50" s="11" t="s">
        <v>309</v>
      </c>
      <c r="E50" s="453">
        <v>50000</v>
      </c>
      <c r="F50" s="453">
        <f t="shared" ref="F50:F61" si="21">G50-E50</f>
        <v>-46500</v>
      </c>
      <c r="G50" s="454" t="s">
        <v>330</v>
      </c>
      <c r="H50" s="1012">
        <v>616.87</v>
      </c>
      <c r="I50" s="1005">
        <f t="shared" si="2"/>
        <v>0.17624857142857142</v>
      </c>
      <c r="J50" s="452">
        <v>0</v>
      </c>
    </row>
    <row r="51" spans="1:10" x14ac:dyDescent="0.2">
      <c r="A51" s="9"/>
      <c r="B51" s="9"/>
      <c r="C51" s="10" t="s">
        <v>262</v>
      </c>
      <c r="D51" s="11" t="s">
        <v>263</v>
      </c>
      <c r="E51" s="453">
        <v>122000</v>
      </c>
      <c r="F51" s="453">
        <f t="shared" si="21"/>
        <v>-7000</v>
      </c>
      <c r="G51" s="454" t="s">
        <v>331</v>
      </c>
      <c r="H51" s="1012">
        <v>36396.39</v>
      </c>
      <c r="I51" s="1005">
        <f t="shared" si="2"/>
        <v>0.31649034782608693</v>
      </c>
      <c r="J51" s="452">
        <v>21176.29</v>
      </c>
    </row>
    <row r="52" spans="1:10" x14ac:dyDescent="0.2">
      <c r="A52" s="9"/>
      <c r="B52" s="9"/>
      <c r="C52" s="10" t="s">
        <v>282</v>
      </c>
      <c r="D52" s="11" t="s">
        <v>283</v>
      </c>
      <c r="E52" s="453">
        <v>3000</v>
      </c>
      <c r="F52" s="453">
        <f t="shared" si="21"/>
        <v>-3000</v>
      </c>
      <c r="G52" s="454" t="s">
        <v>7</v>
      </c>
      <c r="H52" s="1012">
        <v>0</v>
      </c>
      <c r="I52" s="1005">
        <v>0</v>
      </c>
      <c r="J52" s="452">
        <v>0</v>
      </c>
    </row>
    <row r="53" spans="1:10" x14ac:dyDescent="0.2">
      <c r="A53" s="9"/>
      <c r="B53" s="9"/>
      <c r="C53" s="10" t="s">
        <v>332</v>
      </c>
      <c r="D53" s="11" t="s">
        <v>95</v>
      </c>
      <c r="E53" s="453" t="s">
        <v>333</v>
      </c>
      <c r="F53" s="453">
        <f t="shared" si="21"/>
        <v>0</v>
      </c>
      <c r="G53" s="454" t="s">
        <v>333</v>
      </c>
      <c r="H53" s="1012">
        <v>376948</v>
      </c>
      <c r="I53" s="1005">
        <f t="shared" si="2"/>
        <v>0.9616020408163265</v>
      </c>
      <c r="J53" s="452">
        <v>0</v>
      </c>
    </row>
    <row r="54" spans="1:10" ht="22.5" x14ac:dyDescent="0.2">
      <c r="A54" s="9"/>
      <c r="B54" s="9"/>
      <c r="C54" s="10" t="s">
        <v>334</v>
      </c>
      <c r="D54" s="11" t="s">
        <v>335</v>
      </c>
      <c r="E54" s="453" t="s">
        <v>336</v>
      </c>
      <c r="F54" s="453">
        <f t="shared" si="21"/>
        <v>0</v>
      </c>
      <c r="G54" s="454" t="s">
        <v>336</v>
      </c>
      <c r="H54" s="1012">
        <v>288.5</v>
      </c>
      <c r="I54" s="1005">
        <f t="shared" si="2"/>
        <v>0.52454545454545454</v>
      </c>
      <c r="J54" s="452">
        <v>0</v>
      </c>
    </row>
    <row r="55" spans="1:10" ht="22.5" x14ac:dyDescent="0.2">
      <c r="A55" s="9"/>
      <c r="B55" s="9"/>
      <c r="C55" s="10" t="s">
        <v>337</v>
      </c>
      <c r="D55" s="11" t="s">
        <v>338</v>
      </c>
      <c r="E55" s="453" t="s">
        <v>186</v>
      </c>
      <c r="F55" s="453">
        <f t="shared" si="21"/>
        <v>0</v>
      </c>
      <c r="G55" s="454" t="s">
        <v>186</v>
      </c>
      <c r="H55" s="1012">
        <v>3588.24</v>
      </c>
      <c r="I55" s="1005">
        <f t="shared" si="2"/>
        <v>0.99673333333333325</v>
      </c>
      <c r="J55" s="452">
        <v>0</v>
      </c>
    </row>
    <row r="56" spans="1:10" x14ac:dyDescent="0.2">
      <c r="A56" s="9"/>
      <c r="B56" s="9"/>
      <c r="C56" s="10" t="s">
        <v>339</v>
      </c>
      <c r="D56" s="11" t="s">
        <v>340</v>
      </c>
      <c r="E56" s="453" t="s">
        <v>63</v>
      </c>
      <c r="F56" s="453">
        <f t="shared" si="21"/>
        <v>0</v>
      </c>
      <c r="G56" s="454" t="s">
        <v>63</v>
      </c>
      <c r="H56" s="1012">
        <v>0</v>
      </c>
      <c r="I56" s="1005">
        <f t="shared" si="2"/>
        <v>0</v>
      </c>
      <c r="J56" s="452">
        <v>0</v>
      </c>
    </row>
    <row r="57" spans="1:10" ht="22.5" x14ac:dyDescent="0.2">
      <c r="A57" s="9"/>
      <c r="B57" s="9"/>
      <c r="C57" s="10" t="s">
        <v>341</v>
      </c>
      <c r="D57" s="11" t="s">
        <v>342</v>
      </c>
      <c r="E57" s="453" t="s">
        <v>299</v>
      </c>
      <c r="F57" s="453">
        <f t="shared" si="21"/>
        <v>0</v>
      </c>
      <c r="G57" s="454" t="s">
        <v>299</v>
      </c>
      <c r="H57" s="1012">
        <v>15200</v>
      </c>
      <c r="I57" s="1005">
        <f t="shared" si="2"/>
        <v>0.30399999999999999</v>
      </c>
      <c r="J57" s="452">
        <v>0</v>
      </c>
    </row>
    <row r="58" spans="1:10" ht="22.5" x14ac:dyDescent="0.2">
      <c r="A58" s="9"/>
      <c r="B58" s="9"/>
      <c r="C58" s="10" t="s">
        <v>343</v>
      </c>
      <c r="D58" s="11" t="s">
        <v>344</v>
      </c>
      <c r="E58" s="453" t="s">
        <v>345</v>
      </c>
      <c r="F58" s="453">
        <f t="shared" si="21"/>
        <v>0</v>
      </c>
      <c r="G58" s="454" t="s">
        <v>345</v>
      </c>
      <c r="H58" s="1012">
        <v>56879.7</v>
      </c>
      <c r="I58" s="1005">
        <f t="shared" si="2"/>
        <v>0.36696580645161286</v>
      </c>
      <c r="J58" s="452">
        <v>0</v>
      </c>
    </row>
    <row r="59" spans="1:10" x14ac:dyDescent="0.2">
      <c r="A59" s="9"/>
      <c r="B59" s="9"/>
      <c r="C59" s="10" t="s">
        <v>346</v>
      </c>
      <c r="D59" s="11" t="s">
        <v>347</v>
      </c>
      <c r="E59" s="453">
        <v>2000</v>
      </c>
      <c r="F59" s="453">
        <f t="shared" si="21"/>
        <v>3000</v>
      </c>
      <c r="G59" s="454" t="s">
        <v>136</v>
      </c>
      <c r="H59" s="1012">
        <v>1500</v>
      </c>
      <c r="I59" s="1005">
        <f t="shared" si="2"/>
        <v>0.3</v>
      </c>
      <c r="J59" s="452">
        <v>0</v>
      </c>
    </row>
    <row r="60" spans="1:10" x14ac:dyDescent="0.2">
      <c r="A60" s="9"/>
      <c r="B60" s="9"/>
      <c r="C60" s="10" t="s">
        <v>285</v>
      </c>
      <c r="D60" s="11" t="s">
        <v>286</v>
      </c>
      <c r="E60" s="453">
        <v>0</v>
      </c>
      <c r="F60" s="453">
        <f t="shared" si="21"/>
        <v>200000</v>
      </c>
      <c r="G60" s="454" t="s">
        <v>302</v>
      </c>
      <c r="H60" s="1012">
        <v>0</v>
      </c>
      <c r="I60" s="1005">
        <f t="shared" si="2"/>
        <v>0</v>
      </c>
      <c r="J60" s="452">
        <v>0</v>
      </c>
    </row>
    <row r="61" spans="1:10" ht="22.5" x14ac:dyDescent="0.2">
      <c r="A61" s="9"/>
      <c r="B61" s="9"/>
      <c r="C61" s="10" t="s">
        <v>314</v>
      </c>
      <c r="D61" s="11" t="s">
        <v>315</v>
      </c>
      <c r="E61" s="453">
        <v>780000</v>
      </c>
      <c r="F61" s="453">
        <f t="shared" si="21"/>
        <v>98000</v>
      </c>
      <c r="G61" s="454" t="s">
        <v>348</v>
      </c>
      <c r="H61" s="1012">
        <v>752398.09</v>
      </c>
      <c r="I61" s="1005">
        <f t="shared" si="2"/>
        <v>0.85694543280182234</v>
      </c>
      <c r="J61" s="452">
        <v>0</v>
      </c>
    </row>
    <row r="62" spans="1:10" x14ac:dyDescent="0.2">
      <c r="A62" s="455" t="s">
        <v>349</v>
      </c>
      <c r="B62" s="455"/>
      <c r="C62" s="455"/>
      <c r="D62" s="456" t="s">
        <v>350</v>
      </c>
      <c r="E62" s="457">
        <f>E63+E66</f>
        <v>63150</v>
      </c>
      <c r="F62" s="457">
        <f t="shared" ref="F62:J62" si="22">F63+F66</f>
        <v>0</v>
      </c>
      <c r="G62" s="1000">
        <f t="shared" si="22"/>
        <v>63150</v>
      </c>
      <c r="H62" s="1010">
        <f t="shared" si="22"/>
        <v>17376.2</v>
      </c>
      <c r="I62" s="1003">
        <f t="shared" si="2"/>
        <v>0.27515756136183689</v>
      </c>
      <c r="J62" s="457">
        <f t="shared" si="22"/>
        <v>749</v>
      </c>
    </row>
    <row r="63" spans="1:10" ht="15" x14ac:dyDescent="0.2">
      <c r="A63" s="8"/>
      <c r="B63" s="464" t="s">
        <v>351</v>
      </c>
      <c r="C63" s="465"/>
      <c r="D63" s="466" t="s">
        <v>352</v>
      </c>
      <c r="E63" s="467">
        <f>E64+E65</f>
        <v>53150</v>
      </c>
      <c r="F63" s="467">
        <f t="shared" ref="F63:J63" si="23">F64+F65</f>
        <v>0</v>
      </c>
      <c r="G63" s="1001">
        <f t="shared" si="23"/>
        <v>53150</v>
      </c>
      <c r="H63" s="1011">
        <f t="shared" si="23"/>
        <v>17376.2</v>
      </c>
      <c r="I63" s="1004">
        <f t="shared" si="2"/>
        <v>0.32692756349952967</v>
      </c>
      <c r="J63" s="467">
        <f t="shared" si="23"/>
        <v>749</v>
      </c>
    </row>
    <row r="64" spans="1:10" x14ac:dyDescent="0.2">
      <c r="A64" s="9"/>
      <c r="B64" s="9"/>
      <c r="C64" s="10" t="s">
        <v>289</v>
      </c>
      <c r="D64" s="11" t="s">
        <v>290</v>
      </c>
      <c r="E64" s="453">
        <v>0</v>
      </c>
      <c r="F64" s="453">
        <f>G64-E64</f>
        <v>2220</v>
      </c>
      <c r="G64" s="454" t="s">
        <v>353</v>
      </c>
      <c r="H64" s="1012">
        <v>0</v>
      </c>
      <c r="I64" s="1005">
        <f t="shared" si="2"/>
        <v>0</v>
      </c>
      <c r="J64" s="452">
        <v>0</v>
      </c>
    </row>
    <row r="65" spans="1:10" x14ac:dyDescent="0.2">
      <c r="A65" s="9"/>
      <c r="B65" s="9"/>
      <c r="C65" s="10" t="s">
        <v>262</v>
      </c>
      <c r="D65" s="11" t="s">
        <v>263</v>
      </c>
      <c r="E65" s="453">
        <v>53150</v>
      </c>
      <c r="F65" s="453">
        <f>G65-E65</f>
        <v>-2220</v>
      </c>
      <c r="G65" s="454" t="s">
        <v>354</v>
      </c>
      <c r="H65" s="1012">
        <v>17376.2</v>
      </c>
      <c r="I65" s="1005">
        <f t="shared" si="2"/>
        <v>0.34117808757117613</v>
      </c>
      <c r="J65" s="452">
        <v>749</v>
      </c>
    </row>
    <row r="66" spans="1:10" ht="15" x14ac:dyDescent="0.2">
      <c r="A66" s="8"/>
      <c r="B66" s="464" t="s">
        <v>355</v>
      </c>
      <c r="C66" s="465"/>
      <c r="D66" s="466" t="s">
        <v>356</v>
      </c>
      <c r="E66" s="467" t="str">
        <f>E67</f>
        <v>10 000,00</v>
      </c>
      <c r="F66" s="467">
        <f t="shared" ref="F66:J66" si="24">F67</f>
        <v>0</v>
      </c>
      <c r="G66" s="1001" t="str">
        <f t="shared" si="24"/>
        <v>10 000,00</v>
      </c>
      <c r="H66" s="1011">
        <f t="shared" si="24"/>
        <v>0</v>
      </c>
      <c r="I66" s="1004">
        <f t="shared" si="2"/>
        <v>0</v>
      </c>
      <c r="J66" s="467">
        <f t="shared" si="24"/>
        <v>0</v>
      </c>
    </row>
    <row r="67" spans="1:10" x14ac:dyDescent="0.2">
      <c r="A67" s="9"/>
      <c r="B67" s="9"/>
      <c r="C67" s="10" t="s">
        <v>262</v>
      </c>
      <c r="D67" s="11" t="s">
        <v>263</v>
      </c>
      <c r="E67" s="453" t="s">
        <v>182</v>
      </c>
      <c r="F67" s="453">
        <f>G67-E67</f>
        <v>0</v>
      </c>
      <c r="G67" s="454" t="s">
        <v>182</v>
      </c>
      <c r="H67" s="1012">
        <v>0</v>
      </c>
      <c r="I67" s="1005">
        <f t="shared" si="2"/>
        <v>0</v>
      </c>
      <c r="J67" s="452">
        <v>0</v>
      </c>
    </row>
    <row r="68" spans="1:10" x14ac:dyDescent="0.2">
      <c r="A68" s="455" t="s">
        <v>53</v>
      </c>
      <c r="B68" s="455"/>
      <c r="C68" s="455"/>
      <c r="D68" s="456" t="s">
        <v>54</v>
      </c>
      <c r="E68" s="457">
        <f>E69+E77+E83+E108+E112</f>
        <v>4205379.5599999996</v>
      </c>
      <c r="F68" s="457">
        <f t="shared" ref="F68:J68" si="25">F69+F77+F83+F108+F112</f>
        <v>259375.72999999998</v>
      </c>
      <c r="G68" s="1000">
        <f t="shared" si="25"/>
        <v>4464755.29</v>
      </c>
      <c r="H68" s="1010">
        <f t="shared" si="25"/>
        <v>2173810.9800000004</v>
      </c>
      <c r="I68" s="1003">
        <f t="shared" si="2"/>
        <v>0.48688244680930776</v>
      </c>
      <c r="J68" s="457">
        <f t="shared" si="25"/>
        <v>102196.34999999999</v>
      </c>
    </row>
    <row r="69" spans="1:10" ht="15" x14ac:dyDescent="0.2">
      <c r="A69" s="8"/>
      <c r="B69" s="464" t="s">
        <v>55</v>
      </c>
      <c r="C69" s="465"/>
      <c r="D69" s="466" t="s">
        <v>56</v>
      </c>
      <c r="E69" s="467">
        <f>E70+E71+E72+E73+E74+E76+E75</f>
        <v>126943</v>
      </c>
      <c r="F69" s="467">
        <f t="shared" ref="F69:J69" si="26">F70+F71+F72+F73+F74+F76+F75</f>
        <v>0</v>
      </c>
      <c r="G69" s="1001">
        <f t="shared" si="26"/>
        <v>126943</v>
      </c>
      <c r="H69" s="1011">
        <f t="shared" si="26"/>
        <v>63489.000000000007</v>
      </c>
      <c r="I69" s="1004">
        <f t="shared" si="2"/>
        <v>0.50013785714848402</v>
      </c>
      <c r="J69" s="467">
        <f t="shared" si="26"/>
        <v>0</v>
      </c>
    </row>
    <row r="70" spans="1:10" x14ac:dyDescent="0.2">
      <c r="A70" s="9"/>
      <c r="B70" s="9"/>
      <c r="C70" s="10" t="s">
        <v>269</v>
      </c>
      <c r="D70" s="11" t="s">
        <v>270</v>
      </c>
      <c r="E70" s="453">
        <v>92726.080000000002</v>
      </c>
      <c r="F70" s="453">
        <f>G70-E70</f>
        <v>15</v>
      </c>
      <c r="G70" s="454" t="s">
        <v>357</v>
      </c>
      <c r="H70" s="1012">
        <v>43948.41</v>
      </c>
      <c r="I70" s="1005">
        <f t="shared" ref="I70:I134" si="27">H70/G70</f>
        <v>0.47388287908659249</v>
      </c>
      <c r="J70" s="452">
        <v>0</v>
      </c>
    </row>
    <row r="71" spans="1:10" x14ac:dyDescent="0.2">
      <c r="A71" s="9"/>
      <c r="B71" s="9"/>
      <c r="C71" s="10" t="s">
        <v>358</v>
      </c>
      <c r="D71" s="11" t="s">
        <v>359</v>
      </c>
      <c r="E71" s="453">
        <v>7429.27</v>
      </c>
      <c r="F71" s="453">
        <f t="shared" ref="F71:F76" si="28">G71-E71</f>
        <v>-15</v>
      </c>
      <c r="G71" s="454" t="s">
        <v>360</v>
      </c>
      <c r="H71" s="1012">
        <v>7414.27</v>
      </c>
      <c r="I71" s="1005">
        <f t="shared" si="27"/>
        <v>1</v>
      </c>
      <c r="J71" s="452">
        <v>0</v>
      </c>
    </row>
    <row r="72" spans="1:10" x14ac:dyDescent="0.2">
      <c r="A72" s="9"/>
      <c r="B72" s="9"/>
      <c r="C72" s="10" t="s">
        <v>272</v>
      </c>
      <c r="D72" s="11" t="s">
        <v>273</v>
      </c>
      <c r="E72" s="453">
        <v>17216.7</v>
      </c>
      <c r="F72" s="453">
        <f t="shared" si="28"/>
        <v>0</v>
      </c>
      <c r="G72" s="454" t="s">
        <v>361</v>
      </c>
      <c r="H72" s="1012">
        <v>8829.2199999999993</v>
      </c>
      <c r="I72" s="1005">
        <f t="shared" si="27"/>
        <v>0.51282882317749623</v>
      </c>
      <c r="J72" s="452">
        <v>0</v>
      </c>
    </row>
    <row r="73" spans="1:10" x14ac:dyDescent="0.2">
      <c r="A73" s="9"/>
      <c r="B73" s="9"/>
      <c r="C73" s="10" t="s">
        <v>275</v>
      </c>
      <c r="D73" s="11" t="s">
        <v>276</v>
      </c>
      <c r="E73" s="453" t="s">
        <v>362</v>
      </c>
      <c r="F73" s="453">
        <f t="shared" si="28"/>
        <v>0</v>
      </c>
      <c r="G73" s="454" t="s">
        <v>362</v>
      </c>
      <c r="H73" s="1012">
        <v>1258.3900000000001</v>
      </c>
      <c r="I73" s="1005">
        <f t="shared" si="27"/>
        <v>0.51283106679001234</v>
      </c>
      <c r="J73" s="452">
        <v>0</v>
      </c>
    </row>
    <row r="74" spans="1:10" x14ac:dyDescent="0.2">
      <c r="A74" s="9"/>
      <c r="B74" s="9"/>
      <c r="C74" s="10" t="s">
        <v>278</v>
      </c>
      <c r="D74" s="11" t="s">
        <v>279</v>
      </c>
      <c r="E74" s="453" t="s">
        <v>363</v>
      </c>
      <c r="F74" s="453">
        <f t="shared" si="28"/>
        <v>0</v>
      </c>
      <c r="G74" s="454" t="s">
        <v>363</v>
      </c>
      <c r="H74" s="1012">
        <v>1478.7</v>
      </c>
      <c r="I74" s="1005">
        <f t="shared" si="27"/>
        <v>0.78144239458428244</v>
      </c>
      <c r="J74" s="452">
        <v>0</v>
      </c>
    </row>
    <row r="75" spans="1:10" x14ac:dyDescent="0.2">
      <c r="A75" s="9"/>
      <c r="B75" s="9"/>
      <c r="C75" s="10" t="s">
        <v>262</v>
      </c>
      <c r="D75" s="11" t="s">
        <v>263</v>
      </c>
      <c r="E75" s="453" t="s">
        <v>364</v>
      </c>
      <c r="F75" s="453">
        <f t="shared" si="28"/>
        <v>0</v>
      </c>
      <c r="G75" s="454" t="s">
        <v>364</v>
      </c>
      <c r="H75" s="1012">
        <v>0</v>
      </c>
      <c r="I75" s="1005">
        <f t="shared" si="27"/>
        <v>0</v>
      </c>
      <c r="J75" s="452">
        <v>0</v>
      </c>
    </row>
    <row r="76" spans="1:10" x14ac:dyDescent="0.2">
      <c r="A76" s="9"/>
      <c r="B76" s="9"/>
      <c r="C76" s="10" t="s">
        <v>365</v>
      </c>
      <c r="D76" s="11" t="s">
        <v>366</v>
      </c>
      <c r="E76" s="453" t="s">
        <v>367</v>
      </c>
      <c r="F76" s="453">
        <f t="shared" si="28"/>
        <v>0</v>
      </c>
      <c r="G76" s="454" t="s">
        <v>367</v>
      </c>
      <c r="H76" s="1012">
        <v>560.01</v>
      </c>
      <c r="I76" s="1005">
        <f t="shared" si="27"/>
        <v>0.43281782559298848</v>
      </c>
      <c r="J76" s="452">
        <v>0</v>
      </c>
    </row>
    <row r="77" spans="1:10" ht="15" x14ac:dyDescent="0.2">
      <c r="A77" s="8"/>
      <c r="B77" s="464" t="s">
        <v>368</v>
      </c>
      <c r="C77" s="465"/>
      <c r="D77" s="466" t="s">
        <v>369</v>
      </c>
      <c r="E77" s="467">
        <f>E78+E79+E80+E81+E82</f>
        <v>304097.24</v>
      </c>
      <c r="F77" s="467">
        <f t="shared" ref="F77:J77" si="29">F78+F79+F80+F81+F82</f>
        <v>0</v>
      </c>
      <c r="G77" s="1001">
        <f t="shared" si="29"/>
        <v>304097.24</v>
      </c>
      <c r="H77" s="1011">
        <f t="shared" si="29"/>
        <v>143629.35</v>
      </c>
      <c r="I77" s="1004">
        <f t="shared" si="27"/>
        <v>0.47231388880740915</v>
      </c>
      <c r="J77" s="467">
        <f t="shared" si="29"/>
        <v>70.69</v>
      </c>
    </row>
    <row r="78" spans="1:10" x14ac:dyDescent="0.2">
      <c r="A78" s="9"/>
      <c r="B78" s="9"/>
      <c r="C78" s="10" t="s">
        <v>370</v>
      </c>
      <c r="D78" s="11" t="s">
        <v>371</v>
      </c>
      <c r="E78" s="453" t="s">
        <v>372</v>
      </c>
      <c r="F78" s="453">
        <f>G78-E78</f>
        <v>0</v>
      </c>
      <c r="G78" s="454" t="s">
        <v>372</v>
      </c>
      <c r="H78" s="1012">
        <v>126901.43</v>
      </c>
      <c r="I78" s="1005">
        <f t="shared" si="27"/>
        <v>0.48051024690754057</v>
      </c>
      <c r="J78" s="452">
        <v>0</v>
      </c>
    </row>
    <row r="79" spans="1:10" x14ac:dyDescent="0.2">
      <c r="A79" s="9"/>
      <c r="B79" s="9"/>
      <c r="C79" s="10" t="s">
        <v>373</v>
      </c>
      <c r="D79" s="11" t="s">
        <v>374</v>
      </c>
      <c r="E79" s="453" t="s">
        <v>49</v>
      </c>
      <c r="F79" s="453">
        <f t="shared" ref="F79:F82" si="30">G79-E79</f>
        <v>0</v>
      </c>
      <c r="G79" s="454" t="s">
        <v>49</v>
      </c>
      <c r="H79" s="1012">
        <v>0</v>
      </c>
      <c r="I79" s="1005">
        <f t="shared" si="27"/>
        <v>0</v>
      </c>
      <c r="J79" s="452">
        <v>0</v>
      </c>
    </row>
    <row r="80" spans="1:10" x14ac:dyDescent="0.2">
      <c r="A80" s="9"/>
      <c r="B80" s="9"/>
      <c r="C80" s="10" t="s">
        <v>278</v>
      </c>
      <c r="D80" s="11" t="s">
        <v>279</v>
      </c>
      <c r="E80" s="453" t="s">
        <v>16</v>
      </c>
      <c r="F80" s="453">
        <f t="shared" si="30"/>
        <v>0</v>
      </c>
      <c r="G80" s="454" t="s">
        <v>16</v>
      </c>
      <c r="H80" s="1012">
        <v>2423.84</v>
      </c>
      <c r="I80" s="1005">
        <f t="shared" si="27"/>
        <v>0.12119200000000001</v>
      </c>
      <c r="J80" s="452">
        <v>70.69</v>
      </c>
    </row>
    <row r="81" spans="1:10" x14ac:dyDescent="0.2">
      <c r="A81" s="9"/>
      <c r="B81" s="9"/>
      <c r="C81" s="10" t="s">
        <v>262</v>
      </c>
      <c r="D81" s="11" t="s">
        <v>263</v>
      </c>
      <c r="E81" s="453" t="s">
        <v>291</v>
      </c>
      <c r="F81" s="453">
        <f t="shared" si="30"/>
        <v>0</v>
      </c>
      <c r="G81" s="454" t="s">
        <v>291</v>
      </c>
      <c r="H81" s="1012">
        <v>13217.54</v>
      </c>
      <c r="I81" s="1005">
        <f t="shared" si="27"/>
        <v>0.94411000000000012</v>
      </c>
      <c r="J81" s="452">
        <v>0</v>
      </c>
    </row>
    <row r="82" spans="1:10" x14ac:dyDescent="0.2">
      <c r="A82" s="9"/>
      <c r="B82" s="9"/>
      <c r="C82" s="10" t="s">
        <v>375</v>
      </c>
      <c r="D82" s="11" t="s">
        <v>376</v>
      </c>
      <c r="E82" s="453" t="s">
        <v>108</v>
      </c>
      <c r="F82" s="453">
        <f t="shared" si="30"/>
        <v>0</v>
      </c>
      <c r="G82" s="454" t="s">
        <v>108</v>
      </c>
      <c r="H82" s="1012">
        <v>1086.54</v>
      </c>
      <c r="I82" s="1005">
        <f t="shared" si="27"/>
        <v>0.54327000000000003</v>
      </c>
      <c r="J82" s="452">
        <v>0</v>
      </c>
    </row>
    <row r="83" spans="1:10" ht="15" x14ac:dyDescent="0.2">
      <c r="A83" s="8"/>
      <c r="B83" s="464" t="s">
        <v>58</v>
      </c>
      <c r="C83" s="465"/>
      <c r="D83" s="466" t="s">
        <v>59</v>
      </c>
      <c r="E83" s="467">
        <f>E84+E85+E86+E87+E88+E89+E90+E91+E92+E93+E94+E95+E96+E97+E98+E99+E100+E101+E102+E103+E104+E105+E106+E107</f>
        <v>3608839.32</v>
      </c>
      <c r="F83" s="467">
        <f t="shared" ref="F83:J83" si="31">F84+F85+F86+F87+F88+F89+F90+F91+F92+F93+F94+F95+F96+F97+F98+F99+F100+F101+F102+F103+F104+F105+F106+F107</f>
        <v>269375.73</v>
      </c>
      <c r="G83" s="1001">
        <f t="shared" si="31"/>
        <v>3878215.05</v>
      </c>
      <c r="H83" s="1011">
        <f t="shared" si="31"/>
        <v>1882401.8300000003</v>
      </c>
      <c r="I83" s="1004">
        <f t="shared" si="27"/>
        <v>0.48537840365505269</v>
      </c>
      <c r="J83" s="467">
        <f t="shared" si="31"/>
        <v>97822.469999999987</v>
      </c>
    </row>
    <row r="84" spans="1:10" x14ac:dyDescent="0.2">
      <c r="A84" s="9"/>
      <c r="B84" s="9"/>
      <c r="C84" s="10" t="s">
        <v>377</v>
      </c>
      <c r="D84" s="11" t="s">
        <v>378</v>
      </c>
      <c r="E84" s="453" t="s">
        <v>40</v>
      </c>
      <c r="F84" s="453">
        <f>G84-E84</f>
        <v>0</v>
      </c>
      <c r="G84" s="454" t="s">
        <v>40</v>
      </c>
      <c r="H84" s="1012">
        <v>1921.53</v>
      </c>
      <c r="I84" s="1005">
        <f t="shared" si="27"/>
        <v>0.32025500000000001</v>
      </c>
      <c r="J84" s="452">
        <v>141.06</v>
      </c>
    </row>
    <row r="85" spans="1:10" x14ac:dyDescent="0.2">
      <c r="A85" s="9"/>
      <c r="B85" s="9"/>
      <c r="C85" s="10" t="s">
        <v>269</v>
      </c>
      <c r="D85" s="11" t="s">
        <v>270</v>
      </c>
      <c r="E85" s="453">
        <v>2272302.9300000002</v>
      </c>
      <c r="F85" s="453">
        <f t="shared" ref="F85:F107" si="32">G85-E85</f>
        <v>205083.72999999998</v>
      </c>
      <c r="G85" s="454" t="s">
        <v>379</v>
      </c>
      <c r="H85" s="1012">
        <v>1103412.82</v>
      </c>
      <c r="I85" s="1005">
        <f t="shared" si="27"/>
        <v>0.44539386516273566</v>
      </c>
      <c r="J85" s="452">
        <v>66868.58</v>
      </c>
    </row>
    <row r="86" spans="1:10" x14ac:dyDescent="0.2">
      <c r="A86" s="9"/>
      <c r="B86" s="9"/>
      <c r="C86" s="10" t="s">
        <v>358</v>
      </c>
      <c r="D86" s="11" t="s">
        <v>359</v>
      </c>
      <c r="E86" s="453">
        <v>176750.57</v>
      </c>
      <c r="F86" s="453">
        <f t="shared" si="32"/>
        <v>-5064</v>
      </c>
      <c r="G86" s="454" t="s">
        <v>380</v>
      </c>
      <c r="H86" s="1012">
        <v>171686.5</v>
      </c>
      <c r="I86" s="1005">
        <f t="shared" si="27"/>
        <v>0.99999959228028146</v>
      </c>
      <c r="J86" s="452">
        <v>0</v>
      </c>
    </row>
    <row r="87" spans="1:10" x14ac:dyDescent="0.2">
      <c r="A87" s="9"/>
      <c r="B87" s="9"/>
      <c r="C87" s="10" t="s">
        <v>272</v>
      </c>
      <c r="D87" s="11" t="s">
        <v>273</v>
      </c>
      <c r="E87" s="453">
        <v>411992.21</v>
      </c>
      <c r="F87" s="453">
        <f t="shared" si="32"/>
        <v>33876</v>
      </c>
      <c r="G87" s="454" t="s">
        <v>381</v>
      </c>
      <c r="H87" s="1012">
        <v>185105.27</v>
      </c>
      <c r="I87" s="1005">
        <f t="shared" si="27"/>
        <v>0.41515691374363733</v>
      </c>
      <c r="J87" s="452">
        <v>21146.85</v>
      </c>
    </row>
    <row r="88" spans="1:10" x14ac:dyDescent="0.2">
      <c r="A88" s="9"/>
      <c r="B88" s="9"/>
      <c r="C88" s="10" t="s">
        <v>275</v>
      </c>
      <c r="D88" s="11" t="s">
        <v>276</v>
      </c>
      <c r="E88" s="453">
        <v>45819.86</v>
      </c>
      <c r="F88" s="453">
        <f t="shared" si="32"/>
        <v>5480</v>
      </c>
      <c r="G88" s="454" t="s">
        <v>382</v>
      </c>
      <c r="H88" s="1012">
        <v>18859.689999999999</v>
      </c>
      <c r="I88" s="1005">
        <f t="shared" si="27"/>
        <v>0.36763628594697917</v>
      </c>
      <c r="J88" s="452">
        <v>3243.42</v>
      </c>
    </row>
    <row r="89" spans="1:10" ht="22.5" x14ac:dyDescent="0.2">
      <c r="A89" s="9"/>
      <c r="B89" s="9"/>
      <c r="C89" s="10" t="s">
        <v>383</v>
      </c>
      <c r="D89" s="11" t="s">
        <v>384</v>
      </c>
      <c r="E89" s="453">
        <v>12000</v>
      </c>
      <c r="F89" s="453">
        <f t="shared" si="32"/>
        <v>-5500</v>
      </c>
      <c r="G89" s="454">
        <v>6500</v>
      </c>
      <c r="H89" s="1012">
        <v>0</v>
      </c>
      <c r="I89" s="1005">
        <f t="shared" si="27"/>
        <v>0</v>
      </c>
      <c r="J89" s="452">
        <v>0</v>
      </c>
    </row>
    <row r="90" spans="1:10" x14ac:dyDescent="0.2">
      <c r="A90" s="9"/>
      <c r="B90" s="9"/>
      <c r="C90" s="10" t="s">
        <v>289</v>
      </c>
      <c r="D90" s="11" t="s">
        <v>290</v>
      </c>
      <c r="E90" s="453">
        <v>9000</v>
      </c>
      <c r="F90" s="453">
        <f t="shared" si="32"/>
        <v>13500</v>
      </c>
      <c r="G90" s="454">
        <v>22500</v>
      </c>
      <c r="H90" s="1012">
        <v>2661.97</v>
      </c>
      <c r="I90" s="1005">
        <f t="shared" si="27"/>
        <v>0.11830977777777776</v>
      </c>
      <c r="J90" s="452">
        <v>768.84</v>
      </c>
    </row>
    <row r="91" spans="1:10" x14ac:dyDescent="0.2">
      <c r="A91" s="9"/>
      <c r="B91" s="9"/>
      <c r="C91" s="10" t="s">
        <v>278</v>
      </c>
      <c r="D91" s="11" t="s">
        <v>279</v>
      </c>
      <c r="E91" s="453">
        <v>89509.75</v>
      </c>
      <c r="F91" s="453">
        <f t="shared" si="32"/>
        <v>-5000</v>
      </c>
      <c r="G91" s="454" t="s">
        <v>387</v>
      </c>
      <c r="H91" s="1012">
        <v>53573.42</v>
      </c>
      <c r="I91" s="1005">
        <f t="shared" si="27"/>
        <v>0.63393182443445872</v>
      </c>
      <c r="J91" s="452">
        <v>550.82000000000005</v>
      </c>
    </row>
    <row r="92" spans="1:10" ht="22.5" x14ac:dyDescent="0.2">
      <c r="A92" s="9"/>
      <c r="B92" s="9"/>
      <c r="C92" s="10" t="s">
        <v>388</v>
      </c>
      <c r="D92" s="11" t="s">
        <v>389</v>
      </c>
      <c r="E92" s="453" t="s">
        <v>390</v>
      </c>
      <c r="F92" s="453">
        <f t="shared" si="32"/>
        <v>0</v>
      </c>
      <c r="G92" s="454" t="s">
        <v>390</v>
      </c>
      <c r="H92" s="1012">
        <v>0</v>
      </c>
      <c r="I92" s="1005">
        <f t="shared" si="27"/>
        <v>0</v>
      </c>
      <c r="J92" s="452">
        <v>0</v>
      </c>
    </row>
    <row r="93" spans="1:10" x14ac:dyDescent="0.2">
      <c r="A93" s="9"/>
      <c r="B93" s="9"/>
      <c r="C93" s="10" t="s">
        <v>391</v>
      </c>
      <c r="D93" s="11" t="s">
        <v>392</v>
      </c>
      <c r="E93" s="453" t="s">
        <v>182</v>
      </c>
      <c r="F93" s="453">
        <f t="shared" si="32"/>
        <v>0</v>
      </c>
      <c r="G93" s="454" t="s">
        <v>182</v>
      </c>
      <c r="H93" s="1012">
        <v>2127.3000000000002</v>
      </c>
      <c r="I93" s="1005">
        <f t="shared" si="27"/>
        <v>0.21273000000000003</v>
      </c>
      <c r="J93" s="452">
        <v>0</v>
      </c>
    </row>
    <row r="94" spans="1:10" x14ac:dyDescent="0.2">
      <c r="A94" s="9"/>
      <c r="B94" s="9"/>
      <c r="C94" s="10" t="s">
        <v>292</v>
      </c>
      <c r="D94" s="11" t="s">
        <v>293</v>
      </c>
      <c r="E94" s="453" t="s">
        <v>393</v>
      </c>
      <c r="F94" s="453">
        <f t="shared" si="32"/>
        <v>0</v>
      </c>
      <c r="G94" s="454" t="s">
        <v>393</v>
      </c>
      <c r="H94" s="1012">
        <v>40633.83</v>
      </c>
      <c r="I94" s="1005">
        <f t="shared" si="27"/>
        <v>0.52094653846153849</v>
      </c>
      <c r="J94" s="452">
        <v>594.20000000000005</v>
      </c>
    </row>
    <row r="95" spans="1:10" x14ac:dyDescent="0.2">
      <c r="A95" s="9"/>
      <c r="B95" s="9"/>
      <c r="C95" s="10" t="s">
        <v>308</v>
      </c>
      <c r="D95" s="11" t="s">
        <v>309</v>
      </c>
      <c r="E95" s="453" t="s">
        <v>394</v>
      </c>
      <c r="F95" s="453">
        <f t="shared" si="32"/>
        <v>0</v>
      </c>
      <c r="G95" s="454" t="s">
        <v>394</v>
      </c>
      <c r="H95" s="1012">
        <v>6598.55</v>
      </c>
      <c r="I95" s="1005">
        <f t="shared" si="27"/>
        <v>0.24439074074074074</v>
      </c>
      <c r="J95" s="452">
        <v>0</v>
      </c>
    </row>
    <row r="96" spans="1:10" x14ac:dyDescent="0.2">
      <c r="A96" s="9"/>
      <c r="B96" s="9"/>
      <c r="C96" s="10" t="s">
        <v>395</v>
      </c>
      <c r="D96" s="11" t="s">
        <v>396</v>
      </c>
      <c r="E96" s="453" t="s">
        <v>22</v>
      </c>
      <c r="F96" s="453">
        <f t="shared" si="32"/>
        <v>0</v>
      </c>
      <c r="G96" s="454" t="s">
        <v>22</v>
      </c>
      <c r="H96" s="1012">
        <v>1075</v>
      </c>
      <c r="I96" s="1005">
        <f t="shared" si="27"/>
        <v>0.15357142857142858</v>
      </c>
      <c r="J96" s="452">
        <v>250</v>
      </c>
    </row>
    <row r="97" spans="1:10" x14ac:dyDescent="0.2">
      <c r="A97" s="9"/>
      <c r="B97" s="9"/>
      <c r="C97" s="10" t="s">
        <v>262</v>
      </c>
      <c r="D97" s="11" t="s">
        <v>263</v>
      </c>
      <c r="E97" s="453">
        <v>143500</v>
      </c>
      <c r="F97" s="453">
        <f t="shared" si="32"/>
        <v>20000</v>
      </c>
      <c r="G97" s="454" t="s">
        <v>397</v>
      </c>
      <c r="H97" s="1012">
        <v>98280.16</v>
      </c>
      <c r="I97" s="1005">
        <f t="shared" si="27"/>
        <v>0.60110189602446484</v>
      </c>
      <c r="J97" s="452">
        <v>1886.3</v>
      </c>
    </row>
    <row r="98" spans="1:10" x14ac:dyDescent="0.2">
      <c r="A98" s="9"/>
      <c r="B98" s="9"/>
      <c r="C98" s="10" t="s">
        <v>398</v>
      </c>
      <c r="D98" s="11" t="s">
        <v>399</v>
      </c>
      <c r="E98" s="453" t="s">
        <v>212</v>
      </c>
      <c r="F98" s="453">
        <f t="shared" si="32"/>
        <v>0</v>
      </c>
      <c r="G98" s="454" t="s">
        <v>212</v>
      </c>
      <c r="H98" s="1012">
        <v>14045.49</v>
      </c>
      <c r="I98" s="1005">
        <f t="shared" si="27"/>
        <v>0.45308032258064518</v>
      </c>
      <c r="J98" s="452">
        <v>0</v>
      </c>
    </row>
    <row r="99" spans="1:10" x14ac:dyDescent="0.2">
      <c r="A99" s="9"/>
      <c r="B99" s="9"/>
      <c r="C99" s="10" t="s">
        <v>400</v>
      </c>
      <c r="D99" s="11" t="s">
        <v>401</v>
      </c>
      <c r="E99" s="453" t="s">
        <v>46</v>
      </c>
      <c r="F99" s="453">
        <f t="shared" si="32"/>
        <v>0</v>
      </c>
      <c r="G99" s="454" t="s">
        <v>46</v>
      </c>
      <c r="H99" s="1012">
        <v>0</v>
      </c>
      <c r="I99" s="1005">
        <f t="shared" si="27"/>
        <v>0</v>
      </c>
      <c r="J99" s="452">
        <v>0</v>
      </c>
    </row>
    <row r="100" spans="1:10" ht="22.5" x14ac:dyDescent="0.2">
      <c r="A100" s="9"/>
      <c r="B100" s="9"/>
      <c r="C100" s="10" t="s">
        <v>402</v>
      </c>
      <c r="D100" s="11" t="s">
        <v>403</v>
      </c>
      <c r="E100" s="453">
        <v>48000</v>
      </c>
      <c r="F100" s="453">
        <f t="shared" si="32"/>
        <v>7000</v>
      </c>
      <c r="G100" s="454" t="s">
        <v>404</v>
      </c>
      <c r="H100" s="1012">
        <v>26423.599999999999</v>
      </c>
      <c r="I100" s="1005">
        <f t="shared" si="27"/>
        <v>0.48042909090909086</v>
      </c>
      <c r="J100" s="452">
        <v>0</v>
      </c>
    </row>
    <row r="101" spans="1:10" x14ac:dyDescent="0.2">
      <c r="A101" s="9"/>
      <c r="B101" s="9"/>
      <c r="C101" s="10" t="s">
        <v>365</v>
      </c>
      <c r="D101" s="11" t="s">
        <v>366</v>
      </c>
      <c r="E101" s="453" t="s">
        <v>89</v>
      </c>
      <c r="F101" s="453">
        <f t="shared" si="32"/>
        <v>0</v>
      </c>
      <c r="G101" s="454" t="s">
        <v>89</v>
      </c>
      <c r="H101" s="1012">
        <v>17596.36</v>
      </c>
      <c r="I101" s="1005">
        <f t="shared" si="27"/>
        <v>0.35910938775510204</v>
      </c>
      <c r="J101" s="452">
        <v>2052.4</v>
      </c>
    </row>
    <row r="102" spans="1:10" x14ac:dyDescent="0.2">
      <c r="A102" s="9"/>
      <c r="B102" s="9"/>
      <c r="C102" s="10" t="s">
        <v>375</v>
      </c>
      <c r="D102" s="11" t="s">
        <v>376</v>
      </c>
      <c r="E102" s="453" t="s">
        <v>108</v>
      </c>
      <c r="F102" s="453">
        <f t="shared" si="32"/>
        <v>0</v>
      </c>
      <c r="G102" s="454" t="s">
        <v>108</v>
      </c>
      <c r="H102" s="1012">
        <v>0</v>
      </c>
      <c r="I102" s="1005">
        <f t="shared" si="27"/>
        <v>0</v>
      </c>
      <c r="J102" s="452">
        <v>0</v>
      </c>
    </row>
    <row r="103" spans="1:10" x14ac:dyDescent="0.2">
      <c r="A103" s="9"/>
      <c r="B103" s="9"/>
      <c r="C103" s="10" t="s">
        <v>282</v>
      </c>
      <c r="D103" s="11" t="s">
        <v>283</v>
      </c>
      <c r="E103" s="453" t="s">
        <v>393</v>
      </c>
      <c r="F103" s="453">
        <f t="shared" si="32"/>
        <v>0</v>
      </c>
      <c r="G103" s="454" t="s">
        <v>393</v>
      </c>
      <c r="H103" s="1012">
        <v>65689.77</v>
      </c>
      <c r="I103" s="1005">
        <f t="shared" si="27"/>
        <v>0.8421765384615385</v>
      </c>
      <c r="J103" s="452">
        <v>0</v>
      </c>
    </row>
    <row r="104" spans="1:10" x14ac:dyDescent="0.2">
      <c r="A104" s="9"/>
      <c r="B104" s="9"/>
      <c r="C104" s="10" t="s">
        <v>405</v>
      </c>
      <c r="D104" s="11" t="s">
        <v>406</v>
      </c>
      <c r="E104" s="453" t="s">
        <v>407</v>
      </c>
      <c r="F104" s="453">
        <f t="shared" si="32"/>
        <v>0</v>
      </c>
      <c r="G104" s="454" t="s">
        <v>407</v>
      </c>
      <c r="H104" s="1012">
        <v>53073</v>
      </c>
      <c r="I104" s="1005">
        <f t="shared" si="27"/>
        <v>0.75</v>
      </c>
      <c r="J104" s="452">
        <v>0</v>
      </c>
    </row>
    <row r="105" spans="1:10" x14ac:dyDescent="0.2">
      <c r="A105" s="9"/>
      <c r="B105" s="9"/>
      <c r="C105" s="10" t="s">
        <v>346</v>
      </c>
      <c r="D105" s="11" t="s">
        <v>347</v>
      </c>
      <c r="E105" s="453" t="s">
        <v>291</v>
      </c>
      <c r="F105" s="453">
        <f t="shared" si="32"/>
        <v>0</v>
      </c>
      <c r="G105" s="454" t="s">
        <v>291</v>
      </c>
      <c r="H105" s="1012">
        <v>6196.47</v>
      </c>
      <c r="I105" s="1005">
        <f t="shared" si="27"/>
        <v>0.44260500000000003</v>
      </c>
      <c r="J105" s="452">
        <v>0</v>
      </c>
    </row>
    <row r="106" spans="1:10" ht="22.5" x14ac:dyDescent="0.2">
      <c r="A106" s="9"/>
      <c r="B106" s="9"/>
      <c r="C106" s="10" t="s">
        <v>408</v>
      </c>
      <c r="D106" s="11" t="s">
        <v>409</v>
      </c>
      <c r="E106" s="453" t="s">
        <v>16</v>
      </c>
      <c r="F106" s="453">
        <f t="shared" si="32"/>
        <v>0</v>
      </c>
      <c r="G106" s="454" t="s">
        <v>16</v>
      </c>
      <c r="H106" s="1012">
        <v>13441.1</v>
      </c>
      <c r="I106" s="1005">
        <f t="shared" si="27"/>
        <v>0.67205500000000007</v>
      </c>
      <c r="J106" s="452">
        <v>320</v>
      </c>
    </row>
    <row r="107" spans="1:10" ht="22.5" x14ac:dyDescent="0.2">
      <c r="A107" s="9"/>
      <c r="B107" s="9"/>
      <c r="C107" s="10" t="s">
        <v>314</v>
      </c>
      <c r="D107" s="11" t="s">
        <v>315</v>
      </c>
      <c r="E107" s="453" t="s">
        <v>136</v>
      </c>
      <c r="F107" s="453">
        <f t="shared" si="32"/>
        <v>0</v>
      </c>
      <c r="G107" s="454" t="s">
        <v>136</v>
      </c>
      <c r="H107" s="1012">
        <v>0</v>
      </c>
      <c r="I107" s="1005">
        <f t="shared" si="27"/>
        <v>0</v>
      </c>
      <c r="J107" s="452">
        <v>0</v>
      </c>
    </row>
    <row r="108" spans="1:10" ht="15" x14ac:dyDescent="0.2">
      <c r="A108" s="8"/>
      <c r="B108" s="464" t="s">
        <v>410</v>
      </c>
      <c r="C108" s="465"/>
      <c r="D108" s="466" t="s">
        <v>411</v>
      </c>
      <c r="E108" s="467">
        <f>E109+E110+E111</f>
        <v>37000</v>
      </c>
      <c r="F108" s="467">
        <f t="shared" ref="F108:J108" si="33">F109+F110+F111</f>
        <v>0</v>
      </c>
      <c r="G108" s="1001">
        <f t="shared" si="33"/>
        <v>37000</v>
      </c>
      <c r="H108" s="1011">
        <f t="shared" si="33"/>
        <v>14964.74</v>
      </c>
      <c r="I108" s="1004">
        <f t="shared" si="27"/>
        <v>0.40445243243243245</v>
      </c>
      <c r="J108" s="467">
        <f t="shared" si="33"/>
        <v>4303.1900000000005</v>
      </c>
    </row>
    <row r="109" spans="1:10" x14ac:dyDescent="0.2">
      <c r="A109" s="9"/>
      <c r="B109" s="9"/>
      <c r="C109" s="10" t="s">
        <v>289</v>
      </c>
      <c r="D109" s="11" t="s">
        <v>290</v>
      </c>
      <c r="E109" s="453" t="s">
        <v>108</v>
      </c>
      <c r="F109" s="453">
        <f>G109-E109</f>
        <v>0</v>
      </c>
      <c r="G109" s="454" t="s">
        <v>108</v>
      </c>
      <c r="H109" s="1012">
        <v>0</v>
      </c>
      <c r="I109" s="1005">
        <f t="shared" si="27"/>
        <v>0</v>
      </c>
      <c r="J109" s="452">
        <v>0</v>
      </c>
    </row>
    <row r="110" spans="1:10" x14ac:dyDescent="0.2">
      <c r="A110" s="9"/>
      <c r="B110" s="9"/>
      <c r="C110" s="10" t="s">
        <v>278</v>
      </c>
      <c r="D110" s="11" t="s">
        <v>279</v>
      </c>
      <c r="E110" s="453" t="s">
        <v>183</v>
      </c>
      <c r="F110" s="453">
        <f t="shared" ref="F110:F111" si="34">G110-E110</f>
        <v>0</v>
      </c>
      <c r="G110" s="454" t="s">
        <v>183</v>
      </c>
      <c r="H110" s="1012">
        <v>6859.62</v>
      </c>
      <c r="I110" s="1005">
        <f t="shared" si="27"/>
        <v>0.45730799999999999</v>
      </c>
      <c r="J110" s="452">
        <v>1223.19</v>
      </c>
    </row>
    <row r="111" spans="1:10" x14ac:dyDescent="0.2">
      <c r="A111" s="9"/>
      <c r="B111" s="9"/>
      <c r="C111" s="10" t="s">
        <v>262</v>
      </c>
      <c r="D111" s="11" t="s">
        <v>263</v>
      </c>
      <c r="E111" s="453" t="s">
        <v>16</v>
      </c>
      <c r="F111" s="453">
        <f t="shared" si="34"/>
        <v>0</v>
      </c>
      <c r="G111" s="454" t="s">
        <v>16</v>
      </c>
      <c r="H111" s="1012">
        <v>8105.12</v>
      </c>
      <c r="I111" s="1005">
        <f t="shared" si="27"/>
        <v>0.40525600000000001</v>
      </c>
      <c r="J111" s="452">
        <v>3080</v>
      </c>
    </row>
    <row r="112" spans="1:10" ht="15" x14ac:dyDescent="0.2">
      <c r="A112" s="8"/>
      <c r="B112" s="464" t="s">
        <v>412</v>
      </c>
      <c r="C112" s="465"/>
      <c r="D112" s="466" t="s">
        <v>9</v>
      </c>
      <c r="E112" s="467">
        <f>E113+E114+E115</f>
        <v>128500</v>
      </c>
      <c r="F112" s="467">
        <f t="shared" ref="F112:J112" si="35">F113+F114+F115</f>
        <v>-10000</v>
      </c>
      <c r="G112" s="1001">
        <f t="shared" si="35"/>
        <v>118500</v>
      </c>
      <c r="H112" s="1011">
        <f t="shared" si="35"/>
        <v>69326.06</v>
      </c>
      <c r="I112" s="1004">
        <f t="shared" si="27"/>
        <v>0.58503004219409283</v>
      </c>
      <c r="J112" s="467">
        <f t="shared" si="35"/>
        <v>0</v>
      </c>
    </row>
    <row r="113" spans="1:10" x14ac:dyDescent="0.2">
      <c r="A113" s="9"/>
      <c r="B113" s="9"/>
      <c r="C113" s="10" t="s">
        <v>370</v>
      </c>
      <c r="D113" s="11" t="s">
        <v>371</v>
      </c>
      <c r="E113" s="453" t="s">
        <v>413</v>
      </c>
      <c r="F113" s="453">
        <f>G113-E113</f>
        <v>0</v>
      </c>
      <c r="G113" s="454" t="s">
        <v>413</v>
      </c>
      <c r="H113" s="1012">
        <v>46410</v>
      </c>
      <c r="I113" s="1005">
        <f t="shared" si="27"/>
        <v>0.5</v>
      </c>
      <c r="J113" s="452">
        <v>0</v>
      </c>
    </row>
    <row r="114" spans="1:10" x14ac:dyDescent="0.2">
      <c r="A114" s="9"/>
      <c r="B114" s="9"/>
      <c r="C114" s="10" t="s">
        <v>414</v>
      </c>
      <c r="D114" s="11" t="s">
        <v>415</v>
      </c>
      <c r="E114" s="453" t="s">
        <v>416</v>
      </c>
      <c r="F114" s="453">
        <f t="shared" ref="F114:F115" si="36">G114-E114</f>
        <v>-10000</v>
      </c>
      <c r="G114" s="454" t="s">
        <v>417</v>
      </c>
      <c r="H114" s="1012">
        <v>22576.06</v>
      </c>
      <c r="I114" s="1005">
        <f t="shared" si="27"/>
        <v>0.90304240000000002</v>
      </c>
      <c r="J114" s="452">
        <v>0</v>
      </c>
    </row>
    <row r="115" spans="1:10" x14ac:dyDescent="0.2">
      <c r="A115" s="9"/>
      <c r="B115" s="9"/>
      <c r="C115" s="10" t="s">
        <v>282</v>
      </c>
      <c r="D115" s="11" t="s">
        <v>283</v>
      </c>
      <c r="E115" s="453" t="s">
        <v>418</v>
      </c>
      <c r="F115" s="453">
        <f t="shared" si="36"/>
        <v>0</v>
      </c>
      <c r="G115" s="454" t="s">
        <v>418</v>
      </c>
      <c r="H115" s="1012">
        <v>340</v>
      </c>
      <c r="I115" s="1005">
        <f t="shared" si="27"/>
        <v>0.5</v>
      </c>
      <c r="J115" s="452">
        <v>0</v>
      </c>
    </row>
    <row r="116" spans="1:10" ht="33.75" x14ac:dyDescent="0.2">
      <c r="A116" s="455" t="s">
        <v>65</v>
      </c>
      <c r="B116" s="455"/>
      <c r="C116" s="455"/>
      <c r="D116" s="456" t="s">
        <v>66</v>
      </c>
      <c r="E116" s="457">
        <f>E117+E121+E130</f>
        <v>2949</v>
      </c>
      <c r="F116" s="457">
        <f t="shared" ref="F116:J116" si="37">F117+F121+F130</f>
        <v>63348</v>
      </c>
      <c r="G116" s="1000">
        <f t="shared" si="37"/>
        <v>66297</v>
      </c>
      <c r="H116" s="1010">
        <f t="shared" si="37"/>
        <v>63598.529999999992</v>
      </c>
      <c r="I116" s="1003">
        <f t="shared" si="27"/>
        <v>0.95929725326937854</v>
      </c>
      <c r="J116" s="457">
        <f t="shared" si="37"/>
        <v>0</v>
      </c>
    </row>
    <row r="117" spans="1:10" ht="22.5" x14ac:dyDescent="0.2">
      <c r="A117" s="8"/>
      <c r="B117" s="464" t="s">
        <v>67</v>
      </c>
      <c r="C117" s="465"/>
      <c r="D117" s="466" t="s">
        <v>68</v>
      </c>
      <c r="E117" s="467">
        <f>E118+E119+E120</f>
        <v>2949</v>
      </c>
      <c r="F117" s="467">
        <f t="shared" ref="F117:J117" si="38">F118+F119+F120</f>
        <v>0</v>
      </c>
      <c r="G117" s="1001">
        <f t="shared" si="38"/>
        <v>2949</v>
      </c>
      <c r="H117" s="1011">
        <f t="shared" si="38"/>
        <v>1476</v>
      </c>
      <c r="I117" s="1004">
        <f t="shared" si="27"/>
        <v>0.50050864699898268</v>
      </c>
      <c r="J117" s="467">
        <f t="shared" si="38"/>
        <v>0</v>
      </c>
    </row>
    <row r="118" spans="1:10" x14ac:dyDescent="0.2">
      <c r="A118" s="9"/>
      <c r="B118" s="9"/>
      <c r="C118" s="10" t="s">
        <v>269</v>
      </c>
      <c r="D118" s="11" t="s">
        <v>270</v>
      </c>
      <c r="E118" s="453" t="s">
        <v>419</v>
      </c>
      <c r="F118" s="453">
        <f>G118-E118</f>
        <v>0</v>
      </c>
      <c r="G118" s="454" t="s">
        <v>419</v>
      </c>
      <c r="H118" s="1012">
        <v>1233.72</v>
      </c>
      <c r="I118" s="1005">
        <f t="shared" si="27"/>
        <v>0.50051523388372754</v>
      </c>
      <c r="J118" s="452">
        <v>0</v>
      </c>
    </row>
    <row r="119" spans="1:10" x14ac:dyDescent="0.2">
      <c r="A119" s="9"/>
      <c r="B119" s="9"/>
      <c r="C119" s="10" t="s">
        <v>272</v>
      </c>
      <c r="D119" s="11" t="s">
        <v>273</v>
      </c>
      <c r="E119" s="453" t="s">
        <v>420</v>
      </c>
      <c r="F119" s="453">
        <f t="shared" ref="F119:F120" si="39">G119-E119</f>
        <v>0</v>
      </c>
      <c r="G119" s="454" t="s">
        <v>420</v>
      </c>
      <c r="H119" s="1012">
        <v>212.04</v>
      </c>
      <c r="I119" s="1005">
        <f t="shared" si="27"/>
        <v>0.50043661938590078</v>
      </c>
      <c r="J119" s="452">
        <v>0</v>
      </c>
    </row>
    <row r="120" spans="1:10" x14ac:dyDescent="0.2">
      <c r="A120" s="9"/>
      <c r="B120" s="9"/>
      <c r="C120" s="10" t="s">
        <v>275</v>
      </c>
      <c r="D120" s="11" t="s">
        <v>276</v>
      </c>
      <c r="E120" s="453" t="s">
        <v>421</v>
      </c>
      <c r="F120" s="453">
        <f t="shared" si="39"/>
        <v>0</v>
      </c>
      <c r="G120" s="454" t="s">
        <v>421</v>
      </c>
      <c r="H120" s="1012">
        <v>30.24</v>
      </c>
      <c r="I120" s="1005">
        <f t="shared" si="27"/>
        <v>0.50074515648286133</v>
      </c>
      <c r="J120" s="452">
        <v>0</v>
      </c>
    </row>
    <row r="121" spans="1:10" ht="15" x14ac:dyDescent="0.2">
      <c r="A121" s="8"/>
      <c r="B121" s="464" t="s">
        <v>70</v>
      </c>
      <c r="C121" s="465"/>
      <c r="D121" s="466" t="s">
        <v>71</v>
      </c>
      <c r="E121" s="467">
        <f>SUM(E122:E129)</f>
        <v>0</v>
      </c>
      <c r="F121" s="467">
        <f>F122+F123+F124+F125+F126+F127+F128+F129</f>
        <v>57682</v>
      </c>
      <c r="G121" s="1001">
        <f>G122+G123+G124+G125+G126+G127+G128+G129</f>
        <v>57682</v>
      </c>
      <c r="H121" s="1011">
        <f>H122+H123+H124+H125+H126+H127+H128+H129</f>
        <v>57571.899999999994</v>
      </c>
      <c r="I121" s="1004">
        <f t="shared" si="27"/>
        <v>0.99809125897160278</v>
      </c>
      <c r="J121" s="467">
        <f>J122+J123+J124+J125+J126+J127+J128+J129</f>
        <v>0</v>
      </c>
    </row>
    <row r="122" spans="1:10" x14ac:dyDescent="0.2">
      <c r="A122" s="9"/>
      <c r="B122" s="9"/>
      <c r="C122" s="10" t="s">
        <v>370</v>
      </c>
      <c r="D122" s="11" t="s">
        <v>371</v>
      </c>
      <c r="E122" s="453">
        <v>0</v>
      </c>
      <c r="F122" s="453">
        <f>G122-E122</f>
        <v>32142.81</v>
      </c>
      <c r="G122" s="454">
        <v>32142.81</v>
      </c>
      <c r="H122" s="1012">
        <v>32100.84</v>
      </c>
      <c r="I122" s="1005">
        <f t="shared" si="27"/>
        <v>0.99869426475158829</v>
      </c>
      <c r="J122" s="452">
        <v>0</v>
      </c>
    </row>
    <row r="123" spans="1:10" x14ac:dyDescent="0.2">
      <c r="A123" s="9"/>
      <c r="B123" s="9"/>
      <c r="C123" s="10" t="s">
        <v>272</v>
      </c>
      <c r="D123" s="11" t="s">
        <v>273</v>
      </c>
      <c r="E123" s="453">
        <v>0</v>
      </c>
      <c r="F123" s="453">
        <f t="shared" ref="F123:F129" si="40">G123-E123</f>
        <v>1658.89</v>
      </c>
      <c r="G123" s="454">
        <v>1658.89</v>
      </c>
      <c r="H123" s="1012">
        <v>1658.89</v>
      </c>
      <c r="I123" s="1005">
        <f t="shared" si="27"/>
        <v>1</v>
      </c>
      <c r="J123" s="452">
        <v>0</v>
      </c>
    </row>
    <row r="124" spans="1:10" x14ac:dyDescent="0.2">
      <c r="A124" s="9"/>
      <c r="B124" s="9"/>
      <c r="C124" s="10" t="s">
        <v>275</v>
      </c>
      <c r="D124" s="11" t="s">
        <v>276</v>
      </c>
      <c r="E124" s="453">
        <v>0</v>
      </c>
      <c r="F124" s="453">
        <f t="shared" si="40"/>
        <v>181.25</v>
      </c>
      <c r="G124" s="454">
        <v>181.25</v>
      </c>
      <c r="H124" s="1012">
        <v>154.85</v>
      </c>
      <c r="I124" s="1005">
        <f t="shared" si="27"/>
        <v>0.85434482758620689</v>
      </c>
      <c r="J124" s="452">
        <v>0</v>
      </c>
    </row>
    <row r="125" spans="1:10" x14ac:dyDescent="0.2">
      <c r="A125" s="9"/>
      <c r="B125" s="9"/>
      <c r="C125" s="10" t="s">
        <v>289</v>
      </c>
      <c r="D125" s="11" t="s">
        <v>290</v>
      </c>
      <c r="E125" s="453">
        <v>0</v>
      </c>
      <c r="F125" s="453">
        <f t="shared" si="40"/>
        <v>12485</v>
      </c>
      <c r="G125" s="454" t="s">
        <v>422</v>
      </c>
      <c r="H125" s="1012">
        <v>12485</v>
      </c>
      <c r="I125" s="1005">
        <f t="shared" si="27"/>
        <v>1</v>
      </c>
      <c r="J125" s="452">
        <v>0</v>
      </c>
    </row>
    <row r="126" spans="1:10" x14ac:dyDescent="0.2">
      <c r="A126" s="9"/>
      <c r="B126" s="9"/>
      <c r="C126" s="10" t="s">
        <v>278</v>
      </c>
      <c r="D126" s="11" t="s">
        <v>279</v>
      </c>
      <c r="E126" s="453">
        <v>0</v>
      </c>
      <c r="F126" s="453">
        <f t="shared" si="40"/>
        <v>9476.8799999999992</v>
      </c>
      <c r="G126" s="454">
        <v>9476.8799999999992</v>
      </c>
      <c r="H126" s="1012">
        <v>9476.8799999999992</v>
      </c>
      <c r="I126" s="1005">
        <f t="shared" si="27"/>
        <v>1</v>
      </c>
      <c r="J126" s="452">
        <v>0</v>
      </c>
    </row>
    <row r="127" spans="1:10" x14ac:dyDescent="0.2">
      <c r="A127" s="9"/>
      <c r="B127" s="9"/>
      <c r="C127" s="10" t="s">
        <v>292</v>
      </c>
      <c r="D127" s="11" t="s">
        <v>293</v>
      </c>
      <c r="E127" s="453">
        <v>0</v>
      </c>
      <c r="F127" s="453">
        <f t="shared" si="40"/>
        <v>73.180000000000007</v>
      </c>
      <c r="G127" s="454">
        <v>73.180000000000007</v>
      </c>
      <c r="H127" s="1012">
        <v>73.180000000000007</v>
      </c>
      <c r="I127" s="1005">
        <f t="shared" si="27"/>
        <v>1</v>
      </c>
      <c r="J127" s="452">
        <v>0</v>
      </c>
    </row>
    <row r="128" spans="1:10" x14ac:dyDescent="0.2">
      <c r="A128" s="9"/>
      <c r="B128" s="9"/>
      <c r="C128" s="10" t="s">
        <v>262</v>
      </c>
      <c r="D128" s="11" t="s">
        <v>263</v>
      </c>
      <c r="E128" s="453">
        <v>0</v>
      </c>
      <c r="F128" s="453">
        <f t="shared" si="40"/>
        <v>513.99</v>
      </c>
      <c r="G128" s="454">
        <v>513.99</v>
      </c>
      <c r="H128" s="1012">
        <v>513.99</v>
      </c>
      <c r="I128" s="1005">
        <f t="shared" si="27"/>
        <v>1</v>
      </c>
      <c r="J128" s="452">
        <v>0</v>
      </c>
    </row>
    <row r="129" spans="1:10" x14ac:dyDescent="0.2">
      <c r="A129" s="9"/>
      <c r="B129" s="9"/>
      <c r="C129" s="10" t="s">
        <v>365</v>
      </c>
      <c r="D129" s="11" t="s">
        <v>366</v>
      </c>
      <c r="E129" s="453">
        <v>0</v>
      </c>
      <c r="F129" s="453">
        <f t="shared" si="40"/>
        <v>1150</v>
      </c>
      <c r="G129" s="454">
        <v>1150</v>
      </c>
      <c r="H129" s="1012">
        <v>1108.27</v>
      </c>
      <c r="I129" s="1005">
        <f t="shared" si="27"/>
        <v>0.96371304347826081</v>
      </c>
      <c r="J129" s="452">
        <v>0</v>
      </c>
    </row>
    <row r="130" spans="1:10" ht="45" x14ac:dyDescent="0.2">
      <c r="A130" s="8"/>
      <c r="B130" s="464" t="s">
        <v>73</v>
      </c>
      <c r="C130" s="465"/>
      <c r="D130" s="466" t="s">
        <v>74</v>
      </c>
      <c r="E130" s="467">
        <f>E131+E132+E133+E134+E135+E136+E137</f>
        <v>0</v>
      </c>
      <c r="F130" s="467">
        <f t="shared" ref="F130:J130" si="41">F131+F132+F133+F134+F135+F136+F137</f>
        <v>5666.0000000000009</v>
      </c>
      <c r="G130" s="1001">
        <f t="shared" si="41"/>
        <v>5666.0000000000009</v>
      </c>
      <c r="H130" s="1011">
        <f t="shared" si="41"/>
        <v>4550.63</v>
      </c>
      <c r="I130" s="1004">
        <f t="shared" si="27"/>
        <v>0.80314684080480048</v>
      </c>
      <c r="J130" s="467">
        <f t="shared" si="41"/>
        <v>0</v>
      </c>
    </row>
    <row r="131" spans="1:10" x14ac:dyDescent="0.2">
      <c r="A131" s="9"/>
      <c r="B131" s="9"/>
      <c r="C131" s="10" t="s">
        <v>370</v>
      </c>
      <c r="D131" s="11" t="s">
        <v>371</v>
      </c>
      <c r="E131" s="453">
        <v>0</v>
      </c>
      <c r="F131" s="453">
        <f>G131-E131</f>
        <v>3955</v>
      </c>
      <c r="G131" s="454" t="s">
        <v>424</v>
      </c>
      <c r="H131" s="1012">
        <v>3208.64</v>
      </c>
      <c r="I131" s="1005">
        <f t="shared" si="27"/>
        <v>0.8112869785082174</v>
      </c>
      <c r="J131" s="452">
        <v>0</v>
      </c>
    </row>
    <row r="132" spans="1:10" x14ac:dyDescent="0.2">
      <c r="A132" s="9"/>
      <c r="B132" s="9"/>
      <c r="C132" s="10" t="s">
        <v>272</v>
      </c>
      <c r="D132" s="11" t="s">
        <v>273</v>
      </c>
      <c r="E132" s="453">
        <v>0</v>
      </c>
      <c r="F132" s="453">
        <f t="shared" ref="F132:F137" si="42">G132-E132</f>
        <v>163.33000000000001</v>
      </c>
      <c r="G132" s="454" t="s">
        <v>425</v>
      </c>
      <c r="H132" s="1012">
        <v>163.33000000000001</v>
      </c>
      <c r="I132" s="1005">
        <f t="shared" si="27"/>
        <v>1</v>
      </c>
      <c r="J132" s="452">
        <v>0</v>
      </c>
    </row>
    <row r="133" spans="1:10" x14ac:dyDescent="0.2">
      <c r="A133" s="9"/>
      <c r="B133" s="9"/>
      <c r="C133" s="10" t="s">
        <v>275</v>
      </c>
      <c r="D133" s="11" t="s">
        <v>276</v>
      </c>
      <c r="E133" s="453">
        <v>0</v>
      </c>
      <c r="F133" s="453">
        <f t="shared" si="42"/>
        <v>23.3</v>
      </c>
      <c r="G133" s="454" t="s">
        <v>426</v>
      </c>
      <c r="H133" s="1012">
        <v>15.94</v>
      </c>
      <c r="I133" s="1005">
        <f t="shared" si="27"/>
        <v>0.68412017167381967</v>
      </c>
      <c r="J133" s="452">
        <v>0</v>
      </c>
    </row>
    <row r="134" spans="1:10" x14ac:dyDescent="0.2">
      <c r="A134" s="9"/>
      <c r="B134" s="9"/>
      <c r="C134" s="10" t="s">
        <v>289</v>
      </c>
      <c r="D134" s="11" t="s">
        <v>290</v>
      </c>
      <c r="E134" s="453">
        <v>0</v>
      </c>
      <c r="F134" s="453">
        <f t="shared" si="42"/>
        <v>950</v>
      </c>
      <c r="G134" s="454" t="s">
        <v>427</v>
      </c>
      <c r="H134" s="1012">
        <v>950</v>
      </c>
      <c r="I134" s="1005">
        <f t="shared" si="27"/>
        <v>1</v>
      </c>
      <c r="J134" s="452">
        <v>0</v>
      </c>
    </row>
    <row r="135" spans="1:10" x14ac:dyDescent="0.2">
      <c r="A135" s="9"/>
      <c r="B135" s="9"/>
      <c r="C135" s="10" t="s">
        <v>278</v>
      </c>
      <c r="D135" s="11" t="s">
        <v>279</v>
      </c>
      <c r="E135" s="453">
        <v>0</v>
      </c>
      <c r="F135" s="453">
        <f t="shared" si="42"/>
        <v>280.63</v>
      </c>
      <c r="G135" s="454" t="s">
        <v>428</v>
      </c>
      <c r="H135" s="1012">
        <v>182.63</v>
      </c>
      <c r="I135" s="1005">
        <f t="shared" ref="I135:I198" si="43">H135/G135</f>
        <v>0.6507857321027688</v>
      </c>
      <c r="J135" s="452">
        <v>0</v>
      </c>
    </row>
    <row r="136" spans="1:10" x14ac:dyDescent="0.2">
      <c r="A136" s="9"/>
      <c r="B136" s="9"/>
      <c r="C136" s="10" t="s">
        <v>262</v>
      </c>
      <c r="D136" s="11" t="s">
        <v>263</v>
      </c>
      <c r="E136" s="453">
        <v>0</v>
      </c>
      <c r="F136" s="453">
        <f t="shared" si="42"/>
        <v>163.35</v>
      </c>
      <c r="G136" s="454" t="s">
        <v>429</v>
      </c>
      <c r="H136" s="1012">
        <v>0</v>
      </c>
      <c r="I136" s="1005">
        <f t="shared" si="43"/>
        <v>0</v>
      </c>
      <c r="J136" s="452">
        <v>0</v>
      </c>
    </row>
    <row r="137" spans="1:10" x14ac:dyDescent="0.2">
      <c r="A137" s="9"/>
      <c r="B137" s="9"/>
      <c r="C137" s="10" t="s">
        <v>365</v>
      </c>
      <c r="D137" s="11" t="s">
        <v>366</v>
      </c>
      <c r="E137" s="453">
        <v>0</v>
      </c>
      <c r="F137" s="453">
        <f t="shared" si="42"/>
        <v>130.38999999999999</v>
      </c>
      <c r="G137" s="454" t="s">
        <v>430</v>
      </c>
      <c r="H137" s="1012">
        <v>30.09</v>
      </c>
      <c r="I137" s="1005">
        <f t="shared" si="43"/>
        <v>0.23076923076923078</v>
      </c>
      <c r="J137" s="452">
        <v>0</v>
      </c>
    </row>
    <row r="138" spans="1:10" ht="22.5" x14ac:dyDescent="0.2">
      <c r="A138" s="455" t="s">
        <v>76</v>
      </c>
      <c r="B138" s="455"/>
      <c r="C138" s="455"/>
      <c r="D138" s="456" t="s">
        <v>77</v>
      </c>
      <c r="E138" s="457">
        <f>E139+E142+E157+E161</f>
        <v>827454.97</v>
      </c>
      <c r="F138" s="457">
        <f t="shared" ref="F138:J138" si="44">F139+F142+F157+F161</f>
        <v>76000</v>
      </c>
      <c r="G138" s="1000">
        <f t="shared" si="44"/>
        <v>903454.97</v>
      </c>
      <c r="H138" s="1010">
        <f t="shared" si="44"/>
        <v>516166.63999999996</v>
      </c>
      <c r="I138" s="1003">
        <f t="shared" si="43"/>
        <v>0.57132525376444598</v>
      </c>
      <c r="J138" s="457">
        <f t="shared" si="44"/>
        <v>13096.080000000002</v>
      </c>
    </row>
    <row r="139" spans="1:10" ht="15" x14ac:dyDescent="0.2">
      <c r="A139" s="8"/>
      <c r="B139" s="464" t="s">
        <v>431</v>
      </c>
      <c r="C139" s="465"/>
      <c r="D139" s="466" t="s">
        <v>432</v>
      </c>
      <c r="E139" s="467">
        <f>E140+E141</f>
        <v>10000</v>
      </c>
      <c r="F139" s="467">
        <f t="shared" ref="F139:J139" si="45">F140+F141</f>
        <v>36000</v>
      </c>
      <c r="G139" s="1001">
        <f t="shared" si="45"/>
        <v>46000</v>
      </c>
      <c r="H139" s="1011">
        <f t="shared" si="45"/>
        <v>46000</v>
      </c>
      <c r="I139" s="1004">
        <f t="shared" si="43"/>
        <v>1</v>
      </c>
      <c r="J139" s="467">
        <f t="shared" si="45"/>
        <v>0</v>
      </c>
    </row>
    <row r="140" spans="1:10" x14ac:dyDescent="0.2">
      <c r="A140" s="9"/>
      <c r="B140" s="9"/>
      <c r="C140" s="10" t="s">
        <v>434</v>
      </c>
      <c r="D140" s="11" t="s">
        <v>435</v>
      </c>
      <c r="E140" s="453" t="s">
        <v>182</v>
      </c>
      <c r="F140" s="453">
        <f>G140-E140</f>
        <v>0</v>
      </c>
      <c r="G140" s="454" t="s">
        <v>182</v>
      </c>
      <c r="H140" s="1012">
        <v>10000</v>
      </c>
      <c r="I140" s="1005">
        <f t="shared" si="43"/>
        <v>1</v>
      </c>
      <c r="J140" s="452">
        <v>0</v>
      </c>
    </row>
    <row r="141" spans="1:10" ht="33.75" x14ac:dyDescent="0.2">
      <c r="A141" s="9"/>
      <c r="B141" s="9"/>
      <c r="C141" s="10" t="s">
        <v>436</v>
      </c>
      <c r="D141" s="11" t="s">
        <v>437</v>
      </c>
      <c r="E141" s="453">
        <v>0</v>
      </c>
      <c r="F141" s="453">
        <f>G141-E141</f>
        <v>36000</v>
      </c>
      <c r="G141" s="454" t="s">
        <v>438</v>
      </c>
      <c r="H141" s="1012">
        <v>36000</v>
      </c>
      <c r="I141" s="1005">
        <f t="shared" si="43"/>
        <v>1</v>
      </c>
      <c r="J141" s="452">
        <v>0</v>
      </c>
    </row>
    <row r="142" spans="1:10" ht="15" x14ac:dyDescent="0.2">
      <c r="A142" s="8"/>
      <c r="B142" s="464" t="s">
        <v>79</v>
      </c>
      <c r="C142" s="465"/>
      <c r="D142" s="466" t="s">
        <v>80</v>
      </c>
      <c r="E142" s="467">
        <f>E143+E144+E145+E146+E147+E148+E149+E150+E151+E152+E153+E154+E155+E156</f>
        <v>709354.97</v>
      </c>
      <c r="F142" s="467">
        <f t="shared" ref="F142:J142" si="46">F143+F144+F145+F146+F147+F148+F149+F150+F151+F152+F153+F154+F155+F156</f>
        <v>100000</v>
      </c>
      <c r="G142" s="1001">
        <f t="shared" si="46"/>
        <v>809354.97</v>
      </c>
      <c r="H142" s="1011">
        <f t="shared" si="46"/>
        <v>457817.35</v>
      </c>
      <c r="I142" s="1004">
        <f t="shared" si="43"/>
        <v>0.56565705650760378</v>
      </c>
      <c r="J142" s="467">
        <f t="shared" si="46"/>
        <v>12671.900000000001</v>
      </c>
    </row>
    <row r="143" spans="1:10" ht="33.75" x14ac:dyDescent="0.2">
      <c r="A143" s="9"/>
      <c r="B143" s="9"/>
      <c r="C143" s="10" t="s">
        <v>439</v>
      </c>
      <c r="D143" s="11" t="s">
        <v>440</v>
      </c>
      <c r="E143" s="453" t="s">
        <v>158</v>
      </c>
      <c r="F143" s="453">
        <f>G143-E143</f>
        <v>0</v>
      </c>
      <c r="G143" s="454" t="s">
        <v>158</v>
      </c>
      <c r="H143" s="1012">
        <v>30000</v>
      </c>
      <c r="I143" s="1005">
        <f t="shared" si="43"/>
        <v>1</v>
      </c>
      <c r="J143" s="452">
        <v>0</v>
      </c>
    </row>
    <row r="144" spans="1:10" x14ac:dyDescent="0.2">
      <c r="A144" s="9"/>
      <c r="B144" s="9"/>
      <c r="C144" s="10" t="s">
        <v>370</v>
      </c>
      <c r="D144" s="11" t="s">
        <v>371</v>
      </c>
      <c r="E144" s="453">
        <v>50000</v>
      </c>
      <c r="F144" s="453">
        <f t="shared" ref="F144:F156" si="47">G144-E144</f>
        <v>5000</v>
      </c>
      <c r="G144" s="454" t="s">
        <v>404</v>
      </c>
      <c r="H144" s="1012">
        <v>19385.5</v>
      </c>
      <c r="I144" s="1005">
        <f t="shared" si="43"/>
        <v>0.35246363636363637</v>
      </c>
      <c r="J144" s="452">
        <v>0</v>
      </c>
    </row>
    <row r="145" spans="1:10" x14ac:dyDescent="0.2">
      <c r="A145" s="9"/>
      <c r="B145" s="9"/>
      <c r="C145" s="10" t="s">
        <v>272</v>
      </c>
      <c r="D145" s="11" t="s">
        <v>273</v>
      </c>
      <c r="E145" s="453">
        <v>4674.3</v>
      </c>
      <c r="F145" s="453">
        <f t="shared" si="47"/>
        <v>186</v>
      </c>
      <c r="G145" s="454" t="s">
        <v>441</v>
      </c>
      <c r="H145" s="1012">
        <v>1779.19</v>
      </c>
      <c r="I145" s="1005">
        <f t="shared" si="43"/>
        <v>0.36606588070695223</v>
      </c>
      <c r="J145" s="452">
        <v>369.59</v>
      </c>
    </row>
    <row r="146" spans="1:10" x14ac:dyDescent="0.2">
      <c r="A146" s="9"/>
      <c r="B146" s="9"/>
      <c r="C146" s="10" t="s">
        <v>275</v>
      </c>
      <c r="D146" s="11" t="s">
        <v>276</v>
      </c>
      <c r="E146" s="453">
        <v>605.6</v>
      </c>
      <c r="F146" s="453">
        <f t="shared" si="47"/>
        <v>31</v>
      </c>
      <c r="G146" s="454" t="s">
        <v>442</v>
      </c>
      <c r="H146" s="1012">
        <v>229.1</v>
      </c>
      <c r="I146" s="1005">
        <f t="shared" si="43"/>
        <v>0.35988061577128494</v>
      </c>
      <c r="J146" s="452">
        <v>47.78</v>
      </c>
    </row>
    <row r="147" spans="1:10" x14ac:dyDescent="0.2">
      <c r="A147" s="9"/>
      <c r="B147" s="9"/>
      <c r="C147" s="10" t="s">
        <v>289</v>
      </c>
      <c r="D147" s="11" t="s">
        <v>290</v>
      </c>
      <c r="E147" s="453">
        <v>27192</v>
      </c>
      <c r="F147" s="453">
        <f t="shared" si="47"/>
        <v>1008</v>
      </c>
      <c r="G147" s="454" t="s">
        <v>443</v>
      </c>
      <c r="H147" s="1012">
        <v>11957.23</v>
      </c>
      <c r="I147" s="1005">
        <f t="shared" si="43"/>
        <v>0.42401524822695036</v>
      </c>
      <c r="J147" s="452">
        <v>542.77</v>
      </c>
    </row>
    <row r="148" spans="1:10" x14ac:dyDescent="0.2">
      <c r="A148" s="9"/>
      <c r="B148" s="9"/>
      <c r="C148" s="10" t="s">
        <v>278</v>
      </c>
      <c r="D148" s="11" t="s">
        <v>279</v>
      </c>
      <c r="E148" s="453">
        <v>132103.07</v>
      </c>
      <c r="F148" s="453">
        <f t="shared" si="47"/>
        <v>15000</v>
      </c>
      <c r="G148" s="454" t="s">
        <v>444</v>
      </c>
      <c r="H148" s="1012">
        <v>55333.24</v>
      </c>
      <c r="I148" s="1005">
        <f t="shared" si="43"/>
        <v>0.3761528566331076</v>
      </c>
      <c r="J148" s="452">
        <v>5745.58</v>
      </c>
    </row>
    <row r="149" spans="1:10" x14ac:dyDescent="0.2">
      <c r="A149" s="9"/>
      <c r="B149" s="9"/>
      <c r="C149" s="10" t="s">
        <v>292</v>
      </c>
      <c r="D149" s="11" t="s">
        <v>293</v>
      </c>
      <c r="E149" s="453">
        <v>50000</v>
      </c>
      <c r="F149" s="453">
        <f t="shared" si="47"/>
        <v>0</v>
      </c>
      <c r="G149" s="454" t="s">
        <v>299</v>
      </c>
      <c r="H149" s="1012">
        <v>19535.650000000001</v>
      </c>
      <c r="I149" s="1005">
        <f t="shared" si="43"/>
        <v>0.39071300000000003</v>
      </c>
      <c r="J149" s="452">
        <v>56.63</v>
      </c>
    </row>
    <row r="150" spans="1:10" x14ac:dyDescent="0.2">
      <c r="A150" s="9"/>
      <c r="B150" s="9"/>
      <c r="C150" s="10" t="s">
        <v>308</v>
      </c>
      <c r="D150" s="11" t="s">
        <v>309</v>
      </c>
      <c r="E150" s="453">
        <v>30000</v>
      </c>
      <c r="F150" s="453">
        <f t="shared" si="47"/>
        <v>15000</v>
      </c>
      <c r="G150" s="454" t="s">
        <v>445</v>
      </c>
      <c r="H150" s="1012">
        <v>0</v>
      </c>
      <c r="I150" s="1005">
        <f t="shared" si="43"/>
        <v>0</v>
      </c>
      <c r="J150" s="452">
        <v>0</v>
      </c>
    </row>
    <row r="151" spans="1:10" x14ac:dyDescent="0.2">
      <c r="A151" s="9"/>
      <c r="B151" s="9"/>
      <c r="C151" s="10" t="s">
        <v>395</v>
      </c>
      <c r="D151" s="11" t="s">
        <v>396</v>
      </c>
      <c r="E151" s="453">
        <v>22000</v>
      </c>
      <c r="F151" s="453">
        <f t="shared" si="47"/>
        <v>0</v>
      </c>
      <c r="G151" s="454" t="s">
        <v>259</v>
      </c>
      <c r="H151" s="1012">
        <v>1250</v>
      </c>
      <c r="I151" s="1005">
        <f t="shared" si="43"/>
        <v>5.6818181818181816E-2</v>
      </c>
      <c r="J151" s="452">
        <v>0</v>
      </c>
    </row>
    <row r="152" spans="1:10" x14ac:dyDescent="0.2">
      <c r="A152" s="9"/>
      <c r="B152" s="9"/>
      <c r="C152" s="10" t="s">
        <v>262</v>
      </c>
      <c r="D152" s="11" t="s">
        <v>263</v>
      </c>
      <c r="E152" s="453">
        <v>41500</v>
      </c>
      <c r="F152" s="453">
        <f t="shared" si="47"/>
        <v>3775</v>
      </c>
      <c r="G152" s="454" t="s">
        <v>446</v>
      </c>
      <c r="H152" s="1012">
        <v>18932.64</v>
      </c>
      <c r="I152" s="1005">
        <f t="shared" si="43"/>
        <v>0.41816985091109882</v>
      </c>
      <c r="J152" s="452">
        <v>4664.55</v>
      </c>
    </row>
    <row r="153" spans="1:10" x14ac:dyDescent="0.2">
      <c r="A153" s="9"/>
      <c r="B153" s="9"/>
      <c r="C153" s="10" t="s">
        <v>398</v>
      </c>
      <c r="D153" s="11" t="s">
        <v>399</v>
      </c>
      <c r="E153" s="453">
        <v>4000</v>
      </c>
      <c r="F153" s="453">
        <f t="shared" si="47"/>
        <v>0</v>
      </c>
      <c r="G153" s="454" t="s">
        <v>49</v>
      </c>
      <c r="H153" s="1012">
        <v>692.3</v>
      </c>
      <c r="I153" s="1005">
        <f t="shared" si="43"/>
        <v>0.17307499999999998</v>
      </c>
      <c r="J153" s="452">
        <v>0</v>
      </c>
    </row>
    <row r="154" spans="1:10" x14ac:dyDescent="0.2">
      <c r="A154" s="9"/>
      <c r="B154" s="9"/>
      <c r="C154" s="10" t="s">
        <v>282</v>
      </c>
      <c r="D154" s="11" t="s">
        <v>283</v>
      </c>
      <c r="E154" s="453">
        <v>23000</v>
      </c>
      <c r="F154" s="453">
        <f t="shared" si="47"/>
        <v>0</v>
      </c>
      <c r="G154" s="454" t="s">
        <v>447</v>
      </c>
      <c r="H154" s="1012">
        <v>9442.5</v>
      </c>
      <c r="I154" s="1005">
        <f t="shared" si="43"/>
        <v>0.41054347826086957</v>
      </c>
      <c r="J154" s="452">
        <v>1245</v>
      </c>
    </row>
    <row r="155" spans="1:10" x14ac:dyDescent="0.2">
      <c r="A155" s="9"/>
      <c r="B155" s="9"/>
      <c r="C155" s="10" t="s">
        <v>285</v>
      </c>
      <c r="D155" s="11" t="s">
        <v>286</v>
      </c>
      <c r="E155" s="453">
        <v>10000</v>
      </c>
      <c r="F155" s="453">
        <f t="shared" si="47"/>
        <v>55000</v>
      </c>
      <c r="G155" s="454" t="s">
        <v>448</v>
      </c>
      <c r="H155" s="1012">
        <v>0</v>
      </c>
      <c r="I155" s="1005">
        <f t="shared" si="43"/>
        <v>0</v>
      </c>
      <c r="J155" s="452">
        <v>0</v>
      </c>
    </row>
    <row r="156" spans="1:10" ht="45" x14ac:dyDescent="0.2">
      <c r="A156" s="9"/>
      <c r="B156" s="9"/>
      <c r="C156" s="10" t="s">
        <v>449</v>
      </c>
      <c r="D156" s="11" t="s">
        <v>450</v>
      </c>
      <c r="E156" s="453">
        <v>284280</v>
      </c>
      <c r="F156" s="453">
        <f t="shared" si="47"/>
        <v>5000</v>
      </c>
      <c r="G156" s="454" t="s">
        <v>451</v>
      </c>
      <c r="H156" s="1012">
        <v>289280</v>
      </c>
      <c r="I156" s="1005">
        <f t="shared" si="43"/>
        <v>1</v>
      </c>
      <c r="J156" s="452">
        <v>0</v>
      </c>
    </row>
    <row r="157" spans="1:10" ht="15" x14ac:dyDescent="0.2">
      <c r="A157" s="8"/>
      <c r="B157" s="464" t="s">
        <v>452</v>
      </c>
      <c r="C157" s="465"/>
      <c r="D157" s="466" t="s">
        <v>453</v>
      </c>
      <c r="E157" s="467">
        <f>E158+E159+E160</f>
        <v>14000</v>
      </c>
      <c r="F157" s="467">
        <f t="shared" ref="F157:J157" si="48">F158+F159+F160</f>
        <v>0</v>
      </c>
      <c r="G157" s="1001">
        <f t="shared" si="48"/>
        <v>14000</v>
      </c>
      <c r="H157" s="1011">
        <f t="shared" si="48"/>
        <v>505.55</v>
      </c>
      <c r="I157" s="1004">
        <f t="shared" si="43"/>
        <v>3.6110714285714288E-2</v>
      </c>
      <c r="J157" s="467">
        <f t="shared" si="48"/>
        <v>0</v>
      </c>
    </row>
    <row r="158" spans="1:10" x14ac:dyDescent="0.2">
      <c r="A158" s="9"/>
      <c r="B158" s="9"/>
      <c r="C158" s="10" t="s">
        <v>278</v>
      </c>
      <c r="D158" s="11" t="s">
        <v>279</v>
      </c>
      <c r="E158" s="453" t="s">
        <v>126</v>
      </c>
      <c r="F158" s="453">
        <f>G158-E158</f>
        <v>0</v>
      </c>
      <c r="G158" s="454" t="s">
        <v>126</v>
      </c>
      <c r="H158" s="1012">
        <v>0</v>
      </c>
      <c r="I158" s="1005">
        <f t="shared" si="43"/>
        <v>0</v>
      </c>
      <c r="J158" s="452">
        <v>0</v>
      </c>
    </row>
    <row r="159" spans="1:10" x14ac:dyDescent="0.2">
      <c r="A159" s="9"/>
      <c r="B159" s="9"/>
      <c r="C159" s="10" t="s">
        <v>292</v>
      </c>
      <c r="D159" s="11" t="s">
        <v>293</v>
      </c>
      <c r="E159" s="453" t="s">
        <v>62</v>
      </c>
      <c r="F159" s="453">
        <f t="shared" ref="F159:F160" si="49">G159-E159</f>
        <v>0</v>
      </c>
      <c r="G159" s="454" t="s">
        <v>62</v>
      </c>
      <c r="H159" s="1012">
        <v>505.55</v>
      </c>
      <c r="I159" s="1005">
        <f t="shared" si="43"/>
        <v>0.33703333333333335</v>
      </c>
      <c r="J159" s="452">
        <v>0</v>
      </c>
    </row>
    <row r="160" spans="1:10" x14ac:dyDescent="0.2">
      <c r="A160" s="9"/>
      <c r="B160" s="9"/>
      <c r="C160" s="10" t="s">
        <v>262</v>
      </c>
      <c r="D160" s="11" t="s">
        <v>263</v>
      </c>
      <c r="E160" s="453" t="s">
        <v>46</v>
      </c>
      <c r="F160" s="453">
        <f t="shared" si="49"/>
        <v>0</v>
      </c>
      <c r="G160" s="454" t="s">
        <v>46</v>
      </c>
      <c r="H160" s="1012">
        <v>0</v>
      </c>
      <c r="I160" s="1005">
        <f t="shared" si="43"/>
        <v>0</v>
      </c>
      <c r="J160" s="452">
        <v>0</v>
      </c>
    </row>
    <row r="161" spans="1:10" ht="15" x14ac:dyDescent="0.2">
      <c r="A161" s="8"/>
      <c r="B161" s="464" t="s">
        <v>454</v>
      </c>
      <c r="C161" s="465"/>
      <c r="D161" s="466" t="s">
        <v>455</v>
      </c>
      <c r="E161" s="467">
        <f>E162+E163+E164+E165+E166+E167</f>
        <v>94100</v>
      </c>
      <c r="F161" s="467">
        <f t="shared" ref="F161:J161" si="50">F162+F163+F164+F165+F166+F167</f>
        <v>-60000</v>
      </c>
      <c r="G161" s="1001">
        <f t="shared" si="50"/>
        <v>34100</v>
      </c>
      <c r="H161" s="1011">
        <f t="shared" si="50"/>
        <v>11843.74</v>
      </c>
      <c r="I161" s="1004">
        <f t="shared" si="43"/>
        <v>0.34732375366568913</v>
      </c>
      <c r="J161" s="467">
        <f t="shared" si="50"/>
        <v>424.18</v>
      </c>
    </row>
    <row r="162" spans="1:10" x14ac:dyDescent="0.2">
      <c r="A162" s="9"/>
      <c r="B162" s="9"/>
      <c r="C162" s="10" t="s">
        <v>377</v>
      </c>
      <c r="D162" s="11" t="s">
        <v>378</v>
      </c>
      <c r="E162" s="453" t="s">
        <v>229</v>
      </c>
      <c r="F162" s="453">
        <f>G162-E162</f>
        <v>0</v>
      </c>
      <c r="G162" s="454" t="s">
        <v>229</v>
      </c>
      <c r="H162" s="1012">
        <v>1526.4</v>
      </c>
      <c r="I162" s="1005">
        <f t="shared" si="43"/>
        <v>0.95400000000000007</v>
      </c>
      <c r="J162" s="452">
        <v>0</v>
      </c>
    </row>
    <row r="163" spans="1:10" x14ac:dyDescent="0.2">
      <c r="A163" s="9"/>
      <c r="B163" s="9"/>
      <c r="C163" s="10" t="s">
        <v>278</v>
      </c>
      <c r="D163" s="11" t="s">
        <v>279</v>
      </c>
      <c r="E163" s="453" t="s">
        <v>456</v>
      </c>
      <c r="F163" s="453">
        <f t="shared" ref="F163:F167" si="51">G163-E163</f>
        <v>0</v>
      </c>
      <c r="G163" s="454" t="s">
        <v>456</v>
      </c>
      <c r="H163" s="1012">
        <v>9757.34</v>
      </c>
      <c r="I163" s="1005">
        <f t="shared" si="43"/>
        <v>0.67291999999999996</v>
      </c>
      <c r="J163" s="452">
        <v>424.18</v>
      </c>
    </row>
    <row r="164" spans="1:10" x14ac:dyDescent="0.2">
      <c r="A164" s="9"/>
      <c r="B164" s="9"/>
      <c r="C164" s="10" t="s">
        <v>308</v>
      </c>
      <c r="D164" s="11" t="s">
        <v>309</v>
      </c>
      <c r="E164" s="453" t="s">
        <v>7</v>
      </c>
      <c r="F164" s="453">
        <f t="shared" si="51"/>
        <v>10000</v>
      </c>
      <c r="G164" s="454" t="s">
        <v>182</v>
      </c>
      <c r="H164" s="1012">
        <v>560</v>
      </c>
      <c r="I164" s="1005">
        <f t="shared" si="43"/>
        <v>5.6000000000000001E-2</v>
      </c>
      <c r="J164" s="452">
        <v>0</v>
      </c>
    </row>
    <row r="165" spans="1:10" x14ac:dyDescent="0.2">
      <c r="A165" s="9"/>
      <c r="B165" s="9"/>
      <c r="C165" s="10" t="s">
        <v>262</v>
      </c>
      <c r="D165" s="11" t="s">
        <v>263</v>
      </c>
      <c r="E165" s="453" t="s">
        <v>108</v>
      </c>
      <c r="F165" s="453">
        <f t="shared" si="51"/>
        <v>0</v>
      </c>
      <c r="G165" s="454" t="s">
        <v>108</v>
      </c>
      <c r="H165" s="1012">
        <v>0</v>
      </c>
      <c r="I165" s="1005">
        <f t="shared" si="43"/>
        <v>0</v>
      </c>
      <c r="J165" s="452">
        <v>0</v>
      </c>
    </row>
    <row r="166" spans="1:10" x14ac:dyDescent="0.2">
      <c r="A166" s="9"/>
      <c r="B166" s="9"/>
      <c r="C166" s="10" t="s">
        <v>282</v>
      </c>
      <c r="D166" s="11" t="s">
        <v>283</v>
      </c>
      <c r="E166" s="453" t="s">
        <v>40</v>
      </c>
      <c r="F166" s="453">
        <f t="shared" si="51"/>
        <v>0</v>
      </c>
      <c r="G166" s="454" t="s">
        <v>40</v>
      </c>
      <c r="H166" s="1012">
        <v>0</v>
      </c>
      <c r="I166" s="1005">
        <f t="shared" si="43"/>
        <v>0</v>
      </c>
      <c r="J166" s="452">
        <v>0</v>
      </c>
    </row>
    <row r="167" spans="1:10" ht="22.5" x14ac:dyDescent="0.2">
      <c r="A167" s="9"/>
      <c r="B167" s="9"/>
      <c r="C167" s="10" t="s">
        <v>314</v>
      </c>
      <c r="D167" s="11" t="s">
        <v>315</v>
      </c>
      <c r="E167" s="453" t="s">
        <v>457</v>
      </c>
      <c r="F167" s="453">
        <f t="shared" si="51"/>
        <v>-70000</v>
      </c>
      <c r="G167" s="454" t="s">
        <v>7</v>
      </c>
      <c r="H167" s="1012">
        <v>0</v>
      </c>
      <c r="I167" s="1005">
        <v>0</v>
      </c>
      <c r="J167" s="452">
        <v>0</v>
      </c>
    </row>
    <row r="168" spans="1:10" x14ac:dyDescent="0.2">
      <c r="A168" s="455" t="s">
        <v>458</v>
      </c>
      <c r="B168" s="455"/>
      <c r="C168" s="455"/>
      <c r="D168" s="456" t="s">
        <v>459</v>
      </c>
      <c r="E168" s="457" t="str">
        <f>E169</f>
        <v>467 200,00</v>
      </c>
      <c r="F168" s="457">
        <f t="shared" ref="F168:H168" si="52">F169</f>
        <v>0</v>
      </c>
      <c r="G168" s="1000" t="str">
        <f t="shared" si="52"/>
        <v>467 200,00</v>
      </c>
      <c r="H168" s="1010">
        <f t="shared" si="52"/>
        <v>154201.95000000001</v>
      </c>
      <c r="I168" s="1003">
        <f t="shared" si="43"/>
        <v>0.33005554366438361</v>
      </c>
      <c r="J168" s="457">
        <f>J169</f>
        <v>32149.79</v>
      </c>
    </row>
    <row r="169" spans="1:10" ht="22.5" x14ac:dyDescent="0.2">
      <c r="A169" s="8"/>
      <c r="B169" s="464" t="s">
        <v>461</v>
      </c>
      <c r="C169" s="465"/>
      <c r="D169" s="466" t="s">
        <v>462</v>
      </c>
      <c r="E169" s="467" t="str">
        <f>E170</f>
        <v>467 200,00</v>
      </c>
      <c r="F169" s="467">
        <f t="shared" ref="F169:J169" si="53">F170</f>
        <v>0</v>
      </c>
      <c r="G169" s="1001" t="str">
        <f t="shared" si="53"/>
        <v>467 200,00</v>
      </c>
      <c r="H169" s="1011">
        <f t="shared" si="53"/>
        <v>154201.95000000001</v>
      </c>
      <c r="I169" s="1091">
        <f t="shared" si="43"/>
        <v>0.33005554366438361</v>
      </c>
      <c r="J169" s="467">
        <f t="shared" si="53"/>
        <v>32149.79</v>
      </c>
    </row>
    <row r="170" spans="1:10" ht="33.75" x14ac:dyDescent="0.2">
      <c r="A170" s="9"/>
      <c r="B170" s="9"/>
      <c r="C170" s="10" t="s">
        <v>463</v>
      </c>
      <c r="D170" s="11" t="s">
        <v>464</v>
      </c>
      <c r="E170" s="453" t="s">
        <v>460</v>
      </c>
      <c r="F170" s="453">
        <f>G170-E170</f>
        <v>0</v>
      </c>
      <c r="G170" s="454" t="s">
        <v>460</v>
      </c>
      <c r="H170" s="1012">
        <v>154201.95000000001</v>
      </c>
      <c r="I170" s="1092">
        <f>H170/G170</f>
        <v>0.33005554366438361</v>
      </c>
      <c r="J170" s="452">
        <v>32149.79</v>
      </c>
    </row>
    <row r="171" spans="1:10" x14ac:dyDescent="0.2">
      <c r="A171" s="455" t="s">
        <v>145</v>
      </c>
      <c r="B171" s="455"/>
      <c r="C171" s="455"/>
      <c r="D171" s="456" t="s">
        <v>146</v>
      </c>
      <c r="E171" s="457" t="str">
        <f>E172</f>
        <v>200 000,00</v>
      </c>
      <c r="F171" s="457">
        <f t="shared" ref="F171:J171" si="54">F172</f>
        <v>0</v>
      </c>
      <c r="G171" s="1000" t="str">
        <f t="shared" si="54"/>
        <v>200 000,00</v>
      </c>
      <c r="H171" s="1010">
        <f t="shared" si="54"/>
        <v>0</v>
      </c>
      <c r="I171" s="1003">
        <f t="shared" si="43"/>
        <v>0</v>
      </c>
      <c r="J171" s="457">
        <f t="shared" si="54"/>
        <v>0</v>
      </c>
    </row>
    <row r="172" spans="1:10" ht="15" x14ac:dyDescent="0.2">
      <c r="A172" s="8"/>
      <c r="B172" s="464" t="s">
        <v>465</v>
      </c>
      <c r="C172" s="465"/>
      <c r="D172" s="466" t="s">
        <v>466</v>
      </c>
      <c r="E172" s="467" t="str">
        <f>E173</f>
        <v>200 000,00</v>
      </c>
      <c r="F172" s="467">
        <f t="shared" ref="F172:J172" si="55">F173</f>
        <v>0</v>
      </c>
      <c r="G172" s="1001" t="str">
        <f t="shared" si="55"/>
        <v>200 000,00</v>
      </c>
      <c r="H172" s="1011">
        <f t="shared" si="55"/>
        <v>0</v>
      </c>
      <c r="I172" s="1004">
        <f t="shared" si="43"/>
        <v>0</v>
      </c>
      <c r="J172" s="467">
        <f t="shared" si="55"/>
        <v>0</v>
      </c>
    </row>
    <row r="173" spans="1:10" x14ac:dyDescent="0.2">
      <c r="A173" s="458"/>
      <c r="B173" s="458"/>
      <c r="C173" s="459" t="s">
        <v>467</v>
      </c>
      <c r="D173" s="460" t="s">
        <v>468</v>
      </c>
      <c r="E173" s="461" t="s">
        <v>302</v>
      </c>
      <c r="F173" s="461">
        <f>G173-E173</f>
        <v>0</v>
      </c>
      <c r="G173" s="462" t="s">
        <v>302</v>
      </c>
      <c r="H173" s="1013">
        <v>0</v>
      </c>
      <c r="I173" s="1005">
        <f t="shared" si="43"/>
        <v>0</v>
      </c>
      <c r="J173" s="463">
        <v>0</v>
      </c>
    </row>
    <row r="174" spans="1:10" x14ac:dyDescent="0.2">
      <c r="A174" s="455" t="s">
        <v>162</v>
      </c>
      <c r="B174" s="455"/>
      <c r="C174" s="455"/>
      <c r="D174" s="456" t="s">
        <v>163</v>
      </c>
      <c r="E174" s="457">
        <f>E175+E197+E212+E235+E257+E261+E276+E280+E291+E297+E304</f>
        <v>22784763</v>
      </c>
      <c r="F174" s="457">
        <f t="shared" ref="F174:J174" si="56">F175+F197+F212+F235+F257+F261+F276+F280+F291+F297+F304</f>
        <v>267310.87</v>
      </c>
      <c r="G174" s="1000">
        <f t="shared" si="56"/>
        <v>23052073.870000001</v>
      </c>
      <c r="H174" s="1010">
        <f t="shared" si="56"/>
        <v>11861329.489999998</v>
      </c>
      <c r="I174" s="1003">
        <f t="shared" si="43"/>
        <v>0.51454500609753584</v>
      </c>
      <c r="J174" s="457">
        <f t="shared" si="56"/>
        <v>555800.79</v>
      </c>
    </row>
    <row r="175" spans="1:10" ht="15" x14ac:dyDescent="0.2">
      <c r="A175" s="8"/>
      <c r="B175" s="464" t="s">
        <v>164</v>
      </c>
      <c r="C175" s="465"/>
      <c r="D175" s="466" t="s">
        <v>165</v>
      </c>
      <c r="E175" s="467">
        <f>E176+E177+E178+E179+E180+E181+E182+E183+E184+E185+E186+E187+E188+E189+E190+E191+E192+E193+E194+E195+E196</f>
        <v>9905641</v>
      </c>
      <c r="F175" s="467">
        <f t="shared" ref="F175:J175" si="57">F176+F177+F178+F179+F180+F181+F182+F183+F184+F185+F186+F187+F188+F189+F190+F191+F192+F193+F194+F195+F196</f>
        <v>-335644.19999999995</v>
      </c>
      <c r="G175" s="1001">
        <f t="shared" si="57"/>
        <v>9569996.7999999989</v>
      </c>
      <c r="H175" s="1011">
        <f t="shared" si="57"/>
        <v>5120214.0700000012</v>
      </c>
      <c r="I175" s="1004">
        <f t="shared" si="43"/>
        <v>0.53502777242307975</v>
      </c>
      <c r="J175" s="467">
        <f t="shared" si="57"/>
        <v>277796.74000000005</v>
      </c>
    </row>
    <row r="176" spans="1:10" ht="33.75" x14ac:dyDescent="0.2">
      <c r="A176" s="9"/>
      <c r="B176" s="9"/>
      <c r="C176" s="10" t="s">
        <v>180</v>
      </c>
      <c r="D176" s="11" t="s">
        <v>297</v>
      </c>
      <c r="E176" s="453" t="s">
        <v>469</v>
      </c>
      <c r="F176" s="453">
        <f>G176-E176</f>
        <v>0</v>
      </c>
      <c r="G176" s="454" t="s">
        <v>469</v>
      </c>
      <c r="H176" s="1012">
        <v>674.95</v>
      </c>
      <c r="I176" s="1005">
        <f t="shared" si="43"/>
        <v>0.24105357142857145</v>
      </c>
      <c r="J176" s="452">
        <v>0</v>
      </c>
    </row>
    <row r="177" spans="1:10" x14ac:dyDescent="0.2">
      <c r="A177" s="9"/>
      <c r="B177" s="9"/>
      <c r="C177" s="10" t="s">
        <v>377</v>
      </c>
      <c r="D177" s="11" t="s">
        <v>378</v>
      </c>
      <c r="E177" s="453" t="s">
        <v>470</v>
      </c>
      <c r="F177" s="453">
        <f t="shared" ref="F177:F196" si="58">G177-E177</f>
        <v>0</v>
      </c>
      <c r="G177" s="454" t="s">
        <v>470</v>
      </c>
      <c r="H177" s="1012">
        <v>148056.26</v>
      </c>
      <c r="I177" s="1005">
        <f t="shared" si="43"/>
        <v>0.48554020417733851</v>
      </c>
      <c r="J177" s="452">
        <v>6451.64</v>
      </c>
    </row>
    <row r="178" spans="1:10" x14ac:dyDescent="0.2">
      <c r="A178" s="9"/>
      <c r="B178" s="9"/>
      <c r="C178" s="10" t="s">
        <v>471</v>
      </c>
      <c r="D178" s="11" t="s">
        <v>472</v>
      </c>
      <c r="E178" s="453" t="s">
        <v>473</v>
      </c>
      <c r="F178" s="453">
        <f t="shared" si="58"/>
        <v>0</v>
      </c>
      <c r="G178" s="454" t="s">
        <v>473</v>
      </c>
      <c r="H178" s="1012">
        <v>2700</v>
      </c>
      <c r="I178" s="1005">
        <f t="shared" si="43"/>
        <v>0.4576271186440678</v>
      </c>
      <c r="J178" s="452">
        <v>156164.26</v>
      </c>
    </row>
    <row r="179" spans="1:10" x14ac:dyDescent="0.2">
      <c r="A179" s="9"/>
      <c r="B179" s="9"/>
      <c r="C179" s="10" t="s">
        <v>269</v>
      </c>
      <c r="D179" s="11" t="s">
        <v>270</v>
      </c>
      <c r="E179" s="453">
        <v>6338753</v>
      </c>
      <c r="F179" s="453">
        <f t="shared" si="58"/>
        <v>-423000</v>
      </c>
      <c r="G179" s="454" t="s">
        <v>474</v>
      </c>
      <c r="H179" s="1012">
        <v>3028891.69</v>
      </c>
      <c r="I179" s="1005">
        <f t="shared" si="43"/>
        <v>0.51200442107708011</v>
      </c>
      <c r="J179" s="452">
        <v>0</v>
      </c>
    </row>
    <row r="180" spans="1:10" x14ac:dyDescent="0.2">
      <c r="A180" s="9"/>
      <c r="B180" s="9"/>
      <c r="C180" s="10" t="s">
        <v>358</v>
      </c>
      <c r="D180" s="11" t="s">
        <v>359</v>
      </c>
      <c r="E180" s="453" t="s">
        <v>475</v>
      </c>
      <c r="F180" s="453">
        <f t="shared" si="58"/>
        <v>0</v>
      </c>
      <c r="G180" s="454" t="s">
        <v>475</v>
      </c>
      <c r="H180" s="1012">
        <v>483587.07</v>
      </c>
      <c r="I180" s="1005">
        <f t="shared" si="43"/>
        <v>0.96794849879903921</v>
      </c>
      <c r="J180" s="452">
        <v>74979</v>
      </c>
    </row>
    <row r="181" spans="1:10" x14ac:dyDescent="0.2">
      <c r="A181" s="9"/>
      <c r="B181" s="9"/>
      <c r="C181" s="10" t="s">
        <v>272</v>
      </c>
      <c r="D181" s="11" t="s">
        <v>273</v>
      </c>
      <c r="E181" s="453">
        <v>1216152</v>
      </c>
      <c r="F181" s="453">
        <f t="shared" si="58"/>
        <v>-72600</v>
      </c>
      <c r="G181" s="454" t="s">
        <v>476</v>
      </c>
      <c r="H181" s="1012">
        <v>618859.79</v>
      </c>
      <c r="I181" s="1005">
        <f t="shared" si="43"/>
        <v>0.54117328289400046</v>
      </c>
      <c r="J181" s="452">
        <v>12092.55</v>
      </c>
    </row>
    <row r="182" spans="1:10" x14ac:dyDescent="0.2">
      <c r="A182" s="9"/>
      <c r="B182" s="9"/>
      <c r="C182" s="10" t="s">
        <v>275</v>
      </c>
      <c r="D182" s="11" t="s">
        <v>276</v>
      </c>
      <c r="E182" s="453">
        <v>165185</v>
      </c>
      <c r="F182" s="453">
        <f t="shared" si="58"/>
        <v>-10078</v>
      </c>
      <c r="G182" s="454" t="s">
        <v>477</v>
      </c>
      <c r="H182" s="1012">
        <v>79710.95</v>
      </c>
      <c r="I182" s="1005">
        <f t="shared" si="43"/>
        <v>0.51390943026426916</v>
      </c>
      <c r="J182" s="452">
        <v>0</v>
      </c>
    </row>
    <row r="183" spans="1:10" x14ac:dyDescent="0.2">
      <c r="A183" s="9"/>
      <c r="B183" s="9"/>
      <c r="C183" s="10" t="s">
        <v>289</v>
      </c>
      <c r="D183" s="11" t="s">
        <v>290</v>
      </c>
      <c r="E183" s="453" t="s">
        <v>478</v>
      </c>
      <c r="F183" s="453">
        <f t="shared" si="58"/>
        <v>0</v>
      </c>
      <c r="G183" s="454" t="s">
        <v>478</v>
      </c>
      <c r="H183" s="1012">
        <v>0</v>
      </c>
      <c r="I183" s="1005">
        <f t="shared" si="43"/>
        <v>0</v>
      </c>
      <c r="J183" s="452">
        <v>21314.46</v>
      </c>
    </row>
    <row r="184" spans="1:10" x14ac:dyDescent="0.2">
      <c r="A184" s="9"/>
      <c r="B184" s="9"/>
      <c r="C184" s="10" t="s">
        <v>278</v>
      </c>
      <c r="D184" s="11" t="s">
        <v>279</v>
      </c>
      <c r="E184" s="453">
        <v>282988</v>
      </c>
      <c r="F184" s="453">
        <f t="shared" si="58"/>
        <v>16602.140000000014</v>
      </c>
      <c r="G184" s="454">
        <v>299590.14</v>
      </c>
      <c r="H184" s="1012">
        <v>130518.65</v>
      </c>
      <c r="I184" s="1005">
        <f t="shared" si="43"/>
        <v>0.43565736175429537</v>
      </c>
      <c r="J184" s="452">
        <v>0</v>
      </c>
    </row>
    <row r="185" spans="1:10" ht="22.5" x14ac:dyDescent="0.2">
      <c r="A185" s="9"/>
      <c r="B185" s="9"/>
      <c r="C185" s="10" t="s">
        <v>388</v>
      </c>
      <c r="D185" s="11" t="s">
        <v>389</v>
      </c>
      <c r="E185" s="453" t="s">
        <v>479</v>
      </c>
      <c r="F185" s="453">
        <f t="shared" si="58"/>
        <v>0</v>
      </c>
      <c r="G185" s="454" t="s">
        <v>479</v>
      </c>
      <c r="H185" s="1012">
        <v>200</v>
      </c>
      <c r="I185" s="1005">
        <f t="shared" si="43"/>
        <v>0.14285714285714285</v>
      </c>
      <c r="J185" s="452">
        <v>0</v>
      </c>
    </row>
    <row r="186" spans="1:10" x14ac:dyDescent="0.2">
      <c r="A186" s="9"/>
      <c r="B186" s="9"/>
      <c r="C186" s="10" t="s">
        <v>391</v>
      </c>
      <c r="D186" s="11" t="s">
        <v>392</v>
      </c>
      <c r="E186" s="453" t="s">
        <v>480</v>
      </c>
      <c r="F186" s="453">
        <f t="shared" si="58"/>
        <v>84815.58</v>
      </c>
      <c r="G186" s="454">
        <v>107805.58</v>
      </c>
      <c r="H186" s="1012">
        <v>5539.78</v>
      </c>
      <c r="I186" s="1005">
        <f t="shared" si="43"/>
        <v>5.1386764952240871E-2</v>
      </c>
      <c r="J186" s="452">
        <v>259</v>
      </c>
    </row>
    <row r="187" spans="1:10" x14ac:dyDescent="0.2">
      <c r="A187" s="9"/>
      <c r="B187" s="9"/>
      <c r="C187" s="10" t="s">
        <v>292</v>
      </c>
      <c r="D187" s="11" t="s">
        <v>293</v>
      </c>
      <c r="E187" s="453" t="s">
        <v>481</v>
      </c>
      <c r="F187" s="453">
        <f t="shared" si="58"/>
        <v>0</v>
      </c>
      <c r="G187" s="454" t="s">
        <v>481</v>
      </c>
      <c r="H187" s="1012">
        <v>241854.41</v>
      </c>
      <c r="I187" s="1005">
        <f t="shared" si="43"/>
        <v>0.59062348286893451</v>
      </c>
      <c r="J187" s="452">
        <v>3230.93</v>
      </c>
    </row>
    <row r="188" spans="1:10" x14ac:dyDescent="0.2">
      <c r="A188" s="9"/>
      <c r="B188" s="9"/>
      <c r="C188" s="10" t="s">
        <v>308</v>
      </c>
      <c r="D188" s="11" t="s">
        <v>309</v>
      </c>
      <c r="E188" s="453">
        <v>20000</v>
      </c>
      <c r="F188" s="453">
        <f t="shared" si="58"/>
        <v>67616.08</v>
      </c>
      <c r="G188" s="454" t="s">
        <v>483</v>
      </c>
      <c r="H188" s="1012">
        <v>5230</v>
      </c>
      <c r="I188" s="1005">
        <f t="shared" si="43"/>
        <v>5.9692239141490924E-2</v>
      </c>
      <c r="J188" s="452">
        <v>0</v>
      </c>
    </row>
    <row r="189" spans="1:10" x14ac:dyDescent="0.2">
      <c r="A189" s="9"/>
      <c r="B189" s="9"/>
      <c r="C189" s="10" t="s">
        <v>395</v>
      </c>
      <c r="D189" s="11" t="s">
        <v>396</v>
      </c>
      <c r="E189" s="453" t="s">
        <v>484</v>
      </c>
      <c r="F189" s="453">
        <f t="shared" si="58"/>
        <v>0</v>
      </c>
      <c r="G189" s="454" t="s">
        <v>484</v>
      </c>
      <c r="H189" s="1012">
        <v>7351</v>
      </c>
      <c r="I189" s="1005">
        <f t="shared" si="43"/>
        <v>0.50211748633879782</v>
      </c>
      <c r="J189" s="452">
        <v>100</v>
      </c>
    </row>
    <row r="190" spans="1:10" x14ac:dyDescent="0.2">
      <c r="A190" s="9"/>
      <c r="B190" s="9"/>
      <c r="C190" s="10" t="s">
        <v>262</v>
      </c>
      <c r="D190" s="11" t="s">
        <v>263</v>
      </c>
      <c r="E190" s="453">
        <v>174798</v>
      </c>
      <c r="F190" s="453">
        <f t="shared" si="58"/>
        <v>900</v>
      </c>
      <c r="G190" s="454" t="s">
        <v>485</v>
      </c>
      <c r="H190" s="1012">
        <v>81473.240000000005</v>
      </c>
      <c r="I190" s="1005">
        <f t="shared" si="43"/>
        <v>0.46371182369748093</v>
      </c>
      <c r="J190" s="452">
        <v>2699.88</v>
      </c>
    </row>
    <row r="191" spans="1:10" x14ac:dyDescent="0.2">
      <c r="A191" s="9"/>
      <c r="B191" s="9"/>
      <c r="C191" s="10" t="s">
        <v>398</v>
      </c>
      <c r="D191" s="11" t="s">
        <v>399</v>
      </c>
      <c r="E191" s="453" t="s">
        <v>486</v>
      </c>
      <c r="F191" s="453">
        <f t="shared" si="58"/>
        <v>0</v>
      </c>
      <c r="G191" s="454" t="s">
        <v>486</v>
      </c>
      <c r="H191" s="1012">
        <v>10717.49</v>
      </c>
      <c r="I191" s="1005">
        <f t="shared" si="43"/>
        <v>0.4465620833333333</v>
      </c>
      <c r="J191" s="452">
        <v>225.87</v>
      </c>
    </row>
    <row r="192" spans="1:10" x14ac:dyDescent="0.2">
      <c r="A192" s="9"/>
      <c r="B192" s="9"/>
      <c r="C192" s="10" t="s">
        <v>365</v>
      </c>
      <c r="D192" s="11" t="s">
        <v>366</v>
      </c>
      <c r="E192" s="453" t="s">
        <v>487</v>
      </c>
      <c r="F192" s="453">
        <f t="shared" si="58"/>
        <v>0</v>
      </c>
      <c r="G192" s="454" t="s">
        <v>487</v>
      </c>
      <c r="H192" s="1012">
        <v>3669.04</v>
      </c>
      <c r="I192" s="1005">
        <f t="shared" si="43"/>
        <v>0.39032340425531914</v>
      </c>
      <c r="J192" s="452">
        <v>279.14999999999998</v>
      </c>
    </row>
    <row r="193" spans="1:10" x14ac:dyDescent="0.2">
      <c r="A193" s="9"/>
      <c r="B193" s="9"/>
      <c r="C193" s="10" t="s">
        <v>282</v>
      </c>
      <c r="D193" s="11" t="s">
        <v>283</v>
      </c>
      <c r="E193" s="453" t="s">
        <v>488</v>
      </c>
      <c r="F193" s="453">
        <f t="shared" si="58"/>
        <v>0</v>
      </c>
      <c r="G193" s="454" t="s">
        <v>488</v>
      </c>
      <c r="H193" s="1012">
        <v>50</v>
      </c>
      <c r="I193" s="1005">
        <f t="shared" si="43"/>
        <v>9.7847358121330719E-3</v>
      </c>
      <c r="J193" s="452">
        <v>0</v>
      </c>
    </row>
    <row r="194" spans="1:10" x14ac:dyDescent="0.2">
      <c r="A194" s="9"/>
      <c r="B194" s="9"/>
      <c r="C194" s="10" t="s">
        <v>405</v>
      </c>
      <c r="D194" s="11" t="s">
        <v>406</v>
      </c>
      <c r="E194" s="453" t="s">
        <v>489</v>
      </c>
      <c r="F194" s="453">
        <f t="shared" si="58"/>
        <v>0</v>
      </c>
      <c r="G194" s="454" t="s">
        <v>489</v>
      </c>
      <c r="H194" s="1012">
        <v>270222.75</v>
      </c>
      <c r="I194" s="1005">
        <f t="shared" si="43"/>
        <v>0.75</v>
      </c>
      <c r="J194" s="452">
        <v>0</v>
      </c>
    </row>
    <row r="195" spans="1:10" x14ac:dyDescent="0.2">
      <c r="A195" s="9"/>
      <c r="B195" s="9"/>
      <c r="C195" s="10" t="s">
        <v>332</v>
      </c>
      <c r="D195" s="11" t="s">
        <v>95</v>
      </c>
      <c r="E195" s="453">
        <v>925</v>
      </c>
      <c r="F195" s="453">
        <f t="shared" si="58"/>
        <v>100</v>
      </c>
      <c r="G195" s="454" t="s">
        <v>490</v>
      </c>
      <c r="H195" s="1012">
        <v>907</v>
      </c>
      <c r="I195" s="1005">
        <f t="shared" si="43"/>
        <v>0.88487804878048781</v>
      </c>
      <c r="J195" s="452">
        <v>0</v>
      </c>
    </row>
    <row r="196" spans="1:10" x14ac:dyDescent="0.2">
      <c r="A196" s="9"/>
      <c r="B196" s="9"/>
      <c r="C196" s="10" t="s">
        <v>285</v>
      </c>
      <c r="D196" s="11" t="s">
        <v>286</v>
      </c>
      <c r="E196" s="453">
        <v>0</v>
      </c>
      <c r="F196" s="453">
        <f t="shared" si="58"/>
        <v>0</v>
      </c>
      <c r="G196" s="454" t="s">
        <v>7</v>
      </c>
      <c r="H196" s="1012">
        <v>0</v>
      </c>
      <c r="I196" s="1005">
        <v>0</v>
      </c>
      <c r="J196" s="452">
        <v>0</v>
      </c>
    </row>
    <row r="197" spans="1:10" ht="15" x14ac:dyDescent="0.2">
      <c r="A197" s="8"/>
      <c r="B197" s="464" t="s">
        <v>168</v>
      </c>
      <c r="C197" s="465"/>
      <c r="D197" s="466" t="s">
        <v>169</v>
      </c>
      <c r="E197" s="467">
        <f>E198+E199+E200+E201+E202+E203+E204+E205+E206+E207+E208+E209+E210+E211</f>
        <v>888829</v>
      </c>
      <c r="F197" s="467">
        <f t="shared" ref="F197:J197" si="59">F198+F199+F200+F201+F202+F203+F204+F205+F206+F207+F208+F209+F210+F211</f>
        <v>-10224</v>
      </c>
      <c r="G197" s="1001">
        <f t="shared" si="59"/>
        <v>878605</v>
      </c>
      <c r="H197" s="1011">
        <f t="shared" si="59"/>
        <v>462581.44</v>
      </c>
      <c r="I197" s="1004">
        <f t="shared" si="43"/>
        <v>0.52649534204790549</v>
      </c>
      <c r="J197" s="467">
        <f t="shared" si="59"/>
        <v>28803.920000000002</v>
      </c>
    </row>
    <row r="198" spans="1:10" ht="33.75" x14ac:dyDescent="0.2">
      <c r="A198" s="9"/>
      <c r="B198" s="9"/>
      <c r="C198" s="10" t="s">
        <v>180</v>
      </c>
      <c r="D198" s="11" t="s">
        <v>297</v>
      </c>
      <c r="E198" s="453" t="s">
        <v>186</v>
      </c>
      <c r="F198" s="453">
        <f>G198-E198</f>
        <v>1200</v>
      </c>
      <c r="G198" s="454" t="s">
        <v>491</v>
      </c>
      <c r="H198" s="1012">
        <v>1281.5999999999999</v>
      </c>
      <c r="I198" s="1005">
        <f t="shared" si="43"/>
        <v>0.26699999999999996</v>
      </c>
      <c r="J198" s="452">
        <v>0</v>
      </c>
    </row>
    <row r="199" spans="1:10" x14ac:dyDescent="0.2">
      <c r="A199" s="9"/>
      <c r="B199" s="9"/>
      <c r="C199" s="10" t="s">
        <v>377</v>
      </c>
      <c r="D199" s="11" t="s">
        <v>378</v>
      </c>
      <c r="E199" s="453" t="s">
        <v>492</v>
      </c>
      <c r="F199" s="453">
        <f t="shared" ref="F199:F211" si="60">G199-E199</f>
        <v>0</v>
      </c>
      <c r="G199" s="454" t="s">
        <v>492</v>
      </c>
      <c r="H199" s="1012">
        <v>12003.07</v>
      </c>
      <c r="I199" s="1005">
        <f t="shared" ref="I199:I263" si="61">H199/G199</f>
        <v>0.54155702941707273</v>
      </c>
      <c r="J199" s="452">
        <v>647.95000000000005</v>
      </c>
    </row>
    <row r="200" spans="1:10" x14ac:dyDescent="0.2">
      <c r="A200" s="9"/>
      <c r="B200" s="9"/>
      <c r="C200" s="10" t="s">
        <v>269</v>
      </c>
      <c r="D200" s="11" t="s">
        <v>270</v>
      </c>
      <c r="E200" s="453">
        <v>574334</v>
      </c>
      <c r="F200" s="453">
        <f t="shared" si="60"/>
        <v>6076</v>
      </c>
      <c r="G200" s="454" t="s">
        <v>493</v>
      </c>
      <c r="H200" s="1012">
        <v>294654.13</v>
      </c>
      <c r="I200" s="1005">
        <f t="shared" si="61"/>
        <v>0.5076654950810634</v>
      </c>
      <c r="J200" s="452">
        <v>16517.09</v>
      </c>
    </row>
    <row r="201" spans="1:10" x14ac:dyDescent="0.2">
      <c r="A201" s="9"/>
      <c r="B201" s="9"/>
      <c r="C201" s="10" t="s">
        <v>358</v>
      </c>
      <c r="D201" s="11" t="s">
        <v>359</v>
      </c>
      <c r="E201" s="453" t="s">
        <v>494</v>
      </c>
      <c r="F201" s="453">
        <f t="shared" si="60"/>
        <v>0</v>
      </c>
      <c r="G201" s="454" t="s">
        <v>494</v>
      </c>
      <c r="H201" s="1012">
        <v>43194.7</v>
      </c>
      <c r="I201" s="1005">
        <f t="shared" si="61"/>
        <v>0.86562525050100192</v>
      </c>
      <c r="J201" s="452">
        <v>0</v>
      </c>
    </row>
    <row r="202" spans="1:10" x14ac:dyDescent="0.2">
      <c r="A202" s="9"/>
      <c r="B202" s="9"/>
      <c r="C202" s="10" t="s">
        <v>272</v>
      </c>
      <c r="D202" s="11" t="s">
        <v>273</v>
      </c>
      <c r="E202" s="453" t="s">
        <v>495</v>
      </c>
      <c r="F202" s="453">
        <f t="shared" si="60"/>
        <v>0</v>
      </c>
      <c r="G202" s="454" t="s">
        <v>495</v>
      </c>
      <c r="H202" s="1012">
        <v>52803.31</v>
      </c>
      <c r="I202" s="1005">
        <f t="shared" si="61"/>
        <v>0.47535005356355153</v>
      </c>
      <c r="J202" s="452">
        <v>10099.66</v>
      </c>
    </row>
    <row r="203" spans="1:10" x14ac:dyDescent="0.2">
      <c r="A203" s="9"/>
      <c r="B203" s="9"/>
      <c r="C203" s="10" t="s">
        <v>275</v>
      </c>
      <c r="D203" s="11" t="s">
        <v>276</v>
      </c>
      <c r="E203" s="453" t="s">
        <v>496</v>
      </c>
      <c r="F203" s="453">
        <f t="shared" si="60"/>
        <v>0</v>
      </c>
      <c r="G203" s="454" t="s">
        <v>496</v>
      </c>
      <c r="H203" s="1012">
        <v>7882.79</v>
      </c>
      <c r="I203" s="1005">
        <f t="shared" si="61"/>
        <v>0.51067569318476291</v>
      </c>
      <c r="J203" s="452">
        <v>1399.22</v>
      </c>
    </row>
    <row r="204" spans="1:10" x14ac:dyDescent="0.2">
      <c r="A204" s="9"/>
      <c r="B204" s="9"/>
      <c r="C204" s="10" t="s">
        <v>278</v>
      </c>
      <c r="D204" s="11" t="s">
        <v>279</v>
      </c>
      <c r="E204" s="453">
        <v>31200</v>
      </c>
      <c r="F204" s="453">
        <f t="shared" si="60"/>
        <v>-12000</v>
      </c>
      <c r="G204" s="454" t="s">
        <v>497</v>
      </c>
      <c r="H204" s="1012">
        <v>3175.72</v>
      </c>
      <c r="I204" s="1005">
        <f t="shared" si="61"/>
        <v>0.16540208333333331</v>
      </c>
      <c r="J204" s="452">
        <v>140</v>
      </c>
    </row>
    <row r="205" spans="1:10" x14ac:dyDescent="0.2">
      <c r="A205" s="9"/>
      <c r="B205" s="9"/>
      <c r="C205" s="10" t="s">
        <v>391</v>
      </c>
      <c r="D205" s="11" t="s">
        <v>392</v>
      </c>
      <c r="E205" s="453">
        <v>6610</v>
      </c>
      <c r="F205" s="453">
        <f t="shared" si="60"/>
        <v>-4000</v>
      </c>
      <c r="G205" s="454" t="s">
        <v>498</v>
      </c>
      <c r="H205" s="1012">
        <v>1165.9000000000001</v>
      </c>
      <c r="I205" s="1005">
        <f t="shared" si="61"/>
        <v>0.44670498084291194</v>
      </c>
      <c r="J205" s="452">
        <v>0</v>
      </c>
    </row>
    <row r="206" spans="1:10" x14ac:dyDescent="0.2">
      <c r="A206" s="9"/>
      <c r="B206" s="9"/>
      <c r="C206" s="10" t="s">
        <v>292</v>
      </c>
      <c r="D206" s="11" t="s">
        <v>293</v>
      </c>
      <c r="E206" s="453" t="s">
        <v>499</v>
      </c>
      <c r="F206" s="453">
        <f t="shared" si="60"/>
        <v>0</v>
      </c>
      <c r="G206" s="454" t="s">
        <v>499</v>
      </c>
      <c r="H206" s="1012">
        <v>12675.14</v>
      </c>
      <c r="I206" s="1005">
        <f t="shared" si="61"/>
        <v>0.61739600584510468</v>
      </c>
      <c r="J206" s="452">
        <v>0</v>
      </c>
    </row>
    <row r="207" spans="1:10" x14ac:dyDescent="0.2">
      <c r="A207" s="9"/>
      <c r="B207" s="9"/>
      <c r="C207" s="10" t="s">
        <v>308</v>
      </c>
      <c r="D207" s="11" t="s">
        <v>309</v>
      </c>
      <c r="E207" s="453" t="s">
        <v>500</v>
      </c>
      <c r="F207" s="453">
        <f t="shared" si="60"/>
        <v>0</v>
      </c>
      <c r="G207" s="454" t="s">
        <v>500</v>
      </c>
      <c r="H207" s="1012">
        <v>0</v>
      </c>
      <c r="I207" s="1005">
        <f t="shared" si="61"/>
        <v>0</v>
      </c>
      <c r="J207" s="452">
        <v>0</v>
      </c>
    </row>
    <row r="208" spans="1:10" x14ac:dyDescent="0.2">
      <c r="A208" s="9"/>
      <c r="B208" s="9"/>
      <c r="C208" s="10" t="s">
        <v>395</v>
      </c>
      <c r="D208" s="11" t="s">
        <v>396</v>
      </c>
      <c r="E208" s="453" t="s">
        <v>501</v>
      </c>
      <c r="F208" s="453">
        <f t="shared" si="60"/>
        <v>0</v>
      </c>
      <c r="G208" s="454" t="s">
        <v>501</v>
      </c>
      <c r="H208" s="1012">
        <v>80</v>
      </c>
      <c r="I208" s="1005">
        <f t="shared" si="61"/>
        <v>0.12307692307692308</v>
      </c>
      <c r="J208" s="452">
        <v>0</v>
      </c>
    </row>
    <row r="209" spans="1:10" x14ac:dyDescent="0.2">
      <c r="A209" s="9"/>
      <c r="B209" s="9"/>
      <c r="C209" s="10" t="s">
        <v>262</v>
      </c>
      <c r="D209" s="11" t="s">
        <v>263</v>
      </c>
      <c r="E209" s="453">
        <v>10550</v>
      </c>
      <c r="F209" s="453">
        <f t="shared" si="60"/>
        <v>-1500</v>
      </c>
      <c r="G209" s="454" t="s">
        <v>502</v>
      </c>
      <c r="H209" s="1012">
        <v>2786.08</v>
      </c>
      <c r="I209" s="1005">
        <f t="shared" si="61"/>
        <v>0.30785414364640884</v>
      </c>
      <c r="J209" s="452">
        <v>0</v>
      </c>
    </row>
    <row r="210" spans="1:10" x14ac:dyDescent="0.2">
      <c r="A210" s="9"/>
      <c r="B210" s="9"/>
      <c r="C210" s="10" t="s">
        <v>398</v>
      </c>
      <c r="D210" s="11" t="s">
        <v>399</v>
      </c>
      <c r="E210" s="453" t="s">
        <v>503</v>
      </c>
      <c r="F210" s="453">
        <f t="shared" si="60"/>
        <v>0</v>
      </c>
      <c r="G210" s="454" t="s">
        <v>503</v>
      </c>
      <c r="H210" s="1012">
        <v>0</v>
      </c>
      <c r="I210" s="1005">
        <f t="shared" si="61"/>
        <v>0</v>
      </c>
      <c r="J210" s="452">
        <v>0</v>
      </c>
    </row>
    <row r="211" spans="1:10" x14ac:dyDescent="0.2">
      <c r="A211" s="9"/>
      <c r="B211" s="9"/>
      <c r="C211" s="10" t="s">
        <v>405</v>
      </c>
      <c r="D211" s="11" t="s">
        <v>406</v>
      </c>
      <c r="E211" s="453" t="s">
        <v>504</v>
      </c>
      <c r="F211" s="453">
        <f t="shared" si="60"/>
        <v>0</v>
      </c>
      <c r="G211" s="454" t="s">
        <v>504</v>
      </c>
      <c r="H211" s="1012">
        <v>30879</v>
      </c>
      <c r="I211" s="1005">
        <f t="shared" si="61"/>
        <v>0.75</v>
      </c>
      <c r="J211" s="452">
        <v>0</v>
      </c>
    </row>
    <row r="212" spans="1:10" ht="15" x14ac:dyDescent="0.2">
      <c r="A212" s="8"/>
      <c r="B212" s="464" t="s">
        <v>173</v>
      </c>
      <c r="C212" s="465"/>
      <c r="D212" s="466" t="s">
        <v>174</v>
      </c>
      <c r="E212" s="467">
        <f>E213+E214+E215+E216+E217+E218+E219+E220+E221+E222+E223+E224+E225+E226+E227+E228+E229+E230+E231+E232+E233+E234</f>
        <v>4767428</v>
      </c>
      <c r="F212" s="467">
        <f t="shared" ref="F212:J212" si="62">F213+F214+F215+F216+F217+F218+F219+F220+F221+F222+F223+F224+F225+F226+F227+F228+F229+F230+F231+F232+F233+F234</f>
        <v>-40193</v>
      </c>
      <c r="G212" s="1001">
        <f t="shared" si="62"/>
        <v>4727235</v>
      </c>
      <c r="H212" s="1011">
        <f t="shared" si="62"/>
        <v>2347322.27</v>
      </c>
      <c r="I212" s="1004">
        <f t="shared" si="61"/>
        <v>0.49655290460491175</v>
      </c>
      <c r="J212" s="467">
        <f t="shared" si="62"/>
        <v>77918.590000000011</v>
      </c>
    </row>
    <row r="213" spans="1:10" ht="33.75" x14ac:dyDescent="0.2">
      <c r="A213" s="9"/>
      <c r="B213" s="9"/>
      <c r="C213" s="10" t="s">
        <v>180</v>
      </c>
      <c r="D213" s="11" t="s">
        <v>297</v>
      </c>
      <c r="E213" s="453" t="s">
        <v>319</v>
      </c>
      <c r="F213" s="453">
        <f>G213-E213</f>
        <v>40000</v>
      </c>
      <c r="G213" s="454" t="s">
        <v>505</v>
      </c>
      <c r="H213" s="1012">
        <v>43922.69</v>
      </c>
      <c r="I213" s="1005">
        <f t="shared" si="61"/>
        <v>0.36002204918032787</v>
      </c>
      <c r="J213" s="452">
        <v>0</v>
      </c>
    </row>
    <row r="214" spans="1:10" ht="22.5" x14ac:dyDescent="0.2">
      <c r="A214" s="9"/>
      <c r="B214" s="9"/>
      <c r="C214" s="10" t="s">
        <v>506</v>
      </c>
      <c r="D214" s="11" t="s">
        <v>507</v>
      </c>
      <c r="E214" s="453">
        <v>1355096</v>
      </c>
      <c r="F214" s="453">
        <f t="shared" ref="F214:F234" si="63">G214-E214</f>
        <v>-122033</v>
      </c>
      <c r="G214" s="454" t="s">
        <v>508</v>
      </c>
      <c r="H214" s="1012">
        <v>557044.66</v>
      </c>
      <c r="I214" s="1005">
        <f t="shared" si="61"/>
        <v>0.45175685265067561</v>
      </c>
      <c r="J214" s="452">
        <v>0</v>
      </c>
    </row>
    <row r="215" spans="1:10" x14ac:dyDescent="0.2">
      <c r="A215" s="9"/>
      <c r="B215" s="9"/>
      <c r="C215" s="10" t="s">
        <v>377</v>
      </c>
      <c r="D215" s="11" t="s">
        <v>378</v>
      </c>
      <c r="E215" s="453" t="s">
        <v>509</v>
      </c>
      <c r="F215" s="453">
        <f t="shared" si="63"/>
        <v>0</v>
      </c>
      <c r="G215" s="454" t="s">
        <v>509</v>
      </c>
      <c r="H215" s="1012">
        <v>35239.910000000003</v>
      </c>
      <c r="I215" s="1005">
        <f t="shared" si="61"/>
        <v>0.54331431831146615</v>
      </c>
      <c r="J215" s="452">
        <v>1167.8800000000001</v>
      </c>
    </row>
    <row r="216" spans="1:10" x14ac:dyDescent="0.2">
      <c r="A216" s="9"/>
      <c r="B216" s="9"/>
      <c r="C216" s="10" t="s">
        <v>269</v>
      </c>
      <c r="D216" s="11" t="s">
        <v>270</v>
      </c>
      <c r="E216" s="453">
        <v>1878712</v>
      </c>
      <c r="F216" s="453">
        <f t="shared" si="63"/>
        <v>-17941</v>
      </c>
      <c r="G216" s="454" t="s">
        <v>510</v>
      </c>
      <c r="H216" s="1012">
        <v>918051.8</v>
      </c>
      <c r="I216" s="1005">
        <f t="shared" si="61"/>
        <v>0.49337172602109558</v>
      </c>
      <c r="J216" s="452">
        <v>45566.47</v>
      </c>
    </row>
    <row r="217" spans="1:10" x14ac:dyDescent="0.2">
      <c r="A217" s="9"/>
      <c r="B217" s="9"/>
      <c r="C217" s="10" t="s">
        <v>358</v>
      </c>
      <c r="D217" s="11" t="s">
        <v>359</v>
      </c>
      <c r="E217" s="453">
        <v>152000</v>
      </c>
      <c r="F217" s="453">
        <f t="shared" si="63"/>
        <v>-11966</v>
      </c>
      <c r="G217" s="454" t="s">
        <v>511</v>
      </c>
      <c r="H217" s="1012">
        <v>140033.23000000001</v>
      </c>
      <c r="I217" s="1005">
        <f t="shared" si="61"/>
        <v>0.99999450133539003</v>
      </c>
      <c r="J217" s="452">
        <v>0</v>
      </c>
    </row>
    <row r="218" spans="1:10" x14ac:dyDescent="0.2">
      <c r="A218" s="9"/>
      <c r="B218" s="9"/>
      <c r="C218" s="10" t="s">
        <v>272</v>
      </c>
      <c r="D218" s="11" t="s">
        <v>273</v>
      </c>
      <c r="E218" s="453">
        <v>351466</v>
      </c>
      <c r="F218" s="453">
        <f t="shared" si="63"/>
        <v>-5224</v>
      </c>
      <c r="G218" s="454" t="s">
        <v>512</v>
      </c>
      <c r="H218" s="1012">
        <v>179398.07</v>
      </c>
      <c r="I218" s="1005">
        <f t="shared" si="61"/>
        <v>0.51812914088989781</v>
      </c>
      <c r="J218" s="452">
        <v>23445.31</v>
      </c>
    </row>
    <row r="219" spans="1:10" x14ac:dyDescent="0.2">
      <c r="A219" s="9"/>
      <c r="B219" s="9"/>
      <c r="C219" s="10" t="s">
        <v>275</v>
      </c>
      <c r="D219" s="11" t="s">
        <v>276</v>
      </c>
      <c r="E219" s="453">
        <v>46521</v>
      </c>
      <c r="F219" s="453">
        <f t="shared" si="63"/>
        <v>-1749</v>
      </c>
      <c r="G219" s="454" t="s">
        <v>513</v>
      </c>
      <c r="H219" s="1012">
        <v>22354.240000000002</v>
      </c>
      <c r="I219" s="1005">
        <f t="shared" si="61"/>
        <v>0.49929062807111591</v>
      </c>
      <c r="J219" s="452">
        <v>3340.01</v>
      </c>
    </row>
    <row r="220" spans="1:10" x14ac:dyDescent="0.2">
      <c r="A220" s="9"/>
      <c r="B220" s="9"/>
      <c r="C220" s="10" t="s">
        <v>289</v>
      </c>
      <c r="D220" s="11" t="s">
        <v>290</v>
      </c>
      <c r="E220" s="453" t="s">
        <v>514</v>
      </c>
      <c r="F220" s="453">
        <f t="shared" si="63"/>
        <v>0</v>
      </c>
      <c r="G220" s="454" t="s">
        <v>514</v>
      </c>
      <c r="H220" s="1012">
        <v>0</v>
      </c>
      <c r="I220" s="1005">
        <f t="shared" si="61"/>
        <v>0</v>
      </c>
      <c r="J220" s="452">
        <v>0</v>
      </c>
    </row>
    <row r="221" spans="1:10" x14ac:dyDescent="0.2">
      <c r="A221" s="9"/>
      <c r="B221" s="9"/>
      <c r="C221" s="10" t="s">
        <v>278</v>
      </c>
      <c r="D221" s="11" t="s">
        <v>279</v>
      </c>
      <c r="E221" s="453">
        <v>89922</v>
      </c>
      <c r="F221" s="453">
        <f t="shared" si="63"/>
        <v>10120</v>
      </c>
      <c r="G221" s="454" t="s">
        <v>515</v>
      </c>
      <c r="H221" s="1012">
        <v>30895.97</v>
      </c>
      <c r="I221" s="1005">
        <f t="shared" si="61"/>
        <v>0.3088299914036105</v>
      </c>
      <c r="J221" s="452">
        <v>670.17</v>
      </c>
    </row>
    <row r="222" spans="1:10" x14ac:dyDescent="0.2">
      <c r="A222" s="9"/>
      <c r="B222" s="9"/>
      <c r="C222" s="10" t="s">
        <v>516</v>
      </c>
      <c r="D222" s="11" t="s">
        <v>517</v>
      </c>
      <c r="E222" s="453" t="s">
        <v>177</v>
      </c>
      <c r="F222" s="453">
        <f t="shared" si="63"/>
        <v>0</v>
      </c>
      <c r="G222" s="454" t="s">
        <v>177</v>
      </c>
      <c r="H222" s="1012">
        <v>137317.45000000001</v>
      </c>
      <c r="I222" s="1005">
        <f t="shared" si="61"/>
        <v>0.51237854477611944</v>
      </c>
      <c r="J222" s="452">
        <v>178.91</v>
      </c>
    </row>
    <row r="223" spans="1:10" ht="22.5" x14ac:dyDescent="0.2">
      <c r="A223" s="9"/>
      <c r="B223" s="9"/>
      <c r="C223" s="10" t="s">
        <v>388</v>
      </c>
      <c r="D223" s="11" t="s">
        <v>389</v>
      </c>
      <c r="E223" s="453" t="s">
        <v>64</v>
      </c>
      <c r="F223" s="453">
        <f t="shared" si="63"/>
        <v>0</v>
      </c>
      <c r="G223" s="454" t="s">
        <v>64</v>
      </c>
      <c r="H223" s="1012">
        <v>0</v>
      </c>
      <c r="I223" s="1005">
        <f t="shared" si="61"/>
        <v>0</v>
      </c>
      <c r="J223" s="452">
        <v>0</v>
      </c>
    </row>
    <row r="224" spans="1:10" x14ac:dyDescent="0.2">
      <c r="A224" s="9"/>
      <c r="B224" s="9"/>
      <c r="C224" s="10" t="s">
        <v>391</v>
      </c>
      <c r="D224" s="11" t="s">
        <v>392</v>
      </c>
      <c r="E224" s="453" t="s">
        <v>518</v>
      </c>
      <c r="F224" s="453">
        <f t="shared" si="63"/>
        <v>0</v>
      </c>
      <c r="G224" s="454" t="s">
        <v>518</v>
      </c>
      <c r="H224" s="1012">
        <v>1359.69</v>
      </c>
      <c r="I224" s="1005">
        <f t="shared" si="61"/>
        <v>0.43164761904761906</v>
      </c>
      <c r="J224" s="452">
        <v>0</v>
      </c>
    </row>
    <row r="225" spans="1:10" x14ac:dyDescent="0.2">
      <c r="A225" s="9"/>
      <c r="B225" s="9"/>
      <c r="C225" s="10" t="s">
        <v>292</v>
      </c>
      <c r="D225" s="11" t="s">
        <v>293</v>
      </c>
      <c r="E225" s="453" t="s">
        <v>519</v>
      </c>
      <c r="F225" s="453">
        <f t="shared" si="63"/>
        <v>0</v>
      </c>
      <c r="G225" s="454" t="s">
        <v>519</v>
      </c>
      <c r="H225" s="1012">
        <v>159030.53</v>
      </c>
      <c r="I225" s="1005">
        <f t="shared" si="61"/>
        <v>0.59295499627143922</v>
      </c>
      <c r="J225" s="452">
        <v>1321.77</v>
      </c>
    </row>
    <row r="226" spans="1:10" x14ac:dyDescent="0.2">
      <c r="A226" s="9"/>
      <c r="B226" s="9"/>
      <c r="C226" s="10" t="s">
        <v>308</v>
      </c>
      <c r="D226" s="11" t="s">
        <v>309</v>
      </c>
      <c r="E226" s="453">
        <v>6000</v>
      </c>
      <c r="F226" s="453">
        <f t="shared" si="63"/>
        <v>40000</v>
      </c>
      <c r="G226" s="454" t="s">
        <v>433</v>
      </c>
      <c r="H226" s="1012">
        <v>0</v>
      </c>
      <c r="I226" s="1005">
        <f t="shared" si="61"/>
        <v>0</v>
      </c>
      <c r="J226" s="452">
        <v>0</v>
      </c>
    </row>
    <row r="227" spans="1:10" x14ac:dyDescent="0.2">
      <c r="A227" s="9"/>
      <c r="B227" s="9"/>
      <c r="C227" s="10" t="s">
        <v>395</v>
      </c>
      <c r="D227" s="11" t="s">
        <v>396</v>
      </c>
      <c r="E227" s="453" t="s">
        <v>520</v>
      </c>
      <c r="F227" s="453">
        <f t="shared" si="63"/>
        <v>0</v>
      </c>
      <c r="G227" s="454" t="s">
        <v>520</v>
      </c>
      <c r="H227" s="1012">
        <v>125</v>
      </c>
      <c r="I227" s="1005">
        <f t="shared" si="61"/>
        <v>2.6595744680851064E-2</v>
      </c>
      <c r="J227" s="452">
        <v>0</v>
      </c>
    </row>
    <row r="228" spans="1:10" x14ac:dyDescent="0.2">
      <c r="A228" s="9"/>
      <c r="B228" s="9"/>
      <c r="C228" s="10" t="s">
        <v>262</v>
      </c>
      <c r="D228" s="11" t="s">
        <v>263</v>
      </c>
      <c r="E228" s="453" t="s">
        <v>521</v>
      </c>
      <c r="F228" s="453">
        <f t="shared" si="63"/>
        <v>0</v>
      </c>
      <c r="G228" s="454" t="s">
        <v>521</v>
      </c>
      <c r="H228" s="1012">
        <v>32107.06</v>
      </c>
      <c r="I228" s="1005">
        <f t="shared" si="61"/>
        <v>0.48526479656610849</v>
      </c>
      <c r="J228" s="452">
        <v>1430.91</v>
      </c>
    </row>
    <row r="229" spans="1:10" x14ac:dyDescent="0.2">
      <c r="A229" s="9"/>
      <c r="B229" s="9"/>
      <c r="C229" s="10" t="s">
        <v>398</v>
      </c>
      <c r="D229" s="11" t="s">
        <v>399</v>
      </c>
      <c r="E229" s="453" t="s">
        <v>522</v>
      </c>
      <c r="F229" s="453">
        <f t="shared" si="63"/>
        <v>0</v>
      </c>
      <c r="G229" s="454" t="s">
        <v>522</v>
      </c>
      <c r="H229" s="1012">
        <v>3202.27</v>
      </c>
      <c r="I229" s="1005">
        <f t="shared" si="61"/>
        <v>0.3480728260869565</v>
      </c>
      <c r="J229" s="452">
        <v>0</v>
      </c>
    </row>
    <row r="230" spans="1:10" x14ac:dyDescent="0.2">
      <c r="A230" s="9"/>
      <c r="B230" s="9"/>
      <c r="C230" s="10" t="s">
        <v>365</v>
      </c>
      <c r="D230" s="11" t="s">
        <v>366</v>
      </c>
      <c r="E230" s="453">
        <v>3500</v>
      </c>
      <c r="F230" s="453">
        <f t="shared" si="63"/>
        <v>3600</v>
      </c>
      <c r="G230" s="454" t="s">
        <v>523</v>
      </c>
      <c r="H230" s="1012">
        <v>4191.45</v>
      </c>
      <c r="I230" s="1005">
        <f t="shared" si="61"/>
        <v>0.59034507042253515</v>
      </c>
      <c r="J230" s="452">
        <v>797.16</v>
      </c>
    </row>
    <row r="231" spans="1:10" x14ac:dyDescent="0.2">
      <c r="A231" s="9"/>
      <c r="B231" s="9"/>
      <c r="C231" s="10" t="s">
        <v>282</v>
      </c>
      <c r="D231" s="11" t="s">
        <v>283</v>
      </c>
      <c r="E231" s="453">
        <v>1150</v>
      </c>
      <c r="F231" s="453">
        <f t="shared" si="63"/>
        <v>0</v>
      </c>
      <c r="G231" s="454" t="s">
        <v>423</v>
      </c>
      <c r="H231" s="1012">
        <v>0</v>
      </c>
      <c r="I231" s="1005">
        <f t="shared" si="61"/>
        <v>0</v>
      </c>
      <c r="J231" s="452">
        <v>0</v>
      </c>
    </row>
    <row r="232" spans="1:10" x14ac:dyDescent="0.2">
      <c r="A232" s="9"/>
      <c r="B232" s="9"/>
      <c r="C232" s="10" t="s">
        <v>405</v>
      </c>
      <c r="D232" s="11" t="s">
        <v>406</v>
      </c>
      <c r="E232" s="453" t="s">
        <v>524</v>
      </c>
      <c r="F232" s="453">
        <f t="shared" si="63"/>
        <v>0</v>
      </c>
      <c r="G232" s="454" t="s">
        <v>524</v>
      </c>
      <c r="H232" s="1012">
        <v>82748.25</v>
      </c>
      <c r="I232" s="1005">
        <f t="shared" si="61"/>
        <v>0.75</v>
      </c>
      <c r="J232" s="452">
        <v>0</v>
      </c>
    </row>
    <row r="233" spans="1:10" x14ac:dyDescent="0.2">
      <c r="A233" s="9"/>
      <c r="B233" s="9"/>
      <c r="C233" s="10" t="s">
        <v>332</v>
      </c>
      <c r="D233" s="11" t="s">
        <v>95</v>
      </c>
      <c r="E233" s="453" t="s">
        <v>525</v>
      </c>
      <c r="F233" s="453">
        <f t="shared" si="63"/>
        <v>0</v>
      </c>
      <c r="G233" s="454" t="s">
        <v>525</v>
      </c>
      <c r="H233" s="1012">
        <v>300</v>
      </c>
      <c r="I233" s="1005">
        <f t="shared" si="61"/>
        <v>0.84507042253521125</v>
      </c>
      <c r="J233" s="452">
        <v>0</v>
      </c>
    </row>
    <row r="234" spans="1:10" x14ac:dyDescent="0.2">
      <c r="A234" s="9"/>
      <c r="B234" s="9"/>
      <c r="C234" s="10" t="s">
        <v>285</v>
      </c>
      <c r="D234" s="11" t="s">
        <v>286</v>
      </c>
      <c r="E234" s="453" t="s">
        <v>7</v>
      </c>
      <c r="F234" s="453">
        <f t="shared" si="63"/>
        <v>25000</v>
      </c>
      <c r="G234" s="454" t="s">
        <v>417</v>
      </c>
      <c r="H234" s="1012">
        <v>0</v>
      </c>
      <c r="I234" s="1005">
        <f t="shared" si="61"/>
        <v>0</v>
      </c>
      <c r="J234" s="452">
        <v>0</v>
      </c>
    </row>
    <row r="235" spans="1:10" ht="15" x14ac:dyDescent="0.2">
      <c r="A235" s="8"/>
      <c r="B235" s="464" t="s">
        <v>184</v>
      </c>
      <c r="C235" s="465"/>
      <c r="D235" s="466" t="s">
        <v>185</v>
      </c>
      <c r="E235" s="467">
        <f>E236+E237+E239+E240+E241+E242+E243+E244+E245+E246+E247+E248+E249+E250+E251+E252+E253+E254+E255+E256+E238</f>
        <v>4868908</v>
      </c>
      <c r="F235" s="467">
        <f t="shared" ref="F235:H235" si="64">F236+F237+F239+F240+F241+F242+F243+F244+F245+F246+F247+F248+F249+F250+F251+F252+F253+F254+F255+F256+F238</f>
        <v>-135684.91</v>
      </c>
      <c r="G235" s="1001">
        <f t="shared" si="64"/>
        <v>4733223.0900000008</v>
      </c>
      <c r="H235" s="1011">
        <f t="shared" si="64"/>
        <v>2613909.0499999993</v>
      </c>
      <c r="I235" s="1004">
        <f t="shared" si="61"/>
        <v>0.55224716864127332</v>
      </c>
      <c r="J235" s="467">
        <f>J236+J237+J239+J240+J241+J242+J243+J244+J245+J246+J247+J248+J249+J250+J251+J252+J253+J254+J255+J256+J238</f>
        <v>67603.08</v>
      </c>
    </row>
    <row r="236" spans="1:10" ht="33.75" x14ac:dyDescent="0.2">
      <c r="A236" s="9"/>
      <c r="B236" s="9"/>
      <c r="C236" s="10" t="s">
        <v>526</v>
      </c>
      <c r="D236" s="11" t="s">
        <v>527</v>
      </c>
      <c r="E236" s="453" t="s">
        <v>528</v>
      </c>
      <c r="F236" s="453">
        <f>G236-E236</f>
        <v>0</v>
      </c>
      <c r="G236" s="454" t="s">
        <v>528</v>
      </c>
      <c r="H236" s="1012">
        <v>772796</v>
      </c>
      <c r="I236" s="1005">
        <f t="shared" si="61"/>
        <v>0.61647909480489227</v>
      </c>
      <c r="J236" s="452">
        <v>0</v>
      </c>
    </row>
    <row r="237" spans="1:10" ht="22.5" x14ac:dyDescent="0.2">
      <c r="A237" s="9"/>
      <c r="B237" s="9"/>
      <c r="C237" s="10" t="s">
        <v>506</v>
      </c>
      <c r="D237" s="11" t="s">
        <v>507</v>
      </c>
      <c r="E237" s="453">
        <v>643000</v>
      </c>
      <c r="F237" s="453">
        <f t="shared" ref="F237:F256" si="65">G237-E237</f>
        <v>-24894</v>
      </c>
      <c r="G237" s="454" t="s">
        <v>529</v>
      </c>
      <c r="H237" s="1012">
        <v>293683</v>
      </c>
      <c r="I237" s="1005">
        <f t="shared" si="61"/>
        <v>0.47513371492915457</v>
      </c>
      <c r="J237" s="452">
        <v>0</v>
      </c>
    </row>
    <row r="238" spans="1:10" ht="33.75" x14ac:dyDescent="0.2">
      <c r="A238" s="9"/>
      <c r="B238" s="9"/>
      <c r="C238" s="10" t="s">
        <v>439</v>
      </c>
      <c r="D238" s="11" t="s">
        <v>440</v>
      </c>
      <c r="E238" s="453">
        <v>0</v>
      </c>
      <c r="F238" s="453">
        <f>G238-E238</f>
        <v>7871.08</v>
      </c>
      <c r="G238" s="454">
        <v>7871.08</v>
      </c>
      <c r="H238" s="1012">
        <v>7871.08</v>
      </c>
      <c r="I238" s="1005">
        <f>H238/G238</f>
        <v>1</v>
      </c>
      <c r="J238" s="452">
        <v>0</v>
      </c>
    </row>
    <row r="239" spans="1:10" x14ac:dyDescent="0.2">
      <c r="A239" s="9"/>
      <c r="B239" s="9"/>
      <c r="C239" s="10" t="s">
        <v>377</v>
      </c>
      <c r="D239" s="11" t="s">
        <v>378</v>
      </c>
      <c r="E239" s="453" t="s">
        <v>530</v>
      </c>
      <c r="F239" s="453">
        <f t="shared" si="65"/>
        <v>0</v>
      </c>
      <c r="G239" s="454" t="s">
        <v>530</v>
      </c>
      <c r="H239" s="1012">
        <v>50897.59</v>
      </c>
      <c r="I239" s="1005">
        <f t="shared" si="61"/>
        <v>0.45895031559963928</v>
      </c>
      <c r="J239" s="452">
        <v>2267.6799999999998</v>
      </c>
    </row>
    <row r="240" spans="1:10" x14ac:dyDescent="0.2">
      <c r="A240" s="9"/>
      <c r="B240" s="9"/>
      <c r="C240" s="10" t="s">
        <v>471</v>
      </c>
      <c r="D240" s="11" t="s">
        <v>472</v>
      </c>
      <c r="E240" s="453" t="s">
        <v>62</v>
      </c>
      <c r="F240" s="453">
        <f t="shared" si="65"/>
        <v>0</v>
      </c>
      <c r="G240" s="454" t="s">
        <v>62</v>
      </c>
      <c r="H240" s="1012">
        <v>1100</v>
      </c>
      <c r="I240" s="1005">
        <f t="shared" si="61"/>
        <v>0.73333333333333328</v>
      </c>
      <c r="J240" s="452">
        <v>0</v>
      </c>
    </row>
    <row r="241" spans="1:10" x14ac:dyDescent="0.2">
      <c r="A241" s="9"/>
      <c r="B241" s="9"/>
      <c r="C241" s="10" t="s">
        <v>269</v>
      </c>
      <c r="D241" s="11" t="s">
        <v>270</v>
      </c>
      <c r="E241" s="453">
        <v>1841815</v>
      </c>
      <c r="F241" s="453">
        <f t="shared" si="65"/>
        <v>-116380</v>
      </c>
      <c r="G241" s="454" t="s">
        <v>531</v>
      </c>
      <c r="H241" s="1012">
        <v>862854.73</v>
      </c>
      <c r="I241" s="1005">
        <f t="shared" si="61"/>
        <v>0.5000795335668976</v>
      </c>
      <c r="J241" s="452">
        <v>43749.75</v>
      </c>
    </row>
    <row r="242" spans="1:10" x14ac:dyDescent="0.2">
      <c r="A242" s="9"/>
      <c r="B242" s="9"/>
      <c r="C242" s="10" t="s">
        <v>358</v>
      </c>
      <c r="D242" s="11" t="s">
        <v>359</v>
      </c>
      <c r="E242" s="453">
        <v>166100</v>
      </c>
      <c r="F242" s="453">
        <f t="shared" si="65"/>
        <v>-5634</v>
      </c>
      <c r="G242" s="454" t="s">
        <v>532</v>
      </c>
      <c r="H242" s="1012">
        <v>158814.28</v>
      </c>
      <c r="I242" s="1005">
        <f t="shared" si="61"/>
        <v>0.98970672915134672</v>
      </c>
      <c r="J242" s="452">
        <v>0</v>
      </c>
    </row>
    <row r="243" spans="1:10" x14ac:dyDescent="0.2">
      <c r="A243" s="9"/>
      <c r="B243" s="9"/>
      <c r="C243" s="10" t="s">
        <v>272</v>
      </c>
      <c r="D243" s="11" t="s">
        <v>273</v>
      </c>
      <c r="E243" s="453">
        <v>357438</v>
      </c>
      <c r="F243" s="453">
        <f t="shared" si="65"/>
        <v>-20400</v>
      </c>
      <c r="G243" s="454" t="s">
        <v>533</v>
      </c>
      <c r="H243" s="1012">
        <v>183929.73</v>
      </c>
      <c r="I243" s="1005">
        <f t="shared" si="61"/>
        <v>0.54572401331600595</v>
      </c>
      <c r="J243" s="452">
        <v>16436.36</v>
      </c>
    </row>
    <row r="244" spans="1:10" x14ac:dyDescent="0.2">
      <c r="A244" s="9"/>
      <c r="B244" s="9"/>
      <c r="C244" s="10" t="s">
        <v>275</v>
      </c>
      <c r="D244" s="11" t="s">
        <v>276</v>
      </c>
      <c r="E244" s="453">
        <v>47490</v>
      </c>
      <c r="F244" s="453">
        <f t="shared" si="65"/>
        <v>-2926</v>
      </c>
      <c r="G244" s="454" t="s">
        <v>534</v>
      </c>
      <c r="H244" s="1012">
        <v>22706.34</v>
      </c>
      <c r="I244" s="1005">
        <f t="shared" si="61"/>
        <v>0.50952203572390276</v>
      </c>
      <c r="J244" s="452">
        <v>3168.35</v>
      </c>
    </row>
    <row r="245" spans="1:10" x14ac:dyDescent="0.2">
      <c r="A245" s="9"/>
      <c r="B245" s="9"/>
      <c r="C245" s="10" t="s">
        <v>289</v>
      </c>
      <c r="D245" s="11" t="s">
        <v>290</v>
      </c>
      <c r="E245" s="453" t="s">
        <v>535</v>
      </c>
      <c r="F245" s="453">
        <f t="shared" si="65"/>
        <v>0</v>
      </c>
      <c r="G245" s="454" t="s">
        <v>535</v>
      </c>
      <c r="H245" s="1012">
        <v>0</v>
      </c>
      <c r="I245" s="1005">
        <f t="shared" si="61"/>
        <v>0</v>
      </c>
      <c r="J245" s="452">
        <v>0</v>
      </c>
    </row>
    <row r="246" spans="1:10" x14ac:dyDescent="0.2">
      <c r="A246" s="9"/>
      <c r="B246" s="9"/>
      <c r="C246" s="10" t="s">
        <v>278</v>
      </c>
      <c r="D246" s="11" t="s">
        <v>279</v>
      </c>
      <c r="E246" s="453" t="s">
        <v>536</v>
      </c>
      <c r="F246" s="453">
        <f t="shared" si="65"/>
        <v>342.07000000000698</v>
      </c>
      <c r="G246" s="454">
        <v>66063.070000000007</v>
      </c>
      <c r="H246" s="1012">
        <v>32237.58</v>
      </c>
      <c r="I246" s="1005">
        <f t="shared" si="61"/>
        <v>0.48798186339205851</v>
      </c>
      <c r="J246" s="452">
        <v>0</v>
      </c>
    </row>
    <row r="247" spans="1:10" ht="22.5" x14ac:dyDescent="0.2">
      <c r="A247" s="9"/>
      <c r="B247" s="9"/>
      <c r="C247" s="10" t="s">
        <v>388</v>
      </c>
      <c r="D247" s="11" t="s">
        <v>389</v>
      </c>
      <c r="E247" s="453" t="s">
        <v>537</v>
      </c>
      <c r="F247" s="453">
        <f t="shared" si="65"/>
        <v>0</v>
      </c>
      <c r="G247" s="454" t="s">
        <v>537</v>
      </c>
      <c r="H247" s="1012">
        <v>3.9</v>
      </c>
      <c r="I247" s="1005">
        <f t="shared" si="61"/>
        <v>1.2999999999999999E-2</v>
      </c>
      <c r="J247" s="452">
        <v>0</v>
      </c>
    </row>
    <row r="248" spans="1:10" x14ac:dyDescent="0.2">
      <c r="A248" s="9"/>
      <c r="B248" s="9"/>
      <c r="C248" s="10" t="s">
        <v>391</v>
      </c>
      <c r="D248" s="11" t="s">
        <v>392</v>
      </c>
      <c r="E248" s="453" t="s">
        <v>538</v>
      </c>
      <c r="F248" s="453">
        <f t="shared" si="65"/>
        <v>26335.94</v>
      </c>
      <c r="G248" s="454">
        <v>30045.94</v>
      </c>
      <c r="H248" s="1012">
        <v>578.6</v>
      </c>
      <c r="I248" s="1005">
        <f t="shared" si="61"/>
        <v>1.9257177508841462E-2</v>
      </c>
      <c r="J248" s="452">
        <v>0</v>
      </c>
    </row>
    <row r="249" spans="1:10" x14ac:dyDescent="0.2">
      <c r="A249" s="9"/>
      <c r="B249" s="9"/>
      <c r="C249" s="10" t="s">
        <v>292</v>
      </c>
      <c r="D249" s="11" t="s">
        <v>293</v>
      </c>
      <c r="E249" s="453" t="s">
        <v>539</v>
      </c>
      <c r="F249" s="453">
        <f t="shared" si="65"/>
        <v>0</v>
      </c>
      <c r="G249" s="454" t="s">
        <v>539</v>
      </c>
      <c r="H249" s="1012">
        <v>106388.17</v>
      </c>
      <c r="I249" s="1005">
        <f t="shared" si="61"/>
        <v>0.58843014380530978</v>
      </c>
      <c r="J249" s="452">
        <v>869.67</v>
      </c>
    </row>
    <row r="250" spans="1:10" x14ac:dyDescent="0.2">
      <c r="A250" s="9"/>
      <c r="B250" s="9"/>
      <c r="C250" s="10" t="s">
        <v>308</v>
      </c>
      <c r="D250" s="11" t="s">
        <v>309</v>
      </c>
      <c r="E250" s="453" t="s">
        <v>540</v>
      </c>
      <c r="F250" s="453">
        <f t="shared" si="65"/>
        <v>0</v>
      </c>
      <c r="G250" s="454" t="s">
        <v>540</v>
      </c>
      <c r="H250" s="1012">
        <v>9999.9</v>
      </c>
      <c r="I250" s="1005">
        <f t="shared" si="61"/>
        <v>0.7692230769230769</v>
      </c>
      <c r="J250" s="452">
        <v>0</v>
      </c>
    </row>
    <row r="251" spans="1:10" x14ac:dyDescent="0.2">
      <c r="A251" s="9"/>
      <c r="B251" s="9"/>
      <c r="C251" s="10" t="s">
        <v>395</v>
      </c>
      <c r="D251" s="11" t="s">
        <v>396</v>
      </c>
      <c r="E251" s="453" t="s">
        <v>541</v>
      </c>
      <c r="F251" s="453">
        <f t="shared" si="65"/>
        <v>0</v>
      </c>
      <c r="G251" s="454" t="s">
        <v>541</v>
      </c>
      <c r="H251" s="1012">
        <v>0</v>
      </c>
      <c r="I251" s="1005">
        <f t="shared" si="61"/>
        <v>0</v>
      </c>
      <c r="J251" s="452">
        <v>145</v>
      </c>
    </row>
    <row r="252" spans="1:10" x14ac:dyDescent="0.2">
      <c r="A252" s="9"/>
      <c r="B252" s="9"/>
      <c r="C252" s="10" t="s">
        <v>262</v>
      </c>
      <c r="D252" s="11" t="s">
        <v>263</v>
      </c>
      <c r="E252" s="453" t="s">
        <v>542</v>
      </c>
      <c r="F252" s="453">
        <f t="shared" si="65"/>
        <v>0</v>
      </c>
      <c r="G252" s="454" t="s">
        <v>542</v>
      </c>
      <c r="H252" s="1012">
        <v>21292.78</v>
      </c>
      <c r="I252" s="1005">
        <f t="shared" si="61"/>
        <v>0.47149645704162974</v>
      </c>
      <c r="J252" s="452">
        <v>933.27</v>
      </c>
    </row>
    <row r="253" spans="1:10" x14ac:dyDescent="0.2">
      <c r="A253" s="9"/>
      <c r="B253" s="9"/>
      <c r="C253" s="10" t="s">
        <v>398</v>
      </c>
      <c r="D253" s="11" t="s">
        <v>399</v>
      </c>
      <c r="E253" s="453" t="s">
        <v>543</v>
      </c>
      <c r="F253" s="453">
        <f t="shared" si="65"/>
        <v>0</v>
      </c>
      <c r="G253" s="454" t="s">
        <v>543</v>
      </c>
      <c r="H253" s="1012">
        <v>3220.34</v>
      </c>
      <c r="I253" s="1005">
        <f t="shared" si="61"/>
        <v>0.42095947712418302</v>
      </c>
      <c r="J253" s="452">
        <v>0</v>
      </c>
    </row>
    <row r="254" spans="1:10" x14ac:dyDescent="0.2">
      <c r="A254" s="9"/>
      <c r="B254" s="9"/>
      <c r="C254" s="10" t="s">
        <v>365</v>
      </c>
      <c r="D254" s="11" t="s">
        <v>366</v>
      </c>
      <c r="E254" s="453" t="s">
        <v>49</v>
      </c>
      <c r="F254" s="453">
        <f t="shared" si="65"/>
        <v>0</v>
      </c>
      <c r="G254" s="454" t="s">
        <v>49</v>
      </c>
      <c r="H254" s="1012">
        <v>1832.03</v>
      </c>
      <c r="I254" s="1005">
        <f t="shared" si="61"/>
        <v>0.45800750000000001</v>
      </c>
      <c r="J254" s="452">
        <v>33</v>
      </c>
    </row>
    <row r="255" spans="1:10" x14ac:dyDescent="0.2">
      <c r="A255" s="9"/>
      <c r="B255" s="9"/>
      <c r="C255" s="10" t="s">
        <v>282</v>
      </c>
      <c r="D255" s="11" t="s">
        <v>283</v>
      </c>
      <c r="E255" s="453" t="s">
        <v>544</v>
      </c>
      <c r="F255" s="453">
        <f t="shared" si="65"/>
        <v>0</v>
      </c>
      <c r="G255" s="454" t="s">
        <v>544</v>
      </c>
      <c r="H255" s="1012">
        <v>0</v>
      </c>
      <c r="I255" s="1005">
        <f t="shared" si="61"/>
        <v>0</v>
      </c>
      <c r="J255" s="452">
        <v>0</v>
      </c>
    </row>
    <row r="256" spans="1:10" x14ac:dyDescent="0.2">
      <c r="A256" s="9"/>
      <c r="B256" s="9"/>
      <c r="C256" s="10" t="s">
        <v>405</v>
      </c>
      <c r="D256" s="11" t="s">
        <v>406</v>
      </c>
      <c r="E256" s="453" t="s">
        <v>545</v>
      </c>
      <c r="F256" s="453">
        <f t="shared" si="65"/>
        <v>0</v>
      </c>
      <c r="G256" s="454" t="s">
        <v>545</v>
      </c>
      <c r="H256" s="1012">
        <v>83703</v>
      </c>
      <c r="I256" s="1005">
        <f t="shared" si="61"/>
        <v>0.75</v>
      </c>
      <c r="J256" s="452">
        <v>0</v>
      </c>
    </row>
    <row r="257" spans="1:10" ht="15" x14ac:dyDescent="0.2">
      <c r="A257" s="8"/>
      <c r="B257" s="464" t="s">
        <v>546</v>
      </c>
      <c r="C257" s="465"/>
      <c r="D257" s="466" t="s">
        <v>547</v>
      </c>
      <c r="E257" s="467">
        <f>E258+E259+E260</f>
        <v>801000</v>
      </c>
      <c r="F257" s="467">
        <f t="shared" ref="F257:J257" si="66">F258+F259+F260</f>
        <v>0</v>
      </c>
      <c r="G257" s="1001">
        <f t="shared" si="66"/>
        <v>801000</v>
      </c>
      <c r="H257" s="1011">
        <f t="shared" si="66"/>
        <v>396102.5</v>
      </c>
      <c r="I257" s="1004">
        <f t="shared" si="61"/>
        <v>0.49450998751560549</v>
      </c>
      <c r="J257" s="467">
        <f t="shared" si="66"/>
        <v>74407.240000000005</v>
      </c>
    </row>
    <row r="258" spans="1:10" x14ac:dyDescent="0.2">
      <c r="A258" s="9"/>
      <c r="B258" s="9"/>
      <c r="C258" s="10" t="s">
        <v>289</v>
      </c>
      <c r="D258" s="11" t="s">
        <v>290</v>
      </c>
      <c r="E258" s="453" t="s">
        <v>46</v>
      </c>
      <c r="F258" s="453">
        <f>G258-E258</f>
        <v>0</v>
      </c>
      <c r="G258" s="454" t="s">
        <v>46</v>
      </c>
      <c r="H258" s="1012">
        <v>0</v>
      </c>
      <c r="I258" s="1005">
        <f t="shared" si="61"/>
        <v>0</v>
      </c>
      <c r="J258" s="452">
        <v>0</v>
      </c>
    </row>
    <row r="259" spans="1:10" x14ac:dyDescent="0.2">
      <c r="A259" s="9"/>
      <c r="B259" s="9"/>
      <c r="C259" s="10" t="s">
        <v>278</v>
      </c>
      <c r="D259" s="11" t="s">
        <v>279</v>
      </c>
      <c r="E259" s="453" t="s">
        <v>240</v>
      </c>
      <c r="F259" s="453">
        <f t="shared" ref="F259:F260" si="67">G259-E259</f>
        <v>0</v>
      </c>
      <c r="G259" s="454" t="s">
        <v>240</v>
      </c>
      <c r="H259" s="1012">
        <v>0</v>
      </c>
      <c r="I259" s="1005">
        <f t="shared" si="61"/>
        <v>0</v>
      </c>
      <c r="J259" s="452">
        <v>0</v>
      </c>
    </row>
    <row r="260" spans="1:10" x14ac:dyDescent="0.2">
      <c r="A260" s="9"/>
      <c r="B260" s="9"/>
      <c r="C260" s="10" t="s">
        <v>262</v>
      </c>
      <c r="D260" s="11" t="s">
        <v>263</v>
      </c>
      <c r="E260" s="453" t="s">
        <v>548</v>
      </c>
      <c r="F260" s="453">
        <f t="shared" si="67"/>
        <v>0</v>
      </c>
      <c r="G260" s="454" t="s">
        <v>548</v>
      </c>
      <c r="H260" s="1012">
        <v>396102.5</v>
      </c>
      <c r="I260" s="1005">
        <f t="shared" si="61"/>
        <v>0.49699184441656213</v>
      </c>
      <c r="J260" s="452">
        <v>74407.240000000005</v>
      </c>
    </row>
    <row r="261" spans="1:10" ht="15" x14ac:dyDescent="0.2">
      <c r="A261" s="8"/>
      <c r="B261" s="464" t="s">
        <v>549</v>
      </c>
      <c r="C261" s="465"/>
      <c r="D261" s="466" t="s">
        <v>550</v>
      </c>
      <c r="E261" s="467">
        <f>E262+E263+E264+E265+E266+E267+E268+E269+E270+E271+E272+E273+E274+E275</f>
        <v>616411</v>
      </c>
      <c r="F261" s="467">
        <f t="shared" ref="F261:J261" si="68">F262+F263+F264+F265+F266+F267+F268+F269+F270+F271+F272+F273+F274+F275</f>
        <v>0</v>
      </c>
      <c r="G261" s="1001">
        <f t="shared" si="68"/>
        <v>616411</v>
      </c>
      <c r="H261" s="1011">
        <f t="shared" si="68"/>
        <v>293914.76</v>
      </c>
      <c r="I261" s="1004">
        <f t="shared" si="61"/>
        <v>0.4768162151551481</v>
      </c>
      <c r="J261" s="467">
        <f t="shared" si="68"/>
        <v>17263.820000000003</v>
      </c>
    </row>
    <row r="262" spans="1:10" x14ac:dyDescent="0.2">
      <c r="A262" s="9"/>
      <c r="B262" s="9"/>
      <c r="C262" s="10" t="s">
        <v>377</v>
      </c>
      <c r="D262" s="11" t="s">
        <v>378</v>
      </c>
      <c r="E262" s="453" t="s">
        <v>551</v>
      </c>
      <c r="F262" s="453">
        <f>G262-E262</f>
        <v>0</v>
      </c>
      <c r="G262" s="454" t="s">
        <v>551</v>
      </c>
      <c r="H262" s="1012">
        <v>523.85</v>
      </c>
      <c r="I262" s="1005">
        <f t="shared" si="61"/>
        <v>0.41575396825396826</v>
      </c>
      <c r="J262" s="452">
        <v>0</v>
      </c>
    </row>
    <row r="263" spans="1:10" x14ac:dyDescent="0.2">
      <c r="A263" s="9"/>
      <c r="B263" s="9"/>
      <c r="C263" s="10" t="s">
        <v>269</v>
      </c>
      <c r="D263" s="11" t="s">
        <v>270</v>
      </c>
      <c r="E263" s="453" t="s">
        <v>552</v>
      </c>
      <c r="F263" s="453">
        <f t="shared" ref="F263:F275" si="69">G263-E263</f>
        <v>0</v>
      </c>
      <c r="G263" s="454" t="s">
        <v>552</v>
      </c>
      <c r="H263" s="1012">
        <v>192328.25</v>
      </c>
      <c r="I263" s="1005">
        <f t="shared" si="61"/>
        <v>0.44907757650476099</v>
      </c>
      <c r="J263" s="452">
        <v>10248.709999999999</v>
      </c>
    </row>
    <row r="264" spans="1:10" x14ac:dyDescent="0.2">
      <c r="A264" s="9"/>
      <c r="B264" s="9"/>
      <c r="C264" s="10" t="s">
        <v>358</v>
      </c>
      <c r="D264" s="11" t="s">
        <v>359</v>
      </c>
      <c r="E264" s="453" t="s">
        <v>553</v>
      </c>
      <c r="F264" s="453">
        <f t="shared" si="69"/>
        <v>0</v>
      </c>
      <c r="G264" s="454" t="s">
        <v>553</v>
      </c>
      <c r="H264" s="1012">
        <v>31517.3</v>
      </c>
      <c r="I264" s="1005">
        <f t="shared" ref="I264:I329" si="70">H264/G264</f>
        <v>0.96976307692307695</v>
      </c>
      <c r="J264" s="452">
        <v>0</v>
      </c>
    </row>
    <row r="265" spans="1:10" x14ac:dyDescent="0.2">
      <c r="A265" s="9"/>
      <c r="B265" s="9"/>
      <c r="C265" s="10" t="s">
        <v>272</v>
      </c>
      <c r="D265" s="11" t="s">
        <v>273</v>
      </c>
      <c r="E265" s="453" t="s">
        <v>554</v>
      </c>
      <c r="F265" s="453">
        <f t="shared" si="69"/>
        <v>0</v>
      </c>
      <c r="G265" s="454" t="s">
        <v>554</v>
      </c>
      <c r="H265" s="1012">
        <v>37578.89</v>
      </c>
      <c r="I265" s="1005">
        <f t="shared" si="70"/>
        <v>0.48549028473980671</v>
      </c>
      <c r="J265" s="452">
        <v>6142.26</v>
      </c>
    </row>
    <row r="266" spans="1:10" x14ac:dyDescent="0.2">
      <c r="A266" s="9"/>
      <c r="B266" s="9"/>
      <c r="C266" s="10" t="s">
        <v>275</v>
      </c>
      <c r="D266" s="11" t="s">
        <v>276</v>
      </c>
      <c r="E266" s="453" t="s">
        <v>555</v>
      </c>
      <c r="F266" s="453">
        <f t="shared" si="69"/>
        <v>0</v>
      </c>
      <c r="G266" s="454" t="s">
        <v>555</v>
      </c>
      <c r="H266" s="1012">
        <v>3079.2</v>
      </c>
      <c r="I266" s="1005">
        <f t="shared" si="70"/>
        <v>0.41006791849780261</v>
      </c>
      <c r="J266" s="452">
        <v>475.47</v>
      </c>
    </row>
    <row r="267" spans="1:10" x14ac:dyDescent="0.2">
      <c r="A267" s="9"/>
      <c r="B267" s="9"/>
      <c r="C267" s="10" t="s">
        <v>289</v>
      </c>
      <c r="D267" s="11" t="s">
        <v>290</v>
      </c>
      <c r="E267" s="453" t="s">
        <v>204</v>
      </c>
      <c r="F267" s="453">
        <f t="shared" si="69"/>
        <v>0</v>
      </c>
      <c r="G267" s="454" t="s">
        <v>204</v>
      </c>
      <c r="H267" s="1012">
        <v>2212</v>
      </c>
      <c r="I267" s="1005">
        <f t="shared" si="70"/>
        <v>0.24577777777777779</v>
      </c>
      <c r="J267" s="452">
        <v>188</v>
      </c>
    </row>
    <row r="268" spans="1:10" x14ac:dyDescent="0.2">
      <c r="A268" s="9"/>
      <c r="B268" s="9"/>
      <c r="C268" s="10" t="s">
        <v>278</v>
      </c>
      <c r="D268" s="11" t="s">
        <v>279</v>
      </c>
      <c r="E268" s="453" t="s">
        <v>456</v>
      </c>
      <c r="F268" s="453">
        <f t="shared" si="69"/>
        <v>0</v>
      </c>
      <c r="G268" s="454" t="s">
        <v>456</v>
      </c>
      <c r="H268" s="1012">
        <v>6712.17</v>
      </c>
      <c r="I268" s="1005">
        <f t="shared" si="70"/>
        <v>0.46290827586206895</v>
      </c>
      <c r="J268" s="452">
        <v>0</v>
      </c>
    </row>
    <row r="269" spans="1:10" x14ac:dyDescent="0.2">
      <c r="A269" s="9"/>
      <c r="B269" s="9"/>
      <c r="C269" s="10" t="s">
        <v>292</v>
      </c>
      <c r="D269" s="11" t="s">
        <v>293</v>
      </c>
      <c r="E269" s="453" t="s">
        <v>178</v>
      </c>
      <c r="F269" s="453">
        <f t="shared" si="69"/>
        <v>0</v>
      </c>
      <c r="G269" s="454" t="s">
        <v>178</v>
      </c>
      <c r="H269" s="1012">
        <v>2334.5500000000002</v>
      </c>
      <c r="I269" s="1005">
        <f t="shared" si="70"/>
        <v>0.53057954545454544</v>
      </c>
      <c r="J269" s="452">
        <v>172.38</v>
      </c>
    </row>
    <row r="270" spans="1:10" x14ac:dyDescent="0.2">
      <c r="A270" s="9"/>
      <c r="B270" s="9"/>
      <c r="C270" s="10" t="s">
        <v>395</v>
      </c>
      <c r="D270" s="11" t="s">
        <v>396</v>
      </c>
      <c r="E270" s="453" t="s">
        <v>537</v>
      </c>
      <c r="F270" s="453">
        <f t="shared" si="69"/>
        <v>0</v>
      </c>
      <c r="G270" s="454" t="s">
        <v>537</v>
      </c>
      <c r="H270" s="1012">
        <v>0</v>
      </c>
      <c r="I270" s="1005">
        <f t="shared" si="70"/>
        <v>0</v>
      </c>
      <c r="J270" s="452">
        <v>0</v>
      </c>
    </row>
    <row r="271" spans="1:10" x14ac:dyDescent="0.2">
      <c r="A271" s="9"/>
      <c r="B271" s="9"/>
      <c r="C271" s="10" t="s">
        <v>262</v>
      </c>
      <c r="D271" s="11" t="s">
        <v>263</v>
      </c>
      <c r="E271" s="453" t="s">
        <v>556</v>
      </c>
      <c r="F271" s="453">
        <f t="shared" si="69"/>
        <v>0</v>
      </c>
      <c r="G271" s="454" t="s">
        <v>556</v>
      </c>
      <c r="H271" s="1012">
        <v>5758.13</v>
      </c>
      <c r="I271" s="1005">
        <f t="shared" si="70"/>
        <v>0.26535161290322579</v>
      </c>
      <c r="J271" s="452">
        <v>0</v>
      </c>
    </row>
    <row r="272" spans="1:10" x14ac:dyDescent="0.2">
      <c r="A272" s="9"/>
      <c r="B272" s="9"/>
      <c r="C272" s="10" t="s">
        <v>398</v>
      </c>
      <c r="D272" s="11" t="s">
        <v>399</v>
      </c>
      <c r="E272" s="453" t="s">
        <v>557</v>
      </c>
      <c r="F272" s="453">
        <f t="shared" si="69"/>
        <v>0</v>
      </c>
      <c r="G272" s="454" t="s">
        <v>557</v>
      </c>
      <c r="H272" s="1012">
        <v>2281.46</v>
      </c>
      <c r="I272" s="1005">
        <f t="shared" si="70"/>
        <v>0.49063655913978493</v>
      </c>
      <c r="J272" s="452">
        <v>0</v>
      </c>
    </row>
    <row r="273" spans="1:10" x14ac:dyDescent="0.2">
      <c r="A273" s="9"/>
      <c r="B273" s="9"/>
      <c r="C273" s="10" t="s">
        <v>365</v>
      </c>
      <c r="D273" s="11" t="s">
        <v>366</v>
      </c>
      <c r="E273" s="453" t="s">
        <v>330</v>
      </c>
      <c r="F273" s="453">
        <f t="shared" si="69"/>
        <v>0</v>
      </c>
      <c r="G273" s="454" t="s">
        <v>330</v>
      </c>
      <c r="H273" s="1012">
        <v>1508.46</v>
      </c>
      <c r="I273" s="1005">
        <f t="shared" si="70"/>
        <v>0.43098857142857144</v>
      </c>
      <c r="J273" s="452">
        <v>37</v>
      </c>
    </row>
    <row r="274" spans="1:10" x14ac:dyDescent="0.2">
      <c r="A274" s="9"/>
      <c r="B274" s="9"/>
      <c r="C274" s="10" t="s">
        <v>405</v>
      </c>
      <c r="D274" s="11" t="s">
        <v>406</v>
      </c>
      <c r="E274" s="453" t="s">
        <v>558</v>
      </c>
      <c r="F274" s="453">
        <f t="shared" si="69"/>
        <v>0</v>
      </c>
      <c r="G274" s="454" t="s">
        <v>558</v>
      </c>
      <c r="H274" s="1012">
        <v>7660.5</v>
      </c>
      <c r="I274" s="1005">
        <f t="shared" si="70"/>
        <v>0.75</v>
      </c>
      <c r="J274" s="452">
        <v>0</v>
      </c>
    </row>
    <row r="275" spans="1:10" ht="22.5" x14ac:dyDescent="0.2">
      <c r="A275" s="9"/>
      <c r="B275" s="9"/>
      <c r="C275" s="10" t="s">
        <v>408</v>
      </c>
      <c r="D275" s="11" t="s">
        <v>409</v>
      </c>
      <c r="E275" s="453" t="s">
        <v>390</v>
      </c>
      <c r="F275" s="453">
        <f t="shared" si="69"/>
        <v>0</v>
      </c>
      <c r="G275" s="454" t="s">
        <v>390</v>
      </c>
      <c r="H275" s="1012">
        <v>420</v>
      </c>
      <c r="I275" s="1005">
        <f t="shared" si="70"/>
        <v>0.35</v>
      </c>
      <c r="J275" s="452">
        <v>0</v>
      </c>
    </row>
    <row r="276" spans="1:10" ht="15" x14ac:dyDescent="0.2">
      <c r="A276" s="8"/>
      <c r="B276" s="464" t="s">
        <v>559</v>
      </c>
      <c r="C276" s="465"/>
      <c r="D276" s="466" t="s">
        <v>560</v>
      </c>
      <c r="E276" s="467">
        <f>E277+E278+E279</f>
        <v>87180</v>
      </c>
      <c r="F276" s="467">
        <f t="shared" ref="F276:J276" si="71">F277+F278+F279</f>
        <v>0</v>
      </c>
      <c r="G276" s="1001">
        <f t="shared" si="71"/>
        <v>87180</v>
      </c>
      <c r="H276" s="1011">
        <f t="shared" si="71"/>
        <v>18455.53</v>
      </c>
      <c r="I276" s="1004">
        <f t="shared" si="70"/>
        <v>0.21169454003211743</v>
      </c>
      <c r="J276" s="467">
        <f t="shared" si="71"/>
        <v>491</v>
      </c>
    </row>
    <row r="277" spans="1:10" x14ac:dyDescent="0.2">
      <c r="A277" s="9"/>
      <c r="B277" s="9"/>
      <c r="C277" s="10" t="s">
        <v>278</v>
      </c>
      <c r="D277" s="11" t="s">
        <v>279</v>
      </c>
      <c r="E277" s="453" t="s">
        <v>240</v>
      </c>
      <c r="F277" s="453">
        <f>G277-E277</f>
        <v>0</v>
      </c>
      <c r="G277" s="454" t="s">
        <v>240</v>
      </c>
      <c r="H277" s="1012">
        <v>1246.53</v>
      </c>
      <c r="I277" s="1005">
        <f t="shared" si="70"/>
        <v>0.41550999999999999</v>
      </c>
      <c r="J277" s="452">
        <v>250</v>
      </c>
    </row>
    <row r="278" spans="1:10" x14ac:dyDescent="0.2">
      <c r="A278" s="9"/>
      <c r="B278" s="9"/>
      <c r="C278" s="10" t="s">
        <v>262</v>
      </c>
      <c r="D278" s="11" t="s">
        <v>263</v>
      </c>
      <c r="E278" s="453">
        <v>17000</v>
      </c>
      <c r="F278" s="453">
        <f t="shared" ref="F278:F279" si="72">G278-E278</f>
        <v>3000</v>
      </c>
      <c r="G278" s="454" t="s">
        <v>16</v>
      </c>
      <c r="H278" s="1012">
        <v>0</v>
      </c>
      <c r="I278" s="1005">
        <f t="shared" si="70"/>
        <v>0</v>
      </c>
      <c r="J278" s="452">
        <v>0</v>
      </c>
    </row>
    <row r="279" spans="1:10" ht="22.5" x14ac:dyDescent="0.2">
      <c r="A279" s="9"/>
      <c r="B279" s="9"/>
      <c r="C279" s="10" t="s">
        <v>408</v>
      </c>
      <c r="D279" s="11" t="s">
        <v>409</v>
      </c>
      <c r="E279" s="453">
        <v>67180</v>
      </c>
      <c r="F279" s="453">
        <f t="shared" si="72"/>
        <v>-3000</v>
      </c>
      <c r="G279" s="454" t="s">
        <v>561</v>
      </c>
      <c r="H279" s="1012">
        <v>17209</v>
      </c>
      <c r="I279" s="1005">
        <f t="shared" si="70"/>
        <v>0.26813649111872856</v>
      </c>
      <c r="J279" s="452">
        <v>241</v>
      </c>
    </row>
    <row r="280" spans="1:10" ht="15" x14ac:dyDescent="0.2">
      <c r="A280" s="8"/>
      <c r="B280" s="464" t="s">
        <v>188</v>
      </c>
      <c r="C280" s="465"/>
      <c r="D280" s="466" t="s">
        <v>189</v>
      </c>
      <c r="E280" s="467">
        <f>E281+E282+E283+E284+E285+E286+E287+E288+E289+E290</f>
        <v>691629</v>
      </c>
      <c r="F280" s="467">
        <f t="shared" ref="F280:J280" si="73">F281+F282+F283+F284+F285+F286+F287+F288+F289+F290</f>
        <v>0</v>
      </c>
      <c r="G280" s="1001">
        <f t="shared" si="73"/>
        <v>691629</v>
      </c>
      <c r="H280" s="1011">
        <f t="shared" si="73"/>
        <v>332923.75</v>
      </c>
      <c r="I280" s="1004">
        <f t="shared" si="70"/>
        <v>0.48136175608599407</v>
      </c>
      <c r="J280" s="467">
        <f t="shared" si="73"/>
        <v>11516.4</v>
      </c>
    </row>
    <row r="281" spans="1:10" x14ac:dyDescent="0.2">
      <c r="A281" s="9"/>
      <c r="B281" s="9"/>
      <c r="C281" s="10" t="s">
        <v>269</v>
      </c>
      <c r="D281" s="11" t="s">
        <v>270</v>
      </c>
      <c r="E281" s="453" t="s">
        <v>562</v>
      </c>
      <c r="F281" s="453" t="s">
        <v>7</v>
      </c>
      <c r="G281" s="454" t="s">
        <v>562</v>
      </c>
      <c r="H281" s="1012">
        <v>118348.05</v>
      </c>
      <c r="I281" s="1005">
        <f t="shared" si="70"/>
        <v>0.45721236869656595</v>
      </c>
      <c r="J281" s="452">
        <v>6449.32</v>
      </c>
    </row>
    <row r="282" spans="1:10" x14ac:dyDescent="0.2">
      <c r="A282" s="9"/>
      <c r="B282" s="9"/>
      <c r="C282" s="10" t="s">
        <v>358</v>
      </c>
      <c r="D282" s="11" t="s">
        <v>359</v>
      </c>
      <c r="E282" s="453" t="s">
        <v>386</v>
      </c>
      <c r="F282" s="453" t="s">
        <v>7</v>
      </c>
      <c r="G282" s="454" t="s">
        <v>386</v>
      </c>
      <c r="H282" s="1012">
        <v>19457.11</v>
      </c>
      <c r="I282" s="1005">
        <f t="shared" si="70"/>
        <v>0.92652904761904764</v>
      </c>
      <c r="J282" s="452">
        <v>0</v>
      </c>
    </row>
    <row r="283" spans="1:10" x14ac:dyDescent="0.2">
      <c r="A283" s="9"/>
      <c r="B283" s="9"/>
      <c r="C283" s="10" t="s">
        <v>272</v>
      </c>
      <c r="D283" s="11" t="s">
        <v>273</v>
      </c>
      <c r="E283" s="453" t="s">
        <v>563</v>
      </c>
      <c r="F283" s="453" t="s">
        <v>7</v>
      </c>
      <c r="G283" s="454" t="s">
        <v>563</v>
      </c>
      <c r="H283" s="1012">
        <v>23481.48</v>
      </c>
      <c r="I283" s="1005">
        <f t="shared" si="70"/>
        <v>0.48811956928449673</v>
      </c>
      <c r="J283" s="452">
        <v>3068.23</v>
      </c>
    </row>
    <row r="284" spans="1:10" x14ac:dyDescent="0.2">
      <c r="A284" s="9"/>
      <c r="B284" s="9"/>
      <c r="C284" s="10" t="s">
        <v>275</v>
      </c>
      <c r="D284" s="11" t="s">
        <v>276</v>
      </c>
      <c r="E284" s="453" t="s">
        <v>564</v>
      </c>
      <c r="F284" s="453" t="s">
        <v>7</v>
      </c>
      <c r="G284" s="454" t="s">
        <v>564</v>
      </c>
      <c r="H284" s="1012">
        <v>2163.6</v>
      </c>
      <c r="I284" s="1005">
        <f t="shared" si="70"/>
        <v>0.40845761751935056</v>
      </c>
      <c r="J284" s="452">
        <v>290.95</v>
      </c>
    </row>
    <row r="285" spans="1:10" x14ac:dyDescent="0.2">
      <c r="A285" s="9"/>
      <c r="B285" s="9"/>
      <c r="C285" s="10" t="s">
        <v>278</v>
      </c>
      <c r="D285" s="11" t="s">
        <v>279</v>
      </c>
      <c r="E285" s="453" t="s">
        <v>386</v>
      </c>
      <c r="F285" s="453" t="s">
        <v>7</v>
      </c>
      <c r="G285" s="454" t="s">
        <v>386</v>
      </c>
      <c r="H285" s="1012">
        <v>6558.68</v>
      </c>
      <c r="I285" s="1005">
        <f t="shared" si="70"/>
        <v>0.31231809523809523</v>
      </c>
      <c r="J285" s="452">
        <v>123.59</v>
      </c>
    </row>
    <row r="286" spans="1:10" x14ac:dyDescent="0.2">
      <c r="A286" s="9"/>
      <c r="B286" s="9"/>
      <c r="C286" s="10" t="s">
        <v>516</v>
      </c>
      <c r="D286" s="11" t="s">
        <v>517</v>
      </c>
      <c r="E286" s="453" t="s">
        <v>565</v>
      </c>
      <c r="F286" s="453" t="s">
        <v>7</v>
      </c>
      <c r="G286" s="454" t="s">
        <v>565</v>
      </c>
      <c r="H286" s="1012">
        <v>154572.98000000001</v>
      </c>
      <c r="I286" s="1005">
        <f t="shared" si="70"/>
        <v>0.4815357632398754</v>
      </c>
      <c r="J286" s="452">
        <v>1584.31</v>
      </c>
    </row>
    <row r="287" spans="1:10" x14ac:dyDescent="0.2">
      <c r="A287" s="9"/>
      <c r="B287" s="9"/>
      <c r="C287" s="10" t="s">
        <v>308</v>
      </c>
      <c r="D287" s="11" t="s">
        <v>309</v>
      </c>
      <c r="E287" s="453" t="s">
        <v>62</v>
      </c>
      <c r="F287" s="453" t="s">
        <v>7</v>
      </c>
      <c r="G287" s="454" t="s">
        <v>62</v>
      </c>
      <c r="H287" s="1012">
        <v>0</v>
      </c>
      <c r="I287" s="1005">
        <f t="shared" si="70"/>
        <v>0</v>
      </c>
      <c r="J287" s="452">
        <v>0</v>
      </c>
    </row>
    <row r="288" spans="1:10" x14ac:dyDescent="0.2">
      <c r="A288" s="9"/>
      <c r="B288" s="9"/>
      <c r="C288" s="10" t="s">
        <v>395</v>
      </c>
      <c r="D288" s="11" t="s">
        <v>396</v>
      </c>
      <c r="E288" s="453" t="s">
        <v>46</v>
      </c>
      <c r="F288" s="453" t="s">
        <v>7</v>
      </c>
      <c r="G288" s="454" t="s">
        <v>46</v>
      </c>
      <c r="H288" s="1012">
        <v>90</v>
      </c>
      <c r="I288" s="1005">
        <f t="shared" si="70"/>
        <v>0.09</v>
      </c>
      <c r="J288" s="452">
        <v>0</v>
      </c>
    </row>
    <row r="289" spans="1:10" x14ac:dyDescent="0.2">
      <c r="A289" s="9"/>
      <c r="B289" s="9"/>
      <c r="C289" s="10" t="s">
        <v>262</v>
      </c>
      <c r="D289" s="11" t="s">
        <v>263</v>
      </c>
      <c r="E289" s="453" t="s">
        <v>566</v>
      </c>
      <c r="F289" s="453" t="s">
        <v>7</v>
      </c>
      <c r="G289" s="454" t="s">
        <v>566</v>
      </c>
      <c r="H289" s="1012">
        <v>317.60000000000002</v>
      </c>
      <c r="I289" s="1005">
        <f t="shared" si="70"/>
        <v>9.6242424242424254E-2</v>
      </c>
      <c r="J289" s="452">
        <v>0</v>
      </c>
    </row>
    <row r="290" spans="1:10" x14ac:dyDescent="0.2">
      <c r="A290" s="9"/>
      <c r="B290" s="9"/>
      <c r="C290" s="10" t="s">
        <v>405</v>
      </c>
      <c r="D290" s="11" t="s">
        <v>406</v>
      </c>
      <c r="E290" s="453" t="s">
        <v>567</v>
      </c>
      <c r="F290" s="453" t="s">
        <v>7</v>
      </c>
      <c r="G290" s="454" t="s">
        <v>567</v>
      </c>
      <c r="H290" s="1012">
        <v>7934.25</v>
      </c>
      <c r="I290" s="1005">
        <f t="shared" si="70"/>
        <v>0.75</v>
      </c>
      <c r="J290" s="452">
        <v>0</v>
      </c>
    </row>
    <row r="291" spans="1:10" ht="56.25" x14ac:dyDescent="0.2">
      <c r="A291" s="8"/>
      <c r="B291" s="464" t="s">
        <v>568</v>
      </c>
      <c r="C291" s="465"/>
      <c r="D291" s="466" t="s">
        <v>569</v>
      </c>
      <c r="E291" s="467">
        <f>E292+E293+E294+E295+E296</f>
        <v>0</v>
      </c>
      <c r="F291" s="467">
        <f t="shared" ref="F291:J291" si="74">F292+F293+F294+F295+F296</f>
        <v>117604</v>
      </c>
      <c r="G291" s="1001">
        <f t="shared" si="74"/>
        <v>117604</v>
      </c>
      <c r="H291" s="1011">
        <f t="shared" si="74"/>
        <v>41148.020000000004</v>
      </c>
      <c r="I291" s="1004">
        <f t="shared" si="70"/>
        <v>0.34988622835957967</v>
      </c>
      <c r="J291" s="467">
        <f t="shared" si="74"/>
        <v>0</v>
      </c>
    </row>
    <row r="292" spans="1:10" ht="22.5" x14ac:dyDescent="0.2">
      <c r="A292" s="9"/>
      <c r="B292" s="9"/>
      <c r="C292" s="10" t="s">
        <v>506</v>
      </c>
      <c r="D292" s="11" t="s">
        <v>507</v>
      </c>
      <c r="E292" s="453">
        <v>0</v>
      </c>
      <c r="F292" s="453">
        <f>G292-E292</f>
        <v>50964</v>
      </c>
      <c r="G292" s="454" t="s">
        <v>570</v>
      </c>
      <c r="H292" s="1012">
        <v>21235</v>
      </c>
      <c r="I292" s="1005">
        <f t="shared" si="70"/>
        <v>0.41666666666666669</v>
      </c>
      <c r="J292" s="452">
        <v>0</v>
      </c>
    </row>
    <row r="293" spans="1:10" x14ac:dyDescent="0.2">
      <c r="A293" s="9"/>
      <c r="B293" s="9"/>
      <c r="C293" s="10" t="s">
        <v>269</v>
      </c>
      <c r="D293" s="11" t="s">
        <v>270</v>
      </c>
      <c r="E293" s="453">
        <v>0</v>
      </c>
      <c r="F293" s="453">
        <f t="shared" ref="F293:F296" si="75">G293-E293</f>
        <v>43101</v>
      </c>
      <c r="G293" s="454" t="s">
        <v>571</v>
      </c>
      <c r="H293" s="1012">
        <v>9487.0400000000009</v>
      </c>
      <c r="I293" s="1005">
        <f t="shared" si="70"/>
        <v>0.22011183035196402</v>
      </c>
      <c r="J293" s="452">
        <v>0</v>
      </c>
    </row>
    <row r="294" spans="1:10" x14ac:dyDescent="0.2">
      <c r="A294" s="9"/>
      <c r="B294" s="9"/>
      <c r="C294" s="10" t="s">
        <v>272</v>
      </c>
      <c r="D294" s="11" t="s">
        <v>273</v>
      </c>
      <c r="E294" s="453">
        <v>0</v>
      </c>
      <c r="F294" s="453">
        <f t="shared" si="75"/>
        <v>7468</v>
      </c>
      <c r="G294" s="454" t="s">
        <v>572</v>
      </c>
      <c r="H294" s="1012">
        <v>1624.9</v>
      </c>
      <c r="I294" s="1005">
        <f t="shared" si="70"/>
        <v>0.21758168184252813</v>
      </c>
      <c r="J294" s="452">
        <v>0</v>
      </c>
    </row>
    <row r="295" spans="1:10" x14ac:dyDescent="0.2">
      <c r="A295" s="9"/>
      <c r="B295" s="9"/>
      <c r="C295" s="10" t="s">
        <v>275</v>
      </c>
      <c r="D295" s="11" t="s">
        <v>276</v>
      </c>
      <c r="E295" s="453">
        <v>0</v>
      </c>
      <c r="F295" s="453">
        <f t="shared" si="75"/>
        <v>2071</v>
      </c>
      <c r="G295" s="454" t="s">
        <v>573</v>
      </c>
      <c r="H295" s="1012">
        <v>232.43</v>
      </c>
      <c r="I295" s="1005">
        <f t="shared" si="70"/>
        <v>0.11223080637373251</v>
      </c>
      <c r="J295" s="452">
        <v>0</v>
      </c>
    </row>
    <row r="296" spans="1:10" x14ac:dyDescent="0.2">
      <c r="A296" s="9"/>
      <c r="B296" s="9"/>
      <c r="C296" s="10" t="s">
        <v>262</v>
      </c>
      <c r="D296" s="11" t="s">
        <v>263</v>
      </c>
      <c r="E296" s="453">
        <v>0</v>
      </c>
      <c r="F296" s="453">
        <f t="shared" si="75"/>
        <v>14000</v>
      </c>
      <c r="G296" s="454" t="s">
        <v>291</v>
      </c>
      <c r="H296" s="1012">
        <v>8568.65</v>
      </c>
      <c r="I296" s="1005">
        <f t="shared" si="70"/>
        <v>0.61204642857142855</v>
      </c>
      <c r="J296" s="452">
        <v>0</v>
      </c>
    </row>
    <row r="297" spans="1:10" ht="56.25" x14ac:dyDescent="0.2">
      <c r="A297" s="8"/>
      <c r="B297" s="464" t="s">
        <v>574</v>
      </c>
      <c r="C297" s="465"/>
      <c r="D297" s="466" t="s">
        <v>575</v>
      </c>
      <c r="E297" s="467">
        <f>E298+E299+E300+E301</f>
        <v>0</v>
      </c>
      <c r="F297" s="467">
        <f>F298+F299+F300+F301+F302+F303</f>
        <v>670452.98</v>
      </c>
      <c r="G297" s="1001">
        <f t="shared" ref="G297:H297" si="76">G298+G299+G300+G301+G302+G303</f>
        <v>670452.98</v>
      </c>
      <c r="H297" s="1011">
        <f t="shared" si="76"/>
        <v>116605.85</v>
      </c>
      <c r="I297" s="1004">
        <f t="shared" si="70"/>
        <v>0.1739209959212949</v>
      </c>
      <c r="J297" s="467">
        <f>J298+J299+J300+J301+J302+J303</f>
        <v>0</v>
      </c>
    </row>
    <row r="298" spans="1:10" ht="22.5" x14ac:dyDescent="0.2">
      <c r="A298" s="9"/>
      <c r="B298" s="9"/>
      <c r="C298" s="10" t="s">
        <v>506</v>
      </c>
      <c r="D298" s="11" t="s">
        <v>507</v>
      </c>
      <c r="E298" s="453">
        <v>0</v>
      </c>
      <c r="F298" s="453">
        <f>G298-E298</f>
        <v>24894</v>
      </c>
      <c r="G298" s="454" t="s">
        <v>576</v>
      </c>
      <c r="H298" s="1012">
        <v>12447</v>
      </c>
      <c r="I298" s="1005">
        <f t="shared" si="70"/>
        <v>0.5</v>
      </c>
      <c r="J298" s="452">
        <v>0</v>
      </c>
    </row>
    <row r="299" spans="1:10" x14ac:dyDescent="0.2">
      <c r="A299" s="9"/>
      <c r="B299" s="9"/>
      <c r="C299" s="10" t="s">
        <v>269</v>
      </c>
      <c r="D299" s="11" t="s">
        <v>270</v>
      </c>
      <c r="E299" s="453">
        <v>0</v>
      </c>
      <c r="F299" s="453">
        <f t="shared" ref="F299:F301" si="77">G299-E299</f>
        <v>539380</v>
      </c>
      <c r="G299" s="454" t="s">
        <v>577</v>
      </c>
      <c r="H299" s="1012">
        <v>87043.27</v>
      </c>
      <c r="I299" s="1005">
        <f t="shared" si="70"/>
        <v>0.16137652489895807</v>
      </c>
      <c r="J299" s="452">
        <v>0</v>
      </c>
    </row>
    <row r="300" spans="1:10" x14ac:dyDescent="0.2">
      <c r="A300" s="9"/>
      <c r="B300" s="9"/>
      <c r="C300" s="10" t="s">
        <v>272</v>
      </c>
      <c r="D300" s="11" t="s">
        <v>273</v>
      </c>
      <c r="E300" s="453">
        <v>0</v>
      </c>
      <c r="F300" s="453">
        <f t="shared" si="77"/>
        <v>93000</v>
      </c>
      <c r="G300" s="454" t="s">
        <v>578</v>
      </c>
      <c r="H300" s="1012">
        <v>14987.63</v>
      </c>
      <c r="I300" s="1005">
        <f t="shared" si="70"/>
        <v>0.16115731182795698</v>
      </c>
      <c r="J300" s="452">
        <v>0</v>
      </c>
    </row>
    <row r="301" spans="1:10" x14ac:dyDescent="0.2">
      <c r="A301" s="9"/>
      <c r="B301" s="9"/>
      <c r="C301" s="10" t="s">
        <v>275</v>
      </c>
      <c r="D301" s="11" t="s">
        <v>276</v>
      </c>
      <c r="E301" s="453">
        <v>0</v>
      </c>
      <c r="F301" s="453">
        <f t="shared" si="77"/>
        <v>13004</v>
      </c>
      <c r="G301" s="454" t="s">
        <v>579</v>
      </c>
      <c r="H301" s="1014">
        <v>2127.9499999999998</v>
      </c>
      <c r="I301" s="1006">
        <f t="shared" si="70"/>
        <v>0.16363811135035372</v>
      </c>
      <c r="J301" s="835">
        <v>0</v>
      </c>
    </row>
    <row r="302" spans="1:10" x14ac:dyDescent="0.2">
      <c r="A302" s="9"/>
      <c r="B302" s="9"/>
      <c r="C302" s="10" t="s">
        <v>278</v>
      </c>
      <c r="D302" s="11" t="s">
        <v>279</v>
      </c>
      <c r="E302" s="453">
        <v>0</v>
      </c>
      <c r="F302" s="453">
        <f>G302-E302</f>
        <v>1.73</v>
      </c>
      <c r="G302" s="454">
        <v>1.73</v>
      </c>
      <c r="H302" s="1012">
        <v>0</v>
      </c>
      <c r="I302" s="1006">
        <f t="shared" si="70"/>
        <v>0</v>
      </c>
      <c r="J302" s="452">
        <v>0</v>
      </c>
    </row>
    <row r="303" spans="1:10" x14ac:dyDescent="0.2">
      <c r="A303" s="9"/>
      <c r="B303" s="9"/>
      <c r="C303" s="10" t="s">
        <v>391</v>
      </c>
      <c r="D303" s="11" t="s">
        <v>392</v>
      </c>
      <c r="E303" s="453">
        <v>0</v>
      </c>
      <c r="F303" s="453">
        <f>G303-E303</f>
        <v>173.25</v>
      </c>
      <c r="G303" s="454">
        <v>173.25</v>
      </c>
      <c r="H303" s="1012">
        <v>0</v>
      </c>
      <c r="I303" s="1007">
        <f t="shared" si="70"/>
        <v>0</v>
      </c>
      <c r="J303" s="452">
        <v>0</v>
      </c>
    </row>
    <row r="304" spans="1:10" ht="15" x14ac:dyDescent="0.2">
      <c r="A304" s="8"/>
      <c r="B304" s="464" t="s">
        <v>580</v>
      </c>
      <c r="C304" s="465"/>
      <c r="D304" s="466" t="s">
        <v>9</v>
      </c>
      <c r="E304" s="467">
        <f>E305+E306+E307</f>
        <v>157737</v>
      </c>
      <c r="F304" s="467">
        <f t="shared" ref="F304:J304" si="78">F305+F306+F307</f>
        <v>1000</v>
      </c>
      <c r="G304" s="1001">
        <f t="shared" si="78"/>
        <v>158737</v>
      </c>
      <c r="H304" s="1015">
        <f t="shared" si="78"/>
        <v>118152.25</v>
      </c>
      <c r="I304" s="1008">
        <f t="shared" si="70"/>
        <v>0.744327094502227</v>
      </c>
      <c r="J304" s="836">
        <f t="shared" si="78"/>
        <v>0</v>
      </c>
    </row>
    <row r="305" spans="1:10" ht="33.75" x14ac:dyDescent="0.2">
      <c r="A305" s="9"/>
      <c r="B305" s="9"/>
      <c r="C305" s="10" t="s">
        <v>213</v>
      </c>
      <c r="D305" s="11" t="s">
        <v>581</v>
      </c>
      <c r="E305" s="453">
        <v>0</v>
      </c>
      <c r="F305" s="453">
        <f>G305-E305</f>
        <v>1000</v>
      </c>
      <c r="G305" s="454" t="s">
        <v>46</v>
      </c>
      <c r="H305" s="1012">
        <v>0</v>
      </c>
      <c r="I305" s="1005">
        <f t="shared" si="70"/>
        <v>0</v>
      </c>
      <c r="J305" s="452">
        <v>0</v>
      </c>
    </row>
    <row r="306" spans="1:10" x14ac:dyDescent="0.2">
      <c r="A306" s="9"/>
      <c r="B306" s="9"/>
      <c r="C306" s="10" t="s">
        <v>278</v>
      </c>
      <c r="D306" s="11" t="s">
        <v>279</v>
      </c>
      <c r="E306" s="453" t="s">
        <v>582</v>
      </c>
      <c r="F306" s="453">
        <f t="shared" ref="F306:F307" si="79">G306-E306</f>
        <v>0</v>
      </c>
      <c r="G306" s="454" t="s">
        <v>582</v>
      </c>
      <c r="H306" s="1012">
        <v>0</v>
      </c>
      <c r="I306" s="1005">
        <f t="shared" si="70"/>
        <v>0</v>
      </c>
      <c r="J306" s="452">
        <v>0</v>
      </c>
    </row>
    <row r="307" spans="1:10" x14ac:dyDescent="0.2">
      <c r="A307" s="9"/>
      <c r="B307" s="9"/>
      <c r="C307" s="10" t="s">
        <v>405</v>
      </c>
      <c r="D307" s="11" t="s">
        <v>406</v>
      </c>
      <c r="E307" s="453" t="s">
        <v>583</v>
      </c>
      <c r="F307" s="453">
        <f t="shared" si="79"/>
        <v>0</v>
      </c>
      <c r="G307" s="454" t="s">
        <v>583</v>
      </c>
      <c r="H307" s="1012">
        <v>118152.25</v>
      </c>
      <c r="I307" s="1005">
        <f t="shared" si="70"/>
        <v>0.74999682614243002</v>
      </c>
      <c r="J307" s="452">
        <v>0</v>
      </c>
    </row>
    <row r="308" spans="1:10" x14ac:dyDescent="0.2">
      <c r="A308" s="455" t="s">
        <v>584</v>
      </c>
      <c r="B308" s="455"/>
      <c r="C308" s="455"/>
      <c r="D308" s="456" t="s">
        <v>585</v>
      </c>
      <c r="E308" s="457">
        <f>E309+E312+E315+E327</f>
        <v>277000</v>
      </c>
      <c r="F308" s="457">
        <f t="shared" ref="F308:J308" si="80">F309+F312+F315+F327</f>
        <v>127000</v>
      </c>
      <c r="G308" s="1000">
        <f t="shared" si="80"/>
        <v>404000</v>
      </c>
      <c r="H308" s="1010">
        <f t="shared" si="80"/>
        <v>154066.46000000002</v>
      </c>
      <c r="I308" s="1003">
        <f t="shared" si="70"/>
        <v>0.38135262376237627</v>
      </c>
      <c r="J308" s="457">
        <f t="shared" si="80"/>
        <v>9997.94</v>
      </c>
    </row>
    <row r="309" spans="1:10" ht="15" x14ac:dyDescent="0.2">
      <c r="A309" s="8"/>
      <c r="B309" s="464" t="s">
        <v>586</v>
      </c>
      <c r="C309" s="465"/>
      <c r="D309" s="466" t="s">
        <v>587</v>
      </c>
      <c r="E309" s="467">
        <f>E310+E311</f>
        <v>0</v>
      </c>
      <c r="F309" s="467">
        <f t="shared" ref="F309:J309" si="81">F310+F311</f>
        <v>127000</v>
      </c>
      <c r="G309" s="1001">
        <f t="shared" si="81"/>
        <v>127000</v>
      </c>
      <c r="H309" s="1011">
        <f t="shared" si="81"/>
        <v>27000</v>
      </c>
      <c r="I309" s="1004">
        <f t="shared" si="70"/>
        <v>0.2125984251968504</v>
      </c>
      <c r="J309" s="467">
        <f t="shared" si="81"/>
        <v>0</v>
      </c>
    </row>
    <row r="310" spans="1:10" ht="45" x14ac:dyDescent="0.2">
      <c r="A310" s="9"/>
      <c r="B310" s="9"/>
      <c r="C310" s="10" t="s">
        <v>589</v>
      </c>
      <c r="D310" s="11" t="s">
        <v>590</v>
      </c>
      <c r="E310" s="453">
        <v>0</v>
      </c>
      <c r="F310" s="453">
        <f>G310-E310</f>
        <v>27000</v>
      </c>
      <c r="G310" s="454" t="s">
        <v>394</v>
      </c>
      <c r="H310" s="1012">
        <v>27000</v>
      </c>
      <c r="I310" s="1005">
        <f t="shared" si="70"/>
        <v>1</v>
      </c>
      <c r="J310" s="452">
        <v>0</v>
      </c>
    </row>
    <row r="311" spans="1:10" ht="45" x14ac:dyDescent="0.2">
      <c r="A311" s="9"/>
      <c r="B311" s="9"/>
      <c r="C311" s="10" t="s">
        <v>303</v>
      </c>
      <c r="D311" s="11" t="s">
        <v>304</v>
      </c>
      <c r="E311" s="453">
        <v>0</v>
      </c>
      <c r="F311" s="453">
        <f>G311-E311</f>
        <v>100000</v>
      </c>
      <c r="G311" s="454" t="s">
        <v>310</v>
      </c>
      <c r="H311" s="1012">
        <v>0</v>
      </c>
      <c r="I311" s="1005">
        <f t="shared" si="70"/>
        <v>0</v>
      </c>
      <c r="J311" s="452">
        <v>0</v>
      </c>
    </row>
    <row r="312" spans="1:10" ht="15" x14ac:dyDescent="0.2">
      <c r="A312" s="8"/>
      <c r="B312" s="464" t="s">
        <v>591</v>
      </c>
      <c r="C312" s="465"/>
      <c r="D312" s="466" t="s">
        <v>592</v>
      </c>
      <c r="E312" s="467">
        <f>E313+E314</f>
        <v>5000</v>
      </c>
      <c r="F312" s="467">
        <f t="shared" ref="F312:J312" si="82">F313+F314</f>
        <v>0</v>
      </c>
      <c r="G312" s="1001">
        <f t="shared" si="82"/>
        <v>5000</v>
      </c>
      <c r="H312" s="1011">
        <f t="shared" si="82"/>
        <v>1400</v>
      </c>
      <c r="I312" s="1004">
        <f t="shared" si="70"/>
        <v>0.28000000000000003</v>
      </c>
      <c r="J312" s="467">
        <f t="shared" si="82"/>
        <v>0</v>
      </c>
    </row>
    <row r="313" spans="1:10" x14ac:dyDescent="0.2">
      <c r="A313" s="9"/>
      <c r="B313" s="9"/>
      <c r="C313" s="10" t="s">
        <v>289</v>
      </c>
      <c r="D313" s="11" t="s">
        <v>290</v>
      </c>
      <c r="E313" s="453" t="s">
        <v>593</v>
      </c>
      <c r="F313" s="453">
        <f>G313-E313</f>
        <v>0</v>
      </c>
      <c r="G313" s="454" t="s">
        <v>593</v>
      </c>
      <c r="H313" s="1012">
        <v>1400</v>
      </c>
      <c r="I313" s="1005">
        <f t="shared" si="70"/>
        <v>0.36842105263157893</v>
      </c>
      <c r="J313" s="452">
        <v>0</v>
      </c>
    </row>
    <row r="314" spans="1:10" x14ac:dyDescent="0.2">
      <c r="A314" s="9"/>
      <c r="B314" s="9"/>
      <c r="C314" s="10" t="s">
        <v>278</v>
      </c>
      <c r="D314" s="11" t="s">
        <v>279</v>
      </c>
      <c r="E314" s="453" t="s">
        <v>390</v>
      </c>
      <c r="F314" s="453">
        <f>G314-E314</f>
        <v>0</v>
      </c>
      <c r="G314" s="454" t="s">
        <v>390</v>
      </c>
      <c r="H314" s="1012">
        <v>0</v>
      </c>
      <c r="I314" s="1005">
        <f t="shared" si="70"/>
        <v>0</v>
      </c>
      <c r="J314" s="452">
        <v>0</v>
      </c>
    </row>
    <row r="315" spans="1:10" ht="15" x14ac:dyDescent="0.2">
      <c r="A315" s="8"/>
      <c r="B315" s="464" t="s">
        <v>594</v>
      </c>
      <c r="C315" s="465"/>
      <c r="D315" s="466" t="s">
        <v>595</v>
      </c>
      <c r="E315" s="467">
        <f>E316+E317+E318+E319+E320+E321+E322+E323+E324+E325+E326</f>
        <v>270000</v>
      </c>
      <c r="F315" s="467">
        <f t="shared" ref="F315:J315" si="83">F316+F317+F318+F319+F320+F321+F322+F323+F324+F325+F326</f>
        <v>0</v>
      </c>
      <c r="G315" s="1001">
        <f t="shared" si="83"/>
        <v>270000</v>
      </c>
      <c r="H315" s="1011">
        <f t="shared" si="83"/>
        <v>125666.46</v>
      </c>
      <c r="I315" s="1004">
        <f t="shared" si="70"/>
        <v>0.46543133333333336</v>
      </c>
      <c r="J315" s="467">
        <f t="shared" si="83"/>
        <v>9997.94</v>
      </c>
    </row>
    <row r="316" spans="1:10" ht="56.25" x14ac:dyDescent="0.2">
      <c r="A316" s="9"/>
      <c r="B316" s="9"/>
      <c r="C316" s="10" t="s">
        <v>201</v>
      </c>
      <c r="D316" s="11" t="s">
        <v>321</v>
      </c>
      <c r="E316" s="453">
        <v>38000</v>
      </c>
      <c r="F316" s="453">
        <f>G316-E316</f>
        <v>5600</v>
      </c>
      <c r="G316" s="454" t="s">
        <v>596</v>
      </c>
      <c r="H316" s="1012">
        <v>42600</v>
      </c>
      <c r="I316" s="1005">
        <f t="shared" si="70"/>
        <v>0.97706422018348627</v>
      </c>
      <c r="J316" s="452">
        <v>0</v>
      </c>
    </row>
    <row r="317" spans="1:10" ht="33.75" x14ac:dyDescent="0.2">
      <c r="A317" s="9"/>
      <c r="B317" s="9"/>
      <c r="C317" s="10" t="s">
        <v>213</v>
      </c>
      <c r="D317" s="11" t="s">
        <v>581</v>
      </c>
      <c r="E317" s="453" t="s">
        <v>7</v>
      </c>
      <c r="F317" s="453">
        <f t="shared" ref="F317:F326" si="84">G317-E317</f>
        <v>10366</v>
      </c>
      <c r="G317" s="454" t="s">
        <v>597</v>
      </c>
      <c r="H317" s="1012">
        <v>10366</v>
      </c>
      <c r="I317" s="1005">
        <f t="shared" si="70"/>
        <v>1</v>
      </c>
      <c r="J317" s="452">
        <v>0</v>
      </c>
    </row>
    <row r="318" spans="1:10" x14ac:dyDescent="0.2">
      <c r="A318" s="9"/>
      <c r="B318" s="9"/>
      <c r="C318" s="10" t="s">
        <v>272</v>
      </c>
      <c r="D318" s="11" t="s">
        <v>273</v>
      </c>
      <c r="E318" s="453" t="s">
        <v>598</v>
      </c>
      <c r="F318" s="453">
        <f t="shared" si="84"/>
        <v>0</v>
      </c>
      <c r="G318" s="454" t="s">
        <v>598</v>
      </c>
      <c r="H318" s="1012">
        <v>1325.36</v>
      </c>
      <c r="I318" s="1005">
        <f t="shared" si="70"/>
        <v>0.38753216374269001</v>
      </c>
      <c r="J318" s="452">
        <v>431.47</v>
      </c>
    </row>
    <row r="319" spans="1:10" x14ac:dyDescent="0.2">
      <c r="A319" s="9"/>
      <c r="B319" s="9"/>
      <c r="C319" s="10" t="s">
        <v>275</v>
      </c>
      <c r="D319" s="11" t="s">
        <v>276</v>
      </c>
      <c r="E319" s="453" t="s">
        <v>599</v>
      </c>
      <c r="F319" s="453">
        <f t="shared" si="84"/>
        <v>0</v>
      </c>
      <c r="G319" s="454" t="s">
        <v>599</v>
      </c>
      <c r="H319" s="1012">
        <v>36.75</v>
      </c>
      <c r="I319" s="1005">
        <f t="shared" si="70"/>
        <v>0.245</v>
      </c>
      <c r="J319" s="452">
        <v>0</v>
      </c>
    </row>
    <row r="320" spans="1:10" x14ac:dyDescent="0.2">
      <c r="A320" s="9"/>
      <c r="B320" s="9"/>
      <c r="C320" s="10" t="s">
        <v>289</v>
      </c>
      <c r="D320" s="11" t="s">
        <v>290</v>
      </c>
      <c r="E320" s="453">
        <v>120140</v>
      </c>
      <c r="F320" s="453">
        <f t="shared" si="84"/>
        <v>-200</v>
      </c>
      <c r="G320" s="454" t="s">
        <v>600</v>
      </c>
      <c r="H320" s="1012">
        <v>43387.06</v>
      </c>
      <c r="I320" s="1005">
        <f t="shared" si="70"/>
        <v>0.36173970318492576</v>
      </c>
      <c r="J320" s="452">
        <v>2227.5</v>
      </c>
    </row>
    <row r="321" spans="1:10" x14ac:dyDescent="0.2">
      <c r="A321" s="9"/>
      <c r="B321" s="9"/>
      <c r="C321" s="10" t="s">
        <v>278</v>
      </c>
      <c r="D321" s="11" t="s">
        <v>279</v>
      </c>
      <c r="E321" s="453">
        <v>30070</v>
      </c>
      <c r="F321" s="453">
        <f t="shared" si="84"/>
        <v>2000</v>
      </c>
      <c r="G321" s="454" t="s">
        <v>601</v>
      </c>
      <c r="H321" s="1012">
        <v>3346.78</v>
      </c>
      <c r="I321" s="1005">
        <f t="shared" si="70"/>
        <v>0.10435859058309947</v>
      </c>
      <c r="J321" s="452">
        <v>138.97</v>
      </c>
    </row>
    <row r="322" spans="1:10" x14ac:dyDescent="0.2">
      <c r="A322" s="9"/>
      <c r="B322" s="9"/>
      <c r="C322" s="10" t="s">
        <v>292</v>
      </c>
      <c r="D322" s="11" t="s">
        <v>293</v>
      </c>
      <c r="E322" s="453" t="s">
        <v>52</v>
      </c>
      <c r="F322" s="453">
        <f t="shared" si="84"/>
        <v>5314</v>
      </c>
      <c r="G322" s="454" t="s">
        <v>602</v>
      </c>
      <c r="H322" s="1012">
        <v>7370.6</v>
      </c>
      <c r="I322" s="1005">
        <f t="shared" si="70"/>
        <v>0.55359771668919933</v>
      </c>
      <c r="J322" s="452">
        <v>0</v>
      </c>
    </row>
    <row r="323" spans="1:10" x14ac:dyDescent="0.2">
      <c r="A323" s="9"/>
      <c r="B323" s="9"/>
      <c r="C323" s="10" t="s">
        <v>308</v>
      </c>
      <c r="D323" s="11" t="s">
        <v>309</v>
      </c>
      <c r="E323" s="453">
        <v>21280</v>
      </c>
      <c r="F323" s="453">
        <f t="shared" si="84"/>
        <v>-21280</v>
      </c>
      <c r="G323" s="454" t="s">
        <v>7</v>
      </c>
      <c r="H323" s="1012">
        <v>0</v>
      </c>
      <c r="I323" s="1005">
        <v>0</v>
      </c>
      <c r="J323" s="452">
        <v>0</v>
      </c>
    </row>
    <row r="324" spans="1:10" x14ac:dyDescent="0.2">
      <c r="A324" s="9"/>
      <c r="B324" s="9"/>
      <c r="C324" s="10" t="s">
        <v>262</v>
      </c>
      <c r="D324" s="11" t="s">
        <v>263</v>
      </c>
      <c r="E324" s="453">
        <v>45850</v>
      </c>
      <c r="F324" s="453">
        <f t="shared" si="84"/>
        <v>-1800</v>
      </c>
      <c r="G324" s="454" t="s">
        <v>603</v>
      </c>
      <c r="H324" s="1012">
        <v>16366</v>
      </c>
      <c r="I324" s="1005">
        <f t="shared" si="70"/>
        <v>0.37153234960272419</v>
      </c>
      <c r="J324" s="452">
        <v>7200</v>
      </c>
    </row>
    <row r="325" spans="1:10" x14ac:dyDescent="0.2">
      <c r="A325" s="9"/>
      <c r="B325" s="9"/>
      <c r="C325" s="10" t="s">
        <v>398</v>
      </c>
      <c r="D325" s="11" t="s">
        <v>399</v>
      </c>
      <c r="E325" s="453" t="s">
        <v>604</v>
      </c>
      <c r="F325" s="453">
        <f t="shared" si="84"/>
        <v>0</v>
      </c>
      <c r="G325" s="454" t="s">
        <v>604</v>
      </c>
      <c r="H325" s="1012">
        <v>867.91</v>
      </c>
      <c r="I325" s="1005">
        <f t="shared" si="70"/>
        <v>0.36932340425531912</v>
      </c>
      <c r="J325" s="452">
        <v>0</v>
      </c>
    </row>
    <row r="326" spans="1:10" x14ac:dyDescent="0.2">
      <c r="A326" s="9"/>
      <c r="B326" s="9"/>
      <c r="C326" s="10" t="s">
        <v>365</v>
      </c>
      <c r="D326" s="11" t="s">
        <v>366</v>
      </c>
      <c r="E326" s="453" t="s">
        <v>605</v>
      </c>
      <c r="F326" s="453">
        <f t="shared" si="84"/>
        <v>0</v>
      </c>
      <c r="G326" s="454" t="s">
        <v>605</v>
      </c>
      <c r="H326" s="1012">
        <v>0</v>
      </c>
      <c r="I326" s="1005">
        <f t="shared" si="70"/>
        <v>0</v>
      </c>
      <c r="J326" s="452">
        <v>0</v>
      </c>
    </row>
    <row r="327" spans="1:10" ht="15" x14ac:dyDescent="0.2">
      <c r="A327" s="8"/>
      <c r="B327" s="464" t="s">
        <v>606</v>
      </c>
      <c r="C327" s="465"/>
      <c r="D327" s="466" t="s">
        <v>9</v>
      </c>
      <c r="E327" s="467" t="str">
        <f>E328</f>
        <v>2 000,00</v>
      </c>
      <c r="F327" s="467">
        <f t="shared" ref="F327:J327" si="85">F328</f>
        <v>0</v>
      </c>
      <c r="G327" s="1001" t="str">
        <f t="shared" si="85"/>
        <v>2 000,00</v>
      </c>
      <c r="H327" s="1011">
        <f t="shared" si="85"/>
        <v>0</v>
      </c>
      <c r="I327" s="1004">
        <f t="shared" si="70"/>
        <v>0</v>
      </c>
      <c r="J327" s="467">
        <f t="shared" si="85"/>
        <v>0</v>
      </c>
    </row>
    <row r="328" spans="1:10" x14ac:dyDescent="0.2">
      <c r="A328" s="9"/>
      <c r="B328" s="9"/>
      <c r="C328" s="10" t="s">
        <v>262</v>
      </c>
      <c r="D328" s="11" t="s">
        <v>263</v>
      </c>
      <c r="E328" s="453" t="s">
        <v>108</v>
      </c>
      <c r="F328" s="453">
        <f>G328-E328</f>
        <v>0</v>
      </c>
      <c r="G328" s="454" t="s">
        <v>108</v>
      </c>
      <c r="H328" s="1012">
        <v>0</v>
      </c>
      <c r="I328" s="1005">
        <f t="shared" si="70"/>
        <v>0</v>
      </c>
      <c r="J328" s="452">
        <v>0</v>
      </c>
    </row>
    <row r="329" spans="1:10" x14ac:dyDescent="0.2">
      <c r="A329" s="455" t="s">
        <v>194</v>
      </c>
      <c r="B329" s="455"/>
      <c r="C329" s="455"/>
      <c r="D329" s="456" t="s">
        <v>195</v>
      </c>
      <c r="E329" s="457">
        <f>E330+E333+E343+E359+E362+E364+E367+E370+E390+E395</f>
        <v>9104130</v>
      </c>
      <c r="F329" s="457">
        <f t="shared" ref="F329:J329" si="86">F330+F333+F343+F359+F362+F364+F367+F370+F390+F395</f>
        <v>402771</v>
      </c>
      <c r="G329" s="1000">
        <f t="shared" si="86"/>
        <v>9506901</v>
      </c>
      <c r="H329" s="1010">
        <f t="shared" si="86"/>
        <v>4915257.4000000004</v>
      </c>
      <c r="I329" s="1003">
        <f t="shared" si="70"/>
        <v>0.51701994161925113</v>
      </c>
      <c r="J329" s="457">
        <f t="shared" si="86"/>
        <v>30729.09</v>
      </c>
    </row>
    <row r="330" spans="1:10" ht="22.5" x14ac:dyDescent="0.2">
      <c r="A330" s="8"/>
      <c r="B330" s="464" t="s">
        <v>607</v>
      </c>
      <c r="C330" s="465"/>
      <c r="D330" s="466" t="s">
        <v>608</v>
      </c>
      <c r="E330" s="467">
        <f>E331+E332</f>
        <v>1800</v>
      </c>
      <c r="F330" s="467">
        <f t="shared" ref="F330:J330" si="87">F331+F332</f>
        <v>0</v>
      </c>
      <c r="G330" s="1001">
        <f t="shared" si="87"/>
        <v>1800</v>
      </c>
      <c r="H330" s="1011">
        <f t="shared" si="87"/>
        <v>684.98</v>
      </c>
      <c r="I330" s="1004">
        <f t="shared" ref="I330:I393" si="88">H330/G330</f>
        <v>0.38054444444444446</v>
      </c>
      <c r="J330" s="467">
        <f t="shared" si="87"/>
        <v>0</v>
      </c>
    </row>
    <row r="331" spans="1:10" x14ac:dyDescent="0.2">
      <c r="A331" s="9"/>
      <c r="B331" s="9"/>
      <c r="C331" s="10" t="s">
        <v>278</v>
      </c>
      <c r="D331" s="11" t="s">
        <v>279</v>
      </c>
      <c r="E331" s="453" t="s">
        <v>537</v>
      </c>
      <c r="F331" s="453" t="s">
        <v>7</v>
      </c>
      <c r="G331" s="454" t="s">
        <v>537</v>
      </c>
      <c r="H331" s="1012">
        <v>134.97999999999999</v>
      </c>
      <c r="I331" s="1005">
        <f t="shared" si="88"/>
        <v>0.4499333333333333</v>
      </c>
      <c r="J331" s="452">
        <v>0</v>
      </c>
    </row>
    <row r="332" spans="1:10" x14ac:dyDescent="0.2">
      <c r="A332" s="9"/>
      <c r="B332" s="9"/>
      <c r="C332" s="10" t="s">
        <v>262</v>
      </c>
      <c r="D332" s="11" t="s">
        <v>263</v>
      </c>
      <c r="E332" s="453" t="s">
        <v>62</v>
      </c>
      <c r="F332" s="453" t="s">
        <v>7</v>
      </c>
      <c r="G332" s="454" t="s">
        <v>62</v>
      </c>
      <c r="H332" s="1012">
        <v>550</v>
      </c>
      <c r="I332" s="1005">
        <f t="shared" si="88"/>
        <v>0.36666666666666664</v>
      </c>
      <c r="J332" s="452">
        <v>0</v>
      </c>
    </row>
    <row r="333" spans="1:10" ht="15" x14ac:dyDescent="0.2">
      <c r="A333" s="8"/>
      <c r="B333" s="464" t="s">
        <v>609</v>
      </c>
      <c r="C333" s="465"/>
      <c r="D333" s="466" t="s">
        <v>610</v>
      </c>
      <c r="E333" s="467">
        <f>E334+E335+E336+E337+E338+E339+E340+E341+E342</f>
        <v>242510</v>
      </c>
      <c r="F333" s="467">
        <f t="shared" ref="F333:J333" si="89">F334+F335+F336+F337+F338+F339+F340+F341+F342</f>
        <v>0</v>
      </c>
      <c r="G333" s="1001">
        <f t="shared" si="89"/>
        <v>242510</v>
      </c>
      <c r="H333" s="1011">
        <f t="shared" si="89"/>
        <v>88345.600000000006</v>
      </c>
      <c r="I333" s="1004">
        <f t="shared" si="88"/>
        <v>0.36429673003175128</v>
      </c>
      <c r="J333" s="467">
        <f t="shared" si="89"/>
        <v>1664.01</v>
      </c>
    </row>
    <row r="334" spans="1:10" x14ac:dyDescent="0.2">
      <c r="A334" s="9"/>
      <c r="B334" s="9"/>
      <c r="C334" s="10" t="s">
        <v>377</v>
      </c>
      <c r="D334" s="11" t="s">
        <v>378</v>
      </c>
      <c r="E334" s="453" t="s">
        <v>611</v>
      </c>
      <c r="F334" s="453" t="s">
        <v>7</v>
      </c>
      <c r="G334" s="454" t="s">
        <v>611</v>
      </c>
      <c r="H334" s="1012">
        <v>0</v>
      </c>
      <c r="I334" s="1005">
        <f t="shared" si="88"/>
        <v>0</v>
      </c>
      <c r="J334" s="452">
        <v>0</v>
      </c>
    </row>
    <row r="335" spans="1:10" x14ac:dyDescent="0.2">
      <c r="A335" s="9"/>
      <c r="B335" s="9"/>
      <c r="C335" s="10" t="s">
        <v>269</v>
      </c>
      <c r="D335" s="11" t="s">
        <v>270</v>
      </c>
      <c r="E335" s="453" t="s">
        <v>612</v>
      </c>
      <c r="F335" s="453" t="s">
        <v>7</v>
      </c>
      <c r="G335" s="454" t="s">
        <v>612</v>
      </c>
      <c r="H335" s="1012">
        <v>27576.68</v>
      </c>
      <c r="I335" s="1005">
        <f t="shared" si="88"/>
        <v>0.51618523510032943</v>
      </c>
      <c r="J335" s="452">
        <v>1504.02</v>
      </c>
    </row>
    <row r="336" spans="1:10" x14ac:dyDescent="0.2">
      <c r="A336" s="9"/>
      <c r="B336" s="9"/>
      <c r="C336" s="10" t="s">
        <v>358</v>
      </c>
      <c r="D336" s="11" t="s">
        <v>359</v>
      </c>
      <c r="E336" s="453" t="s">
        <v>613</v>
      </c>
      <c r="F336" s="453" t="s">
        <v>7</v>
      </c>
      <c r="G336" s="454" t="s">
        <v>613</v>
      </c>
      <c r="H336" s="1012">
        <v>3600.64</v>
      </c>
      <c r="I336" s="1005">
        <f t="shared" si="88"/>
        <v>0.8611911026070318</v>
      </c>
      <c r="J336" s="452">
        <v>0</v>
      </c>
    </row>
    <row r="337" spans="1:10" x14ac:dyDescent="0.2">
      <c r="A337" s="9"/>
      <c r="B337" s="9"/>
      <c r="C337" s="10" t="s">
        <v>272</v>
      </c>
      <c r="D337" s="11" t="s">
        <v>273</v>
      </c>
      <c r="E337" s="453" t="s">
        <v>614</v>
      </c>
      <c r="F337" s="453" t="s">
        <v>7</v>
      </c>
      <c r="G337" s="454" t="s">
        <v>614</v>
      </c>
      <c r="H337" s="1012">
        <v>6200.85</v>
      </c>
      <c r="I337" s="1005">
        <f t="shared" si="88"/>
        <v>0.625085685483871</v>
      </c>
      <c r="J337" s="452">
        <v>0</v>
      </c>
    </row>
    <row r="338" spans="1:10" x14ac:dyDescent="0.2">
      <c r="A338" s="9"/>
      <c r="B338" s="9"/>
      <c r="C338" s="10" t="s">
        <v>275</v>
      </c>
      <c r="D338" s="11" t="s">
        <v>276</v>
      </c>
      <c r="E338" s="453" t="s">
        <v>615</v>
      </c>
      <c r="F338" s="453" t="s">
        <v>7</v>
      </c>
      <c r="G338" s="454" t="s">
        <v>615</v>
      </c>
      <c r="H338" s="1012">
        <v>677.31</v>
      </c>
      <c r="I338" s="1005">
        <f t="shared" si="88"/>
        <v>0.48002126151665481</v>
      </c>
      <c r="J338" s="452">
        <v>114.99</v>
      </c>
    </row>
    <row r="339" spans="1:10" x14ac:dyDescent="0.2">
      <c r="A339" s="9"/>
      <c r="B339" s="9"/>
      <c r="C339" s="10" t="s">
        <v>278</v>
      </c>
      <c r="D339" s="11" t="s">
        <v>279</v>
      </c>
      <c r="E339" s="453" t="s">
        <v>616</v>
      </c>
      <c r="F339" s="453" t="s">
        <v>7</v>
      </c>
      <c r="G339" s="454" t="s">
        <v>616</v>
      </c>
      <c r="H339" s="1012">
        <v>0</v>
      </c>
      <c r="I339" s="1005">
        <f t="shared" si="88"/>
        <v>0</v>
      </c>
      <c r="J339" s="452">
        <v>0</v>
      </c>
    </row>
    <row r="340" spans="1:10" ht="22.5" x14ac:dyDescent="0.2">
      <c r="A340" s="9"/>
      <c r="B340" s="9"/>
      <c r="C340" s="10" t="s">
        <v>617</v>
      </c>
      <c r="D340" s="11" t="s">
        <v>618</v>
      </c>
      <c r="E340" s="453" t="s">
        <v>619</v>
      </c>
      <c r="F340" s="453" t="s">
        <v>7</v>
      </c>
      <c r="G340" s="454" t="s">
        <v>619</v>
      </c>
      <c r="H340" s="1012">
        <v>46483.27</v>
      </c>
      <c r="I340" s="1005">
        <f t="shared" si="88"/>
        <v>0.2882290168163103</v>
      </c>
      <c r="J340" s="452">
        <v>0</v>
      </c>
    </row>
    <row r="341" spans="1:10" x14ac:dyDescent="0.2">
      <c r="A341" s="9"/>
      <c r="B341" s="9"/>
      <c r="C341" s="10" t="s">
        <v>365</v>
      </c>
      <c r="D341" s="11" t="s">
        <v>366</v>
      </c>
      <c r="E341" s="453" t="s">
        <v>40</v>
      </c>
      <c r="F341" s="453" t="s">
        <v>7</v>
      </c>
      <c r="G341" s="454" t="s">
        <v>40</v>
      </c>
      <c r="H341" s="1012">
        <v>2080.35</v>
      </c>
      <c r="I341" s="1005">
        <f t="shared" si="88"/>
        <v>0.34672500000000001</v>
      </c>
      <c r="J341" s="452">
        <v>45</v>
      </c>
    </row>
    <row r="342" spans="1:10" x14ac:dyDescent="0.2">
      <c r="A342" s="9"/>
      <c r="B342" s="9"/>
      <c r="C342" s="10" t="s">
        <v>405</v>
      </c>
      <c r="D342" s="11" t="s">
        <v>406</v>
      </c>
      <c r="E342" s="453" t="s">
        <v>620</v>
      </c>
      <c r="F342" s="453" t="s">
        <v>7</v>
      </c>
      <c r="G342" s="454" t="s">
        <v>620</v>
      </c>
      <c r="H342" s="1012">
        <v>1726.5</v>
      </c>
      <c r="I342" s="1005">
        <f t="shared" si="88"/>
        <v>0.75</v>
      </c>
      <c r="J342" s="452">
        <v>0</v>
      </c>
    </row>
    <row r="343" spans="1:10" ht="33.75" x14ac:dyDescent="0.2">
      <c r="A343" s="8"/>
      <c r="B343" s="464" t="s">
        <v>196</v>
      </c>
      <c r="C343" s="465"/>
      <c r="D343" s="466" t="s">
        <v>197</v>
      </c>
      <c r="E343" s="467">
        <f>E344+E345+E346+E347+E348+E349+E350+E351+E352+E353+E354+E355+E356+E357+E358</f>
        <v>5648719</v>
      </c>
      <c r="F343" s="467">
        <f t="shared" ref="F343:J343" si="90">F344+F345+F346+F347+F348+F349+F350+F351+F352+F353+F354+F355+F356+F357+F358</f>
        <v>-34270</v>
      </c>
      <c r="G343" s="1001">
        <f t="shared" si="90"/>
        <v>5614449</v>
      </c>
      <c r="H343" s="1011">
        <f t="shared" si="90"/>
        <v>3087343.7999999993</v>
      </c>
      <c r="I343" s="1004">
        <f t="shared" si="88"/>
        <v>0.54989257182672768</v>
      </c>
      <c r="J343" s="467">
        <f t="shared" si="90"/>
        <v>2922.71</v>
      </c>
    </row>
    <row r="344" spans="1:10" ht="56.25" x14ac:dyDescent="0.2">
      <c r="A344" s="9"/>
      <c r="B344" s="9"/>
      <c r="C344" s="10" t="s">
        <v>83</v>
      </c>
      <c r="D344" s="11" t="s">
        <v>621</v>
      </c>
      <c r="E344" s="453" t="s">
        <v>204</v>
      </c>
      <c r="F344" s="453">
        <f>G344-E344</f>
        <v>0</v>
      </c>
      <c r="G344" s="454" t="s">
        <v>204</v>
      </c>
      <c r="H344" s="1012">
        <v>1812.3</v>
      </c>
      <c r="I344" s="1005">
        <f t="shared" si="88"/>
        <v>0.20136666666666667</v>
      </c>
      <c r="J344" s="452">
        <v>0</v>
      </c>
    </row>
    <row r="345" spans="1:10" x14ac:dyDescent="0.2">
      <c r="A345" s="9"/>
      <c r="B345" s="9"/>
      <c r="C345" s="10" t="s">
        <v>622</v>
      </c>
      <c r="D345" s="11" t="s">
        <v>623</v>
      </c>
      <c r="E345" s="453">
        <v>5323156</v>
      </c>
      <c r="F345" s="453">
        <f t="shared" ref="F345:F358" si="91">G345-E345</f>
        <v>-46470</v>
      </c>
      <c r="G345" s="454" t="s">
        <v>624</v>
      </c>
      <c r="H345" s="1012">
        <v>2879590.06</v>
      </c>
      <c r="I345" s="1005">
        <f t="shared" si="88"/>
        <v>0.54571942692818942</v>
      </c>
      <c r="J345" s="452">
        <v>0</v>
      </c>
    </row>
    <row r="346" spans="1:10" x14ac:dyDescent="0.2">
      <c r="A346" s="9"/>
      <c r="B346" s="9"/>
      <c r="C346" s="10" t="s">
        <v>269</v>
      </c>
      <c r="D346" s="11" t="s">
        <v>270</v>
      </c>
      <c r="E346" s="453" t="s">
        <v>625</v>
      </c>
      <c r="F346" s="453">
        <f t="shared" si="91"/>
        <v>0</v>
      </c>
      <c r="G346" s="454" t="s">
        <v>625</v>
      </c>
      <c r="H346" s="1012">
        <v>75817.259999999995</v>
      </c>
      <c r="I346" s="1005">
        <f t="shared" si="88"/>
        <v>0.56099431734098915</v>
      </c>
      <c r="J346" s="452">
        <v>2760.14</v>
      </c>
    </row>
    <row r="347" spans="1:10" x14ac:dyDescent="0.2">
      <c r="A347" s="9"/>
      <c r="B347" s="9"/>
      <c r="C347" s="10" t="s">
        <v>358</v>
      </c>
      <c r="D347" s="11" t="s">
        <v>359</v>
      </c>
      <c r="E347" s="453" t="s">
        <v>626</v>
      </c>
      <c r="F347" s="453">
        <f t="shared" si="91"/>
        <v>0</v>
      </c>
      <c r="G347" s="454" t="s">
        <v>626</v>
      </c>
      <c r="H347" s="1012">
        <v>8879.6299999999992</v>
      </c>
      <c r="I347" s="1005">
        <f t="shared" si="88"/>
        <v>0.77463403995463653</v>
      </c>
      <c r="J347" s="452">
        <v>0</v>
      </c>
    </row>
    <row r="348" spans="1:10" x14ac:dyDescent="0.2">
      <c r="A348" s="9"/>
      <c r="B348" s="9"/>
      <c r="C348" s="10" t="s">
        <v>272</v>
      </c>
      <c r="D348" s="11" t="s">
        <v>273</v>
      </c>
      <c r="E348" s="453" t="s">
        <v>627</v>
      </c>
      <c r="F348" s="453">
        <f t="shared" si="91"/>
        <v>0</v>
      </c>
      <c r="G348" s="454" t="s">
        <v>627</v>
      </c>
      <c r="H348" s="1012">
        <v>107640.87</v>
      </c>
      <c r="I348" s="1005">
        <f t="shared" si="88"/>
        <v>0.70614738181770464</v>
      </c>
      <c r="J348" s="452">
        <v>0</v>
      </c>
    </row>
    <row r="349" spans="1:10" x14ac:dyDescent="0.2">
      <c r="A349" s="9"/>
      <c r="B349" s="9"/>
      <c r="C349" s="10" t="s">
        <v>275</v>
      </c>
      <c r="D349" s="11" t="s">
        <v>276</v>
      </c>
      <c r="E349" s="453" t="s">
        <v>628</v>
      </c>
      <c r="F349" s="453">
        <f t="shared" si="91"/>
        <v>0</v>
      </c>
      <c r="G349" s="454" t="s">
        <v>628</v>
      </c>
      <c r="H349" s="1012">
        <v>771.98</v>
      </c>
      <c r="I349" s="1005">
        <f t="shared" si="88"/>
        <v>0.24184837092731831</v>
      </c>
      <c r="J349" s="452">
        <v>162.57</v>
      </c>
    </row>
    <row r="350" spans="1:10" x14ac:dyDescent="0.2">
      <c r="A350" s="9"/>
      <c r="B350" s="9"/>
      <c r="C350" s="10" t="s">
        <v>278</v>
      </c>
      <c r="D350" s="11" t="s">
        <v>279</v>
      </c>
      <c r="E350" s="453" t="s">
        <v>544</v>
      </c>
      <c r="F350" s="453">
        <f t="shared" si="91"/>
        <v>-1475.4</v>
      </c>
      <c r="G350" s="454">
        <v>424.6</v>
      </c>
      <c r="H350" s="1012">
        <v>327.78</v>
      </c>
      <c r="I350" s="1005">
        <f t="shared" si="88"/>
        <v>0.7719736222326895</v>
      </c>
      <c r="J350" s="452">
        <v>0</v>
      </c>
    </row>
    <row r="351" spans="1:10" x14ac:dyDescent="0.2">
      <c r="A351" s="9"/>
      <c r="B351" s="9"/>
      <c r="C351" s="10" t="s">
        <v>308</v>
      </c>
      <c r="D351" s="11" t="s">
        <v>309</v>
      </c>
      <c r="E351" s="453" t="s">
        <v>336</v>
      </c>
      <c r="F351" s="453">
        <f t="shared" si="91"/>
        <v>0</v>
      </c>
      <c r="G351" s="454" t="s">
        <v>336</v>
      </c>
      <c r="H351" s="1012">
        <v>0</v>
      </c>
      <c r="I351" s="1005">
        <f t="shared" si="88"/>
        <v>0</v>
      </c>
      <c r="J351" s="452">
        <v>0</v>
      </c>
    </row>
    <row r="352" spans="1:10" x14ac:dyDescent="0.2">
      <c r="A352" s="9"/>
      <c r="B352" s="9"/>
      <c r="C352" s="10" t="s">
        <v>262</v>
      </c>
      <c r="D352" s="11" t="s">
        <v>263</v>
      </c>
      <c r="E352" s="453" t="s">
        <v>629</v>
      </c>
      <c r="F352" s="453">
        <f t="shared" si="91"/>
        <v>0</v>
      </c>
      <c r="G352" s="454" t="s">
        <v>629</v>
      </c>
      <c r="H352" s="1012">
        <v>1697.76</v>
      </c>
      <c r="I352" s="1005">
        <f t="shared" si="88"/>
        <v>0.67910400000000004</v>
      </c>
      <c r="J352" s="452">
        <v>0</v>
      </c>
    </row>
    <row r="353" spans="1:10" x14ac:dyDescent="0.2">
      <c r="A353" s="9"/>
      <c r="B353" s="9"/>
      <c r="C353" s="10" t="s">
        <v>398</v>
      </c>
      <c r="D353" s="11" t="s">
        <v>399</v>
      </c>
      <c r="E353" s="453" t="s">
        <v>630</v>
      </c>
      <c r="F353" s="453">
        <f t="shared" si="91"/>
        <v>0</v>
      </c>
      <c r="G353" s="454" t="s">
        <v>630</v>
      </c>
      <c r="H353" s="1012">
        <v>639.48</v>
      </c>
      <c r="I353" s="1005">
        <f t="shared" si="88"/>
        <v>0.47474387527839645</v>
      </c>
      <c r="J353" s="452">
        <v>0</v>
      </c>
    </row>
    <row r="354" spans="1:10" ht="22.5" x14ac:dyDescent="0.2">
      <c r="A354" s="9"/>
      <c r="B354" s="9"/>
      <c r="C354" s="10" t="s">
        <v>631</v>
      </c>
      <c r="D354" s="11" t="s">
        <v>632</v>
      </c>
      <c r="E354" s="453" t="s">
        <v>62</v>
      </c>
      <c r="F354" s="453">
        <f t="shared" si="91"/>
        <v>1475.4</v>
      </c>
      <c r="G354" s="454">
        <v>2975.4</v>
      </c>
      <c r="H354" s="1012">
        <v>1487.7</v>
      </c>
      <c r="I354" s="1005">
        <f t="shared" si="88"/>
        <v>0.5</v>
      </c>
      <c r="J354" s="452">
        <v>0</v>
      </c>
    </row>
    <row r="355" spans="1:10" x14ac:dyDescent="0.2">
      <c r="A355" s="9"/>
      <c r="B355" s="9"/>
      <c r="C355" s="10" t="s">
        <v>405</v>
      </c>
      <c r="D355" s="11" t="s">
        <v>406</v>
      </c>
      <c r="E355" s="453" t="s">
        <v>633</v>
      </c>
      <c r="F355" s="453">
        <f t="shared" si="91"/>
        <v>0</v>
      </c>
      <c r="G355" s="454" t="s">
        <v>633</v>
      </c>
      <c r="H355" s="1012">
        <v>3021.75</v>
      </c>
      <c r="I355" s="1005">
        <f t="shared" si="88"/>
        <v>0.75</v>
      </c>
      <c r="J355" s="452">
        <v>0</v>
      </c>
    </row>
    <row r="356" spans="1:10" ht="56.25" x14ac:dyDescent="0.2">
      <c r="A356" s="9"/>
      <c r="B356" s="9"/>
      <c r="C356" s="10" t="s">
        <v>634</v>
      </c>
      <c r="D356" s="11" t="s">
        <v>635</v>
      </c>
      <c r="E356" s="453" t="s">
        <v>62</v>
      </c>
      <c r="F356" s="453">
        <f t="shared" si="91"/>
        <v>0</v>
      </c>
      <c r="G356" s="454" t="s">
        <v>62</v>
      </c>
      <c r="H356" s="1012">
        <v>35</v>
      </c>
      <c r="I356" s="1005">
        <f t="shared" si="88"/>
        <v>2.3333333333333334E-2</v>
      </c>
      <c r="J356" s="452">
        <v>0</v>
      </c>
    </row>
    <row r="357" spans="1:10" x14ac:dyDescent="0.2">
      <c r="A357" s="9"/>
      <c r="B357" s="9"/>
      <c r="C357" s="10" t="s">
        <v>346</v>
      </c>
      <c r="D357" s="11" t="s">
        <v>347</v>
      </c>
      <c r="E357" s="453">
        <v>0</v>
      </c>
      <c r="F357" s="453">
        <f t="shared" si="91"/>
        <v>12200</v>
      </c>
      <c r="G357" s="454" t="s">
        <v>636</v>
      </c>
      <c r="H357" s="1012">
        <v>4962.2299999999996</v>
      </c>
      <c r="I357" s="1005">
        <f t="shared" si="88"/>
        <v>0.40674016393442619</v>
      </c>
      <c r="J357" s="452">
        <v>0</v>
      </c>
    </row>
    <row r="358" spans="1:10" ht="22.5" x14ac:dyDescent="0.2">
      <c r="A358" s="9"/>
      <c r="B358" s="9"/>
      <c r="C358" s="10" t="s">
        <v>408</v>
      </c>
      <c r="D358" s="11" t="s">
        <v>409</v>
      </c>
      <c r="E358" s="453" t="s">
        <v>46</v>
      </c>
      <c r="F358" s="453">
        <f t="shared" si="91"/>
        <v>0</v>
      </c>
      <c r="G358" s="454" t="s">
        <v>46</v>
      </c>
      <c r="H358" s="1012">
        <v>660</v>
      </c>
      <c r="I358" s="1005">
        <f t="shared" si="88"/>
        <v>0.66</v>
      </c>
      <c r="J358" s="452">
        <v>0</v>
      </c>
    </row>
    <row r="359" spans="1:10" ht="56.25" x14ac:dyDescent="0.2">
      <c r="A359" s="8"/>
      <c r="B359" s="464" t="s">
        <v>205</v>
      </c>
      <c r="C359" s="465"/>
      <c r="D359" s="466" t="s">
        <v>206</v>
      </c>
      <c r="E359" s="467">
        <f>E360+E361</f>
        <v>29946</v>
      </c>
      <c r="F359" s="467">
        <f t="shared" ref="F359:J359" si="92">F360+F361</f>
        <v>24494</v>
      </c>
      <c r="G359" s="1001">
        <f t="shared" si="92"/>
        <v>54440</v>
      </c>
      <c r="H359" s="1011">
        <f t="shared" si="92"/>
        <v>29550.14</v>
      </c>
      <c r="I359" s="1004">
        <f t="shared" si="88"/>
        <v>0.54280198383541511</v>
      </c>
      <c r="J359" s="467">
        <f t="shared" si="92"/>
        <v>0</v>
      </c>
    </row>
    <row r="360" spans="1:10" ht="56.25" x14ac:dyDescent="0.2">
      <c r="A360" s="9"/>
      <c r="B360" s="9"/>
      <c r="C360" s="10" t="s">
        <v>83</v>
      </c>
      <c r="D360" s="11" t="s">
        <v>621</v>
      </c>
      <c r="E360" s="453" t="s">
        <v>208</v>
      </c>
      <c r="F360" s="453">
        <f>G360-E360</f>
        <v>0</v>
      </c>
      <c r="G360" s="454" t="s">
        <v>208</v>
      </c>
      <c r="H360" s="1012">
        <v>0</v>
      </c>
      <c r="I360" s="1005">
        <f t="shared" si="88"/>
        <v>0</v>
      </c>
      <c r="J360" s="452">
        <v>0</v>
      </c>
    </row>
    <row r="361" spans="1:10" x14ac:dyDescent="0.2">
      <c r="A361" s="9"/>
      <c r="B361" s="9"/>
      <c r="C361" s="10" t="s">
        <v>637</v>
      </c>
      <c r="D361" s="11" t="s">
        <v>638</v>
      </c>
      <c r="E361" s="453">
        <v>29896</v>
      </c>
      <c r="F361" s="453">
        <f>G361-E361</f>
        <v>24494</v>
      </c>
      <c r="G361" s="454">
        <v>54390</v>
      </c>
      <c r="H361" s="1012">
        <v>29550.14</v>
      </c>
      <c r="I361" s="1005">
        <f t="shared" si="88"/>
        <v>0.54330097444383163</v>
      </c>
      <c r="J361" s="452">
        <v>0</v>
      </c>
    </row>
    <row r="362" spans="1:10" ht="22.5" x14ac:dyDescent="0.2">
      <c r="A362" s="8"/>
      <c r="B362" s="464" t="s">
        <v>209</v>
      </c>
      <c r="C362" s="465"/>
      <c r="D362" s="466" t="s">
        <v>210</v>
      </c>
      <c r="E362" s="467">
        <f>E363</f>
        <v>481322</v>
      </c>
      <c r="F362" s="467">
        <f t="shared" ref="F362:J362" si="93">F363</f>
        <v>90000</v>
      </c>
      <c r="G362" s="1001" t="str">
        <f t="shared" si="93"/>
        <v>571 322,00</v>
      </c>
      <c r="H362" s="1011">
        <f t="shared" si="93"/>
        <v>277232</v>
      </c>
      <c r="I362" s="1004">
        <f t="shared" si="88"/>
        <v>0.48524649847196505</v>
      </c>
      <c r="J362" s="467">
        <f t="shared" si="93"/>
        <v>2161</v>
      </c>
    </row>
    <row r="363" spans="1:10" x14ac:dyDescent="0.2">
      <c r="A363" s="9"/>
      <c r="B363" s="9"/>
      <c r="C363" s="10" t="s">
        <v>622</v>
      </c>
      <c r="D363" s="11" t="s">
        <v>623</v>
      </c>
      <c r="E363" s="453">
        <v>481322</v>
      </c>
      <c r="F363" s="453">
        <f>G363-E363</f>
        <v>90000</v>
      </c>
      <c r="G363" s="454" t="s">
        <v>639</v>
      </c>
      <c r="H363" s="1012">
        <v>277232</v>
      </c>
      <c r="I363" s="1005">
        <f t="shared" si="88"/>
        <v>0.48524649847196505</v>
      </c>
      <c r="J363" s="452">
        <v>2161</v>
      </c>
    </row>
    <row r="364" spans="1:10" ht="15" x14ac:dyDescent="0.2">
      <c r="A364" s="8"/>
      <c r="B364" s="464" t="s">
        <v>215</v>
      </c>
      <c r="C364" s="465"/>
      <c r="D364" s="466" t="s">
        <v>216</v>
      </c>
      <c r="E364" s="467">
        <f>E365+E366</f>
        <v>500790</v>
      </c>
      <c r="F364" s="467">
        <f t="shared" ref="F364:J364" si="94">F365+F366</f>
        <v>9999.9999999999836</v>
      </c>
      <c r="G364" s="1001">
        <f t="shared" si="94"/>
        <v>510790</v>
      </c>
      <c r="H364" s="1011">
        <f t="shared" si="94"/>
        <v>229858.1</v>
      </c>
      <c r="I364" s="1004">
        <f t="shared" si="88"/>
        <v>0.4500050901544666</v>
      </c>
      <c r="J364" s="467">
        <f t="shared" si="94"/>
        <v>0</v>
      </c>
    </row>
    <row r="365" spans="1:10" x14ac:dyDescent="0.2">
      <c r="A365" s="9"/>
      <c r="B365" s="9"/>
      <c r="C365" s="10" t="s">
        <v>622</v>
      </c>
      <c r="D365" s="11" t="s">
        <v>623</v>
      </c>
      <c r="E365" s="453">
        <v>500790</v>
      </c>
      <c r="F365" s="453">
        <f>G365-E365</f>
        <v>9803.9199999999837</v>
      </c>
      <c r="G365" s="454" t="s">
        <v>640</v>
      </c>
      <c r="H365" s="1012">
        <v>229858.1</v>
      </c>
      <c r="I365" s="1005">
        <f t="shared" si="88"/>
        <v>0.45017790262759105</v>
      </c>
      <c r="J365" s="452">
        <v>0</v>
      </c>
    </row>
    <row r="366" spans="1:10" x14ac:dyDescent="0.2">
      <c r="A366" s="9"/>
      <c r="B366" s="9"/>
      <c r="C366" s="10" t="s">
        <v>278</v>
      </c>
      <c r="D366" s="11" t="s">
        <v>279</v>
      </c>
      <c r="E366" s="453">
        <v>0</v>
      </c>
      <c r="F366" s="453">
        <f>G366-E366</f>
        <v>196.08</v>
      </c>
      <c r="G366" s="454" t="s">
        <v>641</v>
      </c>
      <c r="H366" s="1012">
        <v>0</v>
      </c>
      <c r="I366" s="1005">
        <f t="shared" si="88"/>
        <v>0</v>
      </c>
      <c r="J366" s="452">
        <v>0</v>
      </c>
    </row>
    <row r="367" spans="1:10" ht="15" x14ac:dyDescent="0.2">
      <c r="A367" s="8"/>
      <c r="B367" s="464" t="s">
        <v>217</v>
      </c>
      <c r="C367" s="465"/>
      <c r="D367" s="466" t="s">
        <v>218</v>
      </c>
      <c r="E367" s="467">
        <f>E368+E369</f>
        <v>151537</v>
      </c>
      <c r="F367" s="467">
        <f t="shared" ref="F367:J367" si="95">F368+F369</f>
        <v>96783</v>
      </c>
      <c r="G367" s="1001">
        <f t="shared" si="95"/>
        <v>248320</v>
      </c>
      <c r="H367" s="1011">
        <f t="shared" si="95"/>
        <v>156190.79999999999</v>
      </c>
      <c r="I367" s="1004">
        <f t="shared" si="88"/>
        <v>0.62899001288659784</v>
      </c>
      <c r="J367" s="467">
        <f t="shared" si="95"/>
        <v>0</v>
      </c>
    </row>
    <row r="368" spans="1:10" ht="56.25" x14ac:dyDescent="0.2">
      <c r="A368" s="9"/>
      <c r="B368" s="9"/>
      <c r="C368" s="10" t="s">
        <v>83</v>
      </c>
      <c r="D368" s="11" t="s">
        <v>621</v>
      </c>
      <c r="E368" s="453" t="s">
        <v>220</v>
      </c>
      <c r="F368" s="453">
        <f>G368-E368</f>
        <v>0</v>
      </c>
      <c r="G368" s="454" t="s">
        <v>220</v>
      </c>
      <c r="H368" s="1012">
        <v>1</v>
      </c>
      <c r="I368" s="1005">
        <f t="shared" si="88"/>
        <v>2E-3</v>
      </c>
      <c r="J368" s="452">
        <v>0</v>
      </c>
    </row>
    <row r="369" spans="1:10" x14ac:dyDescent="0.2">
      <c r="A369" s="9"/>
      <c r="B369" s="9"/>
      <c r="C369" s="10" t="s">
        <v>622</v>
      </c>
      <c r="D369" s="11" t="s">
        <v>623</v>
      </c>
      <c r="E369" s="453">
        <v>151037</v>
      </c>
      <c r="F369" s="453">
        <f>G369-E369</f>
        <v>96783</v>
      </c>
      <c r="G369" s="454" t="s">
        <v>219</v>
      </c>
      <c r="H369" s="1012">
        <v>156189.79999999999</v>
      </c>
      <c r="I369" s="1005">
        <f t="shared" si="88"/>
        <v>0.63025502380760223</v>
      </c>
      <c r="J369" s="452">
        <v>0</v>
      </c>
    </row>
    <row r="370" spans="1:10" ht="15" x14ac:dyDescent="0.2">
      <c r="A370" s="8"/>
      <c r="B370" s="464" t="s">
        <v>221</v>
      </c>
      <c r="C370" s="465"/>
      <c r="D370" s="466" t="s">
        <v>222</v>
      </c>
      <c r="E370" s="467">
        <f>E371+E372+E373+E374+E375+E376+E377+E378+E379+E380+E381+E382+E383+E384+E385+E386+E387+E388+E389</f>
        <v>1293327</v>
      </c>
      <c r="F370" s="467">
        <f t="shared" ref="F370:J370" si="96">F371+F372+F373+F374+F375+F376+F377+F378+F379+F380+F381+F382+F383+F384+F385+F386+F387+F388+F389</f>
        <v>0</v>
      </c>
      <c r="G370" s="1001">
        <f t="shared" si="96"/>
        <v>1293327</v>
      </c>
      <c r="H370" s="1011">
        <f t="shared" si="96"/>
        <v>580304.67000000004</v>
      </c>
      <c r="I370" s="1004">
        <f t="shared" si="88"/>
        <v>0.44869137503508399</v>
      </c>
      <c r="J370" s="467">
        <f t="shared" si="96"/>
        <v>20784.64</v>
      </c>
    </row>
    <row r="371" spans="1:10" x14ac:dyDescent="0.2">
      <c r="A371" s="9"/>
      <c r="B371" s="9"/>
      <c r="C371" s="10" t="s">
        <v>377</v>
      </c>
      <c r="D371" s="11" t="s">
        <v>378</v>
      </c>
      <c r="E371" s="453" t="s">
        <v>642</v>
      </c>
      <c r="F371" s="453">
        <f>G371-E371</f>
        <v>0</v>
      </c>
      <c r="G371" s="454" t="s">
        <v>642</v>
      </c>
      <c r="H371" s="1012">
        <v>1258.05</v>
      </c>
      <c r="I371" s="1005">
        <f t="shared" si="88"/>
        <v>0.2043615984405458</v>
      </c>
      <c r="J371" s="452">
        <v>0</v>
      </c>
    </row>
    <row r="372" spans="1:10" x14ac:dyDescent="0.2">
      <c r="A372" s="9"/>
      <c r="B372" s="9"/>
      <c r="C372" s="10" t="s">
        <v>269</v>
      </c>
      <c r="D372" s="11" t="s">
        <v>270</v>
      </c>
      <c r="E372" s="453" t="s">
        <v>643</v>
      </c>
      <c r="F372" s="453">
        <f t="shared" ref="F372:F389" si="97">G372-E372</f>
        <v>0</v>
      </c>
      <c r="G372" s="454" t="s">
        <v>643</v>
      </c>
      <c r="H372" s="1012">
        <v>342281.56</v>
      </c>
      <c r="I372" s="1005">
        <f t="shared" si="88"/>
        <v>0.41834147939285271</v>
      </c>
      <c r="J372" s="452">
        <v>14192.29</v>
      </c>
    </row>
    <row r="373" spans="1:10" x14ac:dyDescent="0.2">
      <c r="A373" s="9"/>
      <c r="B373" s="9"/>
      <c r="C373" s="10" t="s">
        <v>358</v>
      </c>
      <c r="D373" s="11" t="s">
        <v>359</v>
      </c>
      <c r="E373" s="453" t="s">
        <v>644</v>
      </c>
      <c r="F373" s="453">
        <f t="shared" si="97"/>
        <v>0</v>
      </c>
      <c r="G373" s="454" t="s">
        <v>644</v>
      </c>
      <c r="H373" s="1012">
        <v>53334.42</v>
      </c>
      <c r="I373" s="1005">
        <f t="shared" si="88"/>
        <v>0.97748327621281816</v>
      </c>
      <c r="J373" s="452">
        <v>0</v>
      </c>
    </row>
    <row r="374" spans="1:10" x14ac:dyDescent="0.2">
      <c r="A374" s="9"/>
      <c r="B374" s="9"/>
      <c r="C374" s="10" t="s">
        <v>272</v>
      </c>
      <c r="D374" s="11" t="s">
        <v>273</v>
      </c>
      <c r="E374" s="453" t="s">
        <v>645</v>
      </c>
      <c r="F374" s="453">
        <f t="shared" si="97"/>
        <v>0</v>
      </c>
      <c r="G374" s="454" t="s">
        <v>645</v>
      </c>
      <c r="H374" s="1012">
        <v>60156.4</v>
      </c>
      <c r="I374" s="1005">
        <f t="shared" si="88"/>
        <v>0.42928381811434935</v>
      </c>
      <c r="J374" s="452">
        <v>5503.44</v>
      </c>
    </row>
    <row r="375" spans="1:10" x14ac:dyDescent="0.2">
      <c r="A375" s="9"/>
      <c r="B375" s="9"/>
      <c r="C375" s="10" t="s">
        <v>275</v>
      </c>
      <c r="D375" s="11" t="s">
        <v>276</v>
      </c>
      <c r="E375" s="453" t="s">
        <v>646</v>
      </c>
      <c r="F375" s="453">
        <f t="shared" si="97"/>
        <v>0</v>
      </c>
      <c r="G375" s="454" t="s">
        <v>646</v>
      </c>
      <c r="H375" s="1012">
        <v>5473.17</v>
      </c>
      <c r="I375" s="1005">
        <f t="shared" si="88"/>
        <v>0.27450947938609688</v>
      </c>
      <c r="J375" s="452">
        <v>870.4</v>
      </c>
    </row>
    <row r="376" spans="1:10" ht="22.5" x14ac:dyDescent="0.2">
      <c r="A376" s="9"/>
      <c r="B376" s="9"/>
      <c r="C376" s="10" t="s">
        <v>383</v>
      </c>
      <c r="D376" s="11" t="s">
        <v>384</v>
      </c>
      <c r="E376" s="453" t="s">
        <v>486</v>
      </c>
      <c r="F376" s="453">
        <f t="shared" si="97"/>
        <v>-3000</v>
      </c>
      <c r="G376" s="454">
        <v>21000</v>
      </c>
      <c r="H376" s="1012">
        <v>1414</v>
      </c>
      <c r="I376" s="1005">
        <f t="shared" si="88"/>
        <v>6.7333333333333328E-2</v>
      </c>
      <c r="J376" s="452">
        <v>0</v>
      </c>
    </row>
    <row r="377" spans="1:10" x14ac:dyDescent="0.2">
      <c r="A377" s="9"/>
      <c r="B377" s="9"/>
      <c r="C377" s="10" t="s">
        <v>289</v>
      </c>
      <c r="D377" s="11" t="s">
        <v>290</v>
      </c>
      <c r="E377" s="453" t="s">
        <v>182</v>
      </c>
      <c r="F377" s="453">
        <f t="shared" si="97"/>
        <v>0</v>
      </c>
      <c r="G377" s="454" t="s">
        <v>182</v>
      </c>
      <c r="H377" s="1012">
        <v>3506</v>
      </c>
      <c r="I377" s="1005">
        <f t="shared" si="88"/>
        <v>0.35060000000000002</v>
      </c>
      <c r="J377" s="452">
        <v>94</v>
      </c>
    </row>
    <row r="378" spans="1:10" x14ac:dyDescent="0.2">
      <c r="A378" s="9"/>
      <c r="B378" s="9"/>
      <c r="C378" s="10" t="s">
        <v>278</v>
      </c>
      <c r="D378" s="11" t="s">
        <v>279</v>
      </c>
      <c r="E378" s="453" t="s">
        <v>647</v>
      </c>
      <c r="F378" s="453">
        <f t="shared" si="97"/>
        <v>0</v>
      </c>
      <c r="G378" s="454" t="s">
        <v>647</v>
      </c>
      <c r="H378" s="1012">
        <v>14887.03</v>
      </c>
      <c r="I378" s="1005">
        <f t="shared" si="88"/>
        <v>0.42656246418338112</v>
      </c>
      <c r="J378" s="452">
        <v>0</v>
      </c>
    </row>
    <row r="379" spans="1:10" x14ac:dyDescent="0.2">
      <c r="A379" s="9"/>
      <c r="B379" s="9"/>
      <c r="C379" s="10" t="s">
        <v>292</v>
      </c>
      <c r="D379" s="11" t="s">
        <v>293</v>
      </c>
      <c r="E379" s="453" t="s">
        <v>540</v>
      </c>
      <c r="F379" s="453">
        <f t="shared" si="97"/>
        <v>0</v>
      </c>
      <c r="G379" s="454" t="s">
        <v>540</v>
      </c>
      <c r="H379" s="1012">
        <v>4425.5600000000004</v>
      </c>
      <c r="I379" s="1005">
        <f t="shared" si="88"/>
        <v>0.34042769230769232</v>
      </c>
      <c r="J379" s="452">
        <v>0</v>
      </c>
    </row>
    <row r="380" spans="1:10" x14ac:dyDescent="0.2">
      <c r="A380" s="9"/>
      <c r="B380" s="9"/>
      <c r="C380" s="10" t="s">
        <v>308</v>
      </c>
      <c r="D380" s="11" t="s">
        <v>309</v>
      </c>
      <c r="E380" s="453" t="s">
        <v>46</v>
      </c>
      <c r="F380" s="453">
        <f t="shared" si="97"/>
        <v>0</v>
      </c>
      <c r="G380" s="454" t="s">
        <v>46</v>
      </c>
      <c r="H380" s="1012">
        <v>0</v>
      </c>
      <c r="I380" s="1005">
        <f t="shared" si="88"/>
        <v>0</v>
      </c>
      <c r="J380" s="452">
        <v>0</v>
      </c>
    </row>
    <row r="381" spans="1:10" x14ac:dyDescent="0.2">
      <c r="A381" s="9"/>
      <c r="B381" s="9"/>
      <c r="C381" s="10" t="s">
        <v>395</v>
      </c>
      <c r="D381" s="11" t="s">
        <v>396</v>
      </c>
      <c r="E381" s="453" t="s">
        <v>46</v>
      </c>
      <c r="F381" s="453">
        <f t="shared" si="97"/>
        <v>0</v>
      </c>
      <c r="G381" s="454" t="s">
        <v>46</v>
      </c>
      <c r="H381" s="1012">
        <v>400</v>
      </c>
      <c r="I381" s="1005">
        <f t="shared" si="88"/>
        <v>0.4</v>
      </c>
      <c r="J381" s="452">
        <v>0</v>
      </c>
    </row>
    <row r="382" spans="1:10" x14ac:dyDescent="0.2">
      <c r="A382" s="9"/>
      <c r="B382" s="9"/>
      <c r="C382" s="10" t="s">
        <v>262</v>
      </c>
      <c r="D382" s="11" t="s">
        <v>263</v>
      </c>
      <c r="E382" s="453" t="s">
        <v>648</v>
      </c>
      <c r="F382" s="453">
        <f t="shared" si="97"/>
        <v>4140</v>
      </c>
      <c r="G382" s="454">
        <v>63525</v>
      </c>
      <c r="H382" s="1012">
        <v>34531.69</v>
      </c>
      <c r="I382" s="1005">
        <f t="shared" si="88"/>
        <v>0.54359212908303822</v>
      </c>
      <c r="J382" s="452">
        <v>79.510000000000005</v>
      </c>
    </row>
    <row r="383" spans="1:10" x14ac:dyDescent="0.2">
      <c r="A383" s="9"/>
      <c r="B383" s="9"/>
      <c r="C383" s="10" t="s">
        <v>398</v>
      </c>
      <c r="D383" s="11" t="s">
        <v>399</v>
      </c>
      <c r="E383" s="453" t="s">
        <v>649</v>
      </c>
      <c r="F383" s="453">
        <f t="shared" si="97"/>
        <v>0</v>
      </c>
      <c r="G383" s="454" t="s">
        <v>649</v>
      </c>
      <c r="H383" s="1012">
        <v>3620.01</v>
      </c>
      <c r="I383" s="1005">
        <f t="shared" si="88"/>
        <v>0.3415103773584906</v>
      </c>
      <c r="J383" s="452">
        <v>0</v>
      </c>
    </row>
    <row r="384" spans="1:10" ht="22.5" x14ac:dyDescent="0.2">
      <c r="A384" s="9"/>
      <c r="B384" s="9"/>
      <c r="C384" s="10" t="s">
        <v>402</v>
      </c>
      <c r="D384" s="11" t="s">
        <v>403</v>
      </c>
      <c r="E384" s="453" t="s">
        <v>650</v>
      </c>
      <c r="F384" s="453">
        <f t="shared" si="97"/>
        <v>-4140</v>
      </c>
      <c r="G384" s="454">
        <v>18000</v>
      </c>
      <c r="H384" s="1012">
        <v>9000</v>
      </c>
      <c r="I384" s="1005">
        <f t="shared" si="88"/>
        <v>0.5</v>
      </c>
      <c r="J384" s="452">
        <v>0</v>
      </c>
    </row>
    <row r="385" spans="1:10" ht="22.5" x14ac:dyDescent="0.2">
      <c r="A385" s="9"/>
      <c r="B385" s="9"/>
      <c r="C385" s="10" t="s">
        <v>631</v>
      </c>
      <c r="D385" s="11" t="s">
        <v>632</v>
      </c>
      <c r="E385" s="453" t="s">
        <v>651</v>
      </c>
      <c r="F385" s="453">
        <f t="shared" si="97"/>
        <v>0</v>
      </c>
      <c r="G385" s="454" t="s">
        <v>651</v>
      </c>
      <c r="H385" s="1012">
        <v>15012.3</v>
      </c>
      <c r="I385" s="1005">
        <f t="shared" si="88"/>
        <v>0.45491818181818178</v>
      </c>
      <c r="J385" s="452">
        <v>0</v>
      </c>
    </row>
    <row r="386" spans="1:10" x14ac:dyDescent="0.2">
      <c r="A386" s="9"/>
      <c r="B386" s="9"/>
      <c r="C386" s="10" t="s">
        <v>365</v>
      </c>
      <c r="D386" s="11" t="s">
        <v>366</v>
      </c>
      <c r="E386" s="453" t="s">
        <v>652</v>
      </c>
      <c r="F386" s="453">
        <f t="shared" si="97"/>
        <v>0</v>
      </c>
      <c r="G386" s="454" t="s">
        <v>652</v>
      </c>
      <c r="H386" s="1012">
        <v>4184.34</v>
      </c>
      <c r="I386" s="1005">
        <f t="shared" si="88"/>
        <v>0.33474720000000002</v>
      </c>
      <c r="J386" s="452">
        <v>45</v>
      </c>
    </row>
    <row r="387" spans="1:10" x14ac:dyDescent="0.2">
      <c r="A387" s="9"/>
      <c r="B387" s="9"/>
      <c r="C387" s="10" t="s">
        <v>282</v>
      </c>
      <c r="D387" s="11" t="s">
        <v>283</v>
      </c>
      <c r="E387" s="453" t="s">
        <v>611</v>
      </c>
      <c r="F387" s="453">
        <f t="shared" si="97"/>
        <v>0</v>
      </c>
      <c r="G387" s="454" t="s">
        <v>611</v>
      </c>
      <c r="H387" s="1012">
        <v>139.34</v>
      </c>
      <c r="I387" s="1005">
        <f t="shared" si="88"/>
        <v>0.174175</v>
      </c>
      <c r="J387" s="452">
        <v>0</v>
      </c>
    </row>
    <row r="388" spans="1:10" x14ac:dyDescent="0.2">
      <c r="A388" s="9"/>
      <c r="B388" s="9"/>
      <c r="C388" s="10" t="s">
        <v>405</v>
      </c>
      <c r="D388" s="11" t="s">
        <v>406</v>
      </c>
      <c r="E388" s="453" t="s">
        <v>653</v>
      </c>
      <c r="F388" s="453">
        <f t="shared" si="97"/>
        <v>0</v>
      </c>
      <c r="G388" s="454" t="s">
        <v>653</v>
      </c>
      <c r="H388" s="1012">
        <v>21994.5</v>
      </c>
      <c r="I388" s="1005">
        <f t="shared" si="88"/>
        <v>0.75</v>
      </c>
      <c r="J388" s="452">
        <v>0</v>
      </c>
    </row>
    <row r="389" spans="1:10" ht="22.5" x14ac:dyDescent="0.2">
      <c r="A389" s="9"/>
      <c r="B389" s="9"/>
      <c r="C389" s="10" t="s">
        <v>408</v>
      </c>
      <c r="D389" s="11" t="s">
        <v>409</v>
      </c>
      <c r="E389" s="453" t="s">
        <v>654</v>
      </c>
      <c r="F389" s="453">
        <f t="shared" si="97"/>
        <v>3000</v>
      </c>
      <c r="G389" s="454">
        <v>5700</v>
      </c>
      <c r="H389" s="1012">
        <v>4686.3</v>
      </c>
      <c r="I389" s="1005">
        <f t="shared" si="88"/>
        <v>0.82215789473684209</v>
      </c>
      <c r="J389" s="452">
        <v>0</v>
      </c>
    </row>
    <row r="390" spans="1:10" ht="15" x14ac:dyDescent="0.2">
      <c r="A390" s="8"/>
      <c r="B390" s="464" t="s">
        <v>224</v>
      </c>
      <c r="C390" s="465"/>
      <c r="D390" s="466" t="s">
        <v>225</v>
      </c>
      <c r="E390" s="467">
        <f>E391+E392+E393+E394</f>
        <v>631279</v>
      </c>
      <c r="F390" s="467">
        <f t="shared" ref="F390:J390" si="98">F391+F392+F393+F394</f>
        <v>104164</v>
      </c>
      <c r="G390" s="1001">
        <f t="shared" si="98"/>
        <v>735443</v>
      </c>
      <c r="H390" s="1011">
        <f t="shared" si="98"/>
        <v>305008.69</v>
      </c>
      <c r="I390" s="1004">
        <f t="shared" si="88"/>
        <v>0.41472784430608489</v>
      </c>
      <c r="J390" s="467">
        <f t="shared" si="98"/>
        <v>3196.73</v>
      </c>
    </row>
    <row r="391" spans="1:10" x14ac:dyDescent="0.2">
      <c r="A391" s="9"/>
      <c r="B391" s="9"/>
      <c r="C391" s="10" t="s">
        <v>272</v>
      </c>
      <c r="D391" s="11" t="s">
        <v>273</v>
      </c>
      <c r="E391" s="453" t="s">
        <v>655</v>
      </c>
      <c r="F391" s="453">
        <f>G391-E391</f>
        <v>0</v>
      </c>
      <c r="G391" s="454" t="s">
        <v>655</v>
      </c>
      <c r="H391" s="1012">
        <v>4325.54</v>
      </c>
      <c r="I391" s="1005">
        <f t="shared" si="88"/>
        <v>0.5023855981416957</v>
      </c>
      <c r="J391" s="452">
        <v>861.68</v>
      </c>
    </row>
    <row r="392" spans="1:10" x14ac:dyDescent="0.2">
      <c r="A392" s="9"/>
      <c r="B392" s="9"/>
      <c r="C392" s="10" t="s">
        <v>289</v>
      </c>
      <c r="D392" s="11" t="s">
        <v>290</v>
      </c>
      <c r="E392" s="453">
        <v>50000</v>
      </c>
      <c r="F392" s="453">
        <f t="shared" ref="F392:F394" si="99">G392-E392</f>
        <v>-10000</v>
      </c>
      <c r="G392" s="454" t="s">
        <v>127</v>
      </c>
      <c r="H392" s="1012">
        <v>28864.9</v>
      </c>
      <c r="I392" s="1005">
        <f t="shared" si="88"/>
        <v>0.72162250000000006</v>
      </c>
      <c r="J392" s="452">
        <v>1258.0899999999999</v>
      </c>
    </row>
    <row r="393" spans="1:10" x14ac:dyDescent="0.2">
      <c r="A393" s="9"/>
      <c r="B393" s="9"/>
      <c r="C393" s="10" t="s">
        <v>262</v>
      </c>
      <c r="D393" s="11" t="s">
        <v>263</v>
      </c>
      <c r="E393" s="453">
        <v>35927</v>
      </c>
      <c r="F393" s="453">
        <f t="shared" si="99"/>
        <v>50000</v>
      </c>
      <c r="G393" s="454">
        <v>85927</v>
      </c>
      <c r="H393" s="1012">
        <v>27309.4</v>
      </c>
      <c r="I393" s="1005">
        <f t="shared" si="88"/>
        <v>0.31782094103134056</v>
      </c>
      <c r="J393" s="452">
        <v>1076.96</v>
      </c>
    </row>
    <row r="394" spans="1:10" ht="22.5" x14ac:dyDescent="0.2">
      <c r="A394" s="9"/>
      <c r="B394" s="9"/>
      <c r="C394" s="10" t="s">
        <v>617</v>
      </c>
      <c r="D394" s="11" t="s">
        <v>618</v>
      </c>
      <c r="E394" s="453">
        <v>536742</v>
      </c>
      <c r="F394" s="453">
        <f t="shared" si="99"/>
        <v>64164</v>
      </c>
      <c r="G394" s="454" t="s">
        <v>656</v>
      </c>
      <c r="H394" s="1012">
        <v>244508.85</v>
      </c>
      <c r="I394" s="1005">
        <f t="shared" ref="I394:I457" si="100">H394/G394</f>
        <v>0.4069003305009436</v>
      </c>
      <c r="J394" s="452">
        <v>0</v>
      </c>
    </row>
    <row r="395" spans="1:10" ht="15" x14ac:dyDescent="0.2">
      <c r="A395" s="8"/>
      <c r="B395" s="464" t="s">
        <v>228</v>
      </c>
      <c r="C395" s="465"/>
      <c r="D395" s="466" t="s">
        <v>9</v>
      </c>
      <c r="E395" s="467">
        <f>E396+E397+E398+E399+E400+E401</f>
        <v>122900</v>
      </c>
      <c r="F395" s="467">
        <f t="shared" ref="F395:J395" si="101">F396+F397+F398+F399+F400+F401</f>
        <v>111600</v>
      </c>
      <c r="G395" s="1001">
        <f t="shared" si="101"/>
        <v>234500</v>
      </c>
      <c r="H395" s="1011">
        <f t="shared" si="101"/>
        <v>160738.62</v>
      </c>
      <c r="I395" s="1004">
        <f t="shared" si="100"/>
        <v>0.68545253731343281</v>
      </c>
      <c r="J395" s="467">
        <f t="shared" si="101"/>
        <v>0</v>
      </c>
    </row>
    <row r="396" spans="1:10" x14ac:dyDescent="0.2">
      <c r="A396" s="9"/>
      <c r="B396" s="9"/>
      <c r="C396" s="10" t="s">
        <v>622</v>
      </c>
      <c r="D396" s="11" t="s">
        <v>623</v>
      </c>
      <c r="E396" s="453">
        <v>120000</v>
      </c>
      <c r="F396" s="453">
        <f>G396-E396</f>
        <v>110000</v>
      </c>
      <c r="G396" s="454">
        <v>230000</v>
      </c>
      <c r="H396" s="1012">
        <v>159980.32</v>
      </c>
      <c r="I396" s="1005">
        <f t="shared" si="100"/>
        <v>0.69556660869565223</v>
      </c>
      <c r="J396" s="452">
        <v>0</v>
      </c>
    </row>
    <row r="397" spans="1:10" x14ac:dyDescent="0.2">
      <c r="A397" s="9"/>
      <c r="B397" s="9"/>
      <c r="C397" s="10" t="s">
        <v>269</v>
      </c>
      <c r="D397" s="11" t="s">
        <v>270</v>
      </c>
      <c r="E397" s="453">
        <v>0</v>
      </c>
      <c r="F397" s="453">
        <f t="shared" ref="F397:F401" si="102">G397-E397</f>
        <v>1337</v>
      </c>
      <c r="G397" s="454" t="s">
        <v>657</v>
      </c>
      <c r="H397" s="1012">
        <v>0</v>
      </c>
      <c r="I397" s="1005">
        <f t="shared" si="100"/>
        <v>0</v>
      </c>
      <c r="J397" s="452">
        <v>0</v>
      </c>
    </row>
    <row r="398" spans="1:10" x14ac:dyDescent="0.2">
      <c r="A398" s="9"/>
      <c r="B398" s="9"/>
      <c r="C398" s="10" t="s">
        <v>272</v>
      </c>
      <c r="D398" s="11" t="s">
        <v>273</v>
      </c>
      <c r="E398" s="453">
        <v>0</v>
      </c>
      <c r="F398" s="453">
        <f t="shared" si="102"/>
        <v>230</v>
      </c>
      <c r="G398" s="454" t="s">
        <v>658</v>
      </c>
      <c r="H398" s="1012">
        <v>0</v>
      </c>
      <c r="I398" s="1005">
        <f t="shared" si="100"/>
        <v>0</v>
      </c>
      <c r="J398" s="452">
        <v>0</v>
      </c>
    </row>
    <row r="399" spans="1:10" x14ac:dyDescent="0.2">
      <c r="A399" s="9"/>
      <c r="B399" s="9"/>
      <c r="C399" s="10" t="s">
        <v>275</v>
      </c>
      <c r="D399" s="11" t="s">
        <v>276</v>
      </c>
      <c r="E399" s="453">
        <v>0</v>
      </c>
      <c r="F399" s="453">
        <f t="shared" si="102"/>
        <v>33</v>
      </c>
      <c r="G399" s="454" t="s">
        <v>659</v>
      </c>
      <c r="H399" s="1012">
        <v>0</v>
      </c>
      <c r="I399" s="1005">
        <f t="shared" si="100"/>
        <v>0</v>
      </c>
      <c r="J399" s="452">
        <v>0</v>
      </c>
    </row>
    <row r="400" spans="1:10" x14ac:dyDescent="0.2">
      <c r="A400" s="9"/>
      <c r="B400" s="9"/>
      <c r="C400" s="10" t="s">
        <v>278</v>
      </c>
      <c r="D400" s="11" t="s">
        <v>279</v>
      </c>
      <c r="E400" s="453" t="s">
        <v>108</v>
      </c>
      <c r="F400" s="453">
        <f t="shared" si="102"/>
        <v>0</v>
      </c>
      <c r="G400" s="454" t="s">
        <v>108</v>
      </c>
      <c r="H400" s="1012">
        <v>455.9</v>
      </c>
      <c r="I400" s="1005">
        <f t="shared" si="100"/>
        <v>0.22794999999999999</v>
      </c>
      <c r="J400" s="452">
        <v>0</v>
      </c>
    </row>
    <row r="401" spans="1:10" x14ac:dyDescent="0.2">
      <c r="A401" s="9"/>
      <c r="B401" s="9"/>
      <c r="C401" s="10" t="s">
        <v>262</v>
      </c>
      <c r="D401" s="11" t="s">
        <v>263</v>
      </c>
      <c r="E401" s="453" t="s">
        <v>500</v>
      </c>
      <c r="F401" s="453">
        <f t="shared" si="102"/>
        <v>0</v>
      </c>
      <c r="G401" s="454" t="s">
        <v>500</v>
      </c>
      <c r="H401" s="1012">
        <v>302.39999999999998</v>
      </c>
      <c r="I401" s="1005">
        <f t="shared" si="100"/>
        <v>0.33599999999999997</v>
      </c>
      <c r="J401" s="452">
        <v>0</v>
      </c>
    </row>
    <row r="402" spans="1:10" x14ac:dyDescent="0.2">
      <c r="A402" s="455" t="s">
        <v>230</v>
      </c>
      <c r="B402" s="455"/>
      <c r="C402" s="455"/>
      <c r="D402" s="456" t="s">
        <v>231</v>
      </c>
      <c r="E402" s="457">
        <f>E403+E415+E417</f>
        <v>637069</v>
      </c>
      <c r="F402" s="457">
        <f t="shared" ref="F402:J402" si="103">F403+F415+F417</f>
        <v>198014</v>
      </c>
      <c r="G402" s="1000">
        <f t="shared" si="103"/>
        <v>835083</v>
      </c>
      <c r="H402" s="1010">
        <f t="shared" si="103"/>
        <v>518244.54999999993</v>
      </c>
      <c r="I402" s="1003">
        <f t="shared" si="100"/>
        <v>0.62059046825285624</v>
      </c>
      <c r="J402" s="457">
        <f t="shared" si="103"/>
        <v>18133.149999999998</v>
      </c>
    </row>
    <row r="403" spans="1:10" ht="15" x14ac:dyDescent="0.2">
      <c r="A403" s="8"/>
      <c r="B403" s="464" t="s">
        <v>660</v>
      </c>
      <c r="C403" s="465"/>
      <c r="D403" s="466" t="s">
        <v>661</v>
      </c>
      <c r="E403" s="467">
        <f>E404+E405+E406+E407+E408+E409+E410+E411+E412+E413+E414</f>
        <v>533509</v>
      </c>
      <c r="F403" s="467">
        <f t="shared" ref="F403:J403" si="104">F404+F405+F406+F407+F408+F409+F410+F411+F412+F413+F414</f>
        <v>0</v>
      </c>
      <c r="G403" s="1001">
        <f t="shared" si="104"/>
        <v>533509</v>
      </c>
      <c r="H403" s="1011">
        <f t="shared" si="104"/>
        <v>270991.54999999993</v>
      </c>
      <c r="I403" s="1004">
        <f t="shared" si="100"/>
        <v>0.50794185290220017</v>
      </c>
      <c r="J403" s="467">
        <f t="shared" si="104"/>
        <v>18133.149999999998</v>
      </c>
    </row>
    <row r="404" spans="1:10" x14ac:dyDescent="0.2">
      <c r="A404" s="9"/>
      <c r="B404" s="9"/>
      <c r="C404" s="10" t="s">
        <v>377</v>
      </c>
      <c r="D404" s="11" t="s">
        <v>378</v>
      </c>
      <c r="E404" s="453" t="s">
        <v>662</v>
      </c>
      <c r="F404" s="453">
        <f>G404-E404</f>
        <v>0</v>
      </c>
      <c r="G404" s="454" t="s">
        <v>662</v>
      </c>
      <c r="H404" s="1012">
        <v>0</v>
      </c>
      <c r="I404" s="1005">
        <f t="shared" si="100"/>
        <v>0</v>
      </c>
      <c r="J404" s="452">
        <v>0</v>
      </c>
    </row>
    <row r="405" spans="1:10" x14ac:dyDescent="0.2">
      <c r="A405" s="9"/>
      <c r="B405" s="9"/>
      <c r="C405" s="10" t="s">
        <v>269</v>
      </c>
      <c r="D405" s="11" t="s">
        <v>270</v>
      </c>
      <c r="E405" s="453" t="s">
        <v>663</v>
      </c>
      <c r="F405" s="453">
        <f t="shared" ref="F405:F414" si="105">G405-E405</f>
        <v>0</v>
      </c>
      <c r="G405" s="454" t="s">
        <v>663</v>
      </c>
      <c r="H405" s="1012">
        <v>195943.5</v>
      </c>
      <c r="I405" s="1005">
        <f t="shared" si="100"/>
        <v>0.51319904245065584</v>
      </c>
      <c r="J405" s="452">
        <v>11539.41</v>
      </c>
    </row>
    <row r="406" spans="1:10" x14ac:dyDescent="0.2">
      <c r="A406" s="9"/>
      <c r="B406" s="9"/>
      <c r="C406" s="10" t="s">
        <v>358</v>
      </c>
      <c r="D406" s="11" t="s">
        <v>359</v>
      </c>
      <c r="E406" s="453" t="s">
        <v>482</v>
      </c>
      <c r="F406" s="453">
        <f t="shared" si="105"/>
        <v>0</v>
      </c>
      <c r="G406" s="454" t="s">
        <v>482</v>
      </c>
      <c r="H406" s="1012">
        <v>17476.59</v>
      </c>
      <c r="I406" s="1005">
        <f t="shared" si="100"/>
        <v>0.65949396226415091</v>
      </c>
      <c r="J406" s="452">
        <v>0</v>
      </c>
    </row>
    <row r="407" spans="1:10" x14ac:dyDescent="0.2">
      <c r="A407" s="9"/>
      <c r="B407" s="9"/>
      <c r="C407" s="10" t="s">
        <v>272</v>
      </c>
      <c r="D407" s="11" t="s">
        <v>273</v>
      </c>
      <c r="E407" s="453" t="s">
        <v>664</v>
      </c>
      <c r="F407" s="453">
        <f t="shared" si="105"/>
        <v>0</v>
      </c>
      <c r="G407" s="454" t="s">
        <v>664</v>
      </c>
      <c r="H407" s="1012">
        <v>34740.14</v>
      </c>
      <c r="I407" s="1005">
        <f t="shared" si="100"/>
        <v>0.49416984352773824</v>
      </c>
      <c r="J407" s="452">
        <v>5657.32</v>
      </c>
    </row>
    <row r="408" spans="1:10" x14ac:dyDescent="0.2">
      <c r="A408" s="9"/>
      <c r="B408" s="9"/>
      <c r="C408" s="10" t="s">
        <v>275</v>
      </c>
      <c r="D408" s="11" t="s">
        <v>276</v>
      </c>
      <c r="E408" s="453" t="s">
        <v>665</v>
      </c>
      <c r="F408" s="453">
        <f t="shared" si="105"/>
        <v>0</v>
      </c>
      <c r="G408" s="454" t="s">
        <v>665</v>
      </c>
      <c r="H408" s="1012">
        <v>4816.18</v>
      </c>
      <c r="I408" s="1005">
        <f t="shared" si="100"/>
        <v>0.50574188806048515</v>
      </c>
      <c r="J408" s="452">
        <v>936.42</v>
      </c>
    </row>
    <row r="409" spans="1:10" x14ac:dyDescent="0.2">
      <c r="A409" s="9"/>
      <c r="B409" s="9"/>
      <c r="C409" s="10" t="s">
        <v>278</v>
      </c>
      <c r="D409" s="11" t="s">
        <v>279</v>
      </c>
      <c r="E409" s="453" t="s">
        <v>666</v>
      </c>
      <c r="F409" s="453">
        <f t="shared" si="105"/>
        <v>0</v>
      </c>
      <c r="G409" s="454" t="s">
        <v>666</v>
      </c>
      <c r="H409" s="1012">
        <v>1244.27</v>
      </c>
      <c r="I409" s="1005">
        <f t="shared" si="100"/>
        <v>0.11964134615384615</v>
      </c>
      <c r="J409" s="452">
        <v>0</v>
      </c>
    </row>
    <row r="410" spans="1:10" x14ac:dyDescent="0.2">
      <c r="A410" s="9"/>
      <c r="B410" s="9"/>
      <c r="C410" s="10" t="s">
        <v>391</v>
      </c>
      <c r="D410" s="11" t="s">
        <v>392</v>
      </c>
      <c r="E410" s="453" t="s">
        <v>667</v>
      </c>
      <c r="F410" s="453">
        <f t="shared" si="105"/>
        <v>0</v>
      </c>
      <c r="G410" s="454" t="s">
        <v>667</v>
      </c>
      <c r="H410" s="1012">
        <v>0</v>
      </c>
      <c r="I410" s="1005">
        <f t="shared" si="100"/>
        <v>0</v>
      </c>
      <c r="J410" s="452">
        <v>0</v>
      </c>
    </row>
    <row r="411" spans="1:10" x14ac:dyDescent="0.2">
      <c r="A411" s="9"/>
      <c r="B411" s="9"/>
      <c r="C411" s="10" t="s">
        <v>292</v>
      </c>
      <c r="D411" s="11" t="s">
        <v>293</v>
      </c>
      <c r="E411" s="453" t="s">
        <v>40</v>
      </c>
      <c r="F411" s="453">
        <f t="shared" si="105"/>
        <v>0</v>
      </c>
      <c r="G411" s="454" t="s">
        <v>40</v>
      </c>
      <c r="H411" s="1012">
        <v>2887.46</v>
      </c>
      <c r="I411" s="1005">
        <f t="shared" si="100"/>
        <v>0.48124333333333336</v>
      </c>
      <c r="J411" s="452">
        <v>0</v>
      </c>
    </row>
    <row r="412" spans="1:10" x14ac:dyDescent="0.2">
      <c r="A412" s="9"/>
      <c r="B412" s="9"/>
      <c r="C412" s="10" t="s">
        <v>308</v>
      </c>
      <c r="D412" s="11" t="s">
        <v>309</v>
      </c>
      <c r="E412" s="453" t="s">
        <v>668</v>
      </c>
      <c r="F412" s="453">
        <f t="shared" si="105"/>
        <v>0</v>
      </c>
      <c r="G412" s="454" t="s">
        <v>668</v>
      </c>
      <c r="H412" s="1012">
        <v>623.82000000000005</v>
      </c>
      <c r="I412" s="1005">
        <f t="shared" si="100"/>
        <v>0.29705714285714291</v>
      </c>
      <c r="J412" s="452">
        <v>0</v>
      </c>
    </row>
    <row r="413" spans="1:10" x14ac:dyDescent="0.2">
      <c r="A413" s="9"/>
      <c r="B413" s="9"/>
      <c r="C413" s="10" t="s">
        <v>262</v>
      </c>
      <c r="D413" s="11" t="s">
        <v>263</v>
      </c>
      <c r="E413" s="453" t="s">
        <v>469</v>
      </c>
      <c r="F413" s="453">
        <f t="shared" si="105"/>
        <v>0</v>
      </c>
      <c r="G413" s="454" t="s">
        <v>469</v>
      </c>
      <c r="H413" s="1012">
        <v>1185.3399999999999</v>
      </c>
      <c r="I413" s="1005">
        <f t="shared" si="100"/>
        <v>0.42333571428571426</v>
      </c>
      <c r="J413" s="452">
        <v>0</v>
      </c>
    </row>
    <row r="414" spans="1:10" x14ac:dyDescent="0.2">
      <c r="A414" s="9"/>
      <c r="B414" s="9"/>
      <c r="C414" s="10" t="s">
        <v>405</v>
      </c>
      <c r="D414" s="11" t="s">
        <v>406</v>
      </c>
      <c r="E414" s="453" t="s">
        <v>669</v>
      </c>
      <c r="F414" s="453">
        <f t="shared" si="105"/>
        <v>0</v>
      </c>
      <c r="G414" s="454" t="s">
        <v>669</v>
      </c>
      <c r="H414" s="1012">
        <v>12074.25</v>
      </c>
      <c r="I414" s="1005">
        <f t="shared" si="100"/>
        <v>0.75</v>
      </c>
      <c r="J414" s="452">
        <v>0</v>
      </c>
    </row>
    <row r="415" spans="1:10" ht="15" x14ac:dyDescent="0.2">
      <c r="A415" s="8"/>
      <c r="B415" s="464" t="s">
        <v>233</v>
      </c>
      <c r="C415" s="465"/>
      <c r="D415" s="466" t="s">
        <v>234</v>
      </c>
      <c r="E415" s="467">
        <f>E416</f>
        <v>100000</v>
      </c>
      <c r="F415" s="467">
        <f t="shared" ref="F415:J415" si="106">F416</f>
        <v>198014</v>
      </c>
      <c r="G415" s="1001" t="str">
        <f t="shared" si="106"/>
        <v>298 014,00</v>
      </c>
      <c r="H415" s="1011">
        <f t="shared" si="106"/>
        <v>246228</v>
      </c>
      <c r="I415" s="1004">
        <f t="shared" si="100"/>
        <v>0.82622964021824474</v>
      </c>
      <c r="J415" s="467">
        <f t="shared" si="106"/>
        <v>0</v>
      </c>
    </row>
    <row r="416" spans="1:10" x14ac:dyDescent="0.2">
      <c r="A416" s="9"/>
      <c r="B416" s="9"/>
      <c r="C416" s="10" t="s">
        <v>471</v>
      </c>
      <c r="D416" s="11" t="s">
        <v>472</v>
      </c>
      <c r="E416" s="453">
        <v>100000</v>
      </c>
      <c r="F416" s="453">
        <f>G416-E416</f>
        <v>198014</v>
      </c>
      <c r="G416" s="454" t="s">
        <v>670</v>
      </c>
      <c r="H416" s="1012">
        <v>246228</v>
      </c>
      <c r="I416" s="1005">
        <f t="shared" si="100"/>
        <v>0.82622964021824474</v>
      </c>
      <c r="J416" s="452">
        <v>0</v>
      </c>
    </row>
    <row r="417" spans="1:10" ht="15" x14ac:dyDescent="0.2">
      <c r="A417" s="8"/>
      <c r="B417" s="464" t="s">
        <v>671</v>
      </c>
      <c r="C417" s="465"/>
      <c r="D417" s="466" t="s">
        <v>560</v>
      </c>
      <c r="E417" s="467" t="str">
        <f>E418</f>
        <v>3 560,00</v>
      </c>
      <c r="F417" s="467">
        <f t="shared" ref="F417:J417" si="107">F418</f>
        <v>0</v>
      </c>
      <c r="G417" s="1001" t="str">
        <f t="shared" si="107"/>
        <v>3 560,00</v>
      </c>
      <c r="H417" s="1011">
        <f t="shared" si="107"/>
        <v>1025</v>
      </c>
      <c r="I417" s="1004">
        <f t="shared" si="100"/>
        <v>0.28792134831460675</v>
      </c>
      <c r="J417" s="467">
        <f t="shared" si="107"/>
        <v>0</v>
      </c>
    </row>
    <row r="418" spans="1:10" ht="22.5" x14ac:dyDescent="0.2">
      <c r="A418" s="9"/>
      <c r="B418" s="9"/>
      <c r="C418" s="10" t="s">
        <v>408</v>
      </c>
      <c r="D418" s="11" t="s">
        <v>409</v>
      </c>
      <c r="E418" s="453" t="s">
        <v>672</v>
      </c>
      <c r="F418" s="453">
        <f>G418-E418</f>
        <v>0</v>
      </c>
      <c r="G418" s="454" t="s">
        <v>672</v>
      </c>
      <c r="H418" s="1012">
        <v>1025</v>
      </c>
      <c r="I418" s="1005">
        <f t="shared" si="100"/>
        <v>0.28792134831460675</v>
      </c>
      <c r="J418" s="452">
        <v>0</v>
      </c>
    </row>
    <row r="419" spans="1:10" x14ac:dyDescent="0.2">
      <c r="A419" s="455" t="s">
        <v>235</v>
      </c>
      <c r="B419" s="455"/>
      <c r="C419" s="455"/>
      <c r="D419" s="456" t="s">
        <v>236</v>
      </c>
      <c r="E419" s="457">
        <f>E420+E423+E428+E430+E434+E439+E443+E445</f>
        <v>3367528.27</v>
      </c>
      <c r="F419" s="457">
        <f t="shared" ref="F419:J419" si="108">F420+F423+F428+F430+F434+F439+F443+F445</f>
        <v>241529</v>
      </c>
      <c r="G419" s="1000">
        <f t="shared" si="108"/>
        <v>3609057.27</v>
      </c>
      <c r="H419" s="1010">
        <f t="shared" si="108"/>
        <v>1297528.57</v>
      </c>
      <c r="I419" s="1003">
        <f t="shared" si="100"/>
        <v>0.35952008320444306</v>
      </c>
      <c r="J419" s="457">
        <f t="shared" si="108"/>
        <v>229495.45</v>
      </c>
    </row>
    <row r="420" spans="1:10" ht="15" x14ac:dyDescent="0.2">
      <c r="A420" s="8"/>
      <c r="B420" s="464" t="s">
        <v>673</v>
      </c>
      <c r="C420" s="465"/>
      <c r="D420" s="466" t="s">
        <v>674</v>
      </c>
      <c r="E420" s="467">
        <f>E421+E422</f>
        <v>80000</v>
      </c>
      <c r="F420" s="467">
        <f t="shared" ref="F420:J420" si="109">F421+F422</f>
        <v>60000</v>
      </c>
      <c r="G420" s="1001">
        <f t="shared" si="109"/>
        <v>140000</v>
      </c>
      <c r="H420" s="1011">
        <f t="shared" si="109"/>
        <v>0</v>
      </c>
      <c r="I420" s="1004">
        <f t="shared" si="100"/>
        <v>0</v>
      </c>
      <c r="J420" s="467">
        <f t="shared" si="109"/>
        <v>421.2</v>
      </c>
    </row>
    <row r="421" spans="1:10" x14ac:dyDescent="0.2">
      <c r="A421" s="9"/>
      <c r="B421" s="9"/>
      <c r="C421" s="10" t="s">
        <v>278</v>
      </c>
      <c r="D421" s="11" t="s">
        <v>279</v>
      </c>
      <c r="E421" s="453" t="s">
        <v>182</v>
      </c>
      <c r="F421" s="453">
        <f>G421-E421</f>
        <v>0</v>
      </c>
      <c r="G421" s="454" t="s">
        <v>182</v>
      </c>
      <c r="H421" s="1012">
        <v>0</v>
      </c>
      <c r="I421" s="1005">
        <f t="shared" si="100"/>
        <v>0</v>
      </c>
      <c r="J421" s="452">
        <v>0</v>
      </c>
    </row>
    <row r="422" spans="1:10" x14ac:dyDescent="0.2">
      <c r="A422" s="9"/>
      <c r="B422" s="9"/>
      <c r="C422" s="10" t="s">
        <v>262</v>
      </c>
      <c r="D422" s="11" t="s">
        <v>263</v>
      </c>
      <c r="E422" s="453">
        <v>70000</v>
      </c>
      <c r="F422" s="453">
        <f>G422-E422</f>
        <v>60000</v>
      </c>
      <c r="G422" s="454" t="s">
        <v>675</v>
      </c>
      <c r="H422" s="1012">
        <v>0</v>
      </c>
      <c r="I422" s="1005">
        <f t="shared" si="100"/>
        <v>0</v>
      </c>
      <c r="J422" s="452">
        <v>421.2</v>
      </c>
    </row>
    <row r="423" spans="1:10" ht="15" x14ac:dyDescent="0.2">
      <c r="A423" s="8"/>
      <c r="B423" s="464" t="s">
        <v>237</v>
      </c>
      <c r="C423" s="465"/>
      <c r="D423" s="466" t="s">
        <v>238</v>
      </c>
      <c r="E423" s="467">
        <f>E424+E425+E426+E427</f>
        <v>1565176</v>
      </c>
      <c r="F423" s="467">
        <f t="shared" ref="F423:J423" si="110">F424+F425+F426+F427</f>
        <v>-5000</v>
      </c>
      <c r="G423" s="1001">
        <f t="shared" si="110"/>
        <v>1560176</v>
      </c>
      <c r="H423" s="1011">
        <f t="shared" si="110"/>
        <v>587398.43000000005</v>
      </c>
      <c r="I423" s="1004">
        <f t="shared" si="100"/>
        <v>0.3764949787716258</v>
      </c>
      <c r="J423" s="467">
        <f t="shared" si="110"/>
        <v>224259.74</v>
      </c>
    </row>
    <row r="424" spans="1:10" ht="33.75" x14ac:dyDescent="0.2">
      <c r="A424" s="9"/>
      <c r="B424" s="9"/>
      <c r="C424" s="10" t="s">
        <v>526</v>
      </c>
      <c r="D424" s="11" t="s">
        <v>527</v>
      </c>
      <c r="E424" s="453" t="s">
        <v>158</v>
      </c>
      <c r="F424" s="453">
        <f>G424-E424</f>
        <v>0</v>
      </c>
      <c r="G424" s="454" t="s">
        <v>158</v>
      </c>
      <c r="H424" s="1012">
        <v>0</v>
      </c>
      <c r="I424" s="1005">
        <f t="shared" si="100"/>
        <v>0</v>
      </c>
      <c r="J424" s="452">
        <v>0</v>
      </c>
    </row>
    <row r="425" spans="1:10" x14ac:dyDescent="0.2">
      <c r="A425" s="9"/>
      <c r="B425" s="9"/>
      <c r="C425" s="10" t="s">
        <v>278</v>
      </c>
      <c r="D425" s="11" t="s">
        <v>279</v>
      </c>
      <c r="E425" s="453" t="s">
        <v>158</v>
      </c>
      <c r="F425" s="453">
        <f t="shared" ref="F425:F427" si="111">G425-E425</f>
        <v>0</v>
      </c>
      <c r="G425" s="454" t="s">
        <v>158</v>
      </c>
      <c r="H425" s="1012">
        <v>3950.02</v>
      </c>
      <c r="I425" s="1005">
        <f t="shared" si="100"/>
        <v>0.13166733333333333</v>
      </c>
      <c r="J425" s="452">
        <v>0</v>
      </c>
    </row>
    <row r="426" spans="1:10" x14ac:dyDescent="0.2">
      <c r="A426" s="9"/>
      <c r="B426" s="9"/>
      <c r="C426" s="10" t="s">
        <v>262</v>
      </c>
      <c r="D426" s="11" t="s">
        <v>263</v>
      </c>
      <c r="E426" s="453">
        <v>1502000</v>
      </c>
      <c r="F426" s="453">
        <f t="shared" si="111"/>
        <v>-5000</v>
      </c>
      <c r="G426" s="454" t="s">
        <v>676</v>
      </c>
      <c r="H426" s="1012">
        <v>583448.41</v>
      </c>
      <c r="I426" s="1005">
        <f t="shared" si="100"/>
        <v>0.38974509686038744</v>
      </c>
      <c r="J426" s="452">
        <v>224259.74</v>
      </c>
    </row>
    <row r="427" spans="1:10" x14ac:dyDescent="0.2">
      <c r="A427" s="9"/>
      <c r="B427" s="9"/>
      <c r="C427" s="10" t="s">
        <v>282</v>
      </c>
      <c r="D427" s="11" t="s">
        <v>283</v>
      </c>
      <c r="E427" s="453" t="s">
        <v>677</v>
      </c>
      <c r="F427" s="453">
        <f t="shared" si="111"/>
        <v>0</v>
      </c>
      <c r="G427" s="454" t="s">
        <v>677</v>
      </c>
      <c r="H427" s="1012">
        <v>0</v>
      </c>
      <c r="I427" s="1005">
        <f t="shared" si="100"/>
        <v>0</v>
      </c>
      <c r="J427" s="452">
        <v>0</v>
      </c>
    </row>
    <row r="428" spans="1:10" ht="15" x14ac:dyDescent="0.2">
      <c r="A428" s="8"/>
      <c r="B428" s="464" t="s">
        <v>678</v>
      </c>
      <c r="C428" s="465"/>
      <c r="D428" s="466" t="s">
        <v>679</v>
      </c>
      <c r="E428" s="467" t="str">
        <f>E429</f>
        <v>344 000,00</v>
      </c>
      <c r="F428" s="467">
        <f t="shared" ref="F428:J428" si="112">F429</f>
        <v>0</v>
      </c>
      <c r="G428" s="1001" t="str">
        <f t="shared" si="112"/>
        <v>344 000,00</v>
      </c>
      <c r="H428" s="1011">
        <f t="shared" si="112"/>
        <v>92354.11</v>
      </c>
      <c r="I428" s="1004">
        <f t="shared" si="100"/>
        <v>0.26847124999999999</v>
      </c>
      <c r="J428" s="467">
        <f t="shared" si="112"/>
        <v>1211.21</v>
      </c>
    </row>
    <row r="429" spans="1:10" x14ac:dyDescent="0.2">
      <c r="A429" s="9"/>
      <c r="B429" s="9"/>
      <c r="C429" s="10" t="s">
        <v>262</v>
      </c>
      <c r="D429" s="11" t="s">
        <v>263</v>
      </c>
      <c r="E429" s="453" t="s">
        <v>680</v>
      </c>
      <c r="F429" s="453">
        <f>G429-E429</f>
        <v>0</v>
      </c>
      <c r="G429" s="454" t="s">
        <v>680</v>
      </c>
      <c r="H429" s="1012">
        <v>92354.11</v>
      </c>
      <c r="I429" s="1005">
        <f t="shared" si="100"/>
        <v>0.26847124999999999</v>
      </c>
      <c r="J429" s="452">
        <v>1211.21</v>
      </c>
    </row>
    <row r="430" spans="1:10" ht="15" x14ac:dyDescent="0.2">
      <c r="A430" s="8"/>
      <c r="B430" s="464" t="s">
        <v>681</v>
      </c>
      <c r="C430" s="465"/>
      <c r="D430" s="466" t="s">
        <v>682</v>
      </c>
      <c r="E430" s="467">
        <f>E431+E432+E433</f>
        <v>182252.27000000002</v>
      </c>
      <c r="F430" s="467">
        <f t="shared" ref="F430:J430" si="113">F431+F432+F433</f>
        <v>-20750</v>
      </c>
      <c r="G430" s="1001">
        <f t="shared" si="113"/>
        <v>161502.27000000002</v>
      </c>
      <c r="H430" s="1011">
        <f t="shared" si="113"/>
        <v>21387.87</v>
      </c>
      <c r="I430" s="1004">
        <f t="shared" si="100"/>
        <v>0.13243077016812208</v>
      </c>
      <c r="J430" s="467">
        <f t="shared" si="113"/>
        <v>2573.12</v>
      </c>
    </row>
    <row r="431" spans="1:10" x14ac:dyDescent="0.2">
      <c r="A431" s="9"/>
      <c r="B431" s="9"/>
      <c r="C431" s="10" t="s">
        <v>278</v>
      </c>
      <c r="D431" s="11" t="s">
        <v>279</v>
      </c>
      <c r="E431" s="453">
        <v>99552.27</v>
      </c>
      <c r="F431" s="453">
        <f>G431-E431</f>
        <v>-10750</v>
      </c>
      <c r="G431" s="454" t="s">
        <v>683</v>
      </c>
      <c r="H431" s="1012">
        <v>9748.56</v>
      </c>
      <c r="I431" s="1005">
        <f t="shared" si="100"/>
        <v>0.10977827481211909</v>
      </c>
      <c r="J431" s="452">
        <v>1531.01</v>
      </c>
    </row>
    <row r="432" spans="1:10" x14ac:dyDescent="0.2">
      <c r="A432" s="9"/>
      <c r="B432" s="9"/>
      <c r="C432" s="10" t="s">
        <v>292</v>
      </c>
      <c r="D432" s="11" t="s">
        <v>293</v>
      </c>
      <c r="E432" s="453" t="s">
        <v>108</v>
      </c>
      <c r="F432" s="453">
        <f t="shared" ref="F432:F433" si="114">G432-E432</f>
        <v>0</v>
      </c>
      <c r="G432" s="454" t="s">
        <v>108</v>
      </c>
      <c r="H432" s="1012">
        <v>181.49</v>
      </c>
      <c r="I432" s="1005">
        <f t="shared" si="100"/>
        <v>9.0745000000000006E-2</v>
      </c>
      <c r="J432" s="452">
        <v>0</v>
      </c>
    </row>
    <row r="433" spans="1:10" x14ac:dyDescent="0.2">
      <c r="A433" s="9"/>
      <c r="B433" s="9"/>
      <c r="C433" s="10" t="s">
        <v>262</v>
      </c>
      <c r="D433" s="11" t="s">
        <v>263</v>
      </c>
      <c r="E433" s="453">
        <v>80700</v>
      </c>
      <c r="F433" s="453">
        <f t="shared" si="114"/>
        <v>-10000</v>
      </c>
      <c r="G433" s="454" t="s">
        <v>684</v>
      </c>
      <c r="H433" s="1012">
        <v>11457.82</v>
      </c>
      <c r="I433" s="1005">
        <f t="shared" si="100"/>
        <v>0.16206251768033947</v>
      </c>
      <c r="J433" s="452">
        <v>1042.1099999999999</v>
      </c>
    </row>
    <row r="434" spans="1:10" ht="15" x14ac:dyDescent="0.2">
      <c r="A434" s="8"/>
      <c r="B434" s="464" t="s">
        <v>685</v>
      </c>
      <c r="C434" s="465"/>
      <c r="D434" s="466" t="s">
        <v>686</v>
      </c>
      <c r="E434" s="467">
        <f>E435+E436+E437+E438</f>
        <v>116600</v>
      </c>
      <c r="F434" s="467">
        <f t="shared" ref="F434:J434" si="115">F435+F436+F437+F438</f>
        <v>20000</v>
      </c>
      <c r="G434" s="1001">
        <f t="shared" si="115"/>
        <v>136600</v>
      </c>
      <c r="H434" s="1011">
        <f t="shared" si="115"/>
        <v>131800</v>
      </c>
      <c r="I434" s="1004">
        <f t="shared" si="100"/>
        <v>0.96486090775988287</v>
      </c>
      <c r="J434" s="467">
        <f t="shared" si="115"/>
        <v>0</v>
      </c>
    </row>
    <row r="435" spans="1:10" ht="33.75" x14ac:dyDescent="0.2">
      <c r="A435" s="9"/>
      <c r="B435" s="9"/>
      <c r="C435" s="10" t="s">
        <v>180</v>
      </c>
      <c r="D435" s="11" t="s">
        <v>297</v>
      </c>
      <c r="E435" s="453">
        <v>111600</v>
      </c>
      <c r="F435" s="453">
        <f>G435-E435</f>
        <v>200</v>
      </c>
      <c r="G435" s="454" t="s">
        <v>687</v>
      </c>
      <c r="H435" s="1012">
        <v>111800</v>
      </c>
      <c r="I435" s="1005">
        <f t="shared" si="100"/>
        <v>1</v>
      </c>
      <c r="J435" s="452">
        <v>0</v>
      </c>
    </row>
    <row r="436" spans="1:10" x14ac:dyDescent="0.2">
      <c r="A436" s="9"/>
      <c r="B436" s="9"/>
      <c r="C436" s="10" t="s">
        <v>278</v>
      </c>
      <c r="D436" s="11" t="s">
        <v>279</v>
      </c>
      <c r="E436" s="453" t="s">
        <v>46</v>
      </c>
      <c r="F436" s="453">
        <f t="shared" ref="F436:F438" si="116">G436-E436</f>
        <v>0</v>
      </c>
      <c r="G436" s="454" t="s">
        <v>46</v>
      </c>
      <c r="H436" s="1012">
        <v>0</v>
      </c>
      <c r="I436" s="1005">
        <f t="shared" si="100"/>
        <v>0</v>
      </c>
      <c r="J436" s="452">
        <v>0</v>
      </c>
    </row>
    <row r="437" spans="1:10" x14ac:dyDescent="0.2">
      <c r="A437" s="9"/>
      <c r="B437" s="9"/>
      <c r="C437" s="10" t="s">
        <v>262</v>
      </c>
      <c r="D437" s="11" t="s">
        <v>263</v>
      </c>
      <c r="E437" s="453">
        <v>4000</v>
      </c>
      <c r="F437" s="453">
        <f t="shared" si="116"/>
        <v>-200</v>
      </c>
      <c r="G437" s="454" t="s">
        <v>593</v>
      </c>
      <c r="H437" s="1012">
        <v>0</v>
      </c>
      <c r="I437" s="1005">
        <f t="shared" si="100"/>
        <v>0</v>
      </c>
      <c r="J437" s="452">
        <v>0</v>
      </c>
    </row>
    <row r="438" spans="1:10" ht="45" x14ac:dyDescent="0.2">
      <c r="A438" s="9"/>
      <c r="B438" s="9"/>
      <c r="C438" s="10" t="s">
        <v>303</v>
      </c>
      <c r="D438" s="11" t="s">
        <v>304</v>
      </c>
      <c r="E438" s="453">
        <v>0</v>
      </c>
      <c r="F438" s="453">
        <f t="shared" si="116"/>
        <v>20000</v>
      </c>
      <c r="G438" s="454" t="s">
        <v>16</v>
      </c>
      <c r="H438" s="1012">
        <v>20000</v>
      </c>
      <c r="I438" s="1005">
        <f t="shared" si="100"/>
        <v>1</v>
      </c>
      <c r="J438" s="452">
        <v>0</v>
      </c>
    </row>
    <row r="439" spans="1:10" ht="15" x14ac:dyDescent="0.2">
      <c r="A439" s="8"/>
      <c r="B439" s="464" t="s">
        <v>688</v>
      </c>
      <c r="C439" s="465"/>
      <c r="D439" s="466" t="s">
        <v>689</v>
      </c>
      <c r="E439" s="467">
        <f>E440+E441+E442</f>
        <v>1000000</v>
      </c>
      <c r="F439" s="467">
        <f t="shared" ref="F439:J439" si="117">F440+F441+F442</f>
        <v>26200</v>
      </c>
      <c r="G439" s="1001">
        <f t="shared" si="117"/>
        <v>1026200</v>
      </c>
      <c r="H439" s="1011">
        <f t="shared" si="117"/>
        <v>428185.38</v>
      </c>
      <c r="I439" s="1004">
        <f t="shared" si="100"/>
        <v>0.41725334242837653</v>
      </c>
      <c r="J439" s="467">
        <f t="shared" si="117"/>
        <v>603.76</v>
      </c>
    </row>
    <row r="440" spans="1:10" x14ac:dyDescent="0.2">
      <c r="A440" s="9"/>
      <c r="B440" s="9"/>
      <c r="C440" s="10" t="s">
        <v>292</v>
      </c>
      <c r="D440" s="11" t="s">
        <v>293</v>
      </c>
      <c r="E440" s="453" t="s">
        <v>690</v>
      </c>
      <c r="F440" s="453">
        <f>G440-E440</f>
        <v>0</v>
      </c>
      <c r="G440" s="454" t="s">
        <v>690</v>
      </c>
      <c r="H440" s="1012">
        <v>280176.5</v>
      </c>
      <c r="I440" s="1005">
        <f t="shared" si="100"/>
        <v>0.46696083333333332</v>
      </c>
      <c r="J440" s="452">
        <v>603.76</v>
      </c>
    </row>
    <row r="441" spans="1:10" x14ac:dyDescent="0.2">
      <c r="A441" s="9"/>
      <c r="B441" s="9"/>
      <c r="C441" s="10" t="s">
        <v>262</v>
      </c>
      <c r="D441" s="11" t="s">
        <v>263</v>
      </c>
      <c r="E441" s="453">
        <v>288000</v>
      </c>
      <c r="F441" s="453">
        <f t="shared" ref="F441:F442" si="118">G441-E441</f>
        <v>11200</v>
      </c>
      <c r="G441" s="454" t="s">
        <v>691</v>
      </c>
      <c r="H441" s="1012">
        <v>148008.88</v>
      </c>
      <c r="I441" s="1005">
        <f t="shared" si="100"/>
        <v>0.49468208556149734</v>
      </c>
      <c r="J441" s="452">
        <v>0</v>
      </c>
    </row>
    <row r="442" spans="1:10" x14ac:dyDescent="0.2">
      <c r="A442" s="9"/>
      <c r="B442" s="9"/>
      <c r="C442" s="10" t="s">
        <v>285</v>
      </c>
      <c r="D442" s="11" t="s">
        <v>286</v>
      </c>
      <c r="E442" s="453">
        <v>112000</v>
      </c>
      <c r="F442" s="453">
        <f t="shared" si="118"/>
        <v>15000</v>
      </c>
      <c r="G442" s="454" t="s">
        <v>588</v>
      </c>
      <c r="H442" s="1012">
        <v>0</v>
      </c>
      <c r="I442" s="1005">
        <f t="shared" si="100"/>
        <v>0</v>
      </c>
      <c r="J442" s="452">
        <v>0</v>
      </c>
    </row>
    <row r="443" spans="1:10" ht="22.5" x14ac:dyDescent="0.2">
      <c r="A443" s="8"/>
      <c r="B443" s="464" t="s">
        <v>241</v>
      </c>
      <c r="C443" s="465"/>
      <c r="D443" s="466" t="s">
        <v>242</v>
      </c>
      <c r="E443" s="467">
        <f>E444</f>
        <v>10000</v>
      </c>
      <c r="F443" s="467">
        <f t="shared" ref="F443:J443" si="119">F444</f>
        <v>-10000</v>
      </c>
      <c r="G443" s="1001" t="str">
        <f t="shared" si="119"/>
        <v>0,00</v>
      </c>
      <c r="H443" s="1011">
        <f t="shared" si="119"/>
        <v>0</v>
      </c>
      <c r="I443" s="1004" t="e">
        <f t="shared" si="100"/>
        <v>#DIV/0!</v>
      </c>
      <c r="J443" s="467">
        <f t="shared" si="119"/>
        <v>0</v>
      </c>
    </row>
    <row r="444" spans="1:10" x14ac:dyDescent="0.2">
      <c r="A444" s="9"/>
      <c r="B444" s="9"/>
      <c r="C444" s="10" t="s">
        <v>282</v>
      </c>
      <c r="D444" s="11" t="s">
        <v>283</v>
      </c>
      <c r="E444" s="453">
        <v>10000</v>
      </c>
      <c r="F444" s="453">
        <f>G444-E444</f>
        <v>-10000</v>
      </c>
      <c r="G444" s="454" t="s">
        <v>7</v>
      </c>
      <c r="H444" s="1012">
        <v>0</v>
      </c>
      <c r="I444" s="1005">
        <v>0</v>
      </c>
      <c r="J444" s="452">
        <v>0</v>
      </c>
    </row>
    <row r="445" spans="1:10" ht="15" x14ac:dyDescent="0.2">
      <c r="A445" s="8"/>
      <c r="B445" s="464" t="s">
        <v>692</v>
      </c>
      <c r="C445" s="465"/>
      <c r="D445" s="466" t="s">
        <v>9</v>
      </c>
      <c r="E445" s="467">
        <f>E446+E447+E448+E449+E450+E451+E452+E453</f>
        <v>69500</v>
      </c>
      <c r="F445" s="467">
        <f t="shared" ref="F445:J445" si="120">F446+F447+F448+F449+F450+F451+F452+F453</f>
        <v>171079</v>
      </c>
      <c r="G445" s="1001">
        <f t="shared" si="120"/>
        <v>240579</v>
      </c>
      <c r="H445" s="1011">
        <f t="shared" si="120"/>
        <v>36402.78</v>
      </c>
      <c r="I445" s="1004">
        <f t="shared" si="100"/>
        <v>0.15131320688838176</v>
      </c>
      <c r="J445" s="467">
        <f t="shared" si="120"/>
        <v>426.42</v>
      </c>
    </row>
    <row r="446" spans="1:10" x14ac:dyDescent="0.2">
      <c r="A446" s="9"/>
      <c r="B446" s="9"/>
      <c r="C446" s="10" t="s">
        <v>272</v>
      </c>
      <c r="D446" s="11" t="s">
        <v>273</v>
      </c>
      <c r="E446" s="453">
        <v>0</v>
      </c>
      <c r="F446" s="453">
        <f>G446-E446</f>
        <v>3679</v>
      </c>
      <c r="G446" s="454" t="s">
        <v>693</v>
      </c>
      <c r="H446" s="1012">
        <v>602.01</v>
      </c>
      <c r="I446" s="1005">
        <f t="shared" si="100"/>
        <v>0.16363413971187823</v>
      </c>
      <c r="J446" s="452">
        <v>0</v>
      </c>
    </row>
    <row r="447" spans="1:10" x14ac:dyDescent="0.2">
      <c r="A447" s="9"/>
      <c r="B447" s="9"/>
      <c r="C447" s="10" t="s">
        <v>289</v>
      </c>
      <c r="D447" s="11" t="s">
        <v>290</v>
      </c>
      <c r="E447" s="453">
        <v>0</v>
      </c>
      <c r="F447" s="453">
        <f t="shared" ref="F447:F453" si="121">G447-E447</f>
        <v>21400</v>
      </c>
      <c r="G447" s="454" t="s">
        <v>694</v>
      </c>
      <c r="H447" s="1012">
        <v>4737.28</v>
      </c>
      <c r="I447" s="1005">
        <f t="shared" si="100"/>
        <v>0.22136822429906541</v>
      </c>
      <c r="J447" s="452">
        <v>87</v>
      </c>
    </row>
    <row r="448" spans="1:10" x14ac:dyDescent="0.2">
      <c r="A448" s="9"/>
      <c r="B448" s="9"/>
      <c r="C448" s="10" t="s">
        <v>278</v>
      </c>
      <c r="D448" s="11" t="s">
        <v>279</v>
      </c>
      <c r="E448" s="453">
        <v>6500</v>
      </c>
      <c r="F448" s="453">
        <f t="shared" si="121"/>
        <v>19000</v>
      </c>
      <c r="G448" s="454" t="s">
        <v>695</v>
      </c>
      <c r="H448" s="1012">
        <v>13560.15</v>
      </c>
      <c r="I448" s="1005">
        <f t="shared" si="100"/>
        <v>0.53177058823529411</v>
      </c>
      <c r="J448" s="452">
        <v>0</v>
      </c>
    </row>
    <row r="449" spans="1:10" x14ac:dyDescent="0.2">
      <c r="A449" s="9"/>
      <c r="B449" s="9"/>
      <c r="C449" s="10" t="s">
        <v>292</v>
      </c>
      <c r="D449" s="11" t="s">
        <v>293</v>
      </c>
      <c r="E449" s="453" t="s">
        <v>696</v>
      </c>
      <c r="F449" s="453">
        <f t="shared" si="121"/>
        <v>0</v>
      </c>
      <c r="G449" s="454" t="s">
        <v>696</v>
      </c>
      <c r="H449" s="1012">
        <v>14232.14</v>
      </c>
      <c r="I449" s="1005">
        <f t="shared" si="100"/>
        <v>0.33098</v>
      </c>
      <c r="J449" s="452">
        <v>339.42</v>
      </c>
    </row>
    <row r="450" spans="1:10" x14ac:dyDescent="0.2">
      <c r="A450" s="9"/>
      <c r="B450" s="9"/>
      <c r="C450" s="10" t="s">
        <v>308</v>
      </c>
      <c r="D450" s="11" t="s">
        <v>309</v>
      </c>
      <c r="E450" s="453">
        <v>10000</v>
      </c>
      <c r="F450" s="453">
        <f t="shared" si="121"/>
        <v>30000</v>
      </c>
      <c r="G450" s="454" t="s">
        <v>127</v>
      </c>
      <c r="H450" s="1012">
        <v>0</v>
      </c>
      <c r="I450" s="1005">
        <f t="shared" si="100"/>
        <v>0</v>
      </c>
      <c r="J450" s="452">
        <v>0</v>
      </c>
    </row>
    <row r="451" spans="1:10" x14ac:dyDescent="0.2">
      <c r="A451" s="9"/>
      <c r="B451" s="9"/>
      <c r="C451" s="10" t="s">
        <v>262</v>
      </c>
      <c r="D451" s="11" t="s">
        <v>263</v>
      </c>
      <c r="E451" s="453">
        <v>6500</v>
      </c>
      <c r="F451" s="453">
        <f t="shared" si="121"/>
        <v>50500</v>
      </c>
      <c r="G451" s="454" t="s">
        <v>328</v>
      </c>
      <c r="H451" s="1012">
        <v>3271.2</v>
      </c>
      <c r="I451" s="1005">
        <f t="shared" si="100"/>
        <v>5.7389473684210525E-2</v>
      </c>
      <c r="J451" s="452">
        <v>0</v>
      </c>
    </row>
    <row r="452" spans="1:10" x14ac:dyDescent="0.2">
      <c r="A452" s="9"/>
      <c r="B452" s="9"/>
      <c r="C452" s="10" t="s">
        <v>282</v>
      </c>
      <c r="D452" s="11" t="s">
        <v>283</v>
      </c>
      <c r="E452" s="453">
        <v>3500</v>
      </c>
      <c r="F452" s="453">
        <f t="shared" si="121"/>
        <v>-3500</v>
      </c>
      <c r="G452" s="454" t="s">
        <v>7</v>
      </c>
      <c r="H452" s="1012">
        <v>0</v>
      </c>
      <c r="I452" s="1005">
        <v>0</v>
      </c>
      <c r="J452" s="452">
        <v>0</v>
      </c>
    </row>
    <row r="453" spans="1:10" x14ac:dyDescent="0.2">
      <c r="A453" s="9"/>
      <c r="B453" s="9"/>
      <c r="C453" s="10" t="s">
        <v>285</v>
      </c>
      <c r="D453" s="11" t="s">
        <v>286</v>
      </c>
      <c r="E453" s="453" t="s">
        <v>7</v>
      </c>
      <c r="F453" s="453">
        <f t="shared" si="121"/>
        <v>50000</v>
      </c>
      <c r="G453" s="454" t="s">
        <v>299</v>
      </c>
      <c r="H453" s="1012">
        <v>0</v>
      </c>
      <c r="I453" s="1005">
        <f t="shared" si="100"/>
        <v>0</v>
      </c>
      <c r="J453" s="452">
        <v>0</v>
      </c>
    </row>
    <row r="454" spans="1:10" x14ac:dyDescent="0.2">
      <c r="A454" s="455" t="s">
        <v>244</v>
      </c>
      <c r="B454" s="455"/>
      <c r="C454" s="455"/>
      <c r="D454" s="456" t="s">
        <v>245</v>
      </c>
      <c r="E454" s="457">
        <f>E455+E459+E472+E475+E477+E479</f>
        <v>1548601.33</v>
      </c>
      <c r="F454" s="457">
        <f t="shared" ref="F454:J454" si="122">F455+F459+F472+F475+F477+F479</f>
        <v>286350</v>
      </c>
      <c r="G454" s="1000">
        <f t="shared" si="122"/>
        <v>1834951.33</v>
      </c>
      <c r="H454" s="1010">
        <f t="shared" si="122"/>
        <v>775797.29</v>
      </c>
      <c r="I454" s="1003">
        <f t="shared" si="100"/>
        <v>0.42278902841526594</v>
      </c>
      <c r="J454" s="457">
        <f t="shared" si="122"/>
        <v>5783.1900000000005</v>
      </c>
    </row>
    <row r="455" spans="1:10" ht="15" x14ac:dyDescent="0.2">
      <c r="A455" s="8"/>
      <c r="B455" s="464" t="s">
        <v>247</v>
      </c>
      <c r="C455" s="465"/>
      <c r="D455" s="466" t="s">
        <v>248</v>
      </c>
      <c r="E455" s="467">
        <f>E456+E457+E458</f>
        <v>12000</v>
      </c>
      <c r="F455" s="467">
        <f t="shared" ref="F455:J455" si="123">F456+F457+F458</f>
        <v>7600</v>
      </c>
      <c r="G455" s="1001">
        <f t="shared" si="123"/>
        <v>19600</v>
      </c>
      <c r="H455" s="1011">
        <f t="shared" si="123"/>
        <v>7230</v>
      </c>
      <c r="I455" s="1004">
        <f t="shared" si="100"/>
        <v>0.36887755102040815</v>
      </c>
      <c r="J455" s="467">
        <f t="shared" si="123"/>
        <v>0</v>
      </c>
    </row>
    <row r="456" spans="1:10" ht="56.25" x14ac:dyDescent="0.2">
      <c r="A456" s="9"/>
      <c r="B456" s="9"/>
      <c r="C456" s="10" t="s">
        <v>201</v>
      </c>
      <c r="D456" s="11" t="s">
        <v>321</v>
      </c>
      <c r="E456" s="453">
        <v>0</v>
      </c>
      <c r="F456" s="453">
        <f>G456-E456</f>
        <v>600</v>
      </c>
      <c r="G456" s="454" t="s">
        <v>64</v>
      </c>
      <c r="H456" s="1012">
        <v>600</v>
      </c>
      <c r="I456" s="1005">
        <f t="shared" si="100"/>
        <v>1</v>
      </c>
      <c r="J456" s="452">
        <v>0</v>
      </c>
    </row>
    <row r="457" spans="1:10" x14ac:dyDescent="0.2">
      <c r="A457" s="9"/>
      <c r="B457" s="9"/>
      <c r="C457" s="10" t="s">
        <v>278</v>
      </c>
      <c r="D457" s="11" t="s">
        <v>279</v>
      </c>
      <c r="E457" s="453">
        <v>0</v>
      </c>
      <c r="F457" s="453">
        <f t="shared" ref="F457:F458" si="124">G457-E457</f>
        <v>2000</v>
      </c>
      <c r="G457" s="454" t="s">
        <v>108</v>
      </c>
      <c r="H457" s="1012">
        <v>0</v>
      </c>
      <c r="I457" s="1005">
        <f t="shared" si="100"/>
        <v>0</v>
      </c>
      <c r="J457" s="452">
        <v>0</v>
      </c>
    </row>
    <row r="458" spans="1:10" x14ac:dyDescent="0.2">
      <c r="A458" s="9"/>
      <c r="B458" s="9"/>
      <c r="C458" s="10" t="s">
        <v>262</v>
      </c>
      <c r="D458" s="11" t="s">
        <v>263</v>
      </c>
      <c r="E458" s="453">
        <v>12000</v>
      </c>
      <c r="F458" s="453">
        <f t="shared" si="124"/>
        <v>5000</v>
      </c>
      <c r="G458" s="454" t="s">
        <v>266</v>
      </c>
      <c r="H458" s="1012">
        <v>6630</v>
      </c>
      <c r="I458" s="1005">
        <f t="shared" ref="I458:I502" si="125">H458/G458</f>
        <v>0.39</v>
      </c>
      <c r="J458" s="452">
        <v>0</v>
      </c>
    </row>
    <row r="459" spans="1:10" ht="15" x14ac:dyDescent="0.2">
      <c r="A459" s="8"/>
      <c r="B459" s="464" t="s">
        <v>249</v>
      </c>
      <c r="C459" s="465"/>
      <c r="D459" s="466" t="s">
        <v>250</v>
      </c>
      <c r="E459" s="467">
        <f>E460+E461+E462+E463+E464+E465+E466+E467+E468+E469+E470+E471</f>
        <v>755095.44000000006</v>
      </c>
      <c r="F459" s="467">
        <f t="shared" ref="F459:J459" si="126">F460+F461+F462+F463+F464+F465+F466+F467+F468+F469+F470+F471</f>
        <v>258000</v>
      </c>
      <c r="G459" s="1001">
        <f t="shared" si="126"/>
        <v>1013095.4400000001</v>
      </c>
      <c r="H459" s="1011">
        <f t="shared" si="126"/>
        <v>444066.51</v>
      </c>
      <c r="I459" s="1004">
        <f t="shared" si="125"/>
        <v>0.43832643250274622</v>
      </c>
      <c r="J459" s="467">
        <f t="shared" si="126"/>
        <v>1414.31</v>
      </c>
    </row>
    <row r="460" spans="1:10" ht="22.5" x14ac:dyDescent="0.2">
      <c r="A460" s="9"/>
      <c r="B460" s="9"/>
      <c r="C460" s="10" t="s">
        <v>697</v>
      </c>
      <c r="D460" s="11" t="s">
        <v>698</v>
      </c>
      <c r="E460" s="453" t="s">
        <v>699</v>
      </c>
      <c r="F460" s="453">
        <f>G460-E460</f>
        <v>0</v>
      </c>
      <c r="G460" s="454" t="s">
        <v>699</v>
      </c>
      <c r="H460" s="1012">
        <v>368700</v>
      </c>
      <c r="I460" s="1005">
        <f t="shared" si="125"/>
        <v>0.59834469328140216</v>
      </c>
      <c r="J460" s="452">
        <v>0</v>
      </c>
    </row>
    <row r="461" spans="1:10" x14ac:dyDescent="0.2">
      <c r="A461" s="9"/>
      <c r="B461" s="9"/>
      <c r="C461" s="10" t="s">
        <v>272</v>
      </c>
      <c r="D461" s="11" t="s">
        <v>273</v>
      </c>
      <c r="E461" s="453" t="s">
        <v>700</v>
      </c>
      <c r="F461" s="453">
        <f t="shared" ref="F461:F471" si="127">G461-E461</f>
        <v>0</v>
      </c>
      <c r="G461" s="454" t="s">
        <v>700</v>
      </c>
      <c r="H461" s="1012">
        <v>143.37</v>
      </c>
      <c r="I461" s="1005">
        <f t="shared" si="125"/>
        <v>0.25152631578947371</v>
      </c>
      <c r="J461" s="452">
        <v>0</v>
      </c>
    </row>
    <row r="462" spans="1:10" x14ac:dyDescent="0.2">
      <c r="A462" s="9"/>
      <c r="B462" s="9"/>
      <c r="C462" s="10" t="s">
        <v>275</v>
      </c>
      <c r="D462" s="11" t="s">
        <v>276</v>
      </c>
      <c r="E462" s="453" t="s">
        <v>701</v>
      </c>
      <c r="F462" s="453">
        <f t="shared" si="127"/>
        <v>0</v>
      </c>
      <c r="G462" s="454" t="s">
        <v>701</v>
      </c>
      <c r="H462" s="1012">
        <v>0</v>
      </c>
      <c r="I462" s="1005">
        <f t="shared" si="125"/>
        <v>0</v>
      </c>
      <c r="J462" s="452">
        <v>0</v>
      </c>
    </row>
    <row r="463" spans="1:10" x14ac:dyDescent="0.2">
      <c r="A463" s="9"/>
      <c r="B463" s="9"/>
      <c r="C463" s="10" t="s">
        <v>289</v>
      </c>
      <c r="D463" s="11" t="s">
        <v>290</v>
      </c>
      <c r="E463" s="453" t="s">
        <v>702</v>
      </c>
      <c r="F463" s="453">
        <f t="shared" si="127"/>
        <v>0</v>
      </c>
      <c r="G463" s="454" t="s">
        <v>702</v>
      </c>
      <c r="H463" s="1012">
        <v>1440.1</v>
      </c>
      <c r="I463" s="1005">
        <f t="shared" si="125"/>
        <v>0.33576591280018653</v>
      </c>
      <c r="J463" s="452">
        <v>343.14</v>
      </c>
    </row>
    <row r="464" spans="1:10" x14ac:dyDescent="0.2">
      <c r="A464" s="9"/>
      <c r="B464" s="9"/>
      <c r="C464" s="10" t="s">
        <v>278</v>
      </c>
      <c r="D464" s="11" t="s">
        <v>279</v>
      </c>
      <c r="E464" s="453">
        <v>66920.289999999994</v>
      </c>
      <c r="F464" s="453">
        <f t="shared" si="127"/>
        <v>3000</v>
      </c>
      <c r="G464" s="454" t="s">
        <v>703</v>
      </c>
      <c r="H464" s="1012">
        <v>34581.4</v>
      </c>
      <c r="I464" s="1005">
        <f t="shared" si="125"/>
        <v>0.4945831889427233</v>
      </c>
      <c r="J464" s="452">
        <v>0</v>
      </c>
    </row>
    <row r="465" spans="1:10" x14ac:dyDescent="0.2">
      <c r="A465" s="9"/>
      <c r="B465" s="9"/>
      <c r="C465" s="10" t="s">
        <v>292</v>
      </c>
      <c r="D465" s="11" t="s">
        <v>293</v>
      </c>
      <c r="E465" s="453" t="s">
        <v>704</v>
      </c>
      <c r="F465" s="453">
        <f t="shared" si="127"/>
        <v>0</v>
      </c>
      <c r="G465" s="454" t="s">
        <v>704</v>
      </c>
      <c r="H465" s="1012">
        <v>22262.07</v>
      </c>
      <c r="I465" s="1005">
        <f t="shared" si="125"/>
        <v>0.39262639992423332</v>
      </c>
      <c r="J465" s="452">
        <v>763.17</v>
      </c>
    </row>
    <row r="466" spans="1:10" x14ac:dyDescent="0.2">
      <c r="A466" s="9"/>
      <c r="B466" s="9"/>
      <c r="C466" s="10" t="s">
        <v>308</v>
      </c>
      <c r="D466" s="11" t="s">
        <v>309</v>
      </c>
      <c r="E466" s="453">
        <v>0</v>
      </c>
      <c r="F466" s="453">
        <f t="shared" si="127"/>
        <v>10000</v>
      </c>
      <c r="G466" s="454" t="s">
        <v>182</v>
      </c>
      <c r="H466" s="1012">
        <v>0</v>
      </c>
      <c r="I466" s="1005">
        <f t="shared" si="125"/>
        <v>0</v>
      </c>
      <c r="J466" s="452">
        <v>0</v>
      </c>
    </row>
    <row r="467" spans="1:10" x14ac:dyDescent="0.2">
      <c r="A467" s="9"/>
      <c r="B467" s="9"/>
      <c r="C467" s="10" t="s">
        <v>262</v>
      </c>
      <c r="D467" s="11" t="s">
        <v>263</v>
      </c>
      <c r="E467" s="453">
        <v>8009.76</v>
      </c>
      <c r="F467" s="453">
        <f t="shared" si="127"/>
        <v>1000</v>
      </c>
      <c r="G467" s="454" t="s">
        <v>705</v>
      </c>
      <c r="H467" s="1012">
        <v>2512.75</v>
      </c>
      <c r="I467" s="1005">
        <f t="shared" si="125"/>
        <v>0.27889200156274974</v>
      </c>
      <c r="J467" s="452">
        <v>308</v>
      </c>
    </row>
    <row r="468" spans="1:10" x14ac:dyDescent="0.2">
      <c r="A468" s="9"/>
      <c r="B468" s="9"/>
      <c r="C468" s="10" t="s">
        <v>398</v>
      </c>
      <c r="D468" s="11" t="s">
        <v>399</v>
      </c>
      <c r="E468" s="453" t="s">
        <v>706</v>
      </c>
      <c r="F468" s="453">
        <f t="shared" si="127"/>
        <v>0</v>
      </c>
      <c r="G468" s="454" t="s">
        <v>706</v>
      </c>
      <c r="H468" s="1012">
        <v>656.82</v>
      </c>
      <c r="I468" s="1005">
        <f t="shared" si="125"/>
        <v>0.49571320754716985</v>
      </c>
      <c r="J468" s="452">
        <v>0</v>
      </c>
    </row>
    <row r="469" spans="1:10" x14ac:dyDescent="0.2">
      <c r="A469" s="9"/>
      <c r="B469" s="9"/>
      <c r="C469" s="10" t="s">
        <v>282</v>
      </c>
      <c r="D469" s="11" t="s">
        <v>283</v>
      </c>
      <c r="E469" s="453" t="s">
        <v>46</v>
      </c>
      <c r="F469" s="453">
        <f t="shared" si="127"/>
        <v>0</v>
      </c>
      <c r="G469" s="454" t="s">
        <v>46</v>
      </c>
      <c r="H469" s="1012">
        <v>0</v>
      </c>
      <c r="I469" s="1005">
        <f t="shared" si="125"/>
        <v>0</v>
      </c>
      <c r="J469" s="452">
        <v>0</v>
      </c>
    </row>
    <row r="470" spans="1:10" ht="22.5" x14ac:dyDescent="0.2">
      <c r="A470" s="9"/>
      <c r="B470" s="9"/>
      <c r="C470" s="10" t="s">
        <v>314</v>
      </c>
      <c r="D470" s="11" t="s">
        <v>315</v>
      </c>
      <c r="E470" s="453">
        <v>0</v>
      </c>
      <c r="F470" s="453">
        <f t="shared" si="127"/>
        <v>64000</v>
      </c>
      <c r="G470" s="454" t="s">
        <v>707</v>
      </c>
      <c r="H470" s="1012">
        <v>13770</v>
      </c>
      <c r="I470" s="1005">
        <f t="shared" si="125"/>
        <v>0.21515624999999999</v>
      </c>
      <c r="J470" s="452">
        <v>0</v>
      </c>
    </row>
    <row r="471" spans="1:10" ht="45" x14ac:dyDescent="0.2">
      <c r="A471" s="9"/>
      <c r="B471" s="9"/>
      <c r="C471" s="10" t="s">
        <v>589</v>
      </c>
      <c r="D471" s="11" t="s">
        <v>590</v>
      </c>
      <c r="E471" s="453">
        <v>0</v>
      </c>
      <c r="F471" s="453">
        <f t="shared" si="127"/>
        <v>180000</v>
      </c>
      <c r="G471" s="454" t="s">
        <v>708</v>
      </c>
      <c r="H471" s="1012">
        <v>0</v>
      </c>
      <c r="I471" s="1005">
        <f t="shared" si="125"/>
        <v>0</v>
      </c>
      <c r="J471" s="452">
        <v>0</v>
      </c>
    </row>
    <row r="472" spans="1:10" ht="15" x14ac:dyDescent="0.2">
      <c r="A472" s="8"/>
      <c r="B472" s="464" t="s">
        <v>709</v>
      </c>
      <c r="C472" s="465"/>
      <c r="D472" s="466" t="s">
        <v>710</v>
      </c>
      <c r="E472" s="467">
        <f>E473+E474</f>
        <v>302750.07</v>
      </c>
      <c r="F472" s="467">
        <f t="shared" ref="F472:J472" si="128">F473+F474</f>
        <v>0</v>
      </c>
      <c r="G472" s="1001">
        <f t="shared" si="128"/>
        <v>302750.07</v>
      </c>
      <c r="H472" s="1011">
        <f t="shared" si="128"/>
        <v>141200</v>
      </c>
      <c r="I472" s="1004">
        <f t="shared" si="125"/>
        <v>0.46639130422001224</v>
      </c>
      <c r="J472" s="467">
        <f t="shared" si="128"/>
        <v>0</v>
      </c>
    </row>
    <row r="473" spans="1:10" ht="22.5" x14ac:dyDescent="0.2">
      <c r="A473" s="9"/>
      <c r="B473" s="9"/>
      <c r="C473" s="10" t="s">
        <v>697</v>
      </c>
      <c r="D473" s="11" t="s">
        <v>698</v>
      </c>
      <c r="E473" s="453" t="s">
        <v>711</v>
      </c>
      <c r="F473" s="453">
        <f>G473-E473</f>
        <v>0</v>
      </c>
      <c r="G473" s="454" t="s">
        <v>711</v>
      </c>
      <c r="H473" s="1012">
        <v>141200</v>
      </c>
      <c r="I473" s="1005">
        <f t="shared" si="125"/>
        <v>0.46685402545875349</v>
      </c>
      <c r="J473" s="452">
        <v>0</v>
      </c>
    </row>
    <row r="474" spans="1:10" x14ac:dyDescent="0.2">
      <c r="A474" s="9"/>
      <c r="B474" s="9"/>
      <c r="C474" s="10" t="s">
        <v>278</v>
      </c>
      <c r="D474" s="11" t="s">
        <v>279</v>
      </c>
      <c r="E474" s="453" t="s">
        <v>712</v>
      </c>
      <c r="F474" s="453">
        <f>G474-E474</f>
        <v>0</v>
      </c>
      <c r="G474" s="454" t="s">
        <v>712</v>
      </c>
      <c r="H474" s="1012">
        <v>0</v>
      </c>
      <c r="I474" s="1005">
        <f t="shared" si="125"/>
        <v>0</v>
      </c>
      <c r="J474" s="452">
        <v>0</v>
      </c>
    </row>
    <row r="475" spans="1:10" ht="15" x14ac:dyDescent="0.2">
      <c r="A475" s="8"/>
      <c r="B475" s="464" t="s">
        <v>713</v>
      </c>
      <c r="C475" s="465"/>
      <c r="D475" s="466" t="s">
        <v>714</v>
      </c>
      <c r="E475" s="467" t="str">
        <f>E476</f>
        <v>364 100,00</v>
      </c>
      <c r="F475" s="467">
        <f t="shared" ref="F475:J475" si="129">F476</f>
        <v>0</v>
      </c>
      <c r="G475" s="1001" t="str">
        <f t="shared" si="129"/>
        <v>364 100,00</v>
      </c>
      <c r="H475" s="1011">
        <f t="shared" si="129"/>
        <v>151500</v>
      </c>
      <c r="I475" s="1004">
        <f t="shared" si="125"/>
        <v>0.4160944795385883</v>
      </c>
      <c r="J475" s="467">
        <f t="shared" si="129"/>
        <v>0</v>
      </c>
    </row>
    <row r="476" spans="1:10" ht="22.5" x14ac:dyDescent="0.2">
      <c r="A476" s="9"/>
      <c r="B476" s="9"/>
      <c r="C476" s="10" t="s">
        <v>697</v>
      </c>
      <c r="D476" s="11" t="s">
        <v>698</v>
      </c>
      <c r="E476" s="453" t="s">
        <v>715</v>
      </c>
      <c r="F476" s="453">
        <f>G476-E476</f>
        <v>0</v>
      </c>
      <c r="G476" s="454" t="s">
        <v>715</v>
      </c>
      <c r="H476" s="1012">
        <v>151500</v>
      </c>
      <c r="I476" s="1005">
        <f t="shared" si="125"/>
        <v>0.4160944795385883</v>
      </c>
      <c r="J476" s="452">
        <v>0</v>
      </c>
    </row>
    <row r="477" spans="1:10" ht="15" x14ac:dyDescent="0.2">
      <c r="A477" s="8"/>
      <c r="B477" s="464" t="s">
        <v>716</v>
      </c>
      <c r="C477" s="465"/>
      <c r="D477" s="466" t="s">
        <v>717</v>
      </c>
      <c r="E477" s="467">
        <f>E478</f>
        <v>50000</v>
      </c>
      <c r="F477" s="467">
        <f t="shared" ref="F477:J477" si="130">F478</f>
        <v>20000</v>
      </c>
      <c r="G477" s="1001" t="str">
        <f t="shared" si="130"/>
        <v>70 000,00</v>
      </c>
      <c r="H477" s="1011">
        <f t="shared" si="130"/>
        <v>0</v>
      </c>
      <c r="I477" s="1004">
        <f t="shared" si="125"/>
        <v>0</v>
      </c>
      <c r="J477" s="467">
        <f t="shared" si="130"/>
        <v>0</v>
      </c>
    </row>
    <row r="478" spans="1:10" ht="56.25" x14ac:dyDescent="0.2">
      <c r="A478" s="9"/>
      <c r="B478" s="9"/>
      <c r="C478" s="10" t="s">
        <v>718</v>
      </c>
      <c r="D478" s="11" t="s">
        <v>719</v>
      </c>
      <c r="E478" s="453">
        <v>50000</v>
      </c>
      <c r="F478" s="453">
        <f>G478-E478</f>
        <v>20000</v>
      </c>
      <c r="G478" s="454" t="s">
        <v>457</v>
      </c>
      <c r="H478" s="1012">
        <v>0</v>
      </c>
      <c r="I478" s="1005">
        <f t="shared" si="125"/>
        <v>0</v>
      </c>
      <c r="J478" s="452">
        <v>0</v>
      </c>
    </row>
    <row r="479" spans="1:10" ht="15" x14ac:dyDescent="0.2">
      <c r="A479" s="8"/>
      <c r="B479" s="464" t="s">
        <v>720</v>
      </c>
      <c r="C479" s="465"/>
      <c r="D479" s="466" t="s">
        <v>9</v>
      </c>
      <c r="E479" s="467">
        <f>E480+E481+E482</f>
        <v>64655.82</v>
      </c>
      <c r="F479" s="467">
        <f t="shared" ref="F479:J479" si="131">F480+F481+F482</f>
        <v>750</v>
      </c>
      <c r="G479" s="1001">
        <f t="shared" si="131"/>
        <v>65405.82</v>
      </c>
      <c r="H479" s="1011">
        <f t="shared" si="131"/>
        <v>31800.78</v>
      </c>
      <c r="I479" s="1004">
        <f t="shared" si="125"/>
        <v>0.48620719073623719</v>
      </c>
      <c r="J479" s="467">
        <f t="shared" si="131"/>
        <v>4368.88</v>
      </c>
    </row>
    <row r="480" spans="1:10" x14ac:dyDescent="0.2">
      <c r="A480" s="9"/>
      <c r="B480" s="9"/>
      <c r="C480" s="10" t="s">
        <v>289</v>
      </c>
      <c r="D480" s="11" t="s">
        <v>290</v>
      </c>
      <c r="E480" s="453" t="s">
        <v>544</v>
      </c>
      <c r="F480" s="453">
        <f>G480-E480</f>
        <v>800</v>
      </c>
      <c r="G480" s="454" t="s">
        <v>654</v>
      </c>
      <c r="H480" s="1012">
        <v>0</v>
      </c>
      <c r="I480" s="1005">
        <f t="shared" si="125"/>
        <v>0</v>
      </c>
      <c r="J480" s="452">
        <v>0</v>
      </c>
    </row>
    <row r="481" spans="1:10" x14ac:dyDescent="0.2">
      <c r="A481" s="9"/>
      <c r="B481" s="9"/>
      <c r="C481" s="10" t="s">
        <v>278</v>
      </c>
      <c r="D481" s="11" t="s">
        <v>279</v>
      </c>
      <c r="E481" s="453" t="s">
        <v>721</v>
      </c>
      <c r="F481" s="453">
        <f t="shared" ref="F481:F482" si="132">G481-E481</f>
        <v>0</v>
      </c>
      <c r="G481" s="454" t="s">
        <v>721</v>
      </c>
      <c r="H481" s="1012">
        <v>21727.279999999999</v>
      </c>
      <c r="I481" s="1005">
        <f t="shared" si="125"/>
        <v>0.44200829118505192</v>
      </c>
      <c r="J481" s="452">
        <v>3318.88</v>
      </c>
    </row>
    <row r="482" spans="1:10" x14ac:dyDescent="0.2">
      <c r="A482" s="9"/>
      <c r="B482" s="9"/>
      <c r="C482" s="10" t="s">
        <v>262</v>
      </c>
      <c r="D482" s="11" t="s">
        <v>263</v>
      </c>
      <c r="E482" s="453" t="s">
        <v>722</v>
      </c>
      <c r="F482" s="453">
        <f t="shared" si="132"/>
        <v>-50</v>
      </c>
      <c r="G482" s="454" t="s">
        <v>723</v>
      </c>
      <c r="H482" s="1012">
        <v>10073.5</v>
      </c>
      <c r="I482" s="1005">
        <f t="shared" si="125"/>
        <v>0.74343173431734322</v>
      </c>
      <c r="J482" s="452">
        <v>1050</v>
      </c>
    </row>
    <row r="483" spans="1:10" x14ac:dyDescent="0.2">
      <c r="A483" s="455" t="s">
        <v>252</v>
      </c>
      <c r="B483" s="455"/>
      <c r="C483" s="455"/>
      <c r="D483" s="456" t="s">
        <v>253</v>
      </c>
      <c r="E483" s="457">
        <f>E484+E494</f>
        <v>496442.24</v>
      </c>
      <c r="F483" s="457">
        <f t="shared" ref="F483:J483" si="133">F484+F494</f>
        <v>151217.34999999998</v>
      </c>
      <c r="G483" s="1000">
        <f t="shared" si="133"/>
        <v>647659.59</v>
      </c>
      <c r="H483" s="1010">
        <f t="shared" si="133"/>
        <v>356044.20999999996</v>
      </c>
      <c r="I483" s="1003">
        <f t="shared" si="125"/>
        <v>0.54973973287417854</v>
      </c>
      <c r="J483" s="457">
        <f t="shared" si="133"/>
        <v>13328.33</v>
      </c>
    </row>
    <row r="484" spans="1:10" ht="15" x14ac:dyDescent="0.2">
      <c r="A484" s="8"/>
      <c r="B484" s="464" t="s">
        <v>724</v>
      </c>
      <c r="C484" s="465"/>
      <c r="D484" s="466" t="s">
        <v>725</v>
      </c>
      <c r="E484" s="467">
        <f>E485+E486+E487+E488+E489+E490+E491+E492+E493</f>
        <v>103750</v>
      </c>
      <c r="F484" s="467">
        <f t="shared" ref="F484:J484" si="134">F485+F486+F487+F488+F489+F490+F491+F492+F493</f>
        <v>103000</v>
      </c>
      <c r="G484" s="1001">
        <f t="shared" si="134"/>
        <v>206750</v>
      </c>
      <c r="H484" s="1011">
        <f t="shared" si="134"/>
        <v>36639.17</v>
      </c>
      <c r="I484" s="1004">
        <f t="shared" si="125"/>
        <v>0.17721484885126965</v>
      </c>
      <c r="J484" s="467">
        <f t="shared" si="134"/>
        <v>7709.24</v>
      </c>
    </row>
    <row r="485" spans="1:10" x14ac:dyDescent="0.2">
      <c r="A485" s="9"/>
      <c r="B485" s="9"/>
      <c r="C485" s="10" t="s">
        <v>272</v>
      </c>
      <c r="D485" s="11" t="s">
        <v>273</v>
      </c>
      <c r="E485" s="453" t="s">
        <v>204</v>
      </c>
      <c r="F485" s="453">
        <f>G485-E485</f>
        <v>0</v>
      </c>
      <c r="G485" s="454" t="s">
        <v>204</v>
      </c>
      <c r="H485" s="1012">
        <v>3287.08</v>
      </c>
      <c r="I485" s="1005">
        <f t="shared" si="125"/>
        <v>0.36523111111111112</v>
      </c>
      <c r="J485" s="452">
        <v>1534.72</v>
      </c>
    </row>
    <row r="486" spans="1:10" x14ac:dyDescent="0.2">
      <c r="A486" s="9"/>
      <c r="B486" s="9"/>
      <c r="C486" s="10" t="s">
        <v>275</v>
      </c>
      <c r="D486" s="11" t="s">
        <v>276</v>
      </c>
      <c r="E486" s="453" t="s">
        <v>479</v>
      </c>
      <c r="F486" s="453">
        <f t="shared" ref="F486:F493" si="135">G486-E486</f>
        <v>0</v>
      </c>
      <c r="G486" s="454" t="s">
        <v>479</v>
      </c>
      <c r="H486" s="1012">
        <v>468.49</v>
      </c>
      <c r="I486" s="1005">
        <f t="shared" si="125"/>
        <v>0.33463571428571431</v>
      </c>
      <c r="J486" s="452">
        <v>218.73</v>
      </c>
    </row>
    <row r="487" spans="1:10" x14ac:dyDescent="0.2">
      <c r="A487" s="9"/>
      <c r="B487" s="9"/>
      <c r="C487" s="10" t="s">
        <v>289</v>
      </c>
      <c r="D487" s="11" t="s">
        <v>290</v>
      </c>
      <c r="E487" s="453" t="s">
        <v>299</v>
      </c>
      <c r="F487" s="453">
        <f t="shared" si="135"/>
        <v>0</v>
      </c>
      <c r="G487" s="454" t="s">
        <v>299</v>
      </c>
      <c r="H487" s="1012">
        <v>22466.959999999999</v>
      </c>
      <c r="I487" s="1005">
        <f t="shared" si="125"/>
        <v>0.44933919999999999</v>
      </c>
      <c r="J487" s="452">
        <v>5583.04</v>
      </c>
    </row>
    <row r="488" spans="1:10" x14ac:dyDescent="0.2">
      <c r="A488" s="9"/>
      <c r="B488" s="9"/>
      <c r="C488" s="10" t="s">
        <v>278</v>
      </c>
      <c r="D488" s="11" t="s">
        <v>279</v>
      </c>
      <c r="E488" s="453">
        <v>14150</v>
      </c>
      <c r="F488" s="453">
        <f t="shared" si="135"/>
        <v>3000</v>
      </c>
      <c r="G488" s="454" t="s">
        <v>726</v>
      </c>
      <c r="H488" s="1012">
        <v>3507.7</v>
      </c>
      <c r="I488" s="1005">
        <f t="shared" si="125"/>
        <v>0.20453061224489794</v>
      </c>
      <c r="J488" s="452">
        <v>0</v>
      </c>
    </row>
    <row r="489" spans="1:10" ht="22.5" x14ac:dyDescent="0.2">
      <c r="A489" s="9"/>
      <c r="B489" s="9"/>
      <c r="C489" s="10" t="s">
        <v>388</v>
      </c>
      <c r="D489" s="11" t="s">
        <v>389</v>
      </c>
      <c r="E489" s="453" t="s">
        <v>582</v>
      </c>
      <c r="F489" s="453">
        <f t="shared" si="135"/>
        <v>0</v>
      </c>
      <c r="G489" s="454" t="s">
        <v>582</v>
      </c>
      <c r="H489" s="1012">
        <v>0</v>
      </c>
      <c r="I489" s="1005">
        <f t="shared" si="125"/>
        <v>0</v>
      </c>
      <c r="J489" s="452">
        <v>0</v>
      </c>
    </row>
    <row r="490" spans="1:10" x14ac:dyDescent="0.2">
      <c r="A490" s="9"/>
      <c r="B490" s="9"/>
      <c r="C490" s="10" t="s">
        <v>292</v>
      </c>
      <c r="D490" s="11" t="s">
        <v>293</v>
      </c>
      <c r="E490" s="453" t="s">
        <v>291</v>
      </c>
      <c r="F490" s="453">
        <f t="shared" si="135"/>
        <v>0</v>
      </c>
      <c r="G490" s="454" t="s">
        <v>291</v>
      </c>
      <c r="H490" s="1012">
        <v>4713.0200000000004</v>
      </c>
      <c r="I490" s="1005">
        <f t="shared" si="125"/>
        <v>0.33664428571428573</v>
      </c>
      <c r="J490" s="452">
        <v>372.75</v>
      </c>
    </row>
    <row r="491" spans="1:10" x14ac:dyDescent="0.2">
      <c r="A491" s="9"/>
      <c r="B491" s="9"/>
      <c r="C491" s="10" t="s">
        <v>262</v>
      </c>
      <c r="D491" s="11" t="s">
        <v>263</v>
      </c>
      <c r="E491" s="453" t="s">
        <v>385</v>
      </c>
      <c r="F491" s="453">
        <f t="shared" si="135"/>
        <v>0</v>
      </c>
      <c r="G491" s="454" t="s">
        <v>385</v>
      </c>
      <c r="H491" s="1012">
        <v>2195.92</v>
      </c>
      <c r="I491" s="1005">
        <f t="shared" si="125"/>
        <v>0.18299333333333334</v>
      </c>
      <c r="J491" s="452">
        <v>0</v>
      </c>
    </row>
    <row r="492" spans="1:10" x14ac:dyDescent="0.2">
      <c r="A492" s="9"/>
      <c r="B492" s="9"/>
      <c r="C492" s="10" t="s">
        <v>282</v>
      </c>
      <c r="D492" s="11" t="s">
        <v>283</v>
      </c>
      <c r="E492" s="453" t="s">
        <v>240</v>
      </c>
      <c r="F492" s="453">
        <f t="shared" si="135"/>
        <v>0</v>
      </c>
      <c r="G492" s="454" t="s">
        <v>240</v>
      </c>
      <c r="H492" s="1012">
        <v>0</v>
      </c>
      <c r="I492" s="1005">
        <f t="shared" si="125"/>
        <v>0</v>
      </c>
      <c r="J492" s="452">
        <v>0</v>
      </c>
    </row>
    <row r="493" spans="1:10" x14ac:dyDescent="0.2">
      <c r="A493" s="9"/>
      <c r="B493" s="9"/>
      <c r="C493" s="10" t="s">
        <v>285</v>
      </c>
      <c r="D493" s="11" t="s">
        <v>286</v>
      </c>
      <c r="E493" s="453" t="s">
        <v>7</v>
      </c>
      <c r="F493" s="453">
        <f t="shared" si="135"/>
        <v>100000</v>
      </c>
      <c r="G493" s="454" t="s">
        <v>310</v>
      </c>
      <c r="H493" s="1012">
        <v>0</v>
      </c>
      <c r="I493" s="1005">
        <f t="shared" si="125"/>
        <v>0</v>
      </c>
      <c r="J493" s="452">
        <v>0</v>
      </c>
    </row>
    <row r="494" spans="1:10" ht="15" x14ac:dyDescent="0.2">
      <c r="A494" s="8"/>
      <c r="B494" s="464" t="s">
        <v>255</v>
      </c>
      <c r="C494" s="465"/>
      <c r="D494" s="466" t="s">
        <v>9</v>
      </c>
      <c r="E494" s="467">
        <f>E495+E496+E497+E498+E499+E500+E501</f>
        <v>392692.24</v>
      </c>
      <c r="F494" s="467">
        <f t="shared" ref="F494:J494" si="136">F495+F496+F497+F498+F499+F500+F501</f>
        <v>48217.349999999991</v>
      </c>
      <c r="G494" s="1001">
        <f t="shared" si="136"/>
        <v>440909.58999999997</v>
      </c>
      <c r="H494" s="1011">
        <f t="shared" si="136"/>
        <v>319405.03999999998</v>
      </c>
      <c r="I494" s="1004">
        <f t="shared" si="125"/>
        <v>0.72442298204491307</v>
      </c>
      <c r="J494" s="467">
        <f t="shared" si="136"/>
        <v>5619.09</v>
      </c>
    </row>
    <row r="495" spans="1:10" ht="56.25" x14ac:dyDescent="0.2">
      <c r="A495" s="9"/>
      <c r="B495" s="9"/>
      <c r="C495" s="10" t="s">
        <v>201</v>
      </c>
      <c r="D495" s="11" t="s">
        <v>321</v>
      </c>
      <c r="E495" s="453">
        <v>277000</v>
      </c>
      <c r="F495" s="453">
        <f>G495-E495</f>
        <v>12500</v>
      </c>
      <c r="G495" s="454" t="s">
        <v>727</v>
      </c>
      <c r="H495" s="1012">
        <v>285500</v>
      </c>
      <c r="I495" s="1005">
        <f t="shared" si="125"/>
        <v>0.98618307426597585</v>
      </c>
      <c r="J495" s="452">
        <v>0</v>
      </c>
    </row>
    <row r="496" spans="1:10" x14ac:dyDescent="0.2">
      <c r="A496" s="9"/>
      <c r="B496" s="9"/>
      <c r="C496" s="10" t="s">
        <v>272</v>
      </c>
      <c r="D496" s="11" t="s">
        <v>273</v>
      </c>
      <c r="E496" s="453" t="s">
        <v>220</v>
      </c>
      <c r="F496" s="453">
        <f t="shared" ref="F496:F501" si="137">G496-E496</f>
        <v>0</v>
      </c>
      <c r="G496" s="454" t="s">
        <v>220</v>
      </c>
      <c r="H496" s="1012">
        <v>0</v>
      </c>
      <c r="I496" s="1005">
        <f t="shared" si="125"/>
        <v>0</v>
      </c>
      <c r="J496" s="452">
        <v>0</v>
      </c>
    </row>
    <row r="497" spans="1:10" x14ac:dyDescent="0.2">
      <c r="A497" s="9"/>
      <c r="B497" s="9"/>
      <c r="C497" s="10" t="s">
        <v>289</v>
      </c>
      <c r="D497" s="11" t="s">
        <v>290</v>
      </c>
      <c r="E497" s="453" t="s">
        <v>728</v>
      </c>
      <c r="F497" s="453">
        <f t="shared" si="137"/>
        <v>0</v>
      </c>
      <c r="G497" s="454" t="s">
        <v>728</v>
      </c>
      <c r="H497" s="1012">
        <v>9468.7199999999993</v>
      </c>
      <c r="I497" s="1005">
        <f t="shared" si="125"/>
        <v>0.38647836734693874</v>
      </c>
      <c r="J497" s="452">
        <v>2351.3000000000002</v>
      </c>
    </row>
    <row r="498" spans="1:10" x14ac:dyDescent="0.2">
      <c r="A498" s="9"/>
      <c r="B498" s="9"/>
      <c r="C498" s="10" t="s">
        <v>278</v>
      </c>
      <c r="D498" s="11" t="s">
        <v>279</v>
      </c>
      <c r="E498" s="453">
        <v>68092.240000000005</v>
      </c>
      <c r="F498" s="453">
        <f t="shared" si="137"/>
        <v>-9000.0000000000073</v>
      </c>
      <c r="G498" s="454" t="s">
        <v>729</v>
      </c>
      <c r="H498" s="1012">
        <v>18617.740000000002</v>
      </c>
      <c r="I498" s="1005">
        <f t="shared" si="125"/>
        <v>0.31506234998030203</v>
      </c>
      <c r="J498" s="452">
        <v>1512.79</v>
      </c>
    </row>
    <row r="499" spans="1:10" x14ac:dyDescent="0.2">
      <c r="A499" s="9"/>
      <c r="B499" s="9"/>
      <c r="C499" s="10" t="s">
        <v>308</v>
      </c>
      <c r="D499" s="11" t="s">
        <v>309</v>
      </c>
      <c r="E499" s="453">
        <v>0</v>
      </c>
      <c r="F499" s="453">
        <f t="shared" si="137"/>
        <v>20000</v>
      </c>
      <c r="G499" s="454" t="s">
        <v>16</v>
      </c>
      <c r="H499" s="1012">
        <v>0</v>
      </c>
      <c r="I499" s="1005">
        <f t="shared" si="125"/>
        <v>0</v>
      </c>
      <c r="J499" s="452">
        <v>0</v>
      </c>
    </row>
    <row r="500" spans="1:10" x14ac:dyDescent="0.2">
      <c r="A500" s="9"/>
      <c r="B500" s="9"/>
      <c r="C500" s="10" t="s">
        <v>262</v>
      </c>
      <c r="D500" s="11" t="s">
        <v>263</v>
      </c>
      <c r="E500" s="453" t="s">
        <v>730</v>
      </c>
      <c r="F500" s="453">
        <f t="shared" si="137"/>
        <v>24717.35</v>
      </c>
      <c r="G500" s="454">
        <v>40317.35</v>
      </c>
      <c r="H500" s="1012">
        <v>3768.58</v>
      </c>
      <c r="I500" s="1005">
        <f t="shared" si="125"/>
        <v>9.3472909305795146E-2</v>
      </c>
      <c r="J500" s="452">
        <v>1755</v>
      </c>
    </row>
    <row r="501" spans="1:10" x14ac:dyDescent="0.2">
      <c r="A501" s="9"/>
      <c r="B501" s="9"/>
      <c r="C501" s="10" t="s">
        <v>282</v>
      </c>
      <c r="D501" s="11" t="s">
        <v>283</v>
      </c>
      <c r="E501" s="453" t="s">
        <v>22</v>
      </c>
      <c r="F501" s="453">
        <f t="shared" si="137"/>
        <v>0</v>
      </c>
      <c r="G501" s="454" t="s">
        <v>22</v>
      </c>
      <c r="H501" s="1012">
        <v>2050</v>
      </c>
      <c r="I501" s="1005">
        <f t="shared" si="125"/>
        <v>0.29285714285714287</v>
      </c>
      <c r="J501" s="452">
        <v>0</v>
      </c>
    </row>
    <row r="502" spans="1:10" ht="37.5" customHeight="1" x14ac:dyDescent="0.2">
      <c r="A502" s="1122" t="s">
        <v>256</v>
      </c>
      <c r="B502" s="1122"/>
      <c r="C502" s="1122"/>
      <c r="D502" s="1122"/>
      <c r="E502" s="1022">
        <f>E483+E454+E419+E402+E329+E308+E174+E171+E168+E138+E116+E68+E62+E45+E40+E25+E19+E5</f>
        <v>47245773.730000004</v>
      </c>
      <c r="F502" s="1022">
        <f t="shared" ref="F502:J502" si="138">F483+F454+F419+F402+F329+F308+F174+F171+F168+F138+F116+F68+F62+F45+F40+F25+F19+F5</f>
        <v>3714268.3200000003</v>
      </c>
      <c r="G502" s="1023">
        <f t="shared" si="138"/>
        <v>50960042.049999997</v>
      </c>
      <c r="H502" s="1024">
        <f t="shared" si="138"/>
        <v>25431952.549999997</v>
      </c>
      <c r="I502" s="1025">
        <f t="shared" si="125"/>
        <v>0.49905674184976462</v>
      </c>
      <c r="J502" s="1022">
        <f t="shared" si="138"/>
        <v>1101656.2800000003</v>
      </c>
    </row>
    <row r="503" spans="1:10" ht="15" customHeight="1" x14ac:dyDescent="0.2">
      <c r="C503" s="1111" t="s">
        <v>856</v>
      </c>
      <c r="D503" s="1112"/>
      <c r="E503" s="1112"/>
      <c r="F503" s="1112"/>
      <c r="G503" s="1112"/>
      <c r="H503" s="1112"/>
      <c r="I503" s="1112"/>
      <c r="J503" s="1113"/>
    </row>
    <row r="504" spans="1:10" ht="22.5" customHeight="1" x14ac:dyDescent="0.2">
      <c r="A504" s="1016"/>
      <c r="B504" s="1016"/>
      <c r="C504" s="1026" t="s">
        <v>1117</v>
      </c>
      <c r="D504" s="1026"/>
      <c r="E504" s="1027">
        <f>E502-E513</f>
        <v>45727773.730000004</v>
      </c>
      <c r="F504" s="1027">
        <f t="shared" ref="F504:J504" si="139">F502-F513</f>
        <v>2242468.3200000003</v>
      </c>
      <c r="G504" s="1027">
        <f t="shared" si="139"/>
        <v>47970242.049999997</v>
      </c>
      <c r="H504" s="1027">
        <f t="shared" si="139"/>
        <v>24088551.099999998</v>
      </c>
      <c r="I504" s="1028">
        <f>H504/G504</f>
        <v>0.50215612993764325</v>
      </c>
      <c r="J504" s="1027">
        <f t="shared" si="139"/>
        <v>1036756.2800000003</v>
      </c>
    </row>
    <row r="505" spans="1:10" ht="15" customHeight="1" x14ac:dyDescent="0.2">
      <c r="C505" s="1117" t="s">
        <v>856</v>
      </c>
      <c r="D505" s="1118"/>
      <c r="E505" s="1118"/>
      <c r="F505" s="1118"/>
      <c r="G505" s="1118"/>
      <c r="H505" s="1118"/>
      <c r="I505" s="1118"/>
      <c r="J505" s="1119"/>
    </row>
    <row r="506" spans="1:10" x14ac:dyDescent="0.2">
      <c r="C506" s="1018" t="s">
        <v>1119</v>
      </c>
      <c r="D506" s="1018"/>
      <c r="E506" s="1019">
        <f>E504-E510-E511-E512</f>
        <v>31821446.670000002</v>
      </c>
      <c r="F506" s="1019">
        <f t="shared" ref="F506:J506" si="140">F504-F510-F511-F512</f>
        <v>1720971.5100000002</v>
      </c>
      <c r="G506" s="1019">
        <f t="shared" si="140"/>
        <v>33542418.18</v>
      </c>
      <c r="H506" s="1019">
        <f t="shared" si="140"/>
        <v>16349246.969999997</v>
      </c>
      <c r="I506" s="1020">
        <f>H506/G506</f>
        <v>0.48742004474049511</v>
      </c>
      <c r="J506" s="1019">
        <f t="shared" si="140"/>
        <v>835605.02000000025</v>
      </c>
    </row>
    <row r="507" spans="1:10" ht="15" customHeight="1" x14ac:dyDescent="0.2">
      <c r="C507" s="1117" t="s">
        <v>849</v>
      </c>
      <c r="D507" s="1118"/>
      <c r="E507" s="1118"/>
      <c r="F507" s="1118"/>
      <c r="G507" s="1118"/>
      <c r="H507" s="1118"/>
      <c r="I507" s="1118"/>
      <c r="J507" s="1119"/>
    </row>
    <row r="508" spans="1:10" x14ac:dyDescent="0.2">
      <c r="C508" s="1017" t="s">
        <v>1125</v>
      </c>
      <c r="D508" s="1017"/>
      <c r="E508" s="1021">
        <f>E497+E496+E487+E486+E485+E480+E463+E462+E461+E446+E447+E405+E406+E407+E408+E397+E398+E399+E392+E391+E377+E375+E374+E373+E372+E349+E348+E347+E346+E338+E337+E336+E335+E320+E319+E318+E313+E301+E300+E299+E295+E294+E293+E284+E283+E282+E281+E267+E266+E265+E264+E263+E258+E245+E244+E243+E242+E241+E220+E219+E218+E217+E216+E203+E202+E201+E200+E183+E182+E181+E180+E179+E147+E146+E145+E134+E133+E132+E125+E124+E123+E120+E119+E118+E109+E114+E90+E88+E87+E86+E85+E73+E72+E71+E70+E64+E22+E21+E14+E13+E12</f>
        <v>20051936.329999998</v>
      </c>
      <c r="F508" s="1021">
        <f t="shared" ref="F508:J509" si="141">F497+F496+F487+F486+F485+F480+F463+F462+F461+F446+F447+F405+F406+F407+F408+F397+F398+F399+F392+F391+F377+F375+F374+F373+F372+F349+F348+F347+F346+F338+F337+F336+F335+F320+F319+F318+F313+F301+F300+F299+F295+F294+F293+F284+F283+F282+F281+F267+F266+F265+F264+F263+F258+F245+F244+F243+F242+F241+F220+F219+F218+F217+F216+F203+F202+F201+F200+F183+F182+F181+F180+F179+F147+F146+F145+F134+F133+F132+F125+F124+F123+F120+F119+F118+F109+F114+F90+F88+F87+F86+F85+F73+F72+F71+F70+F64+F22+F21+F14+F13+F12</f>
        <v>298804.87000000005</v>
      </c>
      <c r="G508" s="1021">
        <f t="shared" si="141"/>
        <v>20350741.199999996</v>
      </c>
      <c r="H508" s="1021">
        <f t="shared" si="141"/>
        <v>10315566.01</v>
      </c>
      <c r="I508" s="1021">
        <f t="shared" si="141"/>
        <v>47.841145687662952</v>
      </c>
      <c r="J508" s="1021">
        <f t="shared" si="141"/>
        <v>450349.32000000007</v>
      </c>
    </row>
    <row r="509" spans="1:10" ht="16.5" customHeight="1" x14ac:dyDescent="0.2">
      <c r="C509" s="1017" t="s">
        <v>1126</v>
      </c>
      <c r="D509" s="1017"/>
      <c r="E509" s="1021">
        <f>E506-E508</f>
        <v>11769510.340000004</v>
      </c>
      <c r="F509" s="1021">
        <f t="shared" ref="F509:J509" si="142">F506-F508</f>
        <v>1422166.6400000001</v>
      </c>
      <c r="G509" s="1021">
        <f t="shared" si="142"/>
        <v>13191676.980000004</v>
      </c>
      <c r="H509" s="1021">
        <f t="shared" si="142"/>
        <v>6033680.9599999972</v>
      </c>
      <c r="I509" s="1021">
        <f t="shared" si="141"/>
        <v>47.247381105339585</v>
      </c>
      <c r="J509" s="1021">
        <f t="shared" si="142"/>
        <v>385255.70000000019</v>
      </c>
    </row>
    <row r="510" spans="1:10" ht="20.25" customHeight="1" x14ac:dyDescent="0.2">
      <c r="C510" s="1018" t="s">
        <v>1120</v>
      </c>
      <c r="D510" s="1018"/>
      <c r="E510" s="1019">
        <f>E495+E478+E476+E473+E460+E456+E435+E424+E317+E316+E305+E298+E292+E238+E237+E236+E213+E214+E198+E176+E143+E47+E42+E27+E7</f>
        <v>5828753.8200000003</v>
      </c>
      <c r="F510" s="1019">
        <f t="shared" ref="F510:J510" si="143">F495+F478+F476+F473+F460+F456+F435+F424+F317+F316+F305+F298+F292+F238+F237+F236+F213+F214+F198+F176+F143+F47+F42+F27+F7</f>
        <v>22268.079999999987</v>
      </c>
      <c r="G510" s="1019">
        <f t="shared" si="143"/>
        <v>5851021.9000000004</v>
      </c>
      <c r="H510" s="1019">
        <f t="shared" si="143"/>
        <v>3152790.8300000005</v>
      </c>
      <c r="I510" s="1020">
        <f>H510/G510</f>
        <v>0.5388444760393053</v>
      </c>
      <c r="J510" s="1019">
        <f t="shared" si="143"/>
        <v>0</v>
      </c>
    </row>
    <row r="511" spans="1:10" ht="17.25" customHeight="1" x14ac:dyDescent="0.2">
      <c r="C511" s="1018" t="s">
        <v>1121</v>
      </c>
      <c r="D511" s="1018"/>
      <c r="E511" s="1019">
        <f>E416+E404+E396+E371+E369+E365+E363+E345+E334+E262+E240+E239+E215+E177+E178+E162+E144+E131+E122+E113+E84+E78+E199</f>
        <v>7610373.2400000002</v>
      </c>
      <c r="F511" s="1019">
        <f t="shared" ref="F511:J511" si="144">F416+F404+F396+F371+F369+F365+F363+F345+F334+F262+F240+F239+F215+F177+F178+F162+F144+F131+F122+F113+F84+F78+F199</f>
        <v>499228.73</v>
      </c>
      <c r="G511" s="1019">
        <f t="shared" si="144"/>
        <v>8109601.9699999997</v>
      </c>
      <c r="H511" s="1019">
        <f t="shared" si="144"/>
        <v>4432311.3499999996</v>
      </c>
      <c r="I511" s="1020">
        <f>H511/G511</f>
        <v>0.54655103498254676</v>
      </c>
      <c r="J511" s="1019">
        <f t="shared" si="144"/>
        <v>169001.47000000003</v>
      </c>
    </row>
    <row r="512" spans="1:10" ht="16.5" customHeight="1" x14ac:dyDescent="0.2">
      <c r="C512" s="1018" t="s">
        <v>1122</v>
      </c>
      <c r="D512" s="1018"/>
      <c r="E512" s="1019" t="str">
        <f>E170</f>
        <v>467 200,00</v>
      </c>
      <c r="F512" s="1019">
        <f t="shared" ref="F512:J512" si="145">F170</f>
        <v>0</v>
      </c>
      <c r="G512" s="1019" t="str">
        <f t="shared" si="145"/>
        <v>467 200,00</v>
      </c>
      <c r="H512" s="1019">
        <f t="shared" si="145"/>
        <v>154201.95000000001</v>
      </c>
      <c r="I512" s="1020">
        <f>H512/G512</f>
        <v>0.33005554366438361</v>
      </c>
      <c r="J512" s="1019">
        <f t="shared" si="145"/>
        <v>32149.79</v>
      </c>
    </row>
    <row r="513" spans="3:10" ht="27" customHeight="1" x14ac:dyDescent="0.2">
      <c r="C513" s="1026" t="s">
        <v>1118</v>
      </c>
      <c r="D513" s="1026"/>
      <c r="E513" s="1027">
        <f>E515+E516+E517</f>
        <v>1518000</v>
      </c>
      <c r="F513" s="1027">
        <f t="shared" ref="F513:J513" si="146">F515+F516+F517</f>
        <v>1471800</v>
      </c>
      <c r="G513" s="1027">
        <f t="shared" si="146"/>
        <v>2989800</v>
      </c>
      <c r="H513" s="1027">
        <f t="shared" si="146"/>
        <v>1343401.45</v>
      </c>
      <c r="I513" s="1028">
        <f>H513/G513</f>
        <v>0.44932819921064954</v>
      </c>
      <c r="J513" s="1027">
        <f t="shared" si="146"/>
        <v>64900</v>
      </c>
    </row>
    <row r="514" spans="3:10" ht="15" customHeight="1" x14ac:dyDescent="0.2">
      <c r="C514" s="1114" t="s">
        <v>849</v>
      </c>
      <c r="D514" s="1115"/>
      <c r="E514" s="1115"/>
      <c r="F514" s="1115"/>
      <c r="G514" s="1115"/>
      <c r="H514" s="1115"/>
      <c r="I514" s="1115"/>
      <c r="J514" s="1116"/>
    </row>
    <row r="515" spans="3:10" ht="31.5" customHeight="1" x14ac:dyDescent="0.2">
      <c r="C515" s="1120" t="s">
        <v>1127</v>
      </c>
      <c r="D515" s="1121"/>
      <c r="E515" s="1019">
        <f>E471+E438+E311+E310+E156+E141+E32+E30</f>
        <v>484280</v>
      </c>
      <c r="F515" s="1019">
        <f t="shared" ref="F515:J515" si="147">F471+F438+F311+F310+F156+F141+F32+F30</f>
        <v>568000</v>
      </c>
      <c r="G515" s="1019">
        <f t="shared" si="147"/>
        <v>1052280</v>
      </c>
      <c r="H515" s="1019">
        <f t="shared" si="147"/>
        <v>572280</v>
      </c>
      <c r="I515" s="1020">
        <f>H515/G515</f>
        <v>0.54384764511346795</v>
      </c>
      <c r="J515" s="1019">
        <f t="shared" si="147"/>
        <v>0</v>
      </c>
    </row>
    <row r="516" spans="3:10" x14ac:dyDescent="0.2">
      <c r="C516" s="1018" t="s">
        <v>1123</v>
      </c>
      <c r="D516" s="1018"/>
      <c r="E516" s="1019">
        <f>E470+E167+E107+E61+E39</f>
        <v>855000</v>
      </c>
      <c r="F516" s="1019">
        <f t="shared" ref="F516:J516" si="148">F470+F167+F107+F61+F39</f>
        <v>99300</v>
      </c>
      <c r="G516" s="1019">
        <f t="shared" si="148"/>
        <v>954300</v>
      </c>
      <c r="H516" s="1019">
        <f t="shared" si="148"/>
        <v>766168.09</v>
      </c>
      <c r="I516" s="1020">
        <f t="shared" ref="I516:I517" si="149">H516/G516</f>
        <v>0.80285873415068632</v>
      </c>
      <c r="J516" s="1019">
        <f t="shared" si="148"/>
        <v>0</v>
      </c>
    </row>
    <row r="517" spans="3:10" x14ac:dyDescent="0.2">
      <c r="C517" s="1018" t="s">
        <v>1124</v>
      </c>
      <c r="D517" s="1018"/>
      <c r="E517" s="1019">
        <f>E493+E453+E442+E234+E196+E155+E60+E44+E38+E18</f>
        <v>178720</v>
      </c>
      <c r="F517" s="1019">
        <f t="shared" ref="F517:J517" si="150">F493+F453+F442+F234+F196+F155+F60+F44+F38+F18</f>
        <v>804500</v>
      </c>
      <c r="G517" s="1019">
        <f t="shared" si="150"/>
        <v>983220</v>
      </c>
      <c r="H517" s="1019">
        <f t="shared" si="150"/>
        <v>4953.3600000000006</v>
      </c>
      <c r="I517" s="1020">
        <f t="shared" si="149"/>
        <v>5.0378958930859833E-3</v>
      </c>
      <c r="J517" s="1019">
        <f t="shared" si="150"/>
        <v>64900</v>
      </c>
    </row>
  </sheetData>
  <mergeCells count="10">
    <mergeCell ref="H1:J1"/>
    <mergeCell ref="A2:J2"/>
    <mergeCell ref="B3:J3"/>
    <mergeCell ref="A502:D502"/>
    <mergeCell ref="A1:G1"/>
    <mergeCell ref="C503:J503"/>
    <mergeCell ref="C514:J514"/>
    <mergeCell ref="C505:J505"/>
    <mergeCell ref="C507:J507"/>
    <mergeCell ref="C515:D515"/>
  </mergeCells>
  <pageMargins left="0.74803149606299213" right="0" top="0.98425196850393704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6"/>
  <sheetViews>
    <sheetView topLeftCell="A10" workbookViewId="0">
      <selection activeCell="K16" sqref="K16"/>
    </sheetView>
  </sheetViews>
  <sheetFormatPr defaultRowHeight="12.75" x14ac:dyDescent="0.2"/>
  <cols>
    <col min="1" max="1" width="4.140625" style="410" customWidth="1"/>
    <col min="2" max="2" width="6" style="410" customWidth="1"/>
    <col min="3" max="3" width="23.5703125" style="410" customWidth="1"/>
    <col min="4" max="4" width="11.85546875" style="410" customWidth="1"/>
    <col min="5" max="5" width="11.7109375" style="410" customWidth="1"/>
    <col min="6" max="6" width="13" style="410" customWidth="1"/>
    <col min="7" max="7" width="13.140625" style="410" customWidth="1"/>
    <col min="8" max="16384" width="9.140625" style="410"/>
  </cols>
  <sheetData>
    <row r="1" spans="1:8" ht="19.5" customHeight="1" x14ac:dyDescent="0.2">
      <c r="D1" s="1128" t="s">
        <v>1073</v>
      </c>
      <c r="E1" s="1128"/>
      <c r="F1" s="1128"/>
      <c r="G1" s="1128"/>
      <c r="H1" s="1128"/>
    </row>
    <row r="2" spans="1:8" ht="29.25" customHeight="1" x14ac:dyDescent="0.2">
      <c r="D2" s="1138"/>
      <c r="E2" s="1138"/>
    </row>
    <row r="3" spans="1:8" ht="21" customHeight="1" x14ac:dyDescent="0.2">
      <c r="A3" s="1129" t="s">
        <v>1048</v>
      </c>
      <c r="B3" s="1129"/>
      <c r="C3" s="1129"/>
      <c r="D3" s="1129"/>
      <c r="E3" s="1129"/>
      <c r="F3" s="1129"/>
      <c r="G3" s="1129"/>
      <c r="H3" s="1129"/>
    </row>
    <row r="4" spans="1:8" ht="54" customHeight="1" x14ac:dyDescent="0.2">
      <c r="A4" s="1130" t="s">
        <v>1027</v>
      </c>
      <c r="B4" s="1130"/>
      <c r="C4" s="1130"/>
      <c r="D4" s="1130"/>
      <c r="E4" s="1130"/>
      <c r="F4" s="1130"/>
      <c r="G4" s="1130"/>
      <c r="H4" s="1130"/>
    </row>
    <row r="5" spans="1:8" ht="33.75" customHeight="1" x14ac:dyDescent="0.2">
      <c r="A5" s="1139" t="s">
        <v>731</v>
      </c>
      <c r="B5" s="1139" t="s">
        <v>819</v>
      </c>
      <c r="C5" s="1140" t="s">
        <v>1028</v>
      </c>
      <c r="D5" s="1143" t="s">
        <v>1042</v>
      </c>
      <c r="E5" s="1132"/>
      <c r="F5" s="1131" t="s">
        <v>1045</v>
      </c>
      <c r="G5" s="1132"/>
      <c r="H5" s="1144" t="s">
        <v>1046</v>
      </c>
    </row>
    <row r="6" spans="1:8" ht="15" customHeight="1" thickBot="1" x14ac:dyDescent="0.25">
      <c r="A6" s="1139"/>
      <c r="B6" s="1139"/>
      <c r="C6" s="1141"/>
      <c r="D6" s="1134" t="s">
        <v>1043</v>
      </c>
      <c r="E6" s="1136" t="s">
        <v>1044</v>
      </c>
      <c r="F6" s="1134" t="s">
        <v>1043</v>
      </c>
      <c r="G6" s="1136" t="s">
        <v>1044</v>
      </c>
      <c r="H6" s="1145"/>
    </row>
    <row r="7" spans="1:8" ht="15.75" customHeight="1" thickBot="1" x14ac:dyDescent="0.25">
      <c r="A7" s="1139"/>
      <c r="B7" s="1139"/>
      <c r="C7" s="1141"/>
      <c r="D7" s="1135"/>
      <c r="E7" s="1137"/>
      <c r="F7" s="1135"/>
      <c r="G7" s="1137"/>
      <c r="H7" s="1145"/>
    </row>
    <row r="8" spans="1:8" ht="21" customHeight="1" x14ac:dyDescent="0.2">
      <c r="A8" s="1139"/>
      <c r="B8" s="1139"/>
      <c r="C8" s="1142"/>
      <c r="D8" s="1135"/>
      <c r="E8" s="1137"/>
      <c r="F8" s="1135"/>
      <c r="G8" s="1137"/>
      <c r="H8" s="1146"/>
    </row>
    <row r="9" spans="1:8" ht="45" customHeight="1" x14ac:dyDescent="0.2">
      <c r="A9" s="636" t="s">
        <v>743</v>
      </c>
      <c r="B9" s="637">
        <v>992</v>
      </c>
      <c r="C9" s="638" t="s">
        <v>1128</v>
      </c>
      <c r="D9" s="639"/>
      <c r="E9" s="640">
        <v>419800</v>
      </c>
      <c r="F9" s="641"/>
      <c r="G9" s="641"/>
      <c r="H9" s="642">
        <f>G9/E9</f>
        <v>0</v>
      </c>
    </row>
    <row r="10" spans="1:8" ht="44.25" customHeight="1" x14ac:dyDescent="0.2">
      <c r="A10" s="643" t="s">
        <v>746</v>
      </c>
      <c r="B10" s="644">
        <v>992</v>
      </c>
      <c r="C10" s="638" t="s">
        <v>1129</v>
      </c>
      <c r="D10" s="639"/>
      <c r="E10" s="640">
        <v>125000</v>
      </c>
      <c r="F10" s="641"/>
      <c r="G10" s="641"/>
      <c r="H10" s="642">
        <f t="shared" ref="H10:H12" si="0">G10/E10</f>
        <v>0</v>
      </c>
    </row>
    <row r="11" spans="1:8" ht="53.25" customHeight="1" x14ac:dyDescent="0.2">
      <c r="A11" s="643" t="s">
        <v>748</v>
      </c>
      <c r="B11" s="644">
        <v>992</v>
      </c>
      <c r="C11" s="638" t="s">
        <v>1130</v>
      </c>
      <c r="D11" s="639"/>
      <c r="E11" s="640">
        <v>732000</v>
      </c>
      <c r="F11" s="641"/>
      <c r="G11" s="641"/>
      <c r="H11" s="642">
        <f t="shared" si="0"/>
        <v>0</v>
      </c>
    </row>
    <row r="12" spans="1:8" ht="47.25" customHeight="1" x14ac:dyDescent="0.2">
      <c r="A12" s="645" t="s">
        <v>750</v>
      </c>
      <c r="B12" s="646">
        <v>992</v>
      </c>
      <c r="C12" s="638" t="s">
        <v>1131</v>
      </c>
      <c r="D12" s="647"/>
      <c r="E12" s="648">
        <v>400000</v>
      </c>
      <c r="F12" s="641"/>
      <c r="G12" s="641">
        <v>200000</v>
      </c>
      <c r="H12" s="642">
        <f t="shared" si="0"/>
        <v>0.5</v>
      </c>
    </row>
    <row r="13" spans="1:8" ht="43.5" customHeight="1" x14ac:dyDescent="0.2">
      <c r="A13" s="645" t="s">
        <v>751</v>
      </c>
      <c r="B13" s="646">
        <v>950</v>
      </c>
      <c r="C13" s="649" t="s">
        <v>1029</v>
      </c>
      <c r="D13" s="647">
        <v>1852000</v>
      </c>
      <c r="E13" s="648"/>
      <c r="F13" s="1295">
        <v>3651287.99</v>
      </c>
      <c r="G13" s="1295"/>
      <c r="H13" s="1296">
        <f>F13/D13</f>
        <v>1.9715377915766741</v>
      </c>
    </row>
    <row r="14" spans="1:8" ht="43.5" customHeight="1" x14ac:dyDescent="0.2">
      <c r="A14" s="1293" t="s">
        <v>753</v>
      </c>
      <c r="B14" s="1294">
        <v>994</v>
      </c>
      <c r="C14" s="1290" t="s">
        <v>1140</v>
      </c>
      <c r="D14" s="648"/>
      <c r="E14" s="641">
        <v>0</v>
      </c>
      <c r="F14" s="641"/>
      <c r="G14" s="641">
        <v>2000000</v>
      </c>
      <c r="H14" s="642">
        <v>0</v>
      </c>
    </row>
    <row r="15" spans="1:8" ht="40.5" customHeight="1" thickBot="1" x14ac:dyDescent="0.25">
      <c r="A15" s="1291" t="s">
        <v>1030</v>
      </c>
      <c r="B15" s="1292"/>
      <c r="C15" s="1133"/>
      <c r="D15" s="650">
        <f>SUM(D13)</f>
        <v>1852000</v>
      </c>
      <c r="E15" s="1297">
        <f>SUM(E9:E12)</f>
        <v>1676800</v>
      </c>
      <c r="F15" s="1297">
        <f>SUM(F13)</f>
        <v>3651287.99</v>
      </c>
      <c r="G15" s="1297">
        <f>SUM(G9:G14)</f>
        <v>2200000</v>
      </c>
      <c r="H15" s="1298" t="s">
        <v>1047</v>
      </c>
    </row>
    <row r="16" spans="1:8" ht="38.25" customHeight="1" thickBot="1" x14ac:dyDescent="0.25">
      <c r="A16" s="1125" t="s">
        <v>1141</v>
      </c>
      <c r="B16" s="1126"/>
      <c r="C16" s="1127"/>
      <c r="D16" s="1123">
        <f>D15-E15</f>
        <v>175200</v>
      </c>
      <c r="E16" s="1124"/>
      <c r="F16" s="1123">
        <f>F15-G15</f>
        <v>1451287.9900000002</v>
      </c>
      <c r="G16" s="1124"/>
      <c r="H16" s="651" t="s">
        <v>1047</v>
      </c>
    </row>
  </sheetData>
  <sheetProtection selectLockedCells="1" selectUnlockedCells="1"/>
  <mergeCells count="18">
    <mergeCell ref="D5:E5"/>
    <mergeCell ref="H5:H8"/>
    <mergeCell ref="F16:G16"/>
    <mergeCell ref="A16:C16"/>
    <mergeCell ref="D16:E16"/>
    <mergeCell ref="D1:H1"/>
    <mergeCell ref="A3:H3"/>
    <mergeCell ref="A4:H4"/>
    <mergeCell ref="F5:G5"/>
    <mergeCell ref="A15:C15"/>
    <mergeCell ref="F6:F8"/>
    <mergeCell ref="G6:G8"/>
    <mergeCell ref="D2:E2"/>
    <mergeCell ref="D6:D8"/>
    <mergeCell ref="E6:E8"/>
    <mergeCell ref="A5:A8"/>
    <mergeCell ref="B5:B8"/>
    <mergeCell ref="C5:C8"/>
  </mergeCells>
  <pageMargins left="0.78740157480314965" right="0" top="0.98425196850393704" bottom="0.59055118110236227" header="0.31496062992125984" footer="0.51181102362204722"/>
  <pageSetup paperSize="9" firstPageNumber="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Normal="100" workbookViewId="0">
      <selection activeCell="L12" sqref="L12"/>
    </sheetView>
  </sheetViews>
  <sheetFormatPr defaultRowHeight="12.75" x14ac:dyDescent="0.2"/>
  <cols>
    <col min="1" max="1" width="3.7109375" style="15" customWidth="1"/>
    <col min="2" max="2" width="34.5703125" style="15" customWidth="1"/>
    <col min="3" max="3" width="5.28515625" style="15" customWidth="1"/>
    <col min="4" max="4" width="7.140625" style="15" customWidth="1"/>
    <col min="5" max="5" width="7.28515625" style="15" customWidth="1"/>
    <col min="6" max="6" width="12.140625" style="15" hidden="1" customWidth="1"/>
    <col min="7" max="7" width="12.42578125" style="15" customWidth="1"/>
    <col min="8" max="8" width="11.85546875" style="15" customWidth="1"/>
    <col min="9" max="9" width="12.42578125" style="15" customWidth="1"/>
    <col min="10" max="10" width="14.7109375" style="15" customWidth="1"/>
    <col min="11" max="11" width="9.28515625" style="15" customWidth="1"/>
    <col min="12" max="12" width="22.140625" style="15" customWidth="1"/>
    <col min="13" max="13" width="13.42578125" style="15" hidden="1" customWidth="1"/>
    <col min="14" max="16384" width="9.140625" style="15"/>
  </cols>
  <sheetData>
    <row r="1" spans="1:13" s="12" customFormat="1" x14ac:dyDescent="0.2">
      <c r="B1" s="1150"/>
      <c r="C1" s="1150"/>
      <c r="D1" s="1150"/>
      <c r="E1" s="1150"/>
      <c r="F1" s="1150"/>
      <c r="G1" s="1150"/>
      <c r="H1" s="1150"/>
      <c r="I1" s="1150"/>
      <c r="J1" s="13"/>
      <c r="K1" s="13"/>
      <c r="L1" s="14"/>
      <c r="M1" s="14"/>
    </row>
    <row r="2" spans="1:13" ht="15" customHeight="1" x14ac:dyDescent="0.2">
      <c r="J2" s="28" t="s">
        <v>1074</v>
      </c>
      <c r="K2" s="28"/>
      <c r="L2" s="28"/>
      <c r="M2" s="17"/>
    </row>
    <row r="3" spans="1:13" ht="19.5" customHeight="1" x14ac:dyDescent="0.2">
      <c r="L3" s="17"/>
      <c r="M3" s="17"/>
    </row>
    <row r="4" spans="1:13" s="18" customFormat="1" ht="44.25" customHeight="1" x14ac:dyDescent="0.25">
      <c r="B4" s="1151" t="s">
        <v>1058</v>
      </c>
      <c r="C4" s="1151"/>
      <c r="D4" s="1151"/>
      <c r="E4" s="1151"/>
      <c r="F4" s="1151"/>
      <c r="G4" s="1151"/>
      <c r="H4" s="1151"/>
      <c r="I4" s="1151"/>
      <c r="J4" s="1151"/>
      <c r="K4" s="1151"/>
      <c r="L4" s="1151"/>
      <c r="M4" s="1151"/>
    </row>
    <row r="5" spans="1:13" s="18" customFormat="1" ht="24.75" customHeight="1" x14ac:dyDescent="0.25">
      <c r="A5" s="1152" t="s">
        <v>731</v>
      </c>
      <c r="B5" s="1152" t="s">
        <v>732</v>
      </c>
      <c r="C5" s="1153" t="s">
        <v>733</v>
      </c>
      <c r="D5" s="1153" t="s">
        <v>1</v>
      </c>
      <c r="E5" s="1153" t="s">
        <v>2</v>
      </c>
      <c r="F5" s="1152" t="s">
        <v>734</v>
      </c>
      <c r="G5" s="1154" t="s">
        <v>735</v>
      </c>
      <c r="H5" s="1154"/>
      <c r="I5" s="1155"/>
      <c r="J5" s="1156" t="s">
        <v>1051</v>
      </c>
      <c r="K5" s="1158" t="s">
        <v>1046</v>
      </c>
      <c r="L5" s="1152" t="s">
        <v>736</v>
      </c>
      <c r="M5" s="1147" t="s">
        <v>737</v>
      </c>
    </row>
    <row r="6" spans="1:13" ht="75.75" customHeight="1" x14ac:dyDescent="0.2">
      <c r="A6" s="1152"/>
      <c r="B6" s="1152"/>
      <c r="C6" s="1153"/>
      <c r="D6" s="1153"/>
      <c r="E6" s="1153"/>
      <c r="F6" s="1152"/>
      <c r="G6" s="652" t="s">
        <v>1083</v>
      </c>
      <c r="H6" s="652" t="s">
        <v>738</v>
      </c>
      <c r="I6" s="653" t="s">
        <v>1084</v>
      </c>
      <c r="J6" s="1157"/>
      <c r="K6" s="1159"/>
      <c r="L6" s="1152"/>
      <c r="M6" s="1147"/>
    </row>
    <row r="7" spans="1:13" x14ac:dyDescent="0.2">
      <c r="A7" s="654">
        <v>1</v>
      </c>
      <c r="B7" s="654">
        <v>2</v>
      </c>
      <c r="C7" s="1148">
        <v>3</v>
      </c>
      <c r="D7" s="1148"/>
      <c r="E7" s="1148"/>
      <c r="F7" s="654">
        <v>4</v>
      </c>
      <c r="G7" s="654" t="s">
        <v>1096</v>
      </c>
      <c r="H7" s="654" t="s">
        <v>1097</v>
      </c>
      <c r="I7" s="655" t="s">
        <v>739</v>
      </c>
      <c r="J7" s="656" t="s">
        <v>740</v>
      </c>
      <c r="K7" s="657" t="s">
        <v>741</v>
      </c>
      <c r="L7" s="654" t="s">
        <v>742</v>
      </c>
      <c r="M7" s="19" t="s">
        <v>742</v>
      </c>
    </row>
    <row r="8" spans="1:13" ht="56.25" x14ac:dyDescent="0.2">
      <c r="A8" s="658" t="s">
        <v>743</v>
      </c>
      <c r="B8" s="659" t="s">
        <v>744</v>
      </c>
      <c r="C8" s="660" t="s">
        <v>5</v>
      </c>
      <c r="D8" s="660" t="s">
        <v>8</v>
      </c>
      <c r="E8" s="660" t="s">
        <v>285</v>
      </c>
      <c r="F8" s="661">
        <v>15000</v>
      </c>
      <c r="G8" s="661">
        <v>15000</v>
      </c>
      <c r="H8" s="661">
        <f>I8-G8</f>
        <v>0</v>
      </c>
      <c r="I8" s="662">
        <v>15000</v>
      </c>
      <c r="J8" s="663">
        <v>0</v>
      </c>
      <c r="K8" s="664">
        <f>J8/I8</f>
        <v>0</v>
      </c>
      <c r="L8" s="665" t="s">
        <v>745</v>
      </c>
      <c r="M8" s="20">
        <f>I8</f>
        <v>15000</v>
      </c>
    </row>
    <row r="9" spans="1:13" ht="51" x14ac:dyDescent="0.2">
      <c r="A9" s="658" t="s">
        <v>746</v>
      </c>
      <c r="B9" s="659" t="s">
        <v>747</v>
      </c>
      <c r="C9" s="660" t="s">
        <v>5</v>
      </c>
      <c r="D9" s="660" t="s">
        <v>8</v>
      </c>
      <c r="E9" s="660" t="s">
        <v>285</v>
      </c>
      <c r="F9" s="661">
        <v>17000</v>
      </c>
      <c r="G9" s="661">
        <v>17000</v>
      </c>
      <c r="H9" s="661">
        <f t="shared" ref="H9:H44" si="0">I9-G9</f>
        <v>-17000</v>
      </c>
      <c r="I9" s="662">
        <v>0</v>
      </c>
      <c r="J9" s="663">
        <v>0</v>
      </c>
      <c r="K9" s="664">
        <v>0</v>
      </c>
      <c r="L9" s="666" t="s">
        <v>1047</v>
      </c>
      <c r="M9" s="20">
        <f t="shared" ref="M9:M44" si="1">I9</f>
        <v>0</v>
      </c>
    </row>
    <row r="10" spans="1:13" ht="63.75" x14ac:dyDescent="0.2">
      <c r="A10" s="658" t="s">
        <v>748</v>
      </c>
      <c r="B10" s="659" t="s">
        <v>749</v>
      </c>
      <c r="C10" s="660" t="s">
        <v>5</v>
      </c>
      <c r="D10" s="660" t="s">
        <v>8</v>
      </c>
      <c r="E10" s="660" t="s">
        <v>285</v>
      </c>
      <c r="F10" s="661">
        <v>17000</v>
      </c>
      <c r="G10" s="661">
        <v>0</v>
      </c>
      <c r="H10" s="661">
        <f t="shared" si="0"/>
        <v>17000</v>
      </c>
      <c r="I10" s="662">
        <v>17000</v>
      </c>
      <c r="J10" s="663">
        <v>0</v>
      </c>
      <c r="K10" s="664">
        <f t="shared" ref="K10:K45" si="2">J10/I10</f>
        <v>0</v>
      </c>
      <c r="L10" s="665" t="s">
        <v>745</v>
      </c>
      <c r="M10" s="20">
        <f>I10</f>
        <v>17000</v>
      </c>
    </row>
    <row r="11" spans="1:13" ht="67.5" x14ac:dyDescent="0.2">
      <c r="A11" s="658" t="s">
        <v>750</v>
      </c>
      <c r="B11" s="659" t="s">
        <v>1142</v>
      </c>
      <c r="C11" s="660" t="s">
        <v>20</v>
      </c>
      <c r="D11" s="660" t="s">
        <v>300</v>
      </c>
      <c r="E11" s="660" t="s">
        <v>303</v>
      </c>
      <c r="F11" s="661">
        <v>200000</v>
      </c>
      <c r="G11" s="661">
        <v>200000</v>
      </c>
      <c r="H11" s="661">
        <f t="shared" si="0"/>
        <v>0</v>
      </c>
      <c r="I11" s="662">
        <v>200000</v>
      </c>
      <c r="J11" s="663">
        <v>200000</v>
      </c>
      <c r="K11" s="664">
        <f t="shared" si="2"/>
        <v>1</v>
      </c>
      <c r="L11" s="665" t="s">
        <v>1143</v>
      </c>
      <c r="M11" s="20">
        <f t="shared" si="1"/>
        <v>200000</v>
      </c>
    </row>
    <row r="12" spans="1:13" ht="63.75" x14ac:dyDescent="0.2">
      <c r="A12" s="658" t="s">
        <v>751</v>
      </c>
      <c r="B12" s="659" t="s">
        <v>1088</v>
      </c>
      <c r="C12" s="660" t="s">
        <v>20</v>
      </c>
      <c r="D12" s="660" t="s">
        <v>305</v>
      </c>
      <c r="E12" s="660" t="s">
        <v>303</v>
      </c>
      <c r="F12" s="661"/>
      <c r="G12" s="661">
        <v>0</v>
      </c>
      <c r="H12" s="661">
        <f t="shared" si="0"/>
        <v>150000</v>
      </c>
      <c r="I12" s="662">
        <v>150000</v>
      </c>
      <c r="J12" s="663">
        <v>0</v>
      </c>
      <c r="K12" s="664"/>
      <c r="L12" s="665" t="s">
        <v>752</v>
      </c>
      <c r="M12" s="20">
        <f t="shared" si="1"/>
        <v>150000</v>
      </c>
    </row>
    <row r="13" spans="1:13" ht="76.5" x14ac:dyDescent="0.2">
      <c r="A13" s="658" t="s">
        <v>753</v>
      </c>
      <c r="B13" s="667" t="s">
        <v>1053</v>
      </c>
      <c r="C13" s="660" t="s">
        <v>20</v>
      </c>
      <c r="D13" s="660" t="s">
        <v>305</v>
      </c>
      <c r="E13" s="660" t="s">
        <v>303</v>
      </c>
      <c r="F13" s="661">
        <v>50000</v>
      </c>
      <c r="G13" s="661">
        <v>0</v>
      </c>
      <c r="H13" s="661">
        <f t="shared" si="0"/>
        <v>50000</v>
      </c>
      <c r="I13" s="662">
        <v>50000</v>
      </c>
      <c r="J13" s="663">
        <v>0</v>
      </c>
      <c r="K13" s="664">
        <f t="shared" si="2"/>
        <v>0</v>
      </c>
      <c r="L13" s="665" t="s">
        <v>752</v>
      </c>
      <c r="M13" s="20">
        <f t="shared" si="1"/>
        <v>50000</v>
      </c>
    </row>
    <row r="14" spans="1:13" ht="45" x14ac:dyDescent="0.2">
      <c r="A14" s="658" t="s">
        <v>756</v>
      </c>
      <c r="B14" s="659" t="s">
        <v>754</v>
      </c>
      <c r="C14" s="660" t="s">
        <v>20</v>
      </c>
      <c r="D14" s="660" t="s">
        <v>23</v>
      </c>
      <c r="E14" s="660" t="s">
        <v>285</v>
      </c>
      <c r="F14" s="661">
        <v>20000</v>
      </c>
      <c r="G14" s="661">
        <v>20000</v>
      </c>
      <c r="H14" s="661">
        <f t="shared" si="0"/>
        <v>2000</v>
      </c>
      <c r="I14" s="662">
        <v>22000</v>
      </c>
      <c r="J14" s="663">
        <v>3886.8</v>
      </c>
      <c r="K14" s="664">
        <f t="shared" si="2"/>
        <v>0.17667272727272729</v>
      </c>
      <c r="L14" s="665" t="s">
        <v>1089</v>
      </c>
      <c r="M14" s="20">
        <f t="shared" si="1"/>
        <v>22000</v>
      </c>
    </row>
    <row r="15" spans="1:13" ht="45" x14ac:dyDescent="0.2">
      <c r="A15" s="658" t="s">
        <v>757</v>
      </c>
      <c r="B15" s="659" t="s">
        <v>1061</v>
      </c>
      <c r="C15" s="660" t="s">
        <v>20</v>
      </c>
      <c r="D15" s="660" t="s">
        <v>23</v>
      </c>
      <c r="E15" s="660" t="s">
        <v>285</v>
      </c>
      <c r="F15" s="661">
        <v>4720</v>
      </c>
      <c r="G15" s="661">
        <v>4720</v>
      </c>
      <c r="H15" s="661">
        <f t="shared" si="0"/>
        <v>0</v>
      </c>
      <c r="I15" s="662">
        <v>4720</v>
      </c>
      <c r="J15" s="663">
        <v>0</v>
      </c>
      <c r="K15" s="664">
        <f t="shared" si="2"/>
        <v>0</v>
      </c>
      <c r="L15" s="665" t="s">
        <v>1090</v>
      </c>
      <c r="M15" s="20">
        <f t="shared" si="1"/>
        <v>4720</v>
      </c>
    </row>
    <row r="16" spans="1:13" ht="56.25" x14ac:dyDescent="0.2">
      <c r="A16" s="658" t="s">
        <v>759</v>
      </c>
      <c r="B16" s="659" t="s">
        <v>758</v>
      </c>
      <c r="C16" s="660" t="s">
        <v>20</v>
      </c>
      <c r="D16" s="660" t="s">
        <v>23</v>
      </c>
      <c r="E16" s="660" t="s">
        <v>285</v>
      </c>
      <c r="F16" s="661">
        <v>100000</v>
      </c>
      <c r="G16" s="661">
        <v>0</v>
      </c>
      <c r="H16" s="661">
        <f t="shared" si="0"/>
        <v>100000</v>
      </c>
      <c r="I16" s="662">
        <v>100000</v>
      </c>
      <c r="J16" s="663">
        <v>0</v>
      </c>
      <c r="K16" s="664">
        <f t="shared" si="2"/>
        <v>0</v>
      </c>
      <c r="L16" s="665" t="s">
        <v>755</v>
      </c>
      <c r="M16" s="20">
        <f t="shared" si="1"/>
        <v>100000</v>
      </c>
    </row>
    <row r="17" spans="1:13" ht="56.25" x14ac:dyDescent="0.2">
      <c r="A17" s="658" t="s">
        <v>761</v>
      </c>
      <c r="B17" s="659" t="s">
        <v>1049</v>
      </c>
      <c r="C17" s="660" t="s">
        <v>20</v>
      </c>
      <c r="D17" s="660" t="s">
        <v>23</v>
      </c>
      <c r="E17" s="660" t="s">
        <v>285</v>
      </c>
      <c r="F17" s="661">
        <v>50000</v>
      </c>
      <c r="G17" s="661">
        <v>0</v>
      </c>
      <c r="H17" s="661">
        <f t="shared" si="0"/>
        <v>50000</v>
      </c>
      <c r="I17" s="662">
        <v>50000</v>
      </c>
      <c r="J17" s="663">
        <v>0</v>
      </c>
      <c r="K17" s="664">
        <f t="shared" si="2"/>
        <v>0</v>
      </c>
      <c r="L17" s="665" t="s">
        <v>760</v>
      </c>
      <c r="M17" s="20">
        <f t="shared" si="1"/>
        <v>50000</v>
      </c>
    </row>
    <row r="18" spans="1:13" ht="56.25" x14ac:dyDescent="0.2">
      <c r="A18" s="658" t="s">
        <v>762</v>
      </c>
      <c r="B18" s="21" t="s">
        <v>1050</v>
      </c>
      <c r="C18" s="660" t="s">
        <v>20</v>
      </c>
      <c r="D18" s="660" t="s">
        <v>23</v>
      </c>
      <c r="E18" s="660" t="s">
        <v>285</v>
      </c>
      <c r="F18" s="661">
        <v>141500</v>
      </c>
      <c r="G18" s="661">
        <v>0</v>
      </c>
      <c r="H18" s="661">
        <f t="shared" si="0"/>
        <v>141500</v>
      </c>
      <c r="I18" s="662">
        <v>141500</v>
      </c>
      <c r="J18" s="663">
        <v>0</v>
      </c>
      <c r="K18" s="664">
        <f t="shared" si="2"/>
        <v>0</v>
      </c>
      <c r="L18" s="665" t="s">
        <v>755</v>
      </c>
      <c r="M18" s="20">
        <f t="shared" si="1"/>
        <v>141500</v>
      </c>
    </row>
    <row r="19" spans="1:13" ht="56.25" x14ac:dyDescent="0.2">
      <c r="A19" s="658" t="s">
        <v>764</v>
      </c>
      <c r="B19" s="659" t="s">
        <v>763</v>
      </c>
      <c r="C19" s="660" t="s">
        <v>20</v>
      </c>
      <c r="D19" s="660" t="s">
        <v>23</v>
      </c>
      <c r="E19" s="660" t="s">
        <v>314</v>
      </c>
      <c r="F19" s="661">
        <v>7300</v>
      </c>
      <c r="G19" s="661">
        <v>0</v>
      </c>
      <c r="H19" s="661">
        <f t="shared" si="0"/>
        <v>7300</v>
      </c>
      <c r="I19" s="662">
        <v>7300</v>
      </c>
      <c r="J19" s="663">
        <v>0</v>
      </c>
      <c r="K19" s="664">
        <f t="shared" si="2"/>
        <v>0</v>
      </c>
      <c r="L19" s="665" t="s">
        <v>755</v>
      </c>
      <c r="M19" s="20">
        <f t="shared" si="1"/>
        <v>7300</v>
      </c>
    </row>
    <row r="20" spans="1:13" ht="45" x14ac:dyDescent="0.2">
      <c r="A20" s="658" t="s">
        <v>766</v>
      </c>
      <c r="B20" s="659" t="s">
        <v>765</v>
      </c>
      <c r="C20" s="660" t="s">
        <v>317</v>
      </c>
      <c r="D20" s="660" t="s">
        <v>320</v>
      </c>
      <c r="E20" s="660" t="s">
        <v>285</v>
      </c>
      <c r="F20" s="661">
        <v>66000</v>
      </c>
      <c r="G20" s="661">
        <v>0</v>
      </c>
      <c r="H20" s="661">
        <f t="shared" si="0"/>
        <v>66000</v>
      </c>
      <c r="I20" s="662">
        <v>66000</v>
      </c>
      <c r="J20" s="663">
        <v>1066.56</v>
      </c>
      <c r="K20" s="664">
        <f t="shared" si="2"/>
        <v>1.6160000000000001E-2</v>
      </c>
      <c r="L20" s="665" t="s">
        <v>1056</v>
      </c>
      <c r="M20" s="20">
        <f t="shared" si="1"/>
        <v>66000</v>
      </c>
    </row>
    <row r="21" spans="1:13" ht="56.25" x14ac:dyDescent="0.2">
      <c r="A21" s="658" t="s">
        <v>768</v>
      </c>
      <c r="B21" s="659" t="s">
        <v>767</v>
      </c>
      <c r="C21" s="660" t="s">
        <v>27</v>
      </c>
      <c r="D21" s="660" t="s">
        <v>30</v>
      </c>
      <c r="E21" s="660" t="s">
        <v>285</v>
      </c>
      <c r="F21" s="661">
        <v>200000</v>
      </c>
      <c r="G21" s="661">
        <v>0</v>
      </c>
      <c r="H21" s="661">
        <f t="shared" si="0"/>
        <v>200000</v>
      </c>
      <c r="I21" s="662">
        <v>200000</v>
      </c>
      <c r="J21" s="663">
        <v>0</v>
      </c>
      <c r="K21" s="664">
        <f t="shared" si="2"/>
        <v>0</v>
      </c>
      <c r="L21" s="665" t="s">
        <v>1091</v>
      </c>
      <c r="M21" s="20">
        <f t="shared" si="1"/>
        <v>200000</v>
      </c>
    </row>
    <row r="22" spans="1:13" ht="67.5" x14ac:dyDescent="0.2">
      <c r="A22" s="658" t="s">
        <v>771</v>
      </c>
      <c r="B22" s="668" t="s">
        <v>769</v>
      </c>
      <c r="C22" s="660">
        <v>700</v>
      </c>
      <c r="D22" s="660">
        <v>70005</v>
      </c>
      <c r="E22" s="660">
        <v>6060</v>
      </c>
      <c r="F22" s="661">
        <v>1036152</v>
      </c>
      <c r="G22" s="661">
        <v>780000</v>
      </c>
      <c r="H22" s="661">
        <f t="shared" si="0"/>
        <v>-27751.910000000033</v>
      </c>
      <c r="I22" s="662">
        <v>752248.09</v>
      </c>
      <c r="J22" s="663">
        <v>752248.09</v>
      </c>
      <c r="K22" s="664">
        <f t="shared" si="2"/>
        <v>1</v>
      </c>
      <c r="L22" s="665" t="s">
        <v>770</v>
      </c>
      <c r="M22" s="20">
        <f t="shared" si="1"/>
        <v>752248.09</v>
      </c>
    </row>
    <row r="23" spans="1:13" ht="22.5" x14ac:dyDescent="0.2">
      <c r="A23" s="658" t="s">
        <v>774</v>
      </c>
      <c r="B23" s="668" t="s">
        <v>772</v>
      </c>
      <c r="C23" s="660" t="s">
        <v>27</v>
      </c>
      <c r="D23" s="660" t="s">
        <v>30</v>
      </c>
      <c r="E23" s="660" t="s">
        <v>314</v>
      </c>
      <c r="F23" s="661">
        <v>100000</v>
      </c>
      <c r="G23" s="661">
        <v>0</v>
      </c>
      <c r="H23" s="661">
        <f t="shared" si="0"/>
        <v>125751.91</v>
      </c>
      <c r="I23" s="662">
        <v>125751.91</v>
      </c>
      <c r="J23" s="663">
        <v>150</v>
      </c>
      <c r="K23" s="664">
        <f t="shared" si="2"/>
        <v>1.1928248246885474E-3</v>
      </c>
      <c r="L23" s="665" t="s">
        <v>773</v>
      </c>
      <c r="M23" s="20">
        <f t="shared" si="1"/>
        <v>125751.91</v>
      </c>
    </row>
    <row r="24" spans="1:13" ht="56.25" x14ac:dyDescent="0.2">
      <c r="A24" s="658" t="s">
        <v>777</v>
      </c>
      <c r="B24" s="668" t="s">
        <v>775</v>
      </c>
      <c r="C24" s="660" t="s">
        <v>53</v>
      </c>
      <c r="D24" s="660" t="s">
        <v>58</v>
      </c>
      <c r="E24" s="660" t="s">
        <v>314</v>
      </c>
      <c r="F24" s="661">
        <v>5000</v>
      </c>
      <c r="G24" s="661">
        <v>5000</v>
      </c>
      <c r="H24" s="661">
        <f t="shared" si="0"/>
        <v>0</v>
      </c>
      <c r="I24" s="662">
        <v>5000</v>
      </c>
      <c r="J24" s="663">
        <v>0</v>
      </c>
      <c r="K24" s="664">
        <f t="shared" si="2"/>
        <v>0</v>
      </c>
      <c r="L24" s="665" t="s">
        <v>776</v>
      </c>
      <c r="M24" s="20">
        <f t="shared" si="1"/>
        <v>5000</v>
      </c>
    </row>
    <row r="25" spans="1:13" ht="56.25" x14ac:dyDescent="0.2">
      <c r="A25" s="658" t="s">
        <v>779</v>
      </c>
      <c r="B25" s="668" t="s">
        <v>778</v>
      </c>
      <c r="C25" s="660" t="s">
        <v>76</v>
      </c>
      <c r="D25" s="660" t="s">
        <v>431</v>
      </c>
      <c r="E25" s="660" t="s">
        <v>436</v>
      </c>
      <c r="F25" s="661">
        <v>36000</v>
      </c>
      <c r="G25" s="661">
        <v>0</v>
      </c>
      <c r="H25" s="661">
        <f t="shared" si="0"/>
        <v>36000</v>
      </c>
      <c r="I25" s="662">
        <v>36000</v>
      </c>
      <c r="J25" s="663">
        <v>36000</v>
      </c>
      <c r="K25" s="664">
        <f t="shared" si="2"/>
        <v>1</v>
      </c>
      <c r="L25" s="665" t="s">
        <v>1054</v>
      </c>
      <c r="M25" s="20">
        <f t="shared" si="1"/>
        <v>36000</v>
      </c>
    </row>
    <row r="26" spans="1:13" ht="56.25" x14ac:dyDescent="0.2">
      <c r="A26" s="658" t="s">
        <v>781</v>
      </c>
      <c r="B26" s="668" t="s">
        <v>780</v>
      </c>
      <c r="C26" s="660" t="s">
        <v>76</v>
      </c>
      <c r="D26" s="660" t="s">
        <v>79</v>
      </c>
      <c r="E26" s="660" t="s">
        <v>285</v>
      </c>
      <c r="F26" s="661">
        <v>30000</v>
      </c>
      <c r="G26" s="661">
        <v>10000</v>
      </c>
      <c r="H26" s="661">
        <f t="shared" si="0"/>
        <v>20000</v>
      </c>
      <c r="I26" s="662">
        <v>30000</v>
      </c>
      <c r="J26" s="663"/>
      <c r="K26" s="664">
        <f t="shared" si="2"/>
        <v>0</v>
      </c>
      <c r="L26" s="665" t="s">
        <v>776</v>
      </c>
      <c r="M26" s="20">
        <f t="shared" si="1"/>
        <v>30000</v>
      </c>
    </row>
    <row r="27" spans="1:13" ht="56.25" x14ac:dyDescent="0.2">
      <c r="A27" s="658" t="s">
        <v>783</v>
      </c>
      <c r="B27" s="668" t="s">
        <v>782</v>
      </c>
      <c r="C27" s="660" t="s">
        <v>76</v>
      </c>
      <c r="D27" s="660" t="s">
        <v>79</v>
      </c>
      <c r="E27" s="660" t="s">
        <v>285</v>
      </c>
      <c r="F27" s="661">
        <v>35000</v>
      </c>
      <c r="G27" s="661">
        <v>0</v>
      </c>
      <c r="H27" s="661">
        <f t="shared" si="0"/>
        <v>35000</v>
      </c>
      <c r="I27" s="662">
        <v>35000</v>
      </c>
      <c r="J27" s="663">
        <v>0</v>
      </c>
      <c r="K27" s="664">
        <f t="shared" si="2"/>
        <v>0</v>
      </c>
      <c r="L27" s="665" t="s">
        <v>776</v>
      </c>
      <c r="M27" s="20">
        <f t="shared" si="1"/>
        <v>35000</v>
      </c>
    </row>
    <row r="28" spans="1:13" ht="56.25" x14ac:dyDescent="0.2">
      <c r="A28" s="658" t="s">
        <v>786</v>
      </c>
      <c r="B28" s="668" t="s">
        <v>784</v>
      </c>
      <c r="C28" s="660" t="s">
        <v>76</v>
      </c>
      <c r="D28" s="660" t="s">
        <v>79</v>
      </c>
      <c r="E28" s="660" t="s">
        <v>449</v>
      </c>
      <c r="F28" s="661">
        <v>284280</v>
      </c>
      <c r="G28" s="661">
        <v>284280</v>
      </c>
      <c r="H28" s="661">
        <f t="shared" si="0"/>
        <v>0</v>
      </c>
      <c r="I28" s="662">
        <v>284280</v>
      </c>
      <c r="J28" s="663">
        <v>284280</v>
      </c>
      <c r="K28" s="664">
        <f t="shared" si="2"/>
        <v>1</v>
      </c>
      <c r="L28" s="665" t="s">
        <v>785</v>
      </c>
      <c r="M28" s="20">
        <f t="shared" si="1"/>
        <v>284280</v>
      </c>
    </row>
    <row r="29" spans="1:13" ht="56.25" x14ac:dyDescent="0.2">
      <c r="A29" s="658" t="s">
        <v>788</v>
      </c>
      <c r="B29" s="668" t="s">
        <v>787</v>
      </c>
      <c r="C29" s="660" t="s">
        <v>76</v>
      </c>
      <c r="D29" s="660" t="s">
        <v>79</v>
      </c>
      <c r="E29" s="660" t="s">
        <v>449</v>
      </c>
      <c r="F29" s="661">
        <v>5000</v>
      </c>
      <c r="G29" s="661">
        <v>0</v>
      </c>
      <c r="H29" s="661">
        <f t="shared" si="0"/>
        <v>5000</v>
      </c>
      <c r="I29" s="662">
        <v>5000</v>
      </c>
      <c r="J29" s="663">
        <v>5000</v>
      </c>
      <c r="K29" s="664">
        <f t="shared" si="2"/>
        <v>1</v>
      </c>
      <c r="L29" s="665" t="s">
        <v>1092</v>
      </c>
      <c r="M29" s="20">
        <f t="shared" si="1"/>
        <v>5000</v>
      </c>
    </row>
    <row r="30" spans="1:13" ht="31.5" customHeight="1" x14ac:dyDescent="0.2">
      <c r="A30" s="658" t="s">
        <v>789</v>
      </c>
      <c r="B30" s="668" t="s">
        <v>1062</v>
      </c>
      <c r="C30" s="660" t="s">
        <v>76</v>
      </c>
      <c r="D30" s="660" t="s">
        <v>454</v>
      </c>
      <c r="E30" s="660" t="s">
        <v>314</v>
      </c>
      <c r="F30" s="661">
        <v>70000</v>
      </c>
      <c r="G30" s="661">
        <v>70000</v>
      </c>
      <c r="H30" s="661">
        <f t="shared" si="0"/>
        <v>-70000</v>
      </c>
      <c r="I30" s="662">
        <v>0</v>
      </c>
      <c r="J30" s="663">
        <v>0</v>
      </c>
      <c r="K30" s="664">
        <v>0</v>
      </c>
      <c r="L30" s="665"/>
      <c r="M30" s="20">
        <f t="shared" si="1"/>
        <v>0</v>
      </c>
    </row>
    <row r="31" spans="1:13" ht="25.5" x14ac:dyDescent="0.2">
      <c r="A31" s="658" t="s">
        <v>791</v>
      </c>
      <c r="B31" s="668" t="s">
        <v>790</v>
      </c>
      <c r="C31" s="660" t="s">
        <v>162</v>
      </c>
      <c r="D31" s="660" t="s">
        <v>164</v>
      </c>
      <c r="E31" s="660" t="s">
        <v>285</v>
      </c>
      <c r="F31" s="661">
        <v>246500</v>
      </c>
      <c r="G31" s="661">
        <v>0</v>
      </c>
      <c r="H31" s="661">
        <f t="shared" si="0"/>
        <v>0</v>
      </c>
      <c r="I31" s="662">
        <v>0</v>
      </c>
      <c r="J31" s="663">
        <v>0</v>
      </c>
      <c r="K31" s="664">
        <v>0</v>
      </c>
      <c r="L31" s="665"/>
      <c r="M31" s="20">
        <f t="shared" si="1"/>
        <v>0</v>
      </c>
    </row>
    <row r="32" spans="1:13" ht="56.25" x14ac:dyDescent="0.2">
      <c r="A32" s="658" t="s">
        <v>792</v>
      </c>
      <c r="B32" s="668" t="s">
        <v>1136</v>
      </c>
      <c r="C32" s="660" t="s">
        <v>162</v>
      </c>
      <c r="D32" s="660" t="s">
        <v>173</v>
      </c>
      <c r="E32" s="660" t="s">
        <v>285</v>
      </c>
      <c r="F32" s="661">
        <v>25000</v>
      </c>
      <c r="G32" s="661">
        <v>0</v>
      </c>
      <c r="H32" s="661">
        <f t="shared" si="0"/>
        <v>25000</v>
      </c>
      <c r="I32" s="662">
        <v>25000</v>
      </c>
      <c r="J32" s="663">
        <v>0</v>
      </c>
      <c r="K32" s="664">
        <f t="shared" si="2"/>
        <v>0</v>
      </c>
      <c r="L32" s="665" t="s">
        <v>1093</v>
      </c>
      <c r="M32" s="20">
        <f t="shared" si="1"/>
        <v>25000</v>
      </c>
    </row>
    <row r="33" spans="1:14" ht="67.5" x14ac:dyDescent="0.2">
      <c r="A33" s="658" t="s">
        <v>794</v>
      </c>
      <c r="B33" s="668" t="s">
        <v>793</v>
      </c>
      <c r="C33" s="660" t="s">
        <v>584</v>
      </c>
      <c r="D33" s="660" t="s">
        <v>586</v>
      </c>
      <c r="E33" s="660" t="s">
        <v>589</v>
      </c>
      <c r="F33" s="661">
        <v>27000</v>
      </c>
      <c r="G33" s="661">
        <v>0</v>
      </c>
      <c r="H33" s="661">
        <f t="shared" si="0"/>
        <v>27000</v>
      </c>
      <c r="I33" s="662">
        <v>27000</v>
      </c>
      <c r="J33" s="663">
        <v>27000</v>
      </c>
      <c r="K33" s="664">
        <f t="shared" si="2"/>
        <v>1</v>
      </c>
      <c r="L33" s="665" t="s">
        <v>1094</v>
      </c>
      <c r="M33" s="20">
        <f t="shared" si="1"/>
        <v>27000</v>
      </c>
    </row>
    <row r="34" spans="1:14" ht="67.5" x14ac:dyDescent="0.2">
      <c r="A34" s="658" t="s">
        <v>796</v>
      </c>
      <c r="B34" s="668" t="s">
        <v>795</v>
      </c>
      <c r="C34" s="660" t="s">
        <v>584</v>
      </c>
      <c r="D34" s="660" t="s">
        <v>586</v>
      </c>
      <c r="E34" s="660" t="s">
        <v>303</v>
      </c>
      <c r="F34" s="661">
        <v>100000</v>
      </c>
      <c r="G34" s="661">
        <v>0</v>
      </c>
      <c r="H34" s="661">
        <f t="shared" si="0"/>
        <v>100000</v>
      </c>
      <c r="I34" s="662">
        <v>100000</v>
      </c>
      <c r="J34" s="663">
        <v>0</v>
      </c>
      <c r="K34" s="664">
        <f t="shared" si="2"/>
        <v>0</v>
      </c>
      <c r="L34" s="665" t="s">
        <v>1095</v>
      </c>
      <c r="M34" s="20">
        <f t="shared" si="1"/>
        <v>100000</v>
      </c>
    </row>
    <row r="35" spans="1:14" ht="56.25" x14ac:dyDescent="0.2">
      <c r="A35" s="658" t="s">
        <v>798</v>
      </c>
      <c r="B35" s="668" t="s">
        <v>797</v>
      </c>
      <c r="C35" s="660" t="s">
        <v>235</v>
      </c>
      <c r="D35" s="660" t="s">
        <v>685</v>
      </c>
      <c r="E35" s="660" t="s">
        <v>303</v>
      </c>
      <c r="F35" s="661">
        <v>20000</v>
      </c>
      <c r="G35" s="661">
        <v>0</v>
      </c>
      <c r="H35" s="661">
        <f t="shared" si="0"/>
        <v>20000</v>
      </c>
      <c r="I35" s="662">
        <v>20000</v>
      </c>
      <c r="J35" s="663">
        <v>20000</v>
      </c>
      <c r="K35" s="664">
        <f t="shared" si="2"/>
        <v>1</v>
      </c>
      <c r="L35" s="665" t="s">
        <v>1055</v>
      </c>
      <c r="M35" s="20">
        <f t="shared" si="1"/>
        <v>20000</v>
      </c>
    </row>
    <row r="36" spans="1:14" ht="59.25" customHeight="1" x14ac:dyDescent="0.2">
      <c r="A36" s="658" t="s">
        <v>800</v>
      </c>
      <c r="B36" s="668" t="s">
        <v>799</v>
      </c>
      <c r="C36" s="660" t="s">
        <v>235</v>
      </c>
      <c r="D36" s="660" t="s">
        <v>688</v>
      </c>
      <c r="E36" s="660" t="s">
        <v>285</v>
      </c>
      <c r="F36" s="661">
        <v>100000</v>
      </c>
      <c r="G36" s="661">
        <v>100000</v>
      </c>
      <c r="H36" s="661">
        <f t="shared" si="0"/>
        <v>0</v>
      </c>
      <c r="I36" s="662">
        <v>100000</v>
      </c>
      <c r="J36" s="663">
        <v>0</v>
      </c>
      <c r="K36" s="664">
        <f t="shared" si="2"/>
        <v>0</v>
      </c>
      <c r="L36" s="665" t="s">
        <v>1099</v>
      </c>
      <c r="M36" s="20">
        <f t="shared" si="1"/>
        <v>100000</v>
      </c>
    </row>
    <row r="37" spans="1:14" ht="56.25" x14ac:dyDescent="0.2">
      <c r="A37" s="658" t="s">
        <v>802</v>
      </c>
      <c r="B37" s="668" t="s">
        <v>801</v>
      </c>
      <c r="C37" s="660" t="s">
        <v>235</v>
      </c>
      <c r="D37" s="660" t="s">
        <v>688</v>
      </c>
      <c r="E37" s="660" t="s">
        <v>285</v>
      </c>
      <c r="F37" s="661">
        <v>7000</v>
      </c>
      <c r="G37" s="661">
        <v>7000</v>
      </c>
      <c r="H37" s="661">
        <f t="shared" si="0"/>
        <v>0</v>
      </c>
      <c r="I37" s="662">
        <v>7000</v>
      </c>
      <c r="J37" s="663">
        <v>0</v>
      </c>
      <c r="K37" s="664">
        <f t="shared" si="2"/>
        <v>0</v>
      </c>
      <c r="L37" s="665" t="s">
        <v>745</v>
      </c>
      <c r="M37" s="20">
        <f t="shared" si="1"/>
        <v>7000</v>
      </c>
    </row>
    <row r="38" spans="1:14" ht="56.25" x14ac:dyDescent="0.2">
      <c r="A38" s="658" t="s">
        <v>804</v>
      </c>
      <c r="B38" s="668" t="s">
        <v>803</v>
      </c>
      <c r="C38" s="660" t="s">
        <v>235</v>
      </c>
      <c r="D38" s="660" t="s">
        <v>688</v>
      </c>
      <c r="E38" s="660" t="s">
        <v>285</v>
      </c>
      <c r="F38" s="661">
        <v>10000</v>
      </c>
      <c r="G38" s="661">
        <v>5000</v>
      </c>
      <c r="H38" s="661">
        <f t="shared" si="0"/>
        <v>5000</v>
      </c>
      <c r="I38" s="662">
        <v>10000</v>
      </c>
      <c r="J38" s="663">
        <v>0</v>
      </c>
      <c r="K38" s="664">
        <f t="shared" si="2"/>
        <v>0</v>
      </c>
      <c r="L38" s="665" t="s">
        <v>745</v>
      </c>
      <c r="M38" s="20">
        <f t="shared" si="1"/>
        <v>10000</v>
      </c>
    </row>
    <row r="39" spans="1:14" ht="56.25" x14ac:dyDescent="0.2">
      <c r="A39" s="658" t="s">
        <v>806</v>
      </c>
      <c r="B39" s="668" t="s">
        <v>805</v>
      </c>
      <c r="C39" s="660" t="s">
        <v>235</v>
      </c>
      <c r="D39" s="660" t="s">
        <v>688</v>
      </c>
      <c r="E39" s="660" t="s">
        <v>285</v>
      </c>
      <c r="F39" s="661">
        <v>10000</v>
      </c>
      <c r="G39" s="661">
        <v>0</v>
      </c>
      <c r="H39" s="661">
        <f t="shared" si="0"/>
        <v>10000</v>
      </c>
      <c r="I39" s="662">
        <v>10000</v>
      </c>
      <c r="J39" s="663">
        <v>0</v>
      </c>
      <c r="K39" s="664">
        <f t="shared" si="2"/>
        <v>0</v>
      </c>
      <c r="L39" s="665" t="s">
        <v>745</v>
      </c>
      <c r="M39" s="20">
        <f t="shared" si="1"/>
        <v>10000</v>
      </c>
    </row>
    <row r="40" spans="1:14" ht="56.25" x14ac:dyDescent="0.2">
      <c r="A40" s="658" t="s">
        <v>808</v>
      </c>
      <c r="B40" s="668" t="s">
        <v>807</v>
      </c>
      <c r="C40" s="660" t="s">
        <v>235</v>
      </c>
      <c r="D40" s="660" t="s">
        <v>692</v>
      </c>
      <c r="E40" s="660" t="s">
        <v>285</v>
      </c>
      <c r="F40" s="661">
        <v>50000</v>
      </c>
      <c r="G40" s="661">
        <v>0</v>
      </c>
      <c r="H40" s="661">
        <f t="shared" si="0"/>
        <v>50000</v>
      </c>
      <c r="I40" s="662">
        <v>50000</v>
      </c>
      <c r="J40" s="663">
        <v>0</v>
      </c>
      <c r="K40" s="664">
        <f t="shared" si="2"/>
        <v>0</v>
      </c>
      <c r="L40" s="665" t="s">
        <v>745</v>
      </c>
      <c r="M40" s="20">
        <f t="shared" si="1"/>
        <v>50000</v>
      </c>
    </row>
    <row r="41" spans="1:14" ht="67.5" x14ac:dyDescent="0.2">
      <c r="A41" s="658" t="s">
        <v>810</v>
      </c>
      <c r="B41" s="668" t="s">
        <v>809</v>
      </c>
      <c r="C41" s="660" t="s">
        <v>244</v>
      </c>
      <c r="D41" s="660" t="s">
        <v>249</v>
      </c>
      <c r="E41" s="660" t="s">
        <v>314</v>
      </c>
      <c r="F41" s="661">
        <v>14000</v>
      </c>
      <c r="G41" s="661">
        <v>0</v>
      </c>
      <c r="H41" s="661">
        <f t="shared" si="0"/>
        <v>14000</v>
      </c>
      <c r="I41" s="662">
        <v>14000</v>
      </c>
      <c r="J41" s="663">
        <v>13770</v>
      </c>
      <c r="K41" s="664">
        <f t="shared" si="2"/>
        <v>0.98357142857142854</v>
      </c>
      <c r="L41" s="665" t="s">
        <v>1057</v>
      </c>
      <c r="M41" s="20">
        <f t="shared" si="1"/>
        <v>14000</v>
      </c>
    </row>
    <row r="42" spans="1:14" ht="56.25" x14ac:dyDescent="0.2">
      <c r="A42" s="658" t="s">
        <v>812</v>
      </c>
      <c r="B42" s="668" t="s">
        <v>811</v>
      </c>
      <c r="C42" s="660" t="s">
        <v>244</v>
      </c>
      <c r="D42" s="660" t="s">
        <v>249</v>
      </c>
      <c r="E42" s="660" t="s">
        <v>314</v>
      </c>
      <c r="F42" s="661">
        <v>50000</v>
      </c>
      <c r="G42" s="661">
        <v>0</v>
      </c>
      <c r="H42" s="661">
        <f t="shared" si="0"/>
        <v>50000</v>
      </c>
      <c r="I42" s="662">
        <v>50000</v>
      </c>
      <c r="J42" s="663">
        <v>0</v>
      </c>
      <c r="K42" s="664">
        <f t="shared" si="2"/>
        <v>0</v>
      </c>
      <c r="L42" s="665" t="s">
        <v>745</v>
      </c>
      <c r="M42" s="20">
        <f t="shared" si="1"/>
        <v>50000</v>
      </c>
    </row>
    <row r="43" spans="1:14" ht="56.25" x14ac:dyDescent="0.2">
      <c r="A43" s="658" t="s">
        <v>814</v>
      </c>
      <c r="B43" s="668" t="s">
        <v>813</v>
      </c>
      <c r="C43" s="660" t="s">
        <v>244</v>
      </c>
      <c r="D43" s="660" t="s">
        <v>249</v>
      </c>
      <c r="E43" s="660" t="s">
        <v>589</v>
      </c>
      <c r="F43" s="661">
        <v>180000</v>
      </c>
      <c r="G43" s="661">
        <v>0</v>
      </c>
      <c r="H43" s="661">
        <f t="shared" si="0"/>
        <v>180000</v>
      </c>
      <c r="I43" s="662">
        <v>180000</v>
      </c>
      <c r="J43" s="663">
        <v>0</v>
      </c>
      <c r="K43" s="664">
        <f t="shared" si="2"/>
        <v>0</v>
      </c>
      <c r="L43" s="665" t="s">
        <v>1052</v>
      </c>
      <c r="M43" s="20">
        <f t="shared" si="1"/>
        <v>180000</v>
      </c>
    </row>
    <row r="44" spans="1:14" ht="56.25" x14ac:dyDescent="0.2">
      <c r="A44" s="658" t="s">
        <v>1087</v>
      </c>
      <c r="B44" s="668" t="s">
        <v>815</v>
      </c>
      <c r="C44" s="660" t="s">
        <v>252</v>
      </c>
      <c r="D44" s="660" t="s">
        <v>724</v>
      </c>
      <c r="E44" s="660" t="s">
        <v>285</v>
      </c>
      <c r="F44" s="661">
        <v>100000</v>
      </c>
      <c r="G44" s="661">
        <v>0</v>
      </c>
      <c r="H44" s="661">
        <f t="shared" si="0"/>
        <v>100000</v>
      </c>
      <c r="I44" s="662">
        <v>100000</v>
      </c>
      <c r="J44" s="663">
        <v>0</v>
      </c>
      <c r="K44" s="664">
        <f t="shared" si="2"/>
        <v>0</v>
      </c>
      <c r="L44" s="665" t="s">
        <v>745</v>
      </c>
      <c r="M44" s="20">
        <f t="shared" si="1"/>
        <v>100000</v>
      </c>
    </row>
    <row r="45" spans="1:14" ht="27.75" customHeight="1" x14ac:dyDescent="0.2">
      <c r="A45" s="1149" t="s">
        <v>816</v>
      </c>
      <c r="B45" s="1149"/>
      <c r="C45" s="1149"/>
      <c r="D45" s="1149"/>
      <c r="E45" s="1149"/>
      <c r="F45" s="669">
        <f>SUM(F8:F43)</f>
        <v>3329452</v>
      </c>
      <c r="G45" s="669">
        <f>SUM(G8:G44)</f>
        <v>1518000</v>
      </c>
      <c r="H45" s="669">
        <f>SUM(H8:H44)</f>
        <v>1471800</v>
      </c>
      <c r="I45" s="670">
        <f>SUM(I8:I44)</f>
        <v>2989800</v>
      </c>
      <c r="J45" s="671">
        <f>SUM(J8:J44)</f>
        <v>1343401.45</v>
      </c>
      <c r="K45" s="1035">
        <f t="shared" si="2"/>
        <v>0.44932819921064954</v>
      </c>
      <c r="L45" s="669"/>
      <c r="M45" s="22">
        <f>SUM(M8:M44)</f>
        <v>2989800</v>
      </c>
      <c r="N45" s="23"/>
    </row>
    <row r="47" spans="1:14" x14ac:dyDescent="0.2">
      <c r="B47" s="24"/>
      <c r="F47" s="23"/>
      <c r="G47" s="23"/>
      <c r="H47" s="23"/>
      <c r="I47" s="23"/>
      <c r="J47" s="23"/>
      <c r="K47" s="23"/>
      <c r="L47" s="23"/>
      <c r="M47" s="23"/>
    </row>
    <row r="48" spans="1:14" x14ac:dyDescent="0.2">
      <c r="B48" s="24"/>
      <c r="F48" s="23"/>
      <c r="G48" s="23"/>
      <c r="H48" s="23"/>
      <c r="I48" s="23"/>
      <c r="J48" s="23"/>
      <c r="K48" s="23"/>
      <c r="L48" s="23"/>
      <c r="M48" s="23"/>
    </row>
    <row r="49" spans="2:13" x14ac:dyDescent="0.2">
      <c r="B49" s="24"/>
      <c r="F49" s="23"/>
      <c r="G49" s="23"/>
      <c r="H49" s="23"/>
      <c r="I49" s="23"/>
      <c r="J49" s="23"/>
      <c r="K49" s="23"/>
      <c r="L49" s="23"/>
      <c r="M49" s="23"/>
    </row>
    <row r="50" spans="2:13" x14ac:dyDescent="0.2">
      <c r="B50" s="25"/>
      <c r="F50" s="23"/>
      <c r="G50" s="23"/>
      <c r="H50" s="23"/>
      <c r="I50" s="23"/>
      <c r="J50" s="23"/>
      <c r="K50" s="23"/>
      <c r="L50" s="23"/>
      <c r="M50" s="23"/>
    </row>
    <row r="51" spans="2:13" x14ac:dyDescent="0.2">
      <c r="B51" s="25"/>
      <c r="F51" s="23"/>
      <c r="G51" s="23"/>
      <c r="H51" s="23"/>
      <c r="I51" s="23"/>
      <c r="J51" s="23"/>
      <c r="K51" s="23"/>
      <c r="L51" s="23"/>
      <c r="M51" s="23"/>
    </row>
    <row r="52" spans="2:13" x14ac:dyDescent="0.2">
      <c r="F52" s="23"/>
      <c r="G52" s="23"/>
      <c r="H52" s="23"/>
      <c r="I52" s="23"/>
      <c r="J52" s="23"/>
      <c r="K52" s="23"/>
      <c r="M52" s="23"/>
    </row>
  </sheetData>
  <sheetProtection selectLockedCells="1" selectUnlockedCells="1"/>
  <mergeCells count="15">
    <mergeCell ref="M5:M6"/>
    <mergeCell ref="C7:E7"/>
    <mergeCell ref="A45:E45"/>
    <mergeCell ref="B1:I1"/>
    <mergeCell ref="B4:M4"/>
    <mergeCell ref="A5:A6"/>
    <mergeCell ref="B5:B6"/>
    <mergeCell ref="C5:C6"/>
    <mergeCell ref="D5:D6"/>
    <mergeCell ref="E5:E6"/>
    <mergeCell ref="F5:F6"/>
    <mergeCell ref="G5:I5"/>
    <mergeCell ref="L5:L6"/>
    <mergeCell ref="J5:J6"/>
    <mergeCell ref="K5:K6"/>
  </mergeCells>
  <pageMargins left="0.39370078740157483" right="0" top="0.78740157480314965" bottom="0.35433070866141736" header="0.59055118110236227" footer="0.15748031496062992"/>
  <pageSetup paperSize="9" orientation="landscape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opLeftCell="A68" zoomScaleNormal="100" workbookViewId="0">
      <selection activeCell="D82" sqref="D82"/>
    </sheetView>
  </sheetViews>
  <sheetFormatPr defaultRowHeight="12.75" x14ac:dyDescent="0.2"/>
  <cols>
    <col min="1" max="1" width="7.5703125" style="400" customWidth="1"/>
    <col min="2" max="2" width="7.7109375" style="400" customWidth="1"/>
    <col min="3" max="3" width="4.7109375" style="400" customWidth="1"/>
    <col min="4" max="4" width="42.28515625" style="400" customWidth="1"/>
    <col min="5" max="5" width="13.28515625" style="400" customWidth="1"/>
    <col min="6" max="6" width="13.140625" style="400" customWidth="1"/>
    <col min="7" max="7" width="9.140625" style="400" customWidth="1"/>
    <col min="8" max="8" width="12.28515625" style="400" customWidth="1"/>
    <col min="9" max="9" width="12.7109375" style="400" customWidth="1"/>
    <col min="10" max="10" width="9.28515625" style="400" customWidth="1"/>
    <col min="11" max="16384" width="9.140625" style="400"/>
  </cols>
  <sheetData>
    <row r="1" spans="1:10" ht="27" customHeight="1" x14ac:dyDescent="0.2">
      <c r="E1" s="16"/>
      <c r="F1" s="16"/>
      <c r="G1" s="1167" t="s">
        <v>1059</v>
      </c>
      <c r="H1" s="1167"/>
      <c r="I1" s="1167"/>
      <c r="J1" s="1167"/>
    </row>
    <row r="2" spans="1:10" ht="9.75" customHeight="1" x14ac:dyDescent="0.2">
      <c r="E2" s="16"/>
      <c r="F2" s="16"/>
      <c r="G2" s="1168"/>
      <c r="H2" s="1168"/>
      <c r="I2" s="1168"/>
      <c r="J2" s="1168"/>
    </row>
    <row r="3" spans="1:10" ht="35.25" customHeight="1" x14ac:dyDescent="0.25">
      <c r="A3" s="1169" t="s">
        <v>1060</v>
      </c>
      <c r="B3" s="1169"/>
      <c r="C3" s="1169"/>
      <c r="D3" s="1169"/>
      <c r="E3" s="1169"/>
      <c r="F3" s="1169"/>
      <c r="G3" s="1169"/>
      <c r="H3" s="1169"/>
      <c r="I3" s="1169"/>
      <c r="J3" s="1169"/>
    </row>
    <row r="4" spans="1:10" ht="16.5" thickBot="1" x14ac:dyDescent="0.3">
      <c r="A4" s="1170"/>
      <c r="B4" s="1170"/>
      <c r="C4" s="1170"/>
      <c r="D4" s="1170"/>
      <c r="E4" s="1170"/>
      <c r="F4" s="1170"/>
      <c r="G4" s="1170"/>
      <c r="H4" s="1170"/>
    </row>
    <row r="5" spans="1:10" ht="15" customHeight="1" x14ac:dyDescent="0.2">
      <c r="A5" s="1173" t="s">
        <v>0</v>
      </c>
      <c r="B5" s="1175" t="s">
        <v>1</v>
      </c>
      <c r="C5" s="1175" t="s">
        <v>819</v>
      </c>
      <c r="D5" s="1175" t="s">
        <v>1011</v>
      </c>
      <c r="E5" s="1177" t="s">
        <v>1012</v>
      </c>
      <c r="F5" s="1177"/>
      <c r="G5" s="1178"/>
      <c r="H5" s="1171" t="s">
        <v>1013</v>
      </c>
      <c r="I5" s="1171"/>
      <c r="J5" s="1172"/>
    </row>
    <row r="6" spans="1:10" ht="48.75" thickBot="1" x14ac:dyDescent="0.25">
      <c r="A6" s="1174"/>
      <c r="B6" s="1176"/>
      <c r="C6" s="1176"/>
      <c r="D6" s="1176"/>
      <c r="E6" s="565" t="s">
        <v>1144</v>
      </c>
      <c r="F6" s="565" t="s">
        <v>1081</v>
      </c>
      <c r="G6" s="723" t="s">
        <v>1032</v>
      </c>
      <c r="H6" s="565" t="s">
        <v>1144</v>
      </c>
      <c r="I6" s="565" t="s">
        <v>1082</v>
      </c>
      <c r="J6" s="723" t="s">
        <v>1032</v>
      </c>
    </row>
    <row r="7" spans="1:10" x14ac:dyDescent="0.2">
      <c r="A7" s="675" t="s">
        <v>5</v>
      </c>
      <c r="B7" s="605"/>
      <c r="C7" s="605"/>
      <c r="D7" s="676" t="s">
        <v>6</v>
      </c>
      <c r="E7" s="677">
        <f>E8</f>
        <v>456052.37</v>
      </c>
      <c r="F7" s="677">
        <f t="shared" ref="F7:F8" si="0">F8</f>
        <v>456052.37</v>
      </c>
      <c r="G7" s="678">
        <f>F7/E7</f>
        <v>1</v>
      </c>
      <c r="H7" s="679">
        <f>H8</f>
        <v>456052.37</v>
      </c>
      <c r="I7" s="677">
        <f t="shared" ref="I7" si="1">I8</f>
        <v>456052.37</v>
      </c>
      <c r="J7" s="678">
        <f>I7/H7</f>
        <v>1</v>
      </c>
    </row>
    <row r="8" spans="1:10" x14ac:dyDescent="0.2">
      <c r="A8" s="1160"/>
      <c r="B8" s="680" t="s">
        <v>8</v>
      </c>
      <c r="C8" s="620"/>
      <c r="D8" s="621" t="s">
        <v>9</v>
      </c>
      <c r="E8" s="681">
        <f>E9</f>
        <v>456052.37</v>
      </c>
      <c r="F8" s="681">
        <f t="shared" si="0"/>
        <v>456052.37</v>
      </c>
      <c r="G8" s="682">
        <f>F8/E8</f>
        <v>1</v>
      </c>
      <c r="H8" s="683">
        <f>SUM(H10:H15)</f>
        <v>456052.37</v>
      </c>
      <c r="I8" s="681">
        <f>SUM(I10:I15)</f>
        <v>456052.37</v>
      </c>
      <c r="J8" s="682">
        <f>I8/H8</f>
        <v>1</v>
      </c>
    </row>
    <row r="9" spans="1:10" ht="48" x14ac:dyDescent="0.2">
      <c r="A9" s="1161"/>
      <c r="B9" s="1164"/>
      <c r="C9" s="550">
        <v>2010</v>
      </c>
      <c r="D9" s="549" t="s">
        <v>13</v>
      </c>
      <c r="E9" s="684">
        <v>456052.37</v>
      </c>
      <c r="F9" s="684">
        <v>456052.37</v>
      </c>
      <c r="G9" s="685">
        <f>F9/E9</f>
        <v>1</v>
      </c>
      <c r="H9" s="686"/>
      <c r="I9" s="687"/>
      <c r="J9" s="688"/>
    </row>
    <row r="10" spans="1:10" x14ac:dyDescent="0.2">
      <c r="A10" s="1161"/>
      <c r="B10" s="1165"/>
      <c r="C10" s="550">
        <v>4010</v>
      </c>
      <c r="D10" s="549" t="s">
        <v>270</v>
      </c>
      <c r="E10" s="689"/>
      <c r="F10" s="689"/>
      <c r="G10" s="690"/>
      <c r="H10" s="691">
        <v>2960.02</v>
      </c>
      <c r="I10" s="691">
        <v>2960.02</v>
      </c>
      <c r="J10" s="688">
        <f>I10/H10</f>
        <v>1</v>
      </c>
    </row>
    <row r="11" spans="1:10" x14ac:dyDescent="0.2">
      <c r="A11" s="1161"/>
      <c r="B11" s="1165"/>
      <c r="C11" s="550">
        <v>4110</v>
      </c>
      <c r="D11" s="549" t="s">
        <v>273</v>
      </c>
      <c r="E11" s="689"/>
      <c r="F11" s="689"/>
      <c r="G11" s="690"/>
      <c r="H11" s="691">
        <v>508.83</v>
      </c>
      <c r="I11" s="691">
        <v>508.83</v>
      </c>
      <c r="J11" s="688">
        <f t="shared" ref="J11:J15" si="2">I11/H11</f>
        <v>1</v>
      </c>
    </row>
    <row r="12" spans="1:10" x14ac:dyDescent="0.2">
      <c r="A12" s="1161"/>
      <c r="B12" s="1165"/>
      <c r="C12" s="550">
        <v>4120</v>
      </c>
      <c r="D12" s="549" t="s">
        <v>276</v>
      </c>
      <c r="E12" s="689"/>
      <c r="F12" s="689"/>
      <c r="G12" s="690"/>
      <c r="H12" s="691">
        <v>72.52</v>
      </c>
      <c r="I12" s="691">
        <v>72.52</v>
      </c>
      <c r="J12" s="688">
        <f t="shared" si="2"/>
        <v>1</v>
      </c>
    </row>
    <row r="13" spans="1:10" x14ac:dyDescent="0.2">
      <c r="A13" s="1161"/>
      <c r="B13" s="1165"/>
      <c r="C13" s="550">
        <v>4210</v>
      </c>
      <c r="D13" s="549" t="s">
        <v>279</v>
      </c>
      <c r="E13" s="689"/>
      <c r="F13" s="689"/>
      <c r="G13" s="690"/>
      <c r="H13" s="691">
        <v>4144.2299999999996</v>
      </c>
      <c r="I13" s="691">
        <v>4144.2299999999996</v>
      </c>
      <c r="J13" s="688">
        <f t="shared" si="2"/>
        <v>1</v>
      </c>
    </row>
    <row r="14" spans="1:10" x14ac:dyDescent="0.2">
      <c r="A14" s="1161"/>
      <c r="B14" s="1165"/>
      <c r="C14" s="550">
        <v>4300</v>
      </c>
      <c r="D14" s="549" t="s">
        <v>263</v>
      </c>
      <c r="E14" s="689"/>
      <c r="F14" s="689"/>
      <c r="G14" s="690"/>
      <c r="H14" s="691">
        <v>1256.5999999999999</v>
      </c>
      <c r="I14" s="691">
        <v>1256.5999999999999</v>
      </c>
      <c r="J14" s="688">
        <f t="shared" si="2"/>
        <v>1</v>
      </c>
    </row>
    <row r="15" spans="1:10" x14ac:dyDescent="0.2">
      <c r="A15" s="1162"/>
      <c r="B15" s="1166"/>
      <c r="C15" s="550">
        <v>4430</v>
      </c>
      <c r="D15" s="549" t="s">
        <v>283</v>
      </c>
      <c r="E15" s="684"/>
      <c r="F15" s="684"/>
      <c r="G15" s="685"/>
      <c r="H15" s="691">
        <v>447110.17</v>
      </c>
      <c r="I15" s="691">
        <v>447110.17</v>
      </c>
      <c r="J15" s="688">
        <f t="shared" si="2"/>
        <v>1</v>
      </c>
    </row>
    <row r="16" spans="1:10" x14ac:dyDescent="0.2">
      <c r="A16" s="604">
        <v>750</v>
      </c>
      <c r="B16" s="605"/>
      <c r="C16" s="605"/>
      <c r="D16" s="607" t="s">
        <v>54</v>
      </c>
      <c r="E16" s="677">
        <f>E17</f>
        <v>126943</v>
      </c>
      <c r="F16" s="677">
        <f t="shared" ref="F16:F17" si="3">F17</f>
        <v>63489</v>
      </c>
      <c r="G16" s="678">
        <f>F16/E16</f>
        <v>0.50013785714848391</v>
      </c>
      <c r="H16" s="679">
        <f>H17</f>
        <v>126943</v>
      </c>
      <c r="I16" s="677">
        <f t="shared" ref="I16" si="4">I17</f>
        <v>63489.000000000007</v>
      </c>
      <c r="J16" s="678">
        <f>I16/H16</f>
        <v>0.50013785714848402</v>
      </c>
    </row>
    <row r="17" spans="1:10" x14ac:dyDescent="0.2">
      <c r="A17" s="1160"/>
      <c r="B17" s="620">
        <v>75011</v>
      </c>
      <c r="C17" s="620"/>
      <c r="D17" s="621" t="s">
        <v>56</v>
      </c>
      <c r="E17" s="681">
        <f>E18</f>
        <v>126943</v>
      </c>
      <c r="F17" s="681">
        <f t="shared" si="3"/>
        <v>63489</v>
      </c>
      <c r="G17" s="682">
        <f>F17/E17</f>
        <v>0.50013785714848391</v>
      </c>
      <c r="H17" s="683">
        <f>SUM(H19:H25)</f>
        <v>126943</v>
      </c>
      <c r="I17" s="681">
        <f t="shared" ref="I17" si="5">SUM(I19:I25)</f>
        <v>63489.000000000007</v>
      </c>
      <c r="J17" s="682">
        <f>I17/H17</f>
        <v>0.50013785714848402</v>
      </c>
    </row>
    <row r="18" spans="1:10" ht="48" x14ac:dyDescent="0.2">
      <c r="A18" s="1161"/>
      <c r="B18" s="1164"/>
      <c r="C18" s="550">
        <v>2010</v>
      </c>
      <c r="D18" s="549" t="s">
        <v>13</v>
      </c>
      <c r="E18" s="684">
        <v>126943</v>
      </c>
      <c r="F18" s="684">
        <v>63489</v>
      </c>
      <c r="G18" s="685">
        <f>F18/E18</f>
        <v>0.50013785714848391</v>
      </c>
      <c r="H18" s="686"/>
      <c r="I18" s="687"/>
      <c r="J18" s="688"/>
    </row>
    <row r="19" spans="1:10" x14ac:dyDescent="0.2">
      <c r="A19" s="1161"/>
      <c r="B19" s="1165"/>
      <c r="C19" s="550">
        <v>4010</v>
      </c>
      <c r="D19" s="549" t="s">
        <v>270</v>
      </c>
      <c r="E19" s="689"/>
      <c r="F19" s="689"/>
      <c r="G19" s="690"/>
      <c r="H19" s="686">
        <v>92741.08</v>
      </c>
      <c r="I19" s="692">
        <v>43948.41</v>
      </c>
      <c r="J19" s="688">
        <f>I19/H19</f>
        <v>0.47388287908659249</v>
      </c>
    </row>
    <row r="20" spans="1:10" x14ac:dyDescent="0.2">
      <c r="A20" s="1161"/>
      <c r="B20" s="1165"/>
      <c r="C20" s="550">
        <v>4040</v>
      </c>
      <c r="D20" s="549" t="s">
        <v>1014</v>
      </c>
      <c r="E20" s="689"/>
      <c r="F20" s="689"/>
      <c r="G20" s="690"/>
      <c r="H20" s="686">
        <v>7414.27</v>
      </c>
      <c r="I20" s="692">
        <v>7414.27</v>
      </c>
      <c r="J20" s="688">
        <f t="shared" ref="J20:J25" si="6">I20/H20</f>
        <v>1</v>
      </c>
    </row>
    <row r="21" spans="1:10" x14ac:dyDescent="0.2">
      <c r="A21" s="1161"/>
      <c r="B21" s="1165"/>
      <c r="C21" s="550">
        <v>4110</v>
      </c>
      <c r="D21" s="549" t="s">
        <v>273</v>
      </c>
      <c r="E21" s="689"/>
      <c r="F21" s="689"/>
      <c r="G21" s="690"/>
      <c r="H21" s="686">
        <v>17216.7</v>
      </c>
      <c r="I21" s="692">
        <v>8829.2199999999993</v>
      </c>
      <c r="J21" s="688">
        <f t="shared" si="6"/>
        <v>0.51282882317749623</v>
      </c>
    </row>
    <row r="22" spans="1:10" x14ac:dyDescent="0.2">
      <c r="A22" s="1161"/>
      <c r="B22" s="1165"/>
      <c r="C22" s="550">
        <v>4120</v>
      </c>
      <c r="D22" s="549" t="s">
        <v>276</v>
      </c>
      <c r="E22" s="689"/>
      <c r="F22" s="689"/>
      <c r="G22" s="690"/>
      <c r="H22" s="686">
        <v>2453.81</v>
      </c>
      <c r="I22" s="692">
        <v>1258.3900000000001</v>
      </c>
      <c r="J22" s="688">
        <f t="shared" si="6"/>
        <v>0.51283106679001234</v>
      </c>
    </row>
    <row r="23" spans="1:10" x14ac:dyDescent="0.2">
      <c r="A23" s="1161"/>
      <c r="B23" s="1165"/>
      <c r="C23" s="550">
        <v>4210</v>
      </c>
      <c r="D23" s="549" t="s">
        <v>279</v>
      </c>
      <c r="E23" s="689"/>
      <c r="F23" s="689"/>
      <c r="G23" s="690"/>
      <c r="H23" s="686">
        <v>1892.27</v>
      </c>
      <c r="I23" s="692">
        <v>1478.7</v>
      </c>
      <c r="J23" s="688">
        <f t="shared" si="6"/>
        <v>0.78144239458428244</v>
      </c>
    </row>
    <row r="24" spans="1:10" x14ac:dyDescent="0.2">
      <c r="A24" s="1161"/>
      <c r="B24" s="1165"/>
      <c r="C24" s="550">
        <v>4300</v>
      </c>
      <c r="D24" s="549" t="s">
        <v>263</v>
      </c>
      <c r="E24" s="689"/>
      <c r="F24" s="689"/>
      <c r="G24" s="690"/>
      <c r="H24" s="686">
        <v>3931</v>
      </c>
      <c r="I24" s="692">
        <v>0</v>
      </c>
      <c r="J24" s="688">
        <f t="shared" si="6"/>
        <v>0</v>
      </c>
    </row>
    <row r="25" spans="1:10" x14ac:dyDescent="0.2">
      <c r="A25" s="1162"/>
      <c r="B25" s="1166"/>
      <c r="C25" s="550">
        <v>4410</v>
      </c>
      <c r="D25" s="549" t="s">
        <v>366</v>
      </c>
      <c r="E25" s="684"/>
      <c r="F25" s="684"/>
      <c r="G25" s="685"/>
      <c r="H25" s="686">
        <v>1293.8699999999999</v>
      </c>
      <c r="I25" s="692">
        <v>560.01</v>
      </c>
      <c r="J25" s="688">
        <f t="shared" si="6"/>
        <v>0.43281782559298848</v>
      </c>
    </row>
    <row r="26" spans="1:10" ht="24" x14ac:dyDescent="0.2">
      <c r="A26" s="604">
        <v>751</v>
      </c>
      <c r="B26" s="605"/>
      <c r="C26" s="605"/>
      <c r="D26" s="607" t="s">
        <v>1015</v>
      </c>
      <c r="E26" s="677">
        <f t="shared" ref="E26:I26" si="7">E27+E42+E32</f>
        <v>66297</v>
      </c>
      <c r="F26" s="677">
        <f t="shared" si="7"/>
        <v>63598.63</v>
      </c>
      <c r="G26" s="678">
        <f>F26/E26</f>
        <v>0.95929876163325634</v>
      </c>
      <c r="H26" s="693">
        <f t="shared" si="7"/>
        <v>66297</v>
      </c>
      <c r="I26" s="694">
        <f t="shared" si="7"/>
        <v>63598.529999999992</v>
      </c>
      <c r="J26" s="695">
        <f>I26/H26</f>
        <v>0.95929725326937854</v>
      </c>
    </row>
    <row r="27" spans="1:10" ht="24" x14ac:dyDescent="0.2">
      <c r="A27" s="1160"/>
      <c r="B27" s="704">
        <v>75101</v>
      </c>
      <c r="C27" s="704"/>
      <c r="D27" s="705" t="s">
        <v>1015</v>
      </c>
      <c r="E27" s="706">
        <f>E28</f>
        <v>2949</v>
      </c>
      <c r="F27" s="706">
        <f t="shared" ref="F27" si="8">F28</f>
        <v>1476</v>
      </c>
      <c r="G27" s="707">
        <f>F27/E27</f>
        <v>0.50050864699898268</v>
      </c>
      <c r="H27" s="708">
        <f>H29+H30+H31</f>
        <v>2949</v>
      </c>
      <c r="I27" s="706">
        <f t="shared" ref="I27" si="9">I29+I30+I31</f>
        <v>1476</v>
      </c>
      <c r="J27" s="707">
        <f>I27/H27</f>
        <v>0.50050864699898268</v>
      </c>
    </row>
    <row r="28" spans="1:10" ht="48" x14ac:dyDescent="0.2">
      <c r="A28" s="1161"/>
      <c r="B28" s="1164"/>
      <c r="C28" s="550">
        <v>2010</v>
      </c>
      <c r="D28" s="549" t="s">
        <v>13</v>
      </c>
      <c r="E28" s="684">
        <v>2949</v>
      </c>
      <c r="F28" s="684">
        <v>1476</v>
      </c>
      <c r="G28" s="685">
        <f>F28/E28</f>
        <v>0.50050864699898268</v>
      </c>
      <c r="H28" s="686"/>
      <c r="I28" s="687"/>
      <c r="J28" s="688"/>
    </row>
    <row r="29" spans="1:10" x14ac:dyDescent="0.2">
      <c r="A29" s="1161"/>
      <c r="B29" s="1165"/>
      <c r="C29" s="550">
        <v>4010</v>
      </c>
      <c r="D29" s="549" t="s">
        <v>270</v>
      </c>
      <c r="E29" s="689"/>
      <c r="F29" s="689"/>
      <c r="G29" s="690"/>
      <c r="H29" s="686">
        <v>2464.9</v>
      </c>
      <c r="I29" s="687">
        <v>1233.72</v>
      </c>
      <c r="J29" s="688">
        <f>I29/H29</f>
        <v>0.50051523388372754</v>
      </c>
    </row>
    <row r="30" spans="1:10" x14ac:dyDescent="0.2">
      <c r="A30" s="1161"/>
      <c r="B30" s="1165"/>
      <c r="C30" s="550">
        <v>4110</v>
      </c>
      <c r="D30" s="549" t="s">
        <v>273</v>
      </c>
      <c r="E30" s="689"/>
      <c r="F30" s="689"/>
      <c r="G30" s="690"/>
      <c r="H30" s="686">
        <v>423.71</v>
      </c>
      <c r="I30" s="687">
        <v>212.04</v>
      </c>
      <c r="J30" s="688">
        <f t="shared" ref="J30:J31" si="10">I30/H30</f>
        <v>0.50043661938590078</v>
      </c>
    </row>
    <row r="31" spans="1:10" x14ac:dyDescent="0.2">
      <c r="A31" s="1161"/>
      <c r="B31" s="1166"/>
      <c r="C31" s="550">
        <v>4120</v>
      </c>
      <c r="D31" s="549" t="s">
        <v>276</v>
      </c>
      <c r="E31" s="684"/>
      <c r="F31" s="684"/>
      <c r="G31" s="685"/>
      <c r="H31" s="686">
        <v>60.39</v>
      </c>
      <c r="I31" s="687">
        <v>30.24</v>
      </c>
      <c r="J31" s="688">
        <f t="shared" si="10"/>
        <v>0.50074515648286133</v>
      </c>
    </row>
    <row r="32" spans="1:10" x14ac:dyDescent="0.2">
      <c r="A32" s="1161"/>
      <c r="B32" s="701">
        <v>75107</v>
      </c>
      <c r="C32" s="696"/>
      <c r="D32" s="697" t="s">
        <v>1016</v>
      </c>
      <c r="E32" s="698">
        <f>E33</f>
        <v>57682</v>
      </c>
      <c r="F32" s="698">
        <f>F33</f>
        <v>57572</v>
      </c>
      <c r="G32" s="699">
        <f>F32/E32</f>
        <v>0.99809299261468054</v>
      </c>
      <c r="H32" s="700">
        <f>H34+H35+H36+H37+H38+H41+H40+H39</f>
        <v>57682</v>
      </c>
      <c r="I32" s="700">
        <f>I34+I35+I36+I37+I38+I41+I40+I39</f>
        <v>57571.899999999994</v>
      </c>
      <c r="J32" s="699">
        <f>I32/H32</f>
        <v>0.99809125897160278</v>
      </c>
    </row>
    <row r="33" spans="1:10" ht="48" x14ac:dyDescent="0.2">
      <c r="A33" s="1161"/>
      <c r="B33" s="1164"/>
      <c r="C33" s="550">
        <v>2010</v>
      </c>
      <c r="D33" s="549" t="s">
        <v>13</v>
      </c>
      <c r="E33" s="684">
        <v>57682</v>
      </c>
      <c r="F33" s="684">
        <v>57572</v>
      </c>
      <c r="G33" s="685">
        <f>F33/E33</f>
        <v>0.99809299261468054</v>
      </c>
      <c r="H33" s="686"/>
      <c r="I33" s="687"/>
      <c r="J33" s="688"/>
    </row>
    <row r="34" spans="1:10" x14ac:dyDescent="0.2">
      <c r="A34" s="1161"/>
      <c r="B34" s="1165"/>
      <c r="C34" s="550">
        <v>3030</v>
      </c>
      <c r="D34" s="549" t="s">
        <v>1017</v>
      </c>
      <c r="E34" s="689"/>
      <c r="F34" s="689"/>
      <c r="G34" s="690"/>
      <c r="H34" s="691">
        <v>32142.81</v>
      </c>
      <c r="I34" s="692">
        <v>32100.84</v>
      </c>
      <c r="J34" s="688">
        <f>I34/H34</f>
        <v>0.99869426475158829</v>
      </c>
    </row>
    <row r="35" spans="1:10" x14ac:dyDescent="0.2">
      <c r="A35" s="1161"/>
      <c r="B35" s="1165"/>
      <c r="C35" s="550">
        <v>4110</v>
      </c>
      <c r="D35" s="549" t="s">
        <v>273</v>
      </c>
      <c r="E35" s="689"/>
      <c r="F35" s="689"/>
      <c r="G35" s="690"/>
      <c r="H35" s="691">
        <v>1658.89</v>
      </c>
      <c r="I35" s="692">
        <v>1658.89</v>
      </c>
      <c r="J35" s="688">
        <f t="shared" ref="J35:J41" si="11">I35/H35</f>
        <v>1</v>
      </c>
    </row>
    <row r="36" spans="1:10" x14ac:dyDescent="0.2">
      <c r="A36" s="1161"/>
      <c r="B36" s="1165"/>
      <c r="C36" s="550">
        <v>4120</v>
      </c>
      <c r="D36" s="549" t="s">
        <v>276</v>
      </c>
      <c r="E36" s="689"/>
      <c r="F36" s="689"/>
      <c r="G36" s="690"/>
      <c r="H36" s="691">
        <v>181.25</v>
      </c>
      <c r="I36" s="692">
        <v>154.85</v>
      </c>
      <c r="J36" s="688">
        <f t="shared" si="11"/>
        <v>0.85434482758620689</v>
      </c>
    </row>
    <row r="37" spans="1:10" x14ac:dyDescent="0.2">
      <c r="A37" s="1161"/>
      <c r="B37" s="1165"/>
      <c r="C37" s="550">
        <v>4170</v>
      </c>
      <c r="D37" s="549" t="s">
        <v>290</v>
      </c>
      <c r="E37" s="689"/>
      <c r="F37" s="689"/>
      <c r="G37" s="690"/>
      <c r="H37" s="691">
        <v>12485</v>
      </c>
      <c r="I37" s="692">
        <v>12485</v>
      </c>
      <c r="J37" s="688">
        <f t="shared" si="11"/>
        <v>1</v>
      </c>
    </row>
    <row r="38" spans="1:10" x14ac:dyDescent="0.2">
      <c r="A38" s="1161"/>
      <c r="B38" s="1165"/>
      <c r="C38" s="550">
        <v>4210</v>
      </c>
      <c r="D38" s="549" t="s">
        <v>279</v>
      </c>
      <c r="E38" s="689"/>
      <c r="F38" s="689"/>
      <c r="G38" s="690"/>
      <c r="H38" s="691">
        <v>9476.8799999999992</v>
      </c>
      <c r="I38" s="692">
        <v>9476.8799999999992</v>
      </c>
      <c r="J38" s="688">
        <f t="shared" si="11"/>
        <v>1</v>
      </c>
    </row>
    <row r="39" spans="1:10" x14ac:dyDescent="0.2">
      <c r="A39" s="1161"/>
      <c r="B39" s="1165"/>
      <c r="C39" s="550">
        <v>4260</v>
      </c>
      <c r="D39" s="549" t="s">
        <v>293</v>
      </c>
      <c r="E39" s="689"/>
      <c r="F39" s="689"/>
      <c r="G39" s="690"/>
      <c r="H39" s="702">
        <v>73.180000000000007</v>
      </c>
      <c r="I39" s="703">
        <v>73.180000000000007</v>
      </c>
      <c r="J39" s="688">
        <f t="shared" si="11"/>
        <v>1</v>
      </c>
    </row>
    <row r="40" spans="1:10" x14ac:dyDescent="0.2">
      <c r="A40" s="1161"/>
      <c r="B40" s="1165"/>
      <c r="C40" s="555">
        <v>4300</v>
      </c>
      <c r="D40" s="549" t="s">
        <v>263</v>
      </c>
      <c r="E40" s="689"/>
      <c r="F40" s="689"/>
      <c r="G40" s="690"/>
      <c r="H40" s="702">
        <v>513.99</v>
      </c>
      <c r="I40" s="703">
        <v>513.99</v>
      </c>
      <c r="J40" s="688">
        <f t="shared" si="11"/>
        <v>1</v>
      </c>
    </row>
    <row r="41" spans="1:10" x14ac:dyDescent="0.2">
      <c r="A41" s="1161"/>
      <c r="B41" s="1166"/>
      <c r="C41" s="672">
        <v>4410</v>
      </c>
      <c r="D41" s="673" t="s">
        <v>1018</v>
      </c>
      <c r="E41" s="689"/>
      <c r="F41" s="689"/>
      <c r="G41" s="690"/>
      <c r="H41" s="702">
        <v>1150</v>
      </c>
      <c r="I41" s="703">
        <v>1108.27</v>
      </c>
      <c r="J41" s="688">
        <f t="shared" si="11"/>
        <v>0.96371304347826081</v>
      </c>
    </row>
    <row r="42" spans="1:10" ht="48" x14ac:dyDescent="0.2">
      <c r="A42" s="1161"/>
      <c r="B42" s="701">
        <v>75109</v>
      </c>
      <c r="C42" s="704"/>
      <c r="D42" s="862" t="s">
        <v>74</v>
      </c>
      <c r="E42" s="706">
        <f>E43</f>
        <v>5666</v>
      </c>
      <c r="F42" s="706">
        <f>F43</f>
        <v>4550.63</v>
      </c>
      <c r="G42" s="707">
        <f>F42/E42</f>
        <v>0.80314684080480059</v>
      </c>
      <c r="H42" s="708">
        <f>H44+H45+H46+H47+H48+H49+H50</f>
        <v>5666.0000000000009</v>
      </c>
      <c r="I42" s="706">
        <f t="shared" ref="I42" si="12">I44+I45+I46+I47+I48+I49+I50</f>
        <v>4550.63</v>
      </c>
      <c r="J42" s="707">
        <f>I42/H42</f>
        <v>0.80314684080480048</v>
      </c>
    </row>
    <row r="43" spans="1:10" ht="48" x14ac:dyDescent="0.2">
      <c r="A43" s="1161"/>
      <c r="B43" s="1164"/>
      <c r="C43" s="550">
        <v>2010</v>
      </c>
      <c r="D43" s="549" t="s">
        <v>13</v>
      </c>
      <c r="E43" s="684">
        <v>5666</v>
      </c>
      <c r="F43" s="684">
        <v>4550.63</v>
      </c>
      <c r="G43" s="685">
        <f>F43/E43</f>
        <v>0.80314684080480059</v>
      </c>
      <c r="H43" s="686"/>
      <c r="I43" s="687"/>
      <c r="J43" s="688"/>
    </row>
    <row r="44" spans="1:10" x14ac:dyDescent="0.2">
      <c r="A44" s="1161"/>
      <c r="B44" s="1165"/>
      <c r="C44" s="550">
        <v>3030</v>
      </c>
      <c r="D44" s="549" t="s">
        <v>1017</v>
      </c>
      <c r="E44" s="689"/>
      <c r="F44" s="689"/>
      <c r="G44" s="690"/>
      <c r="H44" s="691">
        <v>3955</v>
      </c>
      <c r="I44" s="692">
        <v>3208.64</v>
      </c>
      <c r="J44" s="688">
        <f>I44/H44</f>
        <v>0.8112869785082174</v>
      </c>
    </row>
    <row r="45" spans="1:10" x14ac:dyDescent="0.2">
      <c r="A45" s="1161"/>
      <c r="B45" s="1165"/>
      <c r="C45" s="550">
        <v>4110</v>
      </c>
      <c r="D45" s="549" t="s">
        <v>273</v>
      </c>
      <c r="E45" s="689"/>
      <c r="F45" s="689"/>
      <c r="G45" s="690"/>
      <c r="H45" s="691">
        <v>163.33000000000001</v>
      </c>
      <c r="I45" s="692">
        <v>163.33000000000001</v>
      </c>
      <c r="J45" s="688">
        <f t="shared" ref="J45:J50" si="13">I45/H45</f>
        <v>1</v>
      </c>
    </row>
    <row r="46" spans="1:10" x14ac:dyDescent="0.2">
      <c r="A46" s="1161"/>
      <c r="B46" s="1165"/>
      <c r="C46" s="550">
        <v>4120</v>
      </c>
      <c r="D46" s="549" t="s">
        <v>276</v>
      </c>
      <c r="E46" s="689"/>
      <c r="F46" s="689"/>
      <c r="G46" s="690"/>
      <c r="H46" s="691">
        <v>23.3</v>
      </c>
      <c r="I46" s="692">
        <v>15.94</v>
      </c>
      <c r="J46" s="688">
        <f t="shared" si="13"/>
        <v>0.68412017167381967</v>
      </c>
    </row>
    <row r="47" spans="1:10" x14ac:dyDescent="0.2">
      <c r="A47" s="1161"/>
      <c r="B47" s="1165"/>
      <c r="C47" s="550">
        <v>4170</v>
      </c>
      <c r="D47" s="549" t="s">
        <v>290</v>
      </c>
      <c r="E47" s="689"/>
      <c r="F47" s="689"/>
      <c r="G47" s="690"/>
      <c r="H47" s="691">
        <v>950</v>
      </c>
      <c r="I47" s="692">
        <v>950</v>
      </c>
      <c r="J47" s="688">
        <f t="shared" si="13"/>
        <v>1</v>
      </c>
    </row>
    <row r="48" spans="1:10" x14ac:dyDescent="0.2">
      <c r="A48" s="1161"/>
      <c r="B48" s="1165"/>
      <c r="C48" s="550">
        <v>4210</v>
      </c>
      <c r="D48" s="549" t="s">
        <v>279</v>
      </c>
      <c r="E48" s="689"/>
      <c r="F48" s="689"/>
      <c r="G48" s="690"/>
      <c r="H48" s="691">
        <v>280.63</v>
      </c>
      <c r="I48" s="692">
        <v>182.63</v>
      </c>
      <c r="J48" s="688">
        <f t="shared" si="13"/>
        <v>0.6507857321027688</v>
      </c>
    </row>
    <row r="49" spans="1:10" x14ac:dyDescent="0.2">
      <c r="A49" s="1161"/>
      <c r="B49" s="1165"/>
      <c r="C49" s="550">
        <v>4300</v>
      </c>
      <c r="D49" s="549" t="s">
        <v>263</v>
      </c>
      <c r="E49" s="689"/>
      <c r="F49" s="689"/>
      <c r="G49" s="690"/>
      <c r="H49" s="691">
        <v>163.35</v>
      </c>
      <c r="I49" s="692">
        <v>0</v>
      </c>
      <c r="J49" s="688">
        <f t="shared" si="13"/>
        <v>0</v>
      </c>
    </row>
    <row r="50" spans="1:10" x14ac:dyDescent="0.2">
      <c r="A50" s="1162"/>
      <c r="B50" s="1166"/>
      <c r="C50" s="550">
        <v>4410</v>
      </c>
      <c r="D50" s="549" t="s">
        <v>1018</v>
      </c>
      <c r="E50" s="684"/>
      <c r="F50" s="684"/>
      <c r="G50" s="685"/>
      <c r="H50" s="691">
        <v>130.38999999999999</v>
      </c>
      <c r="I50" s="692">
        <v>30.09</v>
      </c>
      <c r="J50" s="688">
        <f t="shared" si="13"/>
        <v>0.23076923076923078</v>
      </c>
    </row>
    <row r="51" spans="1:10" ht="15.75" customHeight="1" x14ac:dyDescent="0.2">
      <c r="A51" s="839">
        <v>801</v>
      </c>
      <c r="B51" s="840"/>
      <c r="C51" s="841"/>
      <c r="D51" s="842" t="s">
        <v>163</v>
      </c>
      <c r="E51" s="843">
        <f>E52+E56+E61</f>
        <v>120387.79</v>
      </c>
      <c r="F51" s="843">
        <f t="shared" ref="F51:I51" si="14">F52+F56+F61</f>
        <v>120387.79</v>
      </c>
      <c r="G51" s="844">
        <f>F51/E51</f>
        <v>1</v>
      </c>
      <c r="H51" s="843">
        <f t="shared" si="14"/>
        <v>120387.79</v>
      </c>
      <c r="I51" s="843">
        <f t="shared" si="14"/>
        <v>7871.08</v>
      </c>
      <c r="J51" s="844">
        <f>I51/H51</f>
        <v>6.5381049024988327E-2</v>
      </c>
    </row>
    <row r="52" spans="1:10" ht="17.25" customHeight="1" x14ac:dyDescent="0.2">
      <c r="A52" s="1160"/>
      <c r="B52" s="596">
        <v>80101</v>
      </c>
      <c r="C52" s="597"/>
      <c r="D52" s="674" t="s">
        <v>165</v>
      </c>
      <c r="E52" s="717">
        <f>E53</f>
        <v>85663.72</v>
      </c>
      <c r="F52" s="717">
        <f>F53</f>
        <v>85663.72</v>
      </c>
      <c r="G52" s="718">
        <f>F52/E52</f>
        <v>1</v>
      </c>
      <c r="H52" s="837">
        <f>H54+H55</f>
        <v>85663.72</v>
      </c>
      <c r="I52" s="837">
        <f>I54+I55</f>
        <v>0</v>
      </c>
      <c r="J52" s="838">
        <f>I52/H52</f>
        <v>0</v>
      </c>
    </row>
    <row r="53" spans="1:10" ht="48" x14ac:dyDescent="0.2">
      <c r="A53" s="1161"/>
      <c r="B53" s="1164"/>
      <c r="C53" s="550">
        <v>2010</v>
      </c>
      <c r="D53" s="549" t="s">
        <v>13</v>
      </c>
      <c r="E53" s="689">
        <v>85663.72</v>
      </c>
      <c r="F53" s="689">
        <v>85663.72</v>
      </c>
      <c r="G53" s="690">
        <f>F53/E53</f>
        <v>1</v>
      </c>
      <c r="H53" s="691"/>
      <c r="I53" s="692"/>
      <c r="J53" s="688"/>
    </row>
    <row r="54" spans="1:10" x14ac:dyDescent="0.2">
      <c r="A54" s="1161"/>
      <c r="B54" s="1165"/>
      <c r="C54" s="550">
        <v>4210</v>
      </c>
      <c r="D54" s="549" t="s">
        <v>279</v>
      </c>
      <c r="E54" s="689"/>
      <c r="F54" s="689"/>
      <c r="G54" s="690"/>
      <c r="H54" s="691">
        <v>848.14</v>
      </c>
      <c r="I54" s="692">
        <v>0</v>
      </c>
      <c r="J54" s="688">
        <f>I54/H54</f>
        <v>0</v>
      </c>
    </row>
    <row r="55" spans="1:10" x14ac:dyDescent="0.2">
      <c r="A55" s="1161"/>
      <c r="B55" s="1166"/>
      <c r="C55" s="550">
        <v>4240</v>
      </c>
      <c r="D55" s="549" t="s">
        <v>392</v>
      </c>
      <c r="E55" s="684"/>
      <c r="F55" s="684"/>
      <c r="G55" s="685"/>
      <c r="H55" s="691">
        <v>84815.58</v>
      </c>
      <c r="I55" s="692">
        <v>0</v>
      </c>
      <c r="J55" s="688">
        <f>I55/H55</f>
        <v>0</v>
      </c>
    </row>
    <row r="56" spans="1:10" x14ac:dyDescent="0.2">
      <c r="A56" s="1161"/>
      <c r="B56" s="596">
        <v>80110</v>
      </c>
      <c r="C56" s="597"/>
      <c r="D56" s="674" t="s">
        <v>185</v>
      </c>
      <c r="E56" s="717">
        <f>E57</f>
        <v>34549.089999999997</v>
      </c>
      <c r="F56" s="717">
        <f>F57</f>
        <v>34549.089999999997</v>
      </c>
      <c r="G56" s="718">
        <f>F56/E56</f>
        <v>1</v>
      </c>
      <c r="H56" s="837">
        <f>H58+H59+H60</f>
        <v>34549.089999999997</v>
      </c>
      <c r="I56" s="837">
        <f>I58+I59+I60</f>
        <v>7871.08</v>
      </c>
      <c r="J56" s="838">
        <f>I56/H56</f>
        <v>0.22782307725037043</v>
      </c>
    </row>
    <row r="57" spans="1:10" ht="48" x14ac:dyDescent="0.2">
      <c r="A57" s="1161"/>
      <c r="B57" s="1164"/>
      <c r="C57" s="550">
        <v>2010</v>
      </c>
      <c r="D57" s="549" t="s">
        <v>13</v>
      </c>
      <c r="E57" s="689">
        <v>34549.089999999997</v>
      </c>
      <c r="F57" s="689">
        <v>34549.089999999997</v>
      </c>
      <c r="G57" s="690">
        <f>F57/E57</f>
        <v>1</v>
      </c>
      <c r="H57" s="691"/>
      <c r="I57" s="692"/>
      <c r="J57" s="688"/>
    </row>
    <row r="58" spans="1:10" ht="36" x14ac:dyDescent="0.2">
      <c r="A58" s="1161"/>
      <c r="B58" s="1165"/>
      <c r="C58" s="550">
        <v>2820</v>
      </c>
      <c r="D58" s="549" t="s">
        <v>440</v>
      </c>
      <c r="E58" s="689"/>
      <c r="F58" s="689"/>
      <c r="G58" s="690"/>
      <c r="H58" s="691">
        <v>7871.08</v>
      </c>
      <c r="I58" s="692">
        <v>7871.08</v>
      </c>
      <c r="J58" s="688">
        <f>I58/H58</f>
        <v>1</v>
      </c>
    </row>
    <row r="59" spans="1:10" x14ac:dyDescent="0.2">
      <c r="A59" s="1161"/>
      <c r="B59" s="1165"/>
      <c r="C59" s="550">
        <v>4210</v>
      </c>
      <c r="D59" s="549" t="s">
        <v>279</v>
      </c>
      <c r="E59" s="689"/>
      <c r="F59" s="689"/>
      <c r="G59" s="690"/>
      <c r="H59" s="691">
        <v>342.07</v>
      </c>
      <c r="I59" s="692">
        <v>0</v>
      </c>
      <c r="J59" s="688">
        <f>I59/H59</f>
        <v>0</v>
      </c>
    </row>
    <row r="60" spans="1:10" x14ac:dyDescent="0.2">
      <c r="A60" s="1161"/>
      <c r="B60" s="1166"/>
      <c r="C60" s="550">
        <v>4240</v>
      </c>
      <c r="D60" s="549" t="s">
        <v>392</v>
      </c>
      <c r="E60" s="684"/>
      <c r="F60" s="684"/>
      <c r="G60" s="685"/>
      <c r="H60" s="691">
        <v>26335.94</v>
      </c>
      <c r="I60" s="692">
        <v>0</v>
      </c>
      <c r="J60" s="688">
        <f>I60/H60</f>
        <v>0</v>
      </c>
    </row>
    <row r="61" spans="1:10" ht="60" x14ac:dyDescent="0.2">
      <c r="A61" s="1161"/>
      <c r="B61" s="596">
        <v>80150</v>
      </c>
      <c r="C61" s="597"/>
      <c r="D61" s="674" t="s">
        <v>1098</v>
      </c>
      <c r="E61" s="717">
        <f>E62</f>
        <v>174.98</v>
      </c>
      <c r="F61" s="717">
        <f>F62</f>
        <v>174.98</v>
      </c>
      <c r="G61" s="718">
        <f>F61/E61</f>
        <v>1</v>
      </c>
      <c r="H61" s="837">
        <f>H63+H64</f>
        <v>174.98</v>
      </c>
      <c r="I61" s="837">
        <f>I63+I64</f>
        <v>0</v>
      </c>
      <c r="J61" s="838">
        <f>I61/H61</f>
        <v>0</v>
      </c>
    </row>
    <row r="62" spans="1:10" ht="48" x14ac:dyDescent="0.2">
      <c r="A62" s="1161"/>
      <c r="B62" s="1164"/>
      <c r="C62" s="550">
        <v>2010</v>
      </c>
      <c r="D62" s="549" t="s">
        <v>13</v>
      </c>
      <c r="E62" s="845">
        <v>174.98</v>
      </c>
      <c r="F62" s="845">
        <v>174.98</v>
      </c>
      <c r="G62" s="846">
        <f>F62/E62</f>
        <v>1</v>
      </c>
      <c r="H62" s="691"/>
      <c r="I62" s="692"/>
      <c r="J62" s="688"/>
    </row>
    <row r="63" spans="1:10" x14ac:dyDescent="0.2">
      <c r="A63" s="1161"/>
      <c r="B63" s="1165"/>
      <c r="C63" s="550">
        <v>4210</v>
      </c>
      <c r="D63" s="549" t="s">
        <v>279</v>
      </c>
      <c r="E63" s="689"/>
      <c r="F63" s="689"/>
      <c r="G63" s="690"/>
      <c r="H63" s="691">
        <v>1.73</v>
      </c>
      <c r="I63" s="692">
        <v>0</v>
      </c>
      <c r="J63" s="688">
        <f>I63/H63</f>
        <v>0</v>
      </c>
    </row>
    <row r="64" spans="1:10" x14ac:dyDescent="0.2">
      <c r="A64" s="1162"/>
      <c r="B64" s="1166"/>
      <c r="C64" s="550">
        <v>4240</v>
      </c>
      <c r="D64" s="549" t="s">
        <v>392</v>
      </c>
      <c r="E64" s="684"/>
      <c r="F64" s="684"/>
      <c r="G64" s="685"/>
      <c r="H64" s="691">
        <v>173.25</v>
      </c>
      <c r="I64" s="692">
        <v>0</v>
      </c>
      <c r="J64" s="688">
        <f>I64/H64</f>
        <v>0</v>
      </c>
    </row>
    <row r="65" spans="1:10" x14ac:dyDescent="0.2">
      <c r="A65" s="604">
        <v>852</v>
      </c>
      <c r="B65" s="709"/>
      <c r="C65" s="605"/>
      <c r="D65" s="710" t="s">
        <v>195</v>
      </c>
      <c r="E65" s="694">
        <f>E66+E81+E88+E84+E91</f>
        <v>5707316</v>
      </c>
      <c r="F65" s="694">
        <f t="shared" ref="F65:I65" si="15">F66+F81+F88+F84+F91</f>
        <v>3244316</v>
      </c>
      <c r="G65" s="695">
        <f>F65/E65</f>
        <v>0.56844863680230773</v>
      </c>
      <c r="H65" s="693">
        <f t="shared" si="15"/>
        <v>5707316</v>
      </c>
      <c r="I65" s="694">
        <f t="shared" si="15"/>
        <v>3127487.2199999993</v>
      </c>
      <c r="J65" s="695">
        <f>I65/H65</f>
        <v>0.54797863303871719</v>
      </c>
    </row>
    <row r="66" spans="1:10" ht="36" x14ac:dyDescent="0.2">
      <c r="A66" s="1160"/>
      <c r="B66" s="620">
        <v>85212</v>
      </c>
      <c r="C66" s="620"/>
      <c r="D66" s="621" t="s">
        <v>1019</v>
      </c>
      <c r="E66" s="711">
        <f>SUM(E67:E67)</f>
        <v>5603949</v>
      </c>
      <c r="F66" s="711">
        <f t="shared" ref="F66" si="16">SUM(F67:F67)</f>
        <v>3197952</v>
      </c>
      <c r="G66" s="712">
        <f>F66/E66</f>
        <v>0.5706604396292686</v>
      </c>
      <c r="H66" s="683">
        <f>SUM(H68:H80)</f>
        <v>5603949</v>
      </c>
      <c r="I66" s="713">
        <f t="shared" ref="I66" si="17">SUM(I68:I80)</f>
        <v>3085496.4999999995</v>
      </c>
      <c r="J66" s="714">
        <f>I66/H66</f>
        <v>0.55059325129475656</v>
      </c>
    </row>
    <row r="67" spans="1:10" ht="48" x14ac:dyDescent="0.2">
      <c r="A67" s="1161"/>
      <c r="B67" s="1164"/>
      <c r="C67" s="550">
        <v>2010</v>
      </c>
      <c r="D67" s="549" t="s">
        <v>13</v>
      </c>
      <c r="E67" s="684">
        <v>5603949</v>
      </c>
      <c r="F67" s="684">
        <v>3197952</v>
      </c>
      <c r="G67" s="685">
        <f>F67/E67</f>
        <v>0.5706604396292686</v>
      </c>
      <c r="H67" s="686"/>
      <c r="I67" s="687"/>
      <c r="J67" s="688"/>
    </row>
    <row r="68" spans="1:10" x14ac:dyDescent="0.2">
      <c r="A68" s="1161"/>
      <c r="B68" s="1165"/>
      <c r="C68" s="550">
        <v>3110</v>
      </c>
      <c r="D68" s="549" t="s">
        <v>623</v>
      </c>
      <c r="E68" s="689"/>
      <c r="F68" s="689"/>
      <c r="G68" s="690"/>
      <c r="H68" s="686">
        <v>5276686</v>
      </c>
      <c r="I68" s="692">
        <v>2879590.06</v>
      </c>
      <c r="J68" s="688">
        <f>I68/H68</f>
        <v>0.54571942692818942</v>
      </c>
    </row>
    <row r="69" spans="1:10" x14ac:dyDescent="0.2">
      <c r="A69" s="1161"/>
      <c r="B69" s="1165"/>
      <c r="C69" s="550">
        <v>4010</v>
      </c>
      <c r="D69" s="549" t="s">
        <v>270</v>
      </c>
      <c r="E69" s="689"/>
      <c r="F69" s="689"/>
      <c r="G69" s="690"/>
      <c r="H69" s="686">
        <v>135148</v>
      </c>
      <c r="I69" s="692">
        <v>75817.259999999995</v>
      </c>
      <c r="J69" s="688">
        <f t="shared" ref="J69:J80" si="18">I69/H69</f>
        <v>0.56099431734098915</v>
      </c>
    </row>
    <row r="70" spans="1:10" x14ac:dyDescent="0.2">
      <c r="A70" s="1161"/>
      <c r="B70" s="1165"/>
      <c r="C70" s="550">
        <v>4040</v>
      </c>
      <c r="D70" s="549" t="s">
        <v>1014</v>
      </c>
      <c r="E70" s="689"/>
      <c r="F70" s="689"/>
      <c r="G70" s="690"/>
      <c r="H70" s="686">
        <v>11463</v>
      </c>
      <c r="I70" s="692">
        <v>8879.6299999999992</v>
      </c>
      <c r="J70" s="688">
        <f t="shared" si="18"/>
        <v>0.77463403995463653</v>
      </c>
    </row>
    <row r="71" spans="1:10" x14ac:dyDescent="0.2">
      <c r="A71" s="1161"/>
      <c r="B71" s="1165"/>
      <c r="C71" s="550">
        <v>4110</v>
      </c>
      <c r="D71" s="549" t="s">
        <v>273</v>
      </c>
      <c r="E71" s="689"/>
      <c r="F71" s="689"/>
      <c r="G71" s="690"/>
      <c r="H71" s="686">
        <v>152434</v>
      </c>
      <c r="I71" s="692">
        <v>107640.87</v>
      </c>
      <c r="J71" s="688">
        <f t="shared" si="18"/>
        <v>0.70614738181770464</v>
      </c>
    </row>
    <row r="72" spans="1:10" x14ac:dyDescent="0.2">
      <c r="A72" s="1161"/>
      <c r="B72" s="1165"/>
      <c r="C72" s="555">
        <v>4120</v>
      </c>
      <c r="D72" s="556" t="s">
        <v>276</v>
      </c>
      <c r="E72" s="689"/>
      <c r="F72" s="689"/>
      <c r="G72" s="690"/>
      <c r="H72" s="715">
        <v>3192</v>
      </c>
      <c r="I72" s="692">
        <v>771.98</v>
      </c>
      <c r="J72" s="688">
        <f t="shared" si="18"/>
        <v>0.24184837092731831</v>
      </c>
    </row>
    <row r="73" spans="1:10" x14ac:dyDescent="0.2">
      <c r="A73" s="1161"/>
      <c r="B73" s="1165"/>
      <c r="C73" s="550">
        <v>4210</v>
      </c>
      <c r="D73" s="549" t="s">
        <v>279</v>
      </c>
      <c r="E73" s="689"/>
      <c r="F73" s="689"/>
      <c r="G73" s="690"/>
      <c r="H73" s="686">
        <v>1900</v>
      </c>
      <c r="I73" s="692">
        <v>327.78</v>
      </c>
      <c r="J73" s="688">
        <f t="shared" si="18"/>
        <v>0.17251578947368421</v>
      </c>
    </row>
    <row r="74" spans="1:10" x14ac:dyDescent="0.2">
      <c r="A74" s="1161"/>
      <c r="B74" s="1165"/>
      <c r="C74" s="550">
        <v>4270</v>
      </c>
      <c r="D74" s="549" t="s">
        <v>309</v>
      </c>
      <c r="E74" s="689"/>
      <c r="F74" s="689"/>
      <c r="G74" s="690"/>
      <c r="H74" s="686">
        <v>550</v>
      </c>
      <c r="I74" s="692">
        <v>0</v>
      </c>
      <c r="J74" s="688">
        <f t="shared" si="18"/>
        <v>0</v>
      </c>
    </row>
    <row r="75" spans="1:10" x14ac:dyDescent="0.2">
      <c r="A75" s="1161"/>
      <c r="B75" s="1165"/>
      <c r="C75" s="550">
        <v>4300</v>
      </c>
      <c r="D75" s="549" t="s">
        <v>263</v>
      </c>
      <c r="E75" s="689"/>
      <c r="F75" s="689"/>
      <c r="G75" s="690"/>
      <c r="H75" s="686">
        <v>2500</v>
      </c>
      <c r="I75" s="692">
        <v>1697.76</v>
      </c>
      <c r="J75" s="688">
        <f t="shared" si="18"/>
        <v>0.67910400000000004</v>
      </c>
    </row>
    <row r="76" spans="1:10" ht="24" x14ac:dyDescent="0.2">
      <c r="A76" s="1161"/>
      <c r="B76" s="1165"/>
      <c r="C76" s="550">
        <v>4360</v>
      </c>
      <c r="D76" s="549" t="s">
        <v>1020</v>
      </c>
      <c r="E76" s="689"/>
      <c r="F76" s="689"/>
      <c r="G76" s="690"/>
      <c r="H76" s="686">
        <v>1347</v>
      </c>
      <c r="I76" s="692">
        <v>639.48</v>
      </c>
      <c r="J76" s="688">
        <f t="shared" si="18"/>
        <v>0.47474387527839645</v>
      </c>
    </row>
    <row r="77" spans="1:10" ht="24" x14ac:dyDescent="0.2">
      <c r="A77" s="1161"/>
      <c r="B77" s="1165"/>
      <c r="C77" s="550">
        <v>4400</v>
      </c>
      <c r="D77" s="549" t="s">
        <v>632</v>
      </c>
      <c r="E77" s="689"/>
      <c r="F77" s="689"/>
      <c r="G77" s="690"/>
      <c r="H77" s="686">
        <v>1500</v>
      </c>
      <c r="I77" s="692">
        <v>1487.7</v>
      </c>
      <c r="J77" s="688">
        <f t="shared" si="18"/>
        <v>0.99180000000000001</v>
      </c>
    </row>
    <row r="78" spans="1:10" ht="24" x14ac:dyDescent="0.2">
      <c r="A78" s="1161"/>
      <c r="B78" s="1165"/>
      <c r="C78" s="550">
        <v>4440</v>
      </c>
      <c r="D78" s="549" t="s">
        <v>406</v>
      </c>
      <c r="E78" s="689"/>
      <c r="F78" s="689"/>
      <c r="G78" s="690"/>
      <c r="H78" s="686">
        <v>4029</v>
      </c>
      <c r="I78" s="692">
        <v>3021.75</v>
      </c>
      <c r="J78" s="688">
        <f t="shared" si="18"/>
        <v>0.75</v>
      </c>
    </row>
    <row r="79" spans="1:10" x14ac:dyDescent="0.2">
      <c r="A79" s="1161"/>
      <c r="B79" s="1165"/>
      <c r="C79" s="550">
        <v>4610</v>
      </c>
      <c r="D79" s="549" t="s">
        <v>347</v>
      </c>
      <c r="E79" s="689"/>
      <c r="F79" s="689"/>
      <c r="G79" s="690"/>
      <c r="H79" s="686">
        <v>12200</v>
      </c>
      <c r="I79" s="692">
        <v>4962.2299999999996</v>
      </c>
      <c r="J79" s="688">
        <f>I79/H79</f>
        <v>0.40674016393442619</v>
      </c>
    </row>
    <row r="80" spans="1:10" ht="24" x14ac:dyDescent="0.2">
      <c r="A80" s="1161"/>
      <c r="B80" s="1166"/>
      <c r="C80" s="550">
        <v>4700</v>
      </c>
      <c r="D80" s="549" t="s">
        <v>1021</v>
      </c>
      <c r="E80" s="684"/>
      <c r="F80" s="684"/>
      <c r="G80" s="685"/>
      <c r="H80" s="686">
        <v>1000</v>
      </c>
      <c r="I80" s="692">
        <v>660</v>
      </c>
      <c r="J80" s="688">
        <f t="shared" si="18"/>
        <v>0.66</v>
      </c>
    </row>
    <row r="81" spans="1:10" ht="60" x14ac:dyDescent="0.2">
      <c r="A81" s="1161"/>
      <c r="B81" s="612">
        <v>85213</v>
      </c>
      <c r="C81" s="613"/>
      <c r="D81" s="614" t="s">
        <v>1145</v>
      </c>
      <c r="E81" s="713">
        <f>E82</f>
        <v>35840</v>
      </c>
      <c r="F81" s="713">
        <f t="shared" ref="F81" si="19">F82</f>
        <v>16800</v>
      </c>
      <c r="G81" s="714">
        <f>F81/E81</f>
        <v>0.46875</v>
      </c>
      <c r="H81" s="716">
        <f>H83</f>
        <v>35840</v>
      </c>
      <c r="I81" s="713">
        <f t="shared" ref="I81" si="20">I83</f>
        <v>15942.8</v>
      </c>
      <c r="J81" s="714">
        <f>I81/H81</f>
        <v>0.44483258928571429</v>
      </c>
    </row>
    <row r="82" spans="1:10" ht="48" x14ac:dyDescent="0.2">
      <c r="A82" s="1161"/>
      <c r="B82" s="1164"/>
      <c r="C82" s="550">
        <v>2010</v>
      </c>
      <c r="D82" s="549" t="s">
        <v>13</v>
      </c>
      <c r="E82" s="684">
        <v>35840</v>
      </c>
      <c r="F82" s="684">
        <v>16800</v>
      </c>
      <c r="G82" s="685">
        <f>F82/E82</f>
        <v>0.46875</v>
      </c>
      <c r="H82" s="686"/>
      <c r="I82" s="687"/>
      <c r="J82" s="688"/>
    </row>
    <row r="83" spans="1:10" x14ac:dyDescent="0.2">
      <c r="A83" s="1161"/>
      <c r="B83" s="1166"/>
      <c r="C83" s="550">
        <v>4130</v>
      </c>
      <c r="D83" s="549" t="s">
        <v>638</v>
      </c>
      <c r="E83" s="684"/>
      <c r="F83" s="684"/>
      <c r="G83" s="685"/>
      <c r="H83" s="686">
        <v>35840</v>
      </c>
      <c r="I83" s="692">
        <v>15942.8</v>
      </c>
      <c r="J83" s="688">
        <f>I83/H83</f>
        <v>0.44483258928571429</v>
      </c>
    </row>
    <row r="84" spans="1:10" x14ac:dyDescent="0.2">
      <c r="A84" s="1161"/>
      <c r="B84" s="596">
        <v>85215</v>
      </c>
      <c r="C84" s="597"/>
      <c r="D84" s="674" t="s">
        <v>216</v>
      </c>
      <c r="E84" s="717">
        <f>E85</f>
        <v>10000</v>
      </c>
      <c r="F84" s="717">
        <f>F85</f>
        <v>10000</v>
      </c>
      <c r="G84" s="718">
        <f>F84/E84</f>
        <v>1</v>
      </c>
      <c r="H84" s="719">
        <f>H86+H87</f>
        <v>10000</v>
      </c>
      <c r="I84" s="717">
        <f>I86+I87</f>
        <v>8083.92</v>
      </c>
      <c r="J84" s="718">
        <f>I84/H84</f>
        <v>0.808392</v>
      </c>
    </row>
    <row r="85" spans="1:10" ht="48" x14ac:dyDescent="0.2">
      <c r="A85" s="1161"/>
      <c r="B85" s="1164"/>
      <c r="C85" s="550">
        <v>2010</v>
      </c>
      <c r="D85" s="549" t="s">
        <v>13</v>
      </c>
      <c r="E85" s="684">
        <v>10000</v>
      </c>
      <c r="F85" s="684">
        <v>10000</v>
      </c>
      <c r="G85" s="685">
        <f>F85/E85</f>
        <v>1</v>
      </c>
      <c r="H85" s="686"/>
      <c r="I85" s="687"/>
      <c r="J85" s="688"/>
    </row>
    <row r="86" spans="1:10" x14ac:dyDescent="0.2">
      <c r="A86" s="1161"/>
      <c r="B86" s="1165"/>
      <c r="C86" s="550">
        <v>3110</v>
      </c>
      <c r="D86" s="549" t="s">
        <v>623</v>
      </c>
      <c r="E86" s="684"/>
      <c r="F86" s="684"/>
      <c r="G86" s="685"/>
      <c r="H86" s="691">
        <v>9803.92</v>
      </c>
      <c r="I86" s="692">
        <v>8083.92</v>
      </c>
      <c r="J86" s="688">
        <f>I86/H86</f>
        <v>0.82455997192959551</v>
      </c>
    </row>
    <row r="87" spans="1:10" x14ac:dyDescent="0.2">
      <c r="A87" s="1161"/>
      <c r="B87" s="1166"/>
      <c r="C87" s="550">
        <v>4210</v>
      </c>
      <c r="D87" s="549" t="s">
        <v>279</v>
      </c>
      <c r="E87" s="684"/>
      <c r="F87" s="684"/>
      <c r="G87" s="685"/>
      <c r="H87" s="691">
        <v>196.08</v>
      </c>
      <c r="I87" s="692">
        <v>0</v>
      </c>
      <c r="J87" s="688">
        <f>I87/H87</f>
        <v>0</v>
      </c>
    </row>
    <row r="88" spans="1:10" ht="24" x14ac:dyDescent="0.2">
      <c r="A88" s="1161"/>
      <c r="B88" s="612">
        <v>85228</v>
      </c>
      <c r="C88" s="613"/>
      <c r="D88" s="614" t="s">
        <v>225</v>
      </c>
      <c r="E88" s="713">
        <f>E89</f>
        <v>55927</v>
      </c>
      <c r="F88" s="713">
        <f t="shared" ref="F88" si="21">F89</f>
        <v>17964</v>
      </c>
      <c r="G88" s="714">
        <f>F88/E88</f>
        <v>0.32120442719974251</v>
      </c>
      <c r="H88" s="716">
        <f>SUM(H90:H90)</f>
        <v>55927</v>
      </c>
      <c r="I88" s="713">
        <f t="shared" ref="I88" si="22">SUM(I90:I90)</f>
        <v>17964</v>
      </c>
      <c r="J88" s="714">
        <f>I88/H88</f>
        <v>0.32120442719974251</v>
      </c>
    </row>
    <row r="89" spans="1:10" ht="48" x14ac:dyDescent="0.2">
      <c r="A89" s="1161"/>
      <c r="B89" s="1164"/>
      <c r="C89" s="550">
        <v>2010</v>
      </c>
      <c r="D89" s="549" t="s">
        <v>13</v>
      </c>
      <c r="E89" s="684">
        <v>55927</v>
      </c>
      <c r="F89" s="684">
        <v>17964</v>
      </c>
      <c r="G89" s="685">
        <f>F89/E89</f>
        <v>0.32120442719974251</v>
      </c>
      <c r="H89" s="686"/>
      <c r="I89" s="687"/>
      <c r="J89" s="688"/>
    </row>
    <row r="90" spans="1:10" x14ac:dyDescent="0.2">
      <c r="A90" s="1161"/>
      <c r="B90" s="1166"/>
      <c r="C90" s="672">
        <v>4300</v>
      </c>
      <c r="D90" s="673" t="s">
        <v>263</v>
      </c>
      <c r="E90" s="689"/>
      <c r="F90" s="689"/>
      <c r="G90" s="690"/>
      <c r="H90" s="686">
        <v>55927</v>
      </c>
      <c r="I90" s="692">
        <v>17964</v>
      </c>
      <c r="J90" s="688">
        <f>I90/H90</f>
        <v>0.32120442719974251</v>
      </c>
    </row>
    <row r="91" spans="1:10" x14ac:dyDescent="0.2">
      <c r="A91" s="1161"/>
      <c r="B91" s="612">
        <v>85295</v>
      </c>
      <c r="C91" s="613"/>
      <c r="D91" s="614" t="s">
        <v>9</v>
      </c>
      <c r="E91" s="720">
        <f>SUM(E92:E92)</f>
        <v>1600</v>
      </c>
      <c r="F91" s="720">
        <f t="shared" ref="F91" si="23">SUM(F92:F92)</f>
        <v>1600</v>
      </c>
      <c r="G91" s="721">
        <f>F91/E91</f>
        <v>1</v>
      </c>
      <c r="H91" s="683">
        <f>SUM(H93:H95)</f>
        <v>1600</v>
      </c>
      <c r="I91" s="713">
        <f t="shared" ref="I91" si="24">SUM(I93:I95)</f>
        <v>0</v>
      </c>
      <c r="J91" s="714">
        <f>I91/H91</f>
        <v>0</v>
      </c>
    </row>
    <row r="92" spans="1:10" ht="48" x14ac:dyDescent="0.2">
      <c r="A92" s="1161"/>
      <c r="B92" s="1164"/>
      <c r="C92" s="550">
        <v>2010</v>
      </c>
      <c r="D92" s="549" t="s">
        <v>13</v>
      </c>
      <c r="E92" s="684">
        <v>1600</v>
      </c>
      <c r="F92" s="684">
        <v>1600</v>
      </c>
      <c r="G92" s="685">
        <f>F92/E92</f>
        <v>1</v>
      </c>
      <c r="H92" s="686"/>
      <c r="I92" s="687"/>
      <c r="J92" s="688"/>
    </row>
    <row r="93" spans="1:10" x14ac:dyDescent="0.2">
      <c r="A93" s="1161"/>
      <c r="B93" s="1165"/>
      <c r="C93" s="550">
        <v>4010</v>
      </c>
      <c r="D93" s="549" t="s">
        <v>270</v>
      </c>
      <c r="E93" s="689"/>
      <c r="F93" s="689"/>
      <c r="G93" s="690"/>
      <c r="H93" s="691">
        <v>1337</v>
      </c>
      <c r="I93" s="692"/>
      <c r="J93" s="688">
        <f>I93/H93</f>
        <v>0</v>
      </c>
    </row>
    <row r="94" spans="1:10" x14ac:dyDescent="0.2">
      <c r="A94" s="1161"/>
      <c r="B94" s="1165"/>
      <c r="C94" s="550">
        <v>4110</v>
      </c>
      <c r="D94" s="549" t="s">
        <v>273</v>
      </c>
      <c r="E94" s="689"/>
      <c r="F94" s="689"/>
      <c r="G94" s="690"/>
      <c r="H94" s="691">
        <v>230</v>
      </c>
      <c r="I94" s="692">
        <v>0</v>
      </c>
      <c r="J94" s="688">
        <f t="shared" ref="J94:J95" si="25">I94/H94</f>
        <v>0</v>
      </c>
    </row>
    <row r="95" spans="1:10" ht="13.5" thickBot="1" x14ac:dyDescent="0.25">
      <c r="A95" s="1163"/>
      <c r="B95" s="1182"/>
      <c r="C95" s="555">
        <v>4120</v>
      </c>
      <c r="D95" s="556" t="s">
        <v>276</v>
      </c>
      <c r="E95" s="689"/>
      <c r="F95" s="689"/>
      <c r="G95" s="690"/>
      <c r="H95" s="691">
        <v>33</v>
      </c>
      <c r="I95" s="692">
        <v>0</v>
      </c>
      <c r="J95" s="688">
        <f t="shared" si="25"/>
        <v>0</v>
      </c>
    </row>
    <row r="96" spans="1:10" ht="15.75" customHeight="1" thickBot="1" x14ac:dyDescent="0.25">
      <c r="A96" s="1179" t="s">
        <v>1010</v>
      </c>
      <c r="B96" s="1180"/>
      <c r="C96" s="1180"/>
      <c r="D96" s="1181"/>
      <c r="E96" s="722">
        <f>E65+E26+E16+E7+E51</f>
        <v>6476996.1600000001</v>
      </c>
      <c r="F96" s="722">
        <f t="shared" ref="F96:I96" si="26">F65+F26+F16+F7+F51</f>
        <v>3947843.79</v>
      </c>
      <c r="G96" s="1046">
        <f>F96/E96</f>
        <v>0.60951769809293821</v>
      </c>
      <c r="H96" s="1047">
        <f t="shared" si="26"/>
        <v>6476996.1600000001</v>
      </c>
      <c r="I96" s="722">
        <f t="shared" si="26"/>
        <v>3718498.1999999993</v>
      </c>
      <c r="J96" s="1048">
        <f>I96/H96</f>
        <v>0.57410844597443755</v>
      </c>
    </row>
    <row r="99" spans="1:7" x14ac:dyDescent="0.2">
      <c r="A99" s="401"/>
      <c r="B99" s="401"/>
      <c r="C99" s="401"/>
      <c r="D99" s="402"/>
      <c r="E99" s="403"/>
      <c r="F99" s="403"/>
      <c r="G99" s="403"/>
    </row>
  </sheetData>
  <mergeCells count="29">
    <mergeCell ref="A96:D96"/>
    <mergeCell ref="B92:B95"/>
    <mergeCell ref="B89:B90"/>
    <mergeCell ref="B82:B83"/>
    <mergeCell ref="B67:B80"/>
    <mergeCell ref="G1:J1"/>
    <mergeCell ref="G2:J2"/>
    <mergeCell ref="A3:J3"/>
    <mergeCell ref="A4:H4"/>
    <mergeCell ref="H5:J5"/>
    <mergeCell ref="A5:A6"/>
    <mergeCell ref="B5:B6"/>
    <mergeCell ref="C5:C6"/>
    <mergeCell ref="D5:D6"/>
    <mergeCell ref="E5:G5"/>
    <mergeCell ref="A8:A15"/>
    <mergeCell ref="A17:A25"/>
    <mergeCell ref="A27:A50"/>
    <mergeCell ref="A66:A95"/>
    <mergeCell ref="B85:B87"/>
    <mergeCell ref="B43:B50"/>
    <mergeCell ref="B33:B41"/>
    <mergeCell ref="B28:B31"/>
    <mergeCell ref="B18:B25"/>
    <mergeCell ref="B9:B15"/>
    <mergeCell ref="A52:A64"/>
    <mergeCell ref="B53:B55"/>
    <mergeCell ref="B57:B60"/>
    <mergeCell ref="B62:B64"/>
  </mergeCells>
  <pageMargins left="0.59055118110236227" right="0" top="0.74803149606299213" bottom="0.39370078740157483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selection activeCell="D14" sqref="D14"/>
    </sheetView>
  </sheetViews>
  <sheetFormatPr defaultRowHeight="12.75" x14ac:dyDescent="0.2"/>
  <cols>
    <col min="1" max="1" width="7.5703125" style="400" customWidth="1"/>
    <col min="2" max="2" width="7.7109375" style="400" customWidth="1"/>
    <col min="3" max="3" width="6.5703125" style="400" customWidth="1"/>
    <col min="4" max="4" width="43.42578125" style="400" customWidth="1"/>
    <col min="5" max="5" width="13" style="400" customWidth="1"/>
    <col min="6" max="6" width="12" style="400" customWidth="1"/>
    <col min="7" max="7" width="9.140625" style="400" customWidth="1"/>
    <col min="8" max="8" width="13" style="400" customWidth="1"/>
    <col min="9" max="9" width="11.42578125" style="400" customWidth="1"/>
    <col min="10" max="10" width="9.7109375" style="400" customWidth="1"/>
    <col min="11" max="16384" width="9.140625" style="400"/>
  </cols>
  <sheetData>
    <row r="1" spans="1:10" ht="26.25" customHeight="1" x14ac:dyDescent="0.2">
      <c r="A1" s="547"/>
      <c r="B1" s="547"/>
      <c r="C1" s="547"/>
      <c r="D1" s="547"/>
      <c r="E1" s="16"/>
      <c r="F1" s="16"/>
      <c r="G1" s="16"/>
      <c r="H1" s="16" t="s">
        <v>1063</v>
      </c>
      <c r="I1" s="548"/>
      <c r="J1" s="548"/>
    </row>
    <row r="2" spans="1:10" ht="24.75" customHeight="1" thickBot="1" x14ac:dyDescent="0.3">
      <c r="A2" s="1183" t="s">
        <v>1064</v>
      </c>
      <c r="B2" s="1184"/>
      <c r="C2" s="1184"/>
      <c r="D2" s="1184"/>
      <c r="E2" s="1184"/>
      <c r="F2" s="1184"/>
      <c r="G2" s="1184"/>
      <c r="H2" s="1184"/>
      <c r="I2" s="547"/>
      <c r="J2" s="547"/>
    </row>
    <row r="3" spans="1:10" ht="15" customHeight="1" x14ac:dyDescent="0.2">
      <c r="A3" s="1173" t="s">
        <v>0</v>
      </c>
      <c r="B3" s="1175" t="s">
        <v>1</v>
      </c>
      <c r="C3" s="1175" t="s">
        <v>819</v>
      </c>
      <c r="D3" s="1175" t="s">
        <v>1011</v>
      </c>
      <c r="E3" s="1177" t="s">
        <v>1012</v>
      </c>
      <c r="F3" s="1177"/>
      <c r="G3" s="1185"/>
      <c r="H3" s="1186" t="s">
        <v>1013</v>
      </c>
      <c r="I3" s="1171"/>
      <c r="J3" s="1172"/>
    </row>
    <row r="4" spans="1:10" ht="48.75" thickBot="1" x14ac:dyDescent="0.25">
      <c r="A4" s="1174"/>
      <c r="B4" s="1176"/>
      <c r="C4" s="1176"/>
      <c r="D4" s="1176"/>
      <c r="E4" s="565" t="s">
        <v>1080</v>
      </c>
      <c r="F4" s="565" t="s">
        <v>1068</v>
      </c>
      <c r="G4" s="564" t="s">
        <v>1032</v>
      </c>
      <c r="H4" s="566" t="s">
        <v>1080</v>
      </c>
      <c r="I4" s="565" t="s">
        <v>1079</v>
      </c>
      <c r="J4" s="567" t="s">
        <v>1032</v>
      </c>
    </row>
    <row r="5" spans="1:10" x14ac:dyDescent="0.2">
      <c r="A5" s="569">
        <v>801</v>
      </c>
      <c r="B5" s="570"/>
      <c r="C5" s="570"/>
      <c r="D5" s="571" t="s">
        <v>163</v>
      </c>
      <c r="E5" s="572">
        <f>E6+E9</f>
        <v>744705</v>
      </c>
      <c r="F5" s="573">
        <f>F6+F9</f>
        <v>372357</v>
      </c>
      <c r="G5" s="574">
        <f>F5/E5</f>
        <v>0.50000604266118798</v>
      </c>
      <c r="H5" s="575">
        <f>H6+H9</f>
        <v>744705</v>
      </c>
      <c r="I5" s="576">
        <f t="shared" ref="I5" si="0">I6+I9</f>
        <v>372357</v>
      </c>
      <c r="J5" s="577">
        <f>I5/H5</f>
        <v>0.50000604266118798</v>
      </c>
    </row>
    <row r="6" spans="1:10" x14ac:dyDescent="0.2">
      <c r="A6" s="1187"/>
      <c r="B6" s="578">
        <v>80103</v>
      </c>
      <c r="C6" s="579"/>
      <c r="D6" s="580" t="s">
        <v>1022</v>
      </c>
      <c r="E6" s="581">
        <f>E7</f>
        <v>249508</v>
      </c>
      <c r="F6" s="582">
        <f>F7</f>
        <v>124756</v>
      </c>
      <c r="G6" s="583">
        <f>F6/E6</f>
        <v>0.50000801577504528</v>
      </c>
      <c r="H6" s="584">
        <f>H8</f>
        <v>249508</v>
      </c>
      <c r="I6" s="585">
        <f t="shared" ref="I6" si="1">I8</f>
        <v>124756</v>
      </c>
      <c r="J6" s="586">
        <f>I6/H6</f>
        <v>0.50000801577504528</v>
      </c>
    </row>
    <row r="7" spans="1:10" ht="36" x14ac:dyDescent="0.2">
      <c r="A7" s="1188"/>
      <c r="B7" s="1190"/>
      <c r="C7" s="587">
        <v>2030</v>
      </c>
      <c r="D7" s="549" t="s">
        <v>172</v>
      </c>
      <c r="E7" s="588">
        <v>249508</v>
      </c>
      <c r="F7" s="588">
        <v>124756</v>
      </c>
      <c r="G7" s="589">
        <f>F7/E7</f>
        <v>0.50000801577504528</v>
      </c>
      <c r="H7" s="590"/>
      <c r="I7" s="591"/>
      <c r="J7" s="568"/>
    </row>
    <row r="8" spans="1:10" x14ac:dyDescent="0.2">
      <c r="A8" s="1188"/>
      <c r="B8" s="1191"/>
      <c r="C8" s="592">
        <v>4010</v>
      </c>
      <c r="D8" s="549" t="s">
        <v>270</v>
      </c>
      <c r="E8" s="593"/>
      <c r="F8" s="593"/>
      <c r="G8" s="594"/>
      <c r="H8" s="595">
        <v>249508</v>
      </c>
      <c r="I8" s="591">
        <v>124756</v>
      </c>
      <c r="J8" s="568">
        <f>I8/H8</f>
        <v>0.50000801577504528</v>
      </c>
    </row>
    <row r="9" spans="1:10" x14ac:dyDescent="0.2">
      <c r="A9" s="1188"/>
      <c r="B9" s="596">
        <v>80104</v>
      </c>
      <c r="C9" s="597"/>
      <c r="D9" s="598" t="s">
        <v>827</v>
      </c>
      <c r="E9" s="599">
        <f>E10</f>
        <v>495197</v>
      </c>
      <c r="F9" s="600">
        <f>F10</f>
        <v>247601</v>
      </c>
      <c r="G9" s="601">
        <f>F9/E9</f>
        <v>0.50000504849585115</v>
      </c>
      <c r="H9" s="602">
        <f>H11</f>
        <v>495197</v>
      </c>
      <c r="I9" s="600">
        <f t="shared" ref="I9" si="2">I11</f>
        <v>247601</v>
      </c>
      <c r="J9" s="603"/>
    </row>
    <row r="10" spans="1:10" ht="36" x14ac:dyDescent="0.2">
      <c r="A10" s="1188"/>
      <c r="B10" s="1190"/>
      <c r="C10" s="587">
        <v>2030</v>
      </c>
      <c r="D10" s="549" t="s">
        <v>172</v>
      </c>
      <c r="E10" s="588">
        <v>495197</v>
      </c>
      <c r="F10" s="588">
        <v>247601</v>
      </c>
      <c r="G10" s="589">
        <f>F10/E10</f>
        <v>0.50000504849585115</v>
      </c>
      <c r="H10" s="590"/>
      <c r="I10" s="591"/>
      <c r="J10" s="568"/>
    </row>
    <row r="11" spans="1:10" x14ac:dyDescent="0.2">
      <c r="A11" s="1189"/>
      <c r="B11" s="1191"/>
      <c r="C11" s="592">
        <v>4010</v>
      </c>
      <c r="D11" s="549" t="s">
        <v>270</v>
      </c>
      <c r="E11" s="588"/>
      <c r="F11" s="588"/>
      <c r="G11" s="589"/>
      <c r="H11" s="590">
        <v>495197</v>
      </c>
      <c r="I11" s="591">
        <v>247601</v>
      </c>
      <c r="J11" s="568">
        <f>I11/H11</f>
        <v>0.50000504849585115</v>
      </c>
    </row>
    <row r="12" spans="1:10" x14ac:dyDescent="0.2">
      <c r="A12" s="604">
        <v>852</v>
      </c>
      <c r="B12" s="605"/>
      <c r="C12" s="606"/>
      <c r="D12" s="607" t="s">
        <v>195</v>
      </c>
      <c r="E12" s="608">
        <f>E13+E16+E19+E22+E35</f>
        <v>595936</v>
      </c>
      <c r="F12" s="608">
        <f>F13+F16+F19+F22+F35</f>
        <v>374595</v>
      </c>
      <c r="G12" s="609">
        <f>F12/E12</f>
        <v>0.62858259947376904</v>
      </c>
      <c r="H12" s="610">
        <f>H13+H16+H19+H22+H35</f>
        <v>595936</v>
      </c>
      <c r="I12" s="608">
        <f>I13+I16+I19+I22+I35</f>
        <v>340575.58999999997</v>
      </c>
      <c r="J12" s="611">
        <f>I12/H12</f>
        <v>0.57149692248832085</v>
      </c>
    </row>
    <row r="13" spans="1:10" ht="60" x14ac:dyDescent="0.2">
      <c r="A13" s="1160"/>
      <c r="B13" s="612">
        <v>85213</v>
      </c>
      <c r="C13" s="613"/>
      <c r="D13" s="614" t="s">
        <v>1145</v>
      </c>
      <c r="E13" s="615">
        <f>E14</f>
        <v>18550</v>
      </c>
      <c r="F13" s="615">
        <f>F14</f>
        <v>15550</v>
      </c>
      <c r="G13" s="616">
        <f>F13/E13</f>
        <v>0.83827493261455521</v>
      </c>
      <c r="H13" s="617">
        <f>H15</f>
        <v>18550</v>
      </c>
      <c r="I13" s="615">
        <f t="shared" ref="I13" si="3">I15</f>
        <v>13607.34</v>
      </c>
      <c r="J13" s="618">
        <f>I13/H13</f>
        <v>0.73354932614555257</v>
      </c>
    </row>
    <row r="14" spans="1:10" ht="36" x14ac:dyDescent="0.2">
      <c r="A14" s="1161"/>
      <c r="B14" s="1164"/>
      <c r="C14" s="550">
        <v>2030</v>
      </c>
      <c r="D14" s="549" t="s">
        <v>172</v>
      </c>
      <c r="E14" s="551">
        <v>18550</v>
      </c>
      <c r="F14" s="551">
        <v>15550</v>
      </c>
      <c r="G14" s="552">
        <f>F14/E14</f>
        <v>0.83827493261455521</v>
      </c>
      <c r="H14" s="619"/>
      <c r="I14" s="591"/>
      <c r="J14" s="568"/>
    </row>
    <row r="15" spans="1:10" x14ac:dyDescent="0.2">
      <c r="A15" s="1161"/>
      <c r="B15" s="1166"/>
      <c r="C15" s="550">
        <v>4130</v>
      </c>
      <c r="D15" s="549" t="s">
        <v>638</v>
      </c>
      <c r="E15" s="551"/>
      <c r="F15" s="551"/>
      <c r="G15" s="552"/>
      <c r="H15" s="619">
        <v>18550</v>
      </c>
      <c r="I15" s="591">
        <v>13607.34</v>
      </c>
      <c r="J15" s="568">
        <f>I15/H15</f>
        <v>0.73354932614555257</v>
      </c>
    </row>
    <row r="16" spans="1:10" ht="24" x14ac:dyDescent="0.2">
      <c r="A16" s="1161"/>
      <c r="B16" s="612">
        <v>85214</v>
      </c>
      <c r="C16" s="613"/>
      <c r="D16" s="614" t="s">
        <v>210</v>
      </c>
      <c r="E16" s="615">
        <f>E17</f>
        <v>89522</v>
      </c>
      <c r="F16" s="615">
        <f>F17</f>
        <v>44760</v>
      </c>
      <c r="G16" s="616">
        <f>F16/E16</f>
        <v>0.49998882956144858</v>
      </c>
      <c r="H16" s="617">
        <f>H18</f>
        <v>89522</v>
      </c>
      <c r="I16" s="615">
        <f t="shared" ref="I16" si="4">I18</f>
        <v>40864.25</v>
      </c>
      <c r="J16" s="618">
        <f>I16/H16</f>
        <v>0.45647159357476375</v>
      </c>
    </row>
    <row r="17" spans="1:10" ht="36" x14ac:dyDescent="0.2">
      <c r="A17" s="1161"/>
      <c r="B17" s="1164"/>
      <c r="C17" s="550">
        <v>2030</v>
      </c>
      <c r="D17" s="549" t="s">
        <v>172</v>
      </c>
      <c r="E17" s="551">
        <v>89522</v>
      </c>
      <c r="F17" s="551">
        <v>44760</v>
      </c>
      <c r="G17" s="552">
        <f>F17/E17</f>
        <v>0.49998882956144858</v>
      </c>
      <c r="H17" s="619"/>
      <c r="I17" s="591"/>
      <c r="J17" s="568"/>
    </row>
    <row r="18" spans="1:10" x14ac:dyDescent="0.2">
      <c r="A18" s="1161"/>
      <c r="B18" s="1166"/>
      <c r="C18" s="550">
        <v>3110</v>
      </c>
      <c r="D18" s="549" t="s">
        <v>623</v>
      </c>
      <c r="E18" s="551"/>
      <c r="F18" s="551"/>
      <c r="G18" s="552"/>
      <c r="H18" s="619">
        <v>89522</v>
      </c>
      <c r="I18" s="591">
        <v>40864.25</v>
      </c>
      <c r="J18" s="568">
        <f>I18/H18</f>
        <v>0.45647159357476375</v>
      </c>
    </row>
    <row r="19" spans="1:10" x14ac:dyDescent="0.2">
      <c r="A19" s="1161"/>
      <c r="B19" s="620">
        <v>85216</v>
      </c>
      <c r="C19" s="620"/>
      <c r="D19" s="621" t="s">
        <v>218</v>
      </c>
      <c r="E19" s="622">
        <f>SUM(E20:E20)</f>
        <v>247820</v>
      </c>
      <c r="F19" s="622">
        <f>F20</f>
        <v>164564</v>
      </c>
      <c r="G19" s="623">
        <f>F19/E19</f>
        <v>0.66404648535227184</v>
      </c>
      <c r="H19" s="624">
        <f>SUM(H21)</f>
        <v>247820</v>
      </c>
      <c r="I19" s="625">
        <f t="shared" ref="I19" si="5">SUM(I21)</f>
        <v>156189.79999999999</v>
      </c>
      <c r="J19" s="626">
        <f>I19/H19</f>
        <v>0.63025502380760223</v>
      </c>
    </row>
    <row r="20" spans="1:10" ht="36" x14ac:dyDescent="0.2">
      <c r="A20" s="1161"/>
      <c r="B20" s="1164"/>
      <c r="C20" s="550">
        <v>2030</v>
      </c>
      <c r="D20" s="549" t="s">
        <v>172</v>
      </c>
      <c r="E20" s="551">
        <v>247820</v>
      </c>
      <c r="F20" s="551">
        <v>164564</v>
      </c>
      <c r="G20" s="552">
        <f>F20/E20</f>
        <v>0.66404648535227184</v>
      </c>
      <c r="H20" s="619"/>
      <c r="I20" s="591"/>
      <c r="J20" s="568"/>
    </row>
    <row r="21" spans="1:10" x14ac:dyDescent="0.2">
      <c r="A21" s="1161"/>
      <c r="B21" s="1166"/>
      <c r="C21" s="550">
        <v>3110</v>
      </c>
      <c r="D21" s="549" t="s">
        <v>623</v>
      </c>
      <c r="E21" s="551"/>
      <c r="F21" s="551"/>
      <c r="G21" s="552"/>
      <c r="H21" s="619">
        <v>247820</v>
      </c>
      <c r="I21" s="591">
        <v>156189.79999999999</v>
      </c>
      <c r="J21" s="568">
        <f>I21/H21</f>
        <v>0.63025502380760223</v>
      </c>
    </row>
    <row r="22" spans="1:10" x14ac:dyDescent="0.2">
      <c r="A22" s="1161"/>
      <c r="B22" s="612">
        <v>85219</v>
      </c>
      <c r="C22" s="620"/>
      <c r="D22" s="621" t="s">
        <v>222</v>
      </c>
      <c r="E22" s="622">
        <f>E23</f>
        <v>130044</v>
      </c>
      <c r="F22" s="622">
        <f>F23</f>
        <v>70021</v>
      </c>
      <c r="G22" s="623">
        <f>F22/E22</f>
        <v>0.53844083540955368</v>
      </c>
      <c r="H22" s="624">
        <f>SUM(H24:H34)</f>
        <v>130044</v>
      </c>
      <c r="I22" s="625">
        <f t="shared" ref="I22" si="6">SUM(I24:I34)</f>
        <v>64095.6</v>
      </c>
      <c r="J22" s="626">
        <f>I22/H22</f>
        <v>0.49287625726677126</v>
      </c>
    </row>
    <row r="23" spans="1:10" ht="36" x14ac:dyDescent="0.2">
      <c r="A23" s="1161"/>
      <c r="B23" s="1164"/>
      <c r="C23" s="550">
        <v>2030</v>
      </c>
      <c r="D23" s="549" t="s">
        <v>172</v>
      </c>
      <c r="E23" s="551">
        <v>130044</v>
      </c>
      <c r="F23" s="551">
        <v>70021</v>
      </c>
      <c r="G23" s="552">
        <f>F23/E23</f>
        <v>0.53844083540955368</v>
      </c>
      <c r="H23" s="619"/>
      <c r="I23" s="591"/>
      <c r="J23" s="568"/>
    </row>
    <row r="24" spans="1:10" x14ac:dyDescent="0.2">
      <c r="A24" s="1161"/>
      <c r="B24" s="1165"/>
      <c r="C24" s="550">
        <v>3020</v>
      </c>
      <c r="D24" s="549" t="s">
        <v>1023</v>
      </c>
      <c r="E24" s="553"/>
      <c r="F24" s="553"/>
      <c r="G24" s="554"/>
      <c r="H24" s="619">
        <v>900</v>
      </c>
      <c r="I24" s="591">
        <v>0</v>
      </c>
      <c r="J24" s="568">
        <f>I24/H24</f>
        <v>0</v>
      </c>
    </row>
    <row r="25" spans="1:10" x14ac:dyDescent="0.2">
      <c r="A25" s="1161"/>
      <c r="B25" s="1165"/>
      <c r="C25" s="550">
        <v>4010</v>
      </c>
      <c r="D25" s="549" t="s">
        <v>270</v>
      </c>
      <c r="E25" s="553"/>
      <c r="F25" s="553"/>
      <c r="G25" s="554"/>
      <c r="H25" s="619">
        <v>62473</v>
      </c>
      <c r="I25" s="591">
        <v>26877.43</v>
      </c>
      <c r="J25" s="568">
        <f t="shared" ref="J25:J34" si="7">I25/H25</f>
        <v>0.43022473708642134</v>
      </c>
    </row>
    <row r="26" spans="1:10" x14ac:dyDescent="0.2">
      <c r="A26" s="1161"/>
      <c r="B26" s="1165"/>
      <c r="C26" s="550">
        <v>4040</v>
      </c>
      <c r="D26" s="549" t="s">
        <v>1014</v>
      </c>
      <c r="E26" s="553"/>
      <c r="F26" s="553"/>
      <c r="G26" s="554"/>
      <c r="H26" s="619">
        <v>16075</v>
      </c>
      <c r="I26" s="591">
        <v>16075</v>
      </c>
      <c r="J26" s="568">
        <f t="shared" si="7"/>
        <v>1</v>
      </c>
    </row>
    <row r="27" spans="1:10" x14ac:dyDescent="0.2">
      <c r="A27" s="1161"/>
      <c r="B27" s="1165"/>
      <c r="C27" s="550">
        <v>4110</v>
      </c>
      <c r="D27" s="549" t="s">
        <v>273</v>
      </c>
      <c r="E27" s="553"/>
      <c r="F27" s="553"/>
      <c r="G27" s="554"/>
      <c r="H27" s="619">
        <v>13526</v>
      </c>
      <c r="I27" s="591">
        <v>4854.25</v>
      </c>
      <c r="J27" s="568">
        <f t="shared" si="7"/>
        <v>0.35888289220760017</v>
      </c>
    </row>
    <row r="28" spans="1:10" x14ac:dyDescent="0.2">
      <c r="A28" s="1161"/>
      <c r="B28" s="1165"/>
      <c r="C28" s="555">
        <v>4120</v>
      </c>
      <c r="D28" s="556" t="s">
        <v>276</v>
      </c>
      <c r="E28" s="553"/>
      <c r="F28" s="553"/>
      <c r="G28" s="554"/>
      <c r="H28" s="627">
        <v>1925</v>
      </c>
      <c r="I28" s="591">
        <v>656.34</v>
      </c>
      <c r="J28" s="568">
        <f t="shared" si="7"/>
        <v>0.34095584415584418</v>
      </c>
    </row>
    <row r="29" spans="1:10" x14ac:dyDescent="0.2">
      <c r="A29" s="1161"/>
      <c r="B29" s="1165"/>
      <c r="C29" s="550">
        <v>4210</v>
      </c>
      <c r="D29" s="549" t="s">
        <v>279</v>
      </c>
      <c r="E29" s="553"/>
      <c r="F29" s="553"/>
      <c r="G29" s="554"/>
      <c r="H29" s="619">
        <v>400</v>
      </c>
      <c r="I29" s="591">
        <v>0</v>
      </c>
      <c r="J29" s="568">
        <f t="shared" si="7"/>
        <v>0</v>
      </c>
    </row>
    <row r="30" spans="1:10" x14ac:dyDescent="0.2">
      <c r="A30" s="1161"/>
      <c r="B30" s="1165"/>
      <c r="C30" s="550">
        <v>4260</v>
      </c>
      <c r="D30" s="549" t="s">
        <v>293</v>
      </c>
      <c r="E30" s="553"/>
      <c r="F30" s="553"/>
      <c r="G30" s="554"/>
      <c r="H30" s="619">
        <v>1000</v>
      </c>
      <c r="I30" s="591">
        <v>267.39</v>
      </c>
      <c r="J30" s="568">
        <f t="shared" si="7"/>
        <v>0.26738999999999996</v>
      </c>
    </row>
    <row r="31" spans="1:10" x14ac:dyDescent="0.2">
      <c r="A31" s="1161"/>
      <c r="B31" s="1165"/>
      <c r="C31" s="550">
        <v>4300</v>
      </c>
      <c r="D31" s="549" t="s">
        <v>263</v>
      </c>
      <c r="E31" s="553"/>
      <c r="F31" s="553"/>
      <c r="G31" s="554"/>
      <c r="H31" s="619">
        <v>19385</v>
      </c>
      <c r="I31" s="591">
        <v>5345.19</v>
      </c>
      <c r="J31" s="568">
        <f t="shared" si="7"/>
        <v>0.27573845757028631</v>
      </c>
    </row>
    <row r="32" spans="1:10" ht="24" x14ac:dyDescent="0.2">
      <c r="A32" s="1161"/>
      <c r="B32" s="1165"/>
      <c r="C32" s="550">
        <v>4400</v>
      </c>
      <c r="D32" s="549" t="s">
        <v>632</v>
      </c>
      <c r="E32" s="553"/>
      <c r="F32" s="553"/>
      <c r="G32" s="554"/>
      <c r="H32" s="619">
        <v>3500</v>
      </c>
      <c r="I32" s="591">
        <v>1750</v>
      </c>
      <c r="J32" s="568">
        <f t="shared" si="7"/>
        <v>0.5</v>
      </c>
    </row>
    <row r="33" spans="1:10" x14ac:dyDescent="0.2">
      <c r="A33" s="1161"/>
      <c r="B33" s="1165"/>
      <c r="C33" s="550">
        <v>4440</v>
      </c>
      <c r="D33" s="549" t="s">
        <v>406</v>
      </c>
      <c r="E33" s="553"/>
      <c r="F33" s="553"/>
      <c r="G33" s="554"/>
      <c r="H33" s="619">
        <v>10360</v>
      </c>
      <c r="I33" s="591">
        <v>7770</v>
      </c>
      <c r="J33" s="568">
        <f t="shared" si="7"/>
        <v>0.75</v>
      </c>
    </row>
    <row r="34" spans="1:10" ht="24" x14ac:dyDescent="0.2">
      <c r="A34" s="1161"/>
      <c r="B34" s="1166"/>
      <c r="C34" s="550">
        <v>4700</v>
      </c>
      <c r="D34" s="549" t="s">
        <v>1021</v>
      </c>
      <c r="E34" s="551"/>
      <c r="F34" s="551"/>
      <c r="G34" s="552"/>
      <c r="H34" s="619">
        <v>500</v>
      </c>
      <c r="I34" s="591">
        <v>500</v>
      </c>
      <c r="J34" s="568">
        <f t="shared" si="7"/>
        <v>1</v>
      </c>
    </row>
    <row r="35" spans="1:10" x14ac:dyDescent="0.2">
      <c r="A35" s="1161"/>
      <c r="B35" s="620">
        <v>85295</v>
      </c>
      <c r="C35" s="620"/>
      <c r="D35" s="621" t="s">
        <v>9</v>
      </c>
      <c r="E35" s="622">
        <f>SUM(E36:E36)</f>
        <v>110000</v>
      </c>
      <c r="F35" s="622">
        <f>F36</f>
        <v>79700</v>
      </c>
      <c r="G35" s="623">
        <f>F35/E35</f>
        <v>0.72454545454545449</v>
      </c>
      <c r="H35" s="624">
        <f>SUM(H37)</f>
        <v>110000</v>
      </c>
      <c r="I35" s="625">
        <f t="shared" ref="I35" si="8">SUM(I37)</f>
        <v>65818.600000000006</v>
      </c>
      <c r="J35" s="626">
        <f>I35/H35</f>
        <v>0.59835090909090916</v>
      </c>
    </row>
    <row r="36" spans="1:10" ht="36" x14ac:dyDescent="0.2">
      <c r="A36" s="1161"/>
      <c r="B36" s="1164"/>
      <c r="C36" s="550">
        <v>2030</v>
      </c>
      <c r="D36" s="549" t="s">
        <v>172</v>
      </c>
      <c r="E36" s="551">
        <v>110000</v>
      </c>
      <c r="F36" s="551">
        <v>79700</v>
      </c>
      <c r="G36" s="552">
        <f>F36/E36</f>
        <v>0.72454545454545449</v>
      </c>
      <c r="H36" s="619"/>
      <c r="I36" s="591"/>
      <c r="J36" s="568"/>
    </row>
    <row r="37" spans="1:10" x14ac:dyDescent="0.2">
      <c r="A37" s="1162"/>
      <c r="B37" s="1166"/>
      <c r="C37" s="550">
        <v>3110</v>
      </c>
      <c r="D37" s="549" t="s">
        <v>623</v>
      </c>
      <c r="E37" s="551"/>
      <c r="F37" s="551"/>
      <c r="G37" s="552"/>
      <c r="H37" s="619">
        <v>110000</v>
      </c>
      <c r="I37" s="591">
        <v>65818.600000000006</v>
      </c>
      <c r="J37" s="568">
        <f>I37/H37</f>
        <v>0.59835090909090916</v>
      </c>
    </row>
    <row r="38" spans="1:10" x14ac:dyDescent="0.2">
      <c r="A38" s="604">
        <v>854</v>
      </c>
      <c r="B38" s="605"/>
      <c r="C38" s="606"/>
      <c r="D38" s="607" t="s">
        <v>231</v>
      </c>
      <c r="E38" s="608">
        <f>E39</f>
        <v>198014</v>
      </c>
      <c r="F38" s="608">
        <f>F39</f>
        <v>198014</v>
      </c>
      <c r="G38" s="609">
        <f>F38/E38</f>
        <v>1</v>
      </c>
      <c r="H38" s="628">
        <f>H39</f>
        <v>198014</v>
      </c>
      <c r="I38" s="629">
        <f>I39</f>
        <v>196982.39999999999</v>
      </c>
      <c r="J38" s="630">
        <f>I38/H38</f>
        <v>0.99479026735483345</v>
      </c>
    </row>
    <row r="39" spans="1:10" x14ac:dyDescent="0.2">
      <c r="A39" s="1160"/>
      <c r="B39" s="612">
        <v>85415</v>
      </c>
      <c r="C39" s="613"/>
      <c r="D39" s="614" t="s">
        <v>234</v>
      </c>
      <c r="E39" s="615">
        <f>E40</f>
        <v>198014</v>
      </c>
      <c r="F39" s="615">
        <f t="shared" ref="F39" si="9">F40</f>
        <v>198014</v>
      </c>
      <c r="G39" s="631">
        <f>F39/E39</f>
        <v>1</v>
      </c>
      <c r="H39" s="632">
        <f>H41</f>
        <v>198014</v>
      </c>
      <c r="I39" s="615">
        <f t="shared" ref="I39" si="10">I41</f>
        <v>196982.39999999999</v>
      </c>
      <c r="J39" s="633">
        <f>I39/H39</f>
        <v>0.99479026735483345</v>
      </c>
    </row>
    <row r="40" spans="1:10" ht="36" x14ac:dyDescent="0.2">
      <c r="A40" s="1161"/>
      <c r="B40" s="1164"/>
      <c r="C40" s="550">
        <v>2030</v>
      </c>
      <c r="D40" s="549" t="s">
        <v>172</v>
      </c>
      <c r="E40" s="551">
        <v>198014</v>
      </c>
      <c r="F40" s="551">
        <v>198014</v>
      </c>
      <c r="G40" s="552">
        <f>F40/E40</f>
        <v>1</v>
      </c>
      <c r="H40" s="634"/>
      <c r="I40" s="591"/>
      <c r="J40" s="635"/>
    </row>
    <row r="41" spans="1:10" ht="13.5" thickBot="1" x14ac:dyDescent="0.25">
      <c r="A41" s="1163"/>
      <c r="B41" s="1182"/>
      <c r="C41" s="550">
        <v>3240</v>
      </c>
      <c r="D41" s="549" t="s">
        <v>472</v>
      </c>
      <c r="E41" s="551"/>
      <c r="F41" s="551"/>
      <c r="G41" s="552"/>
      <c r="H41" s="634">
        <v>198014</v>
      </c>
      <c r="I41" s="591">
        <v>196982.39999999999</v>
      </c>
      <c r="J41" s="635">
        <f>I41/H41</f>
        <v>0.99479026735483345</v>
      </c>
    </row>
    <row r="42" spans="1:10" ht="24.75" customHeight="1" thickBot="1" x14ac:dyDescent="0.25">
      <c r="A42" s="557"/>
      <c r="B42" s="558"/>
      <c r="C42" s="558"/>
      <c r="D42" s="559" t="s">
        <v>1010</v>
      </c>
      <c r="E42" s="560">
        <f>E12+E5+E38</f>
        <v>1538655</v>
      </c>
      <c r="F42" s="560">
        <f t="shared" ref="F42" si="11">F12+F5+F38</f>
        <v>944966</v>
      </c>
      <c r="G42" s="561">
        <f>F42/E42</f>
        <v>0.61415067055317796</v>
      </c>
      <c r="H42" s="562">
        <f>H12+H5+H38</f>
        <v>1538655</v>
      </c>
      <c r="I42" s="560">
        <f>I12+I5+I38</f>
        <v>909914.99</v>
      </c>
      <c r="J42" s="563">
        <f>I42/H42</f>
        <v>0.59137037867488162</v>
      </c>
    </row>
  </sheetData>
  <mergeCells count="18">
    <mergeCell ref="A39:A41"/>
    <mergeCell ref="A13:A37"/>
    <mergeCell ref="A6:A11"/>
    <mergeCell ref="B7:B8"/>
    <mergeCell ref="B10:B11"/>
    <mergeCell ref="B14:B15"/>
    <mergeCell ref="B17:B18"/>
    <mergeCell ref="B20:B21"/>
    <mergeCell ref="B23:B34"/>
    <mergeCell ref="B36:B37"/>
    <mergeCell ref="B40:B41"/>
    <mergeCell ref="A2:H2"/>
    <mergeCell ref="A3:A4"/>
    <mergeCell ref="B3:B4"/>
    <mergeCell ref="C3:C4"/>
    <mergeCell ref="D3:D4"/>
    <mergeCell ref="E3:G3"/>
    <mergeCell ref="H3:J3"/>
  </mergeCells>
  <pageMargins left="0.59055118110236227" right="0" top="0.94488188976377963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topLeftCell="A85" zoomScale="115" zoomScaleNormal="115" zoomScaleSheetLayoutView="75" workbookViewId="0">
      <selection activeCell="D108" sqref="D108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6.5703125" customWidth="1"/>
    <col min="5" max="5" width="12.5703125" customWidth="1"/>
    <col min="6" max="6" width="11.5703125" customWidth="1"/>
    <col min="7" max="7" width="9.28515625" customWidth="1"/>
  </cols>
  <sheetData>
    <row r="1" spans="1:7" ht="28.5" customHeight="1" x14ac:dyDescent="0.25">
      <c r="A1" s="26"/>
      <c r="B1" s="26"/>
      <c r="C1" s="26"/>
      <c r="D1" s="27" t="s">
        <v>817</v>
      </c>
      <c r="E1" s="1229" t="s">
        <v>1065</v>
      </c>
      <c r="F1" s="1229"/>
      <c r="G1" s="1229"/>
    </row>
    <row r="2" spans="1:7" ht="24" customHeight="1" x14ac:dyDescent="0.25">
      <c r="A2" s="26"/>
      <c r="B2" s="26"/>
      <c r="C2" s="26"/>
      <c r="D2" s="29"/>
      <c r="E2" s="30"/>
    </row>
    <row r="3" spans="1:7" ht="15.75" x14ac:dyDescent="0.25">
      <c r="A3" s="1230" t="s">
        <v>1066</v>
      </c>
      <c r="B3" s="1230"/>
      <c r="C3" s="1230"/>
      <c r="D3" s="1230"/>
      <c r="E3" s="1230"/>
      <c r="F3" s="1230"/>
      <c r="G3" s="1230"/>
    </row>
    <row r="4" spans="1:7" ht="39.75" customHeight="1" x14ac:dyDescent="0.25">
      <c r="A4" s="1230" t="s">
        <v>818</v>
      </c>
      <c r="B4" s="1230"/>
      <c r="C4" s="1230"/>
      <c r="D4" s="1230"/>
      <c r="E4" s="1230"/>
    </row>
    <row r="5" spans="1:7" ht="50.25" customHeight="1" x14ac:dyDescent="0.25">
      <c r="A5" s="31" t="s">
        <v>0</v>
      </c>
      <c r="B5" s="31" t="s">
        <v>1</v>
      </c>
      <c r="C5" s="32" t="s">
        <v>819</v>
      </c>
      <c r="D5" s="33" t="s">
        <v>3</v>
      </c>
      <c r="E5" s="507" t="s">
        <v>1067</v>
      </c>
      <c r="F5" s="508" t="s">
        <v>1068</v>
      </c>
      <c r="G5" s="509" t="s">
        <v>1032</v>
      </c>
    </row>
    <row r="6" spans="1:7" s="37" customFormat="1" ht="32.25" customHeight="1" thickBot="1" x14ac:dyDescent="0.3">
      <c r="A6" s="34" t="s">
        <v>820</v>
      </c>
      <c r="B6" s="1205" t="s">
        <v>821</v>
      </c>
      <c r="C6" s="1205"/>
      <c r="D6" s="1205"/>
      <c r="E6" s="35">
        <f>E7+E15+E38</f>
        <v>3466423.82</v>
      </c>
      <c r="F6" s="35">
        <f>F7+F15+F38</f>
        <v>1900810.0899999999</v>
      </c>
      <c r="G6" s="469">
        <f t="shared" ref="G6:G37" si="0">F6/E6</f>
        <v>0.54834901578768869</v>
      </c>
    </row>
    <row r="7" spans="1:7" ht="24" customHeight="1" x14ac:dyDescent="0.25">
      <c r="A7" s="494" t="s">
        <v>822</v>
      </c>
      <c r="B7" s="1231" t="s">
        <v>823</v>
      </c>
      <c r="C7" s="1231"/>
      <c r="D7" s="1231"/>
      <c r="E7" s="495">
        <f>SUM(E8)</f>
        <v>1282750</v>
      </c>
      <c r="F7" s="495">
        <f>SUM(F8)</f>
        <v>661400</v>
      </c>
      <c r="G7" s="497">
        <f t="shared" si="0"/>
        <v>0.5156109920093549</v>
      </c>
    </row>
    <row r="8" spans="1:7" s="43" customFormat="1" ht="12" x14ac:dyDescent="0.25">
      <c r="A8" s="38">
        <v>921</v>
      </c>
      <c r="B8" s="39"/>
      <c r="C8" s="40"/>
      <c r="D8" s="41" t="s">
        <v>245</v>
      </c>
      <c r="E8" s="42">
        <f>E9+E11+E13</f>
        <v>1282750</v>
      </c>
      <c r="F8" s="42">
        <f t="shared" ref="F8" si="1">F9+F11+F13</f>
        <v>661400</v>
      </c>
      <c r="G8" s="479">
        <f t="shared" si="0"/>
        <v>0.5156109920093549</v>
      </c>
    </row>
    <row r="9" spans="1:7" s="43" customFormat="1" ht="12" x14ac:dyDescent="0.25">
      <c r="A9" s="1212"/>
      <c r="B9" s="44">
        <v>92109</v>
      </c>
      <c r="C9" s="45"/>
      <c r="D9" s="46" t="s">
        <v>250</v>
      </c>
      <c r="E9" s="47">
        <f>E10</f>
        <v>616200</v>
      </c>
      <c r="F9" s="47">
        <f t="shared" ref="F9" si="2">F10</f>
        <v>368700</v>
      </c>
      <c r="G9" s="480">
        <f t="shared" si="0"/>
        <v>0.59834469328140216</v>
      </c>
    </row>
    <row r="10" spans="1:7" s="43" customFormat="1" ht="24" x14ac:dyDescent="0.25">
      <c r="A10" s="1213"/>
      <c r="B10" s="48"/>
      <c r="C10" s="49">
        <v>2480</v>
      </c>
      <c r="D10" s="50" t="s">
        <v>698</v>
      </c>
      <c r="E10" s="51">
        <v>616200</v>
      </c>
      <c r="F10" s="87">
        <v>368700</v>
      </c>
      <c r="G10" s="481">
        <f t="shared" si="0"/>
        <v>0.59834469328140216</v>
      </c>
    </row>
    <row r="11" spans="1:7" s="43" customFormat="1" ht="15" customHeight="1" x14ac:dyDescent="0.25">
      <c r="A11" s="1213"/>
      <c r="B11" s="44">
        <v>92116</v>
      </c>
      <c r="C11" s="45"/>
      <c r="D11" s="46" t="s">
        <v>710</v>
      </c>
      <c r="E11" s="47">
        <f>E12</f>
        <v>302450</v>
      </c>
      <c r="F11" s="47">
        <f t="shared" ref="F11" si="3">F12</f>
        <v>141200</v>
      </c>
      <c r="G11" s="480">
        <f t="shared" si="0"/>
        <v>0.46685402545875349</v>
      </c>
    </row>
    <row r="12" spans="1:7" s="43" customFormat="1" ht="24" x14ac:dyDescent="0.25">
      <c r="A12" s="1213"/>
      <c r="B12" s="48"/>
      <c r="C12" s="49">
        <v>2480</v>
      </c>
      <c r="D12" s="50" t="s">
        <v>698</v>
      </c>
      <c r="E12" s="51">
        <v>302450</v>
      </c>
      <c r="F12" s="87">
        <v>141200</v>
      </c>
      <c r="G12" s="481">
        <f t="shared" si="0"/>
        <v>0.46685402545875349</v>
      </c>
    </row>
    <row r="13" spans="1:7" s="43" customFormat="1" ht="15" customHeight="1" x14ac:dyDescent="0.25">
      <c r="A13" s="1213"/>
      <c r="B13" s="44">
        <v>92118</v>
      </c>
      <c r="C13" s="52"/>
      <c r="D13" s="53" t="s">
        <v>714</v>
      </c>
      <c r="E13" s="54">
        <f>E14</f>
        <v>364100</v>
      </c>
      <c r="F13" s="54">
        <f t="shared" ref="F13" si="4">F14</f>
        <v>151500</v>
      </c>
      <c r="G13" s="482">
        <f t="shared" si="0"/>
        <v>0.4160944795385883</v>
      </c>
    </row>
    <row r="14" spans="1:7" s="43" customFormat="1" ht="24.75" thickBot="1" x14ac:dyDescent="0.3">
      <c r="A14" s="1232"/>
      <c r="B14" s="55"/>
      <c r="C14" s="56">
        <v>2480</v>
      </c>
      <c r="D14" s="57" t="s">
        <v>698</v>
      </c>
      <c r="E14" s="58">
        <v>364100</v>
      </c>
      <c r="F14" s="1029">
        <v>151500</v>
      </c>
      <c r="G14" s="483">
        <f t="shared" si="0"/>
        <v>0.4160944795385883</v>
      </c>
    </row>
    <row r="15" spans="1:7" ht="21" customHeight="1" x14ac:dyDescent="0.25">
      <c r="A15" s="498" t="s">
        <v>746</v>
      </c>
      <c r="B15" s="1233" t="s">
        <v>824</v>
      </c>
      <c r="C15" s="1233"/>
      <c r="D15" s="1233"/>
      <c r="E15" s="131">
        <f>E16+E19+E33+E30</f>
        <v>1756330</v>
      </c>
      <c r="F15" s="131">
        <f t="shared" ref="F15" si="5">F16+F19+F33+F30</f>
        <v>1025738.0899999999</v>
      </c>
      <c r="G15" s="499">
        <f t="shared" si="0"/>
        <v>0.5840235547989272</v>
      </c>
    </row>
    <row r="16" spans="1:7" ht="21" customHeight="1" x14ac:dyDescent="0.25">
      <c r="A16" s="59">
        <v>600</v>
      </c>
      <c r="B16" s="60"/>
      <c r="C16" s="60"/>
      <c r="D16" s="61" t="s">
        <v>825</v>
      </c>
      <c r="E16" s="62">
        <f>E17</f>
        <v>220000</v>
      </c>
      <c r="F16" s="62">
        <f t="shared" ref="F16:F17" si="6">F17</f>
        <v>84896.85</v>
      </c>
      <c r="G16" s="470">
        <f t="shared" si="0"/>
        <v>0.38589477272727274</v>
      </c>
    </row>
    <row r="17" spans="1:7" ht="21" customHeight="1" x14ac:dyDescent="0.25">
      <c r="A17" s="1234"/>
      <c r="B17" s="63">
        <v>60004</v>
      </c>
      <c r="C17" s="63"/>
      <c r="D17" s="63" t="s">
        <v>296</v>
      </c>
      <c r="E17" s="64">
        <f>E18</f>
        <v>220000</v>
      </c>
      <c r="F17" s="64">
        <f t="shared" si="6"/>
        <v>84896.85</v>
      </c>
      <c r="G17" s="484">
        <f t="shared" si="0"/>
        <v>0.38589477272727274</v>
      </c>
    </row>
    <row r="18" spans="1:7" ht="48" x14ac:dyDescent="0.25">
      <c r="A18" s="1235"/>
      <c r="B18" s="500"/>
      <c r="C18" s="65">
        <v>2310</v>
      </c>
      <c r="D18" s="66" t="s">
        <v>826</v>
      </c>
      <c r="E18" s="67">
        <v>220000</v>
      </c>
      <c r="F18" s="1030">
        <v>84896.85</v>
      </c>
      <c r="G18" s="497">
        <f t="shared" si="0"/>
        <v>0.38589477272727274</v>
      </c>
    </row>
    <row r="19" spans="1:7" ht="17.25" customHeight="1" x14ac:dyDescent="0.25">
      <c r="A19" s="59">
        <v>801</v>
      </c>
      <c r="B19" s="61"/>
      <c r="C19" s="61"/>
      <c r="D19" s="68" t="s">
        <v>163</v>
      </c>
      <c r="E19" s="69">
        <f>E24+E26+E20+E22+E28</f>
        <v>1384164</v>
      </c>
      <c r="F19" s="69">
        <f t="shared" ref="F19" si="7">F24+F26+F20+F22+F28</f>
        <v>818675.23999999987</v>
      </c>
      <c r="G19" s="471">
        <f t="shared" si="0"/>
        <v>0.59145826650599198</v>
      </c>
    </row>
    <row r="20" spans="1:7" ht="17.25" customHeight="1" x14ac:dyDescent="0.25">
      <c r="A20" s="1236"/>
      <c r="B20" s="70">
        <v>80101</v>
      </c>
      <c r="C20" s="71"/>
      <c r="D20" s="72" t="s">
        <v>165</v>
      </c>
      <c r="E20" s="73">
        <f>E21</f>
        <v>2800</v>
      </c>
      <c r="F20" s="73">
        <f t="shared" ref="F20" si="8">F21</f>
        <v>674.95</v>
      </c>
      <c r="G20" s="472">
        <f t="shared" si="0"/>
        <v>0.24105357142857145</v>
      </c>
    </row>
    <row r="21" spans="1:7" ht="51.75" customHeight="1" x14ac:dyDescent="0.25">
      <c r="A21" s="1237"/>
      <c r="B21" s="74"/>
      <c r="C21" s="75">
        <v>2310</v>
      </c>
      <c r="D21" s="66" t="s">
        <v>826</v>
      </c>
      <c r="E21" s="76">
        <v>2800</v>
      </c>
      <c r="F21" s="496">
        <v>674.95</v>
      </c>
      <c r="G21" s="497">
        <f t="shared" si="0"/>
        <v>0.24105357142857145</v>
      </c>
    </row>
    <row r="22" spans="1:7" ht="30" customHeight="1" x14ac:dyDescent="0.25">
      <c r="A22" s="1237"/>
      <c r="B22" s="70">
        <v>80103</v>
      </c>
      <c r="C22" s="70"/>
      <c r="D22" s="72" t="s">
        <v>169</v>
      </c>
      <c r="E22" s="73">
        <f>E23</f>
        <v>4800</v>
      </c>
      <c r="F22" s="73">
        <f t="shared" ref="F22" si="9">F23</f>
        <v>1281.5999999999999</v>
      </c>
      <c r="G22" s="472">
        <f t="shared" si="0"/>
        <v>0.26699999999999996</v>
      </c>
    </row>
    <row r="23" spans="1:7" ht="54" customHeight="1" x14ac:dyDescent="0.25">
      <c r="A23" s="1237"/>
      <c r="B23" s="74"/>
      <c r="C23" s="75">
        <v>2310</v>
      </c>
      <c r="D23" s="66" t="s">
        <v>826</v>
      </c>
      <c r="E23" s="76">
        <v>4800</v>
      </c>
      <c r="F23" s="1032">
        <v>1281.5999999999999</v>
      </c>
      <c r="G23" s="497">
        <f t="shared" si="0"/>
        <v>0.26699999999999996</v>
      </c>
    </row>
    <row r="24" spans="1:7" ht="21" customHeight="1" x14ac:dyDescent="0.25">
      <c r="A24" s="1237"/>
      <c r="B24" s="63">
        <v>80104</v>
      </c>
      <c r="C24" s="63"/>
      <c r="D24" s="77" t="s">
        <v>827</v>
      </c>
      <c r="E24" s="78">
        <f>E25</f>
        <v>122000</v>
      </c>
      <c r="F24" s="78">
        <f t="shared" ref="F24" si="10">F25</f>
        <v>43922.69</v>
      </c>
      <c r="G24" s="485">
        <f t="shared" si="0"/>
        <v>0.36002204918032787</v>
      </c>
    </row>
    <row r="25" spans="1:7" ht="48" x14ac:dyDescent="0.25">
      <c r="A25" s="1237"/>
      <c r="B25" s="500"/>
      <c r="C25" s="65">
        <v>2310</v>
      </c>
      <c r="D25" s="66" t="s">
        <v>826</v>
      </c>
      <c r="E25" s="67">
        <v>122000</v>
      </c>
      <c r="F25" s="1032">
        <v>43922.69</v>
      </c>
      <c r="G25" s="497">
        <f t="shared" si="0"/>
        <v>0.36002204918032787</v>
      </c>
    </row>
    <row r="26" spans="1:7" s="43" customFormat="1" ht="15" customHeight="1" x14ac:dyDescent="0.25">
      <c r="A26" s="1237"/>
      <c r="B26" s="44">
        <v>80110</v>
      </c>
      <c r="C26" s="45"/>
      <c r="D26" s="46" t="s">
        <v>185</v>
      </c>
      <c r="E26" s="47">
        <f>E27</f>
        <v>1253564</v>
      </c>
      <c r="F26" s="47">
        <f t="shared" ref="F26" si="11">F27</f>
        <v>772796</v>
      </c>
      <c r="G26" s="480">
        <f t="shared" si="0"/>
        <v>0.61647909480489227</v>
      </c>
    </row>
    <row r="27" spans="1:7" s="43" customFormat="1" ht="48" x14ac:dyDescent="0.25">
      <c r="A27" s="1237"/>
      <c r="B27" s="79"/>
      <c r="C27" s="80">
        <v>2320</v>
      </c>
      <c r="D27" s="66" t="s">
        <v>828</v>
      </c>
      <c r="E27" s="81">
        <v>1253564</v>
      </c>
      <c r="F27" s="87">
        <v>772796</v>
      </c>
      <c r="G27" s="481">
        <f t="shared" si="0"/>
        <v>0.61647909480489227</v>
      </c>
    </row>
    <row r="28" spans="1:7" s="43" customFormat="1" ht="12" x14ac:dyDescent="0.25">
      <c r="A28" s="1237"/>
      <c r="B28" s="82">
        <v>80195</v>
      </c>
      <c r="C28" s="83"/>
      <c r="D28" s="84" t="s">
        <v>829</v>
      </c>
      <c r="E28" s="85">
        <f>E29</f>
        <v>1000</v>
      </c>
      <c r="F28" s="85">
        <f t="shared" ref="F28" si="12">F29</f>
        <v>0</v>
      </c>
      <c r="G28" s="486">
        <f t="shared" si="0"/>
        <v>0</v>
      </c>
    </row>
    <row r="29" spans="1:7" s="43" customFormat="1" ht="48" x14ac:dyDescent="0.25">
      <c r="A29" s="1238"/>
      <c r="B29" s="86"/>
      <c r="C29" s="49">
        <v>2710</v>
      </c>
      <c r="D29" s="50" t="s">
        <v>1146</v>
      </c>
      <c r="E29" s="51">
        <v>1000</v>
      </c>
      <c r="F29" s="87">
        <v>0</v>
      </c>
      <c r="G29" s="481">
        <f t="shared" si="0"/>
        <v>0</v>
      </c>
    </row>
    <row r="30" spans="1:7" s="43" customFormat="1" ht="12" x14ac:dyDescent="0.25">
      <c r="A30" s="38">
        <v>851</v>
      </c>
      <c r="B30" s="39"/>
      <c r="C30" s="40"/>
      <c r="D30" s="41" t="s">
        <v>585</v>
      </c>
      <c r="E30" s="42">
        <f>E31</f>
        <v>10366</v>
      </c>
      <c r="F30" s="42">
        <f t="shared" ref="F30" si="13">F31</f>
        <v>10366</v>
      </c>
      <c r="G30" s="479">
        <f t="shared" si="0"/>
        <v>1</v>
      </c>
    </row>
    <row r="31" spans="1:7" s="43" customFormat="1" ht="12" x14ac:dyDescent="0.25">
      <c r="A31" s="1212"/>
      <c r="B31" s="44">
        <v>85154</v>
      </c>
      <c r="C31" s="45"/>
      <c r="D31" s="46" t="s">
        <v>595</v>
      </c>
      <c r="E31" s="47">
        <f>SUM(E32:E32)</f>
        <v>10366</v>
      </c>
      <c r="F31" s="47">
        <f t="shared" ref="F31" si="14">SUM(F32:F32)</f>
        <v>10366</v>
      </c>
      <c r="G31" s="480">
        <f t="shared" si="0"/>
        <v>1</v>
      </c>
    </row>
    <row r="32" spans="1:7" s="43" customFormat="1" ht="48" x14ac:dyDescent="0.25">
      <c r="A32" s="1214"/>
      <c r="B32" s="79"/>
      <c r="C32" s="80">
        <v>2710</v>
      </c>
      <c r="D32" s="90" t="s">
        <v>1147</v>
      </c>
      <c r="E32" s="91">
        <v>10366</v>
      </c>
      <c r="F32" s="87">
        <v>10366</v>
      </c>
      <c r="G32" s="481">
        <f t="shared" si="0"/>
        <v>1</v>
      </c>
    </row>
    <row r="33" spans="1:7" s="43" customFormat="1" ht="24" x14ac:dyDescent="0.25">
      <c r="A33" s="92">
        <v>900</v>
      </c>
      <c r="B33" s="93"/>
      <c r="C33" s="94"/>
      <c r="D33" s="41" t="s">
        <v>236</v>
      </c>
      <c r="E33" s="42">
        <f>E34+E36</f>
        <v>141800</v>
      </c>
      <c r="F33" s="42">
        <f t="shared" ref="F33" si="15">F34+F36</f>
        <v>111800</v>
      </c>
      <c r="G33" s="479">
        <f t="shared" si="0"/>
        <v>0.78843441466854725</v>
      </c>
    </row>
    <row r="34" spans="1:7" s="43" customFormat="1" ht="12" x14ac:dyDescent="0.25">
      <c r="A34" s="1217"/>
      <c r="B34" s="95">
        <v>90002</v>
      </c>
      <c r="C34" s="96"/>
      <c r="D34" s="46" t="s">
        <v>238</v>
      </c>
      <c r="E34" s="54">
        <f>E35</f>
        <v>30000</v>
      </c>
      <c r="F34" s="54">
        <f t="shared" ref="F34" si="16">F35</f>
        <v>0</v>
      </c>
      <c r="G34" s="482">
        <f t="shared" si="0"/>
        <v>0</v>
      </c>
    </row>
    <row r="35" spans="1:7" s="43" customFormat="1" ht="48" x14ac:dyDescent="0.25">
      <c r="A35" s="1221"/>
      <c r="B35" s="97"/>
      <c r="C35" s="49">
        <v>2320</v>
      </c>
      <c r="D35" s="50" t="s">
        <v>830</v>
      </c>
      <c r="E35" s="51">
        <v>30000</v>
      </c>
      <c r="F35" s="87">
        <v>0</v>
      </c>
      <c r="G35" s="481">
        <f t="shared" si="0"/>
        <v>0</v>
      </c>
    </row>
    <row r="36" spans="1:7" s="43" customFormat="1" ht="12" x14ac:dyDescent="0.25">
      <c r="A36" s="1221"/>
      <c r="B36" s="98">
        <v>90013</v>
      </c>
      <c r="C36" s="99"/>
      <c r="D36" s="100" t="s">
        <v>686</v>
      </c>
      <c r="E36" s="101">
        <f>E37</f>
        <v>111800</v>
      </c>
      <c r="F36" s="101">
        <f t="shared" ref="F36" si="17">F37</f>
        <v>111800</v>
      </c>
      <c r="G36" s="487">
        <f t="shared" si="0"/>
        <v>1</v>
      </c>
    </row>
    <row r="37" spans="1:7" s="43" customFormat="1" ht="48" x14ac:dyDescent="0.25">
      <c r="A37" s="1228"/>
      <c r="B37" s="86"/>
      <c r="C37" s="102">
        <v>2310</v>
      </c>
      <c r="D37" s="103" t="s">
        <v>826</v>
      </c>
      <c r="E37" s="104">
        <v>111800</v>
      </c>
      <c r="F37" s="87">
        <v>111800</v>
      </c>
      <c r="G37" s="481">
        <f t="shared" si="0"/>
        <v>1</v>
      </c>
    </row>
    <row r="38" spans="1:7" s="43" customFormat="1" ht="19.5" customHeight="1" x14ac:dyDescent="0.25">
      <c r="A38" s="501" t="s">
        <v>748</v>
      </c>
      <c r="B38" s="1206" t="s">
        <v>831</v>
      </c>
      <c r="C38" s="1206"/>
      <c r="D38" s="1207"/>
      <c r="E38" s="105">
        <f>E39</f>
        <v>427343.82</v>
      </c>
      <c r="F38" s="105">
        <f>F39</f>
        <v>213672</v>
      </c>
      <c r="G38" s="481">
        <f t="shared" ref="G38:G72" si="18">F38/E38</f>
        <v>0.50000021060325617</v>
      </c>
    </row>
    <row r="39" spans="1:7" s="43" customFormat="1" ht="12" x14ac:dyDescent="0.25">
      <c r="A39" s="106">
        <v>700</v>
      </c>
      <c r="B39" s="107"/>
      <c r="C39" s="108"/>
      <c r="D39" s="109" t="s">
        <v>28</v>
      </c>
      <c r="E39" s="110">
        <f>E40</f>
        <v>427343.82</v>
      </c>
      <c r="F39" s="110">
        <f t="shared" ref="F39:F40" si="19">F40</f>
        <v>213672</v>
      </c>
      <c r="G39" s="488">
        <f t="shared" si="18"/>
        <v>0.50000021060325617</v>
      </c>
    </row>
    <row r="40" spans="1:7" s="43" customFormat="1" ht="12" x14ac:dyDescent="0.25">
      <c r="A40" s="1208"/>
      <c r="B40" s="111">
        <v>70001</v>
      </c>
      <c r="C40" s="112"/>
      <c r="D40" s="113" t="s">
        <v>832</v>
      </c>
      <c r="E40" s="114">
        <f>E41</f>
        <v>427343.82</v>
      </c>
      <c r="F40" s="114">
        <f t="shared" si="19"/>
        <v>213672</v>
      </c>
      <c r="G40" s="489">
        <f t="shared" si="18"/>
        <v>0.50000021060325617</v>
      </c>
    </row>
    <row r="41" spans="1:7" s="43" customFormat="1" ht="24" x14ac:dyDescent="0.25">
      <c r="A41" s="1209"/>
      <c r="B41" s="115"/>
      <c r="C41" s="116">
        <v>2650</v>
      </c>
      <c r="D41" s="117" t="s">
        <v>327</v>
      </c>
      <c r="E41" s="118">
        <v>427343.82</v>
      </c>
      <c r="F41" s="87">
        <v>213672</v>
      </c>
      <c r="G41" s="481">
        <f t="shared" si="18"/>
        <v>0.50000021060325617</v>
      </c>
    </row>
    <row r="42" spans="1:7" s="37" customFormat="1" ht="32.25" customHeight="1" thickBot="1" x14ac:dyDescent="0.3">
      <c r="A42" s="34" t="s">
        <v>833</v>
      </c>
      <c r="B42" s="1210" t="s">
        <v>834</v>
      </c>
      <c r="C42" s="1210"/>
      <c r="D42" s="1210"/>
      <c r="E42" s="35">
        <f>E43+E53</f>
        <v>2384598.08</v>
      </c>
      <c r="F42" s="35">
        <f>F43+F53</f>
        <v>1251980.74</v>
      </c>
      <c r="G42" s="469">
        <f t="shared" si="18"/>
        <v>0.52502799129990074</v>
      </c>
    </row>
    <row r="43" spans="1:7" ht="20.25" customHeight="1" x14ac:dyDescent="0.25">
      <c r="A43" s="502" t="s">
        <v>743</v>
      </c>
      <c r="B43" s="1211" t="s">
        <v>823</v>
      </c>
      <c r="C43" s="1211"/>
      <c r="D43" s="1211"/>
      <c r="E43" s="503">
        <f>E44</f>
        <v>1927027</v>
      </c>
      <c r="F43" s="503">
        <f t="shared" ref="F43" si="20">F44</f>
        <v>884409.66</v>
      </c>
      <c r="G43" s="504">
        <f t="shared" si="18"/>
        <v>0.45895032088289373</v>
      </c>
    </row>
    <row r="44" spans="1:7" s="43" customFormat="1" ht="12" x14ac:dyDescent="0.25">
      <c r="A44" s="38">
        <v>801</v>
      </c>
      <c r="B44" s="39"/>
      <c r="C44" s="40"/>
      <c r="D44" s="41" t="s">
        <v>163</v>
      </c>
      <c r="E44" s="119">
        <f>E45+E47+E49+E51</f>
        <v>1927027</v>
      </c>
      <c r="F44" s="119">
        <f t="shared" ref="F44" si="21">F45+F47+F49+F51</f>
        <v>884409.66</v>
      </c>
      <c r="G44" s="490">
        <f t="shared" si="18"/>
        <v>0.45895032088289373</v>
      </c>
    </row>
    <row r="45" spans="1:7" s="43" customFormat="1" ht="12" x14ac:dyDescent="0.25">
      <c r="A45" s="1212"/>
      <c r="B45" s="44">
        <v>80104</v>
      </c>
      <c r="C45" s="45"/>
      <c r="D45" s="46" t="s">
        <v>827</v>
      </c>
      <c r="E45" s="47">
        <f>E46</f>
        <v>1233063</v>
      </c>
      <c r="F45" s="47">
        <f t="shared" ref="F45" si="22">F46</f>
        <v>557044.66</v>
      </c>
      <c r="G45" s="480">
        <f t="shared" si="18"/>
        <v>0.45175685265067561</v>
      </c>
    </row>
    <row r="46" spans="1:7" s="43" customFormat="1" ht="24" x14ac:dyDescent="0.25">
      <c r="A46" s="1213"/>
      <c r="B46" s="97"/>
      <c r="C46" s="49">
        <v>2540</v>
      </c>
      <c r="D46" s="50" t="s">
        <v>507</v>
      </c>
      <c r="E46" s="51">
        <v>1233063</v>
      </c>
      <c r="F46" s="87">
        <v>557044.66</v>
      </c>
      <c r="G46" s="481">
        <f t="shared" si="18"/>
        <v>0.45175685265067561</v>
      </c>
    </row>
    <row r="47" spans="1:7" s="43" customFormat="1" ht="12" x14ac:dyDescent="0.25">
      <c r="A47" s="1213"/>
      <c r="B47" s="44">
        <v>80110</v>
      </c>
      <c r="C47" s="45"/>
      <c r="D47" s="46" t="s">
        <v>185</v>
      </c>
      <c r="E47" s="47">
        <f>E48</f>
        <v>618106</v>
      </c>
      <c r="F47" s="47">
        <f t="shared" ref="F47:F51" si="23">F48</f>
        <v>293683</v>
      </c>
      <c r="G47" s="480">
        <f t="shared" si="18"/>
        <v>0.47513371492915457</v>
      </c>
    </row>
    <row r="48" spans="1:7" s="43" customFormat="1" ht="24" x14ac:dyDescent="0.25">
      <c r="A48" s="1213"/>
      <c r="B48" s="97"/>
      <c r="C48" s="49">
        <v>2540</v>
      </c>
      <c r="D48" s="50" t="s">
        <v>507</v>
      </c>
      <c r="E48" s="51">
        <v>618106</v>
      </c>
      <c r="F48" s="87">
        <v>293683</v>
      </c>
      <c r="G48" s="481">
        <f t="shared" si="18"/>
        <v>0.47513371492915457</v>
      </c>
    </row>
    <row r="49" spans="1:7" s="43" customFormat="1" ht="60" x14ac:dyDescent="0.25">
      <c r="A49" s="1213"/>
      <c r="B49" s="44">
        <v>80149</v>
      </c>
      <c r="C49" s="45"/>
      <c r="D49" s="46" t="s">
        <v>835</v>
      </c>
      <c r="E49" s="47">
        <f>E50</f>
        <v>50964</v>
      </c>
      <c r="F49" s="47">
        <f t="shared" si="23"/>
        <v>21235</v>
      </c>
      <c r="G49" s="480">
        <f t="shared" si="18"/>
        <v>0.41666666666666669</v>
      </c>
    </row>
    <row r="50" spans="1:7" s="43" customFormat="1" ht="24" x14ac:dyDescent="0.25">
      <c r="A50" s="1213"/>
      <c r="B50" s="97"/>
      <c r="C50" s="49">
        <v>2540</v>
      </c>
      <c r="D50" s="50" t="s">
        <v>507</v>
      </c>
      <c r="E50" s="51">
        <v>50964</v>
      </c>
      <c r="F50" s="87">
        <v>21235</v>
      </c>
      <c r="G50" s="481">
        <f t="shared" si="18"/>
        <v>0.41666666666666669</v>
      </c>
    </row>
    <row r="51" spans="1:7" s="43" customFormat="1" ht="84" x14ac:dyDescent="0.25">
      <c r="A51" s="1213"/>
      <c r="B51" s="44">
        <v>80150</v>
      </c>
      <c r="C51" s="45"/>
      <c r="D51" s="46" t="s">
        <v>575</v>
      </c>
      <c r="E51" s="47">
        <f>E52</f>
        <v>24894</v>
      </c>
      <c r="F51" s="47">
        <f t="shared" si="23"/>
        <v>12447</v>
      </c>
      <c r="G51" s="480">
        <f t="shared" si="18"/>
        <v>0.5</v>
      </c>
    </row>
    <row r="52" spans="1:7" s="43" customFormat="1" ht="24" x14ac:dyDescent="0.25">
      <c r="A52" s="1214"/>
      <c r="B52" s="97"/>
      <c r="C52" s="49">
        <v>2540</v>
      </c>
      <c r="D52" s="50" t="s">
        <v>507</v>
      </c>
      <c r="E52" s="51">
        <v>24894</v>
      </c>
      <c r="F52" s="87">
        <v>12447</v>
      </c>
      <c r="G52" s="481">
        <f t="shared" si="18"/>
        <v>0.5</v>
      </c>
    </row>
    <row r="53" spans="1:7" ht="23.25" customHeight="1" x14ac:dyDescent="0.25">
      <c r="A53" s="505" t="s">
        <v>746</v>
      </c>
      <c r="B53" s="1215" t="s">
        <v>836</v>
      </c>
      <c r="C53" s="1215"/>
      <c r="D53" s="1215"/>
      <c r="E53" s="67">
        <f>E66+E74+E54+E60+E69+E57+E63</f>
        <v>457571.08</v>
      </c>
      <c r="F53" s="67">
        <f>F66+F74+F54+F60+F69+F57+F63</f>
        <v>367571.08</v>
      </c>
      <c r="G53" s="506">
        <f t="shared" si="18"/>
        <v>0.80330924760367284</v>
      </c>
    </row>
    <row r="54" spans="1:7" s="43" customFormat="1" ht="12" x14ac:dyDescent="0.25">
      <c r="A54" s="120" t="s">
        <v>5</v>
      </c>
      <c r="B54" s="39"/>
      <c r="C54" s="40"/>
      <c r="D54" s="41" t="s">
        <v>6</v>
      </c>
      <c r="E54" s="42">
        <f>E55</f>
        <v>15000</v>
      </c>
      <c r="F54" s="42">
        <f t="shared" ref="F54:F57" si="24">F55</f>
        <v>0</v>
      </c>
      <c r="G54" s="479">
        <f t="shared" si="18"/>
        <v>0</v>
      </c>
    </row>
    <row r="55" spans="1:7" s="43" customFormat="1" ht="12" x14ac:dyDescent="0.25">
      <c r="A55" s="1212"/>
      <c r="B55" s="121" t="s">
        <v>257</v>
      </c>
      <c r="C55" s="45"/>
      <c r="D55" s="46" t="s">
        <v>258</v>
      </c>
      <c r="E55" s="47">
        <f>E56</f>
        <v>15000</v>
      </c>
      <c r="F55" s="47">
        <f t="shared" si="24"/>
        <v>0</v>
      </c>
      <c r="G55" s="480">
        <f t="shared" si="18"/>
        <v>0</v>
      </c>
    </row>
    <row r="56" spans="1:7" s="43" customFormat="1" ht="60" x14ac:dyDescent="0.25">
      <c r="A56" s="1216"/>
      <c r="B56" s="88"/>
      <c r="C56" s="89">
        <v>2830</v>
      </c>
      <c r="D56" s="90" t="s">
        <v>837</v>
      </c>
      <c r="E56" s="81">
        <v>15000</v>
      </c>
      <c r="F56" s="87">
        <v>0</v>
      </c>
      <c r="G56" s="481">
        <f t="shared" si="18"/>
        <v>0</v>
      </c>
    </row>
    <row r="57" spans="1:7" s="43" customFormat="1" ht="12" x14ac:dyDescent="0.25">
      <c r="A57" s="120">
        <v>630</v>
      </c>
      <c r="B57" s="39"/>
      <c r="C57" s="40"/>
      <c r="D57" s="41" t="s">
        <v>318</v>
      </c>
      <c r="E57" s="42">
        <f>E58</f>
        <v>1000</v>
      </c>
      <c r="F57" s="42">
        <f t="shared" si="24"/>
        <v>1000</v>
      </c>
      <c r="G57" s="479">
        <f t="shared" si="18"/>
        <v>1</v>
      </c>
    </row>
    <row r="58" spans="1:7" s="43" customFormat="1" ht="12" x14ac:dyDescent="0.25">
      <c r="A58" s="1212"/>
      <c r="B58" s="121">
        <v>63095</v>
      </c>
      <c r="C58" s="45"/>
      <c r="D58" s="46" t="s">
        <v>9</v>
      </c>
      <c r="E58" s="47">
        <f>E59</f>
        <v>1000</v>
      </c>
      <c r="F58" s="47">
        <f>F59</f>
        <v>1000</v>
      </c>
      <c r="G58" s="480">
        <f t="shared" si="18"/>
        <v>1</v>
      </c>
    </row>
    <row r="59" spans="1:7" s="43" customFormat="1" ht="72" x14ac:dyDescent="0.25">
      <c r="A59" s="1216"/>
      <c r="B59" s="88"/>
      <c r="C59" s="89">
        <v>2360</v>
      </c>
      <c r="D59" s="90" t="s">
        <v>838</v>
      </c>
      <c r="E59" s="91">
        <v>1000</v>
      </c>
      <c r="F59" s="87">
        <v>1000</v>
      </c>
      <c r="G59" s="481">
        <f t="shared" si="18"/>
        <v>1</v>
      </c>
    </row>
    <row r="60" spans="1:7" ht="24" x14ac:dyDescent="0.25">
      <c r="A60" s="122">
        <v>754</v>
      </c>
      <c r="B60" s="61"/>
      <c r="C60" s="61"/>
      <c r="D60" s="123" t="s">
        <v>77</v>
      </c>
      <c r="E60" s="124">
        <f>E61</f>
        <v>30000</v>
      </c>
      <c r="F60" s="125">
        <f t="shared" ref="F60:F61" si="25">F61</f>
        <v>30000</v>
      </c>
      <c r="G60" s="473">
        <f t="shared" si="18"/>
        <v>1</v>
      </c>
    </row>
    <row r="61" spans="1:7" x14ac:dyDescent="0.25">
      <c r="A61" s="1192"/>
      <c r="B61" s="63">
        <v>75412</v>
      </c>
      <c r="C61" s="63"/>
      <c r="D61" s="127" t="s">
        <v>80</v>
      </c>
      <c r="E61" s="78">
        <f>E62</f>
        <v>30000</v>
      </c>
      <c r="F61" s="78">
        <f t="shared" si="25"/>
        <v>30000</v>
      </c>
      <c r="G61" s="485">
        <f t="shared" si="18"/>
        <v>1</v>
      </c>
    </row>
    <row r="62" spans="1:7" ht="36" x14ac:dyDescent="0.25">
      <c r="A62" s="1219"/>
      <c r="B62" s="128"/>
      <c r="C62" s="129">
        <v>2820</v>
      </c>
      <c r="D62" s="130" t="s">
        <v>440</v>
      </c>
      <c r="E62" s="131">
        <v>30000</v>
      </c>
      <c r="F62" s="1034">
        <v>30000</v>
      </c>
      <c r="G62" s="847">
        <f t="shared" si="18"/>
        <v>1</v>
      </c>
    </row>
    <row r="63" spans="1:7" x14ac:dyDescent="0.25">
      <c r="A63" s="856">
        <v>801</v>
      </c>
      <c r="B63" s="852"/>
      <c r="C63" s="853"/>
      <c r="D63" s="109" t="s">
        <v>163</v>
      </c>
      <c r="E63" s="857">
        <f>E64</f>
        <v>7871.08</v>
      </c>
      <c r="F63" s="857">
        <f>F64</f>
        <v>7871.08</v>
      </c>
      <c r="G63" s="858">
        <f>F63/E63</f>
        <v>1</v>
      </c>
    </row>
    <row r="64" spans="1:7" x14ac:dyDescent="0.25">
      <c r="A64" s="1226"/>
      <c r="B64" s="63">
        <v>80110</v>
      </c>
      <c r="C64" s="111"/>
      <c r="D64" s="854" t="s">
        <v>185</v>
      </c>
      <c r="E64" s="64">
        <f>E65</f>
        <v>7871.08</v>
      </c>
      <c r="F64" s="64">
        <f>F65</f>
        <v>7871.08</v>
      </c>
      <c r="G64" s="855">
        <f>F64/E64</f>
        <v>1</v>
      </c>
    </row>
    <row r="65" spans="1:7" ht="36" x14ac:dyDescent="0.25">
      <c r="A65" s="1227"/>
      <c r="B65" s="849"/>
      <c r="C65" s="850">
        <v>2820</v>
      </c>
      <c r="D65" s="130" t="s">
        <v>440</v>
      </c>
      <c r="E65" s="87">
        <v>7871.08</v>
      </c>
      <c r="F65" s="1032">
        <v>7871.08</v>
      </c>
      <c r="G65" s="851">
        <f>F65/E65</f>
        <v>1</v>
      </c>
    </row>
    <row r="66" spans="1:7" s="43" customFormat="1" ht="12" x14ac:dyDescent="0.25">
      <c r="A66" s="848">
        <v>851</v>
      </c>
      <c r="B66" s="93"/>
      <c r="C66" s="859"/>
      <c r="D66" s="861" t="s">
        <v>585</v>
      </c>
      <c r="E66" s="860">
        <f>E67</f>
        <v>43600</v>
      </c>
      <c r="F66" s="119">
        <f t="shared" ref="F66" si="26">F67</f>
        <v>42600</v>
      </c>
      <c r="G66" s="490">
        <f t="shared" si="18"/>
        <v>0.97706422018348627</v>
      </c>
    </row>
    <row r="67" spans="1:7" s="43" customFormat="1" ht="12" x14ac:dyDescent="0.25">
      <c r="A67" s="1212"/>
      <c r="B67" s="44">
        <v>85154</v>
      </c>
      <c r="C67" s="45"/>
      <c r="D67" s="146" t="s">
        <v>595</v>
      </c>
      <c r="E67" s="47">
        <f>SUM(E68:E68)</f>
        <v>43600</v>
      </c>
      <c r="F67" s="47">
        <f t="shared" ref="F67" si="27">SUM(F68:F68)</f>
        <v>42600</v>
      </c>
      <c r="G67" s="480">
        <f t="shared" si="18"/>
        <v>0.97706422018348627</v>
      </c>
    </row>
    <row r="68" spans="1:7" s="43" customFormat="1" ht="72" x14ac:dyDescent="0.25">
      <c r="A68" s="1216"/>
      <c r="B68" s="88"/>
      <c r="C68" s="89">
        <v>2360</v>
      </c>
      <c r="D68" s="90" t="s">
        <v>838</v>
      </c>
      <c r="E68" s="91">
        <v>43600</v>
      </c>
      <c r="F68" s="87">
        <v>42600</v>
      </c>
      <c r="G68" s="481">
        <f t="shared" si="18"/>
        <v>0.97706422018348627</v>
      </c>
    </row>
    <row r="69" spans="1:7" s="43" customFormat="1" ht="12" x14ac:dyDescent="0.25">
      <c r="A69" s="132">
        <v>921</v>
      </c>
      <c r="B69" s="132"/>
      <c r="C69" s="133"/>
      <c r="D69" s="134" t="s">
        <v>245</v>
      </c>
      <c r="E69" s="135">
        <f>E72+E70</f>
        <v>70600</v>
      </c>
      <c r="F69" s="135">
        <f t="shared" ref="F69" si="28">F72+F70</f>
        <v>600</v>
      </c>
      <c r="G69" s="474">
        <f t="shared" si="18"/>
        <v>8.4985835694051E-3</v>
      </c>
    </row>
    <row r="70" spans="1:7" s="43" customFormat="1" ht="12" x14ac:dyDescent="0.25">
      <c r="A70" s="1220"/>
      <c r="B70" s="82">
        <v>92105</v>
      </c>
      <c r="C70" s="83"/>
      <c r="D70" s="84" t="s">
        <v>248</v>
      </c>
      <c r="E70" s="85">
        <f>E71</f>
        <v>600</v>
      </c>
      <c r="F70" s="85">
        <f t="shared" ref="F70" si="29">F71</f>
        <v>600</v>
      </c>
      <c r="G70" s="486">
        <f t="shared" si="18"/>
        <v>1</v>
      </c>
    </row>
    <row r="71" spans="1:7" s="43" customFormat="1" ht="72" x14ac:dyDescent="0.25">
      <c r="A71" s="1221"/>
      <c r="B71" s="86"/>
      <c r="C71" s="49">
        <v>2360</v>
      </c>
      <c r="D71" s="50" t="s">
        <v>838</v>
      </c>
      <c r="E71" s="51">
        <v>600</v>
      </c>
      <c r="F71" s="87">
        <v>600</v>
      </c>
      <c r="G71" s="481">
        <f t="shared" si="18"/>
        <v>1</v>
      </c>
    </row>
    <row r="72" spans="1:7" s="43" customFormat="1" ht="12" x14ac:dyDescent="0.25">
      <c r="A72" s="1221"/>
      <c r="B72" s="136">
        <v>92120</v>
      </c>
      <c r="C72" s="83"/>
      <c r="D72" s="84" t="s">
        <v>717</v>
      </c>
      <c r="E72" s="85">
        <f>E73</f>
        <v>70000</v>
      </c>
      <c r="F72" s="85">
        <f t="shared" ref="F72" si="30">F73</f>
        <v>0</v>
      </c>
      <c r="G72" s="486">
        <f t="shared" si="18"/>
        <v>0</v>
      </c>
    </row>
    <row r="73" spans="1:7" s="43" customFormat="1" ht="60" x14ac:dyDescent="0.25">
      <c r="A73" s="1222"/>
      <c r="B73" s="88"/>
      <c r="C73" s="137">
        <v>2720</v>
      </c>
      <c r="D73" s="138" t="s">
        <v>719</v>
      </c>
      <c r="E73" s="139">
        <v>70000</v>
      </c>
      <c r="F73" s="87">
        <v>0</v>
      </c>
      <c r="G73" s="481">
        <f t="shared" ref="G73:G77" si="31">F73/E73</f>
        <v>0</v>
      </c>
    </row>
    <row r="74" spans="1:7" s="43" customFormat="1" ht="12" x14ac:dyDescent="0.25">
      <c r="A74" s="38">
        <v>926</v>
      </c>
      <c r="B74" s="140"/>
      <c r="C74" s="141"/>
      <c r="D74" s="142" t="s">
        <v>839</v>
      </c>
      <c r="E74" s="143">
        <f>E75</f>
        <v>289500</v>
      </c>
      <c r="F74" s="143">
        <f t="shared" ref="F74:F75" si="32">F75</f>
        <v>285500</v>
      </c>
      <c r="G74" s="491">
        <f t="shared" si="31"/>
        <v>0.98618307426597585</v>
      </c>
    </row>
    <row r="75" spans="1:7" s="43" customFormat="1" ht="12" x14ac:dyDescent="0.25">
      <c r="A75" s="1217"/>
      <c r="B75" s="144">
        <v>92695</v>
      </c>
      <c r="C75" s="145"/>
      <c r="D75" s="146" t="s">
        <v>9</v>
      </c>
      <c r="E75" s="147">
        <f>E76</f>
        <v>289500</v>
      </c>
      <c r="F75" s="147">
        <f t="shared" si="32"/>
        <v>285500</v>
      </c>
      <c r="G75" s="492">
        <f t="shared" si="31"/>
        <v>0.98618307426597585</v>
      </c>
    </row>
    <row r="76" spans="1:7" s="43" customFormat="1" ht="72.75" thickBot="1" x14ac:dyDescent="0.3">
      <c r="A76" s="1218"/>
      <c r="B76" s="148"/>
      <c r="C76" s="49">
        <v>2360</v>
      </c>
      <c r="D76" s="50" t="s">
        <v>838</v>
      </c>
      <c r="E76" s="51">
        <v>289500</v>
      </c>
      <c r="F76" s="87">
        <v>285500</v>
      </c>
      <c r="G76" s="481">
        <f t="shared" si="31"/>
        <v>0.98618307426597585</v>
      </c>
    </row>
    <row r="77" spans="1:7" s="30" customFormat="1" ht="18" customHeight="1" thickBot="1" x14ac:dyDescent="0.25">
      <c r="A77" s="1223" t="s">
        <v>816</v>
      </c>
      <c r="B77" s="1224"/>
      <c r="C77" s="1224"/>
      <c r="D77" s="1225"/>
      <c r="E77" s="149">
        <f>E42+E6</f>
        <v>5851021.9000000004</v>
      </c>
      <c r="F77" s="149">
        <f>F42+F6</f>
        <v>3152790.83</v>
      </c>
      <c r="G77" s="493">
        <f t="shared" si="31"/>
        <v>0.53884447603930519</v>
      </c>
    </row>
    <row r="78" spans="1:7" s="30" customFormat="1" ht="18" customHeight="1" x14ac:dyDescent="0.2">
      <c r="A78" s="150"/>
      <c r="B78" s="150"/>
      <c r="C78" s="150"/>
      <c r="D78" s="150"/>
      <c r="E78" s="151"/>
      <c r="F78" s="151"/>
      <c r="G78" s="151"/>
    </row>
    <row r="79" spans="1:7" s="30" customFormat="1" ht="18" customHeight="1" x14ac:dyDescent="0.2">
      <c r="A79" s="150"/>
      <c r="B79" s="150"/>
      <c r="C79" s="150"/>
      <c r="D79" s="150"/>
      <c r="E79" s="151"/>
      <c r="F79" s="151"/>
      <c r="G79" s="151"/>
    </row>
    <row r="80" spans="1:7" s="30" customFormat="1" ht="18" customHeight="1" x14ac:dyDescent="0.25">
      <c r="A80" s="152"/>
      <c r="B80" s="152"/>
      <c r="C80" s="153"/>
      <c r="D80" s="150"/>
      <c r="E80" s="154"/>
      <c r="F80"/>
      <c r="G80"/>
    </row>
    <row r="81" spans="1:7" ht="30.75" customHeight="1" x14ac:dyDescent="0.25">
      <c r="A81" s="155" t="s">
        <v>840</v>
      </c>
      <c r="B81" s="30"/>
      <c r="C81" s="30"/>
      <c r="D81" s="30"/>
      <c r="E81" s="30"/>
    </row>
    <row r="82" spans="1:7" ht="57.75" customHeight="1" x14ac:dyDescent="0.25">
      <c r="A82" s="31" t="s">
        <v>0</v>
      </c>
      <c r="B82" s="31" t="s">
        <v>1</v>
      </c>
      <c r="C82" s="32" t="s">
        <v>819</v>
      </c>
      <c r="D82" s="33" t="s">
        <v>3</v>
      </c>
      <c r="E82" s="507" t="s">
        <v>1067</v>
      </c>
      <c r="F82" s="508" t="s">
        <v>1068</v>
      </c>
      <c r="G82" s="509" t="s">
        <v>1032</v>
      </c>
    </row>
    <row r="83" spans="1:7" s="37" customFormat="1" ht="25.5" customHeight="1" thickBot="1" x14ac:dyDescent="0.3">
      <c r="A83" s="34" t="s">
        <v>820</v>
      </c>
      <c r="B83" s="1205" t="s">
        <v>821</v>
      </c>
      <c r="C83" s="1205"/>
      <c r="D83" s="1205"/>
      <c r="E83" s="36">
        <f>E84</f>
        <v>727000</v>
      </c>
      <c r="F83" s="36">
        <f t="shared" ref="F83" si="33">F84</f>
        <v>247000</v>
      </c>
      <c r="G83" s="469">
        <f t="shared" ref="G83:G104" si="34">F83/E83</f>
        <v>0.33975240715268223</v>
      </c>
    </row>
    <row r="84" spans="1:7" ht="21" customHeight="1" x14ac:dyDescent="0.25">
      <c r="A84" s="510" t="s">
        <v>743</v>
      </c>
      <c r="B84" s="1196" t="s">
        <v>824</v>
      </c>
      <c r="C84" s="1196"/>
      <c r="D84" s="1196"/>
      <c r="E84" s="511">
        <f>E85+E90+E94+E97</f>
        <v>727000</v>
      </c>
      <c r="F84" s="511">
        <f t="shared" ref="F84" si="35">F85+F97+F90+F94</f>
        <v>247000</v>
      </c>
      <c r="G84" s="512">
        <f t="shared" si="34"/>
        <v>0.33975240715268223</v>
      </c>
    </row>
    <row r="85" spans="1:7" x14ac:dyDescent="0.25">
      <c r="A85" s="59">
        <v>600</v>
      </c>
      <c r="B85" s="60"/>
      <c r="C85" s="60"/>
      <c r="D85" s="123" t="s">
        <v>825</v>
      </c>
      <c r="E85" s="513">
        <f>E86+E88</f>
        <v>400000</v>
      </c>
      <c r="F85" s="513">
        <f t="shared" ref="F85" si="36">F86+F88</f>
        <v>200000</v>
      </c>
      <c r="G85" s="514">
        <f t="shared" si="34"/>
        <v>0.5</v>
      </c>
    </row>
    <row r="86" spans="1:7" x14ac:dyDescent="0.25">
      <c r="A86" s="1197"/>
      <c r="B86" s="515">
        <v>60013</v>
      </c>
      <c r="C86" s="516"/>
      <c r="D86" s="517" t="s">
        <v>301</v>
      </c>
      <c r="E86" s="518">
        <f>E87</f>
        <v>200000</v>
      </c>
      <c r="F86" s="518">
        <f t="shared" ref="F86:F98" si="37">F87</f>
        <v>200000</v>
      </c>
      <c r="G86" s="519">
        <f t="shared" si="34"/>
        <v>1</v>
      </c>
    </row>
    <row r="87" spans="1:7" ht="60" x14ac:dyDescent="0.25">
      <c r="A87" s="1198"/>
      <c r="B87" s="520"/>
      <c r="C87" s="156">
        <v>6300</v>
      </c>
      <c r="D87" s="157" t="s">
        <v>841</v>
      </c>
      <c r="E87" s="158">
        <v>200000</v>
      </c>
      <c r="F87" s="1031">
        <v>200000</v>
      </c>
      <c r="G87" s="521">
        <f t="shared" si="34"/>
        <v>1</v>
      </c>
    </row>
    <row r="88" spans="1:7" x14ac:dyDescent="0.25">
      <c r="A88" s="1198"/>
      <c r="B88" s="515">
        <v>60014</v>
      </c>
      <c r="C88" s="516"/>
      <c r="D88" s="517" t="s">
        <v>306</v>
      </c>
      <c r="E88" s="518">
        <f>E89</f>
        <v>200000</v>
      </c>
      <c r="F88" s="518">
        <f t="shared" si="37"/>
        <v>0</v>
      </c>
      <c r="G88" s="519">
        <f t="shared" si="34"/>
        <v>0</v>
      </c>
    </row>
    <row r="89" spans="1:7" ht="60" x14ac:dyDescent="0.25">
      <c r="A89" s="1199"/>
      <c r="B89" s="520"/>
      <c r="C89" s="156">
        <v>6300</v>
      </c>
      <c r="D89" s="157" t="s">
        <v>841</v>
      </c>
      <c r="E89" s="158">
        <v>200000</v>
      </c>
      <c r="F89" s="1031">
        <v>0</v>
      </c>
      <c r="G89" s="521">
        <f t="shared" si="34"/>
        <v>0</v>
      </c>
    </row>
    <row r="90" spans="1:7" x14ac:dyDescent="0.25">
      <c r="A90" s="522">
        <v>851</v>
      </c>
      <c r="B90" s="523"/>
      <c r="C90" s="160"/>
      <c r="D90" s="41" t="s">
        <v>585</v>
      </c>
      <c r="E90" s="161">
        <f>E91</f>
        <v>127000</v>
      </c>
      <c r="F90" s="161">
        <f t="shared" ref="F90" si="38">F91</f>
        <v>27000</v>
      </c>
      <c r="G90" s="475">
        <f t="shared" si="34"/>
        <v>0.2125984251968504</v>
      </c>
    </row>
    <row r="91" spans="1:7" ht="18.75" customHeight="1" x14ac:dyDescent="0.25">
      <c r="A91" s="1197"/>
      <c r="B91" s="524">
        <v>85111</v>
      </c>
      <c r="C91" s="525"/>
      <c r="D91" s="162" t="s">
        <v>587</v>
      </c>
      <c r="E91" s="526">
        <f>E92+E93</f>
        <v>127000</v>
      </c>
      <c r="F91" s="526">
        <f t="shared" ref="F91" si="39">F92+F93</f>
        <v>27000</v>
      </c>
      <c r="G91" s="527">
        <f t="shared" si="34"/>
        <v>0.2125984251968504</v>
      </c>
    </row>
    <row r="92" spans="1:7" ht="48" x14ac:dyDescent="0.25">
      <c r="A92" s="1198"/>
      <c r="B92" s="1200"/>
      <c r="C92" s="156">
        <v>6220</v>
      </c>
      <c r="D92" s="117" t="s">
        <v>842</v>
      </c>
      <c r="E92" s="163">
        <v>27000</v>
      </c>
      <c r="F92" s="1032">
        <v>27000</v>
      </c>
      <c r="G92" s="528">
        <f t="shared" si="34"/>
        <v>1</v>
      </c>
    </row>
    <row r="93" spans="1:7" ht="60" x14ac:dyDescent="0.25">
      <c r="A93" s="1199"/>
      <c r="B93" s="1201"/>
      <c r="C93" s="164">
        <v>6300</v>
      </c>
      <c r="D93" s="165" t="s">
        <v>841</v>
      </c>
      <c r="E93" s="166">
        <v>100000</v>
      </c>
      <c r="F93" s="1033">
        <v>0</v>
      </c>
      <c r="G93" s="529">
        <f t="shared" si="34"/>
        <v>0</v>
      </c>
    </row>
    <row r="94" spans="1:7" ht="24" x14ac:dyDescent="0.25">
      <c r="A94" s="522">
        <v>900</v>
      </c>
      <c r="B94" s="523"/>
      <c r="C94" s="160"/>
      <c r="D94" s="41" t="s">
        <v>236</v>
      </c>
      <c r="E94" s="161">
        <f>E95</f>
        <v>20000</v>
      </c>
      <c r="F94" s="161">
        <f t="shared" ref="F94:F97" si="40">F95</f>
        <v>20000</v>
      </c>
      <c r="G94" s="475">
        <f t="shared" si="34"/>
        <v>1</v>
      </c>
    </row>
    <row r="95" spans="1:7" ht="18.75" customHeight="1" x14ac:dyDescent="0.25">
      <c r="A95" s="1197"/>
      <c r="B95" s="530">
        <v>90013</v>
      </c>
      <c r="C95" s="531"/>
      <c r="D95" s="100" t="s">
        <v>686</v>
      </c>
      <c r="E95" s="518">
        <f>E96</f>
        <v>20000</v>
      </c>
      <c r="F95" s="518">
        <f t="shared" si="40"/>
        <v>20000</v>
      </c>
      <c r="G95" s="519">
        <f t="shared" si="34"/>
        <v>1</v>
      </c>
    </row>
    <row r="96" spans="1:7" ht="60" x14ac:dyDescent="0.25">
      <c r="A96" s="1199"/>
      <c r="B96" s="532"/>
      <c r="C96" s="164">
        <v>6300</v>
      </c>
      <c r="D96" s="165" t="s">
        <v>841</v>
      </c>
      <c r="E96" s="166">
        <v>20000</v>
      </c>
      <c r="F96" s="1033">
        <v>20000</v>
      </c>
      <c r="G96" s="529">
        <f t="shared" si="34"/>
        <v>1</v>
      </c>
    </row>
    <row r="97" spans="1:7" x14ac:dyDescent="0.25">
      <c r="A97" s="522">
        <v>921</v>
      </c>
      <c r="B97" s="523"/>
      <c r="C97" s="160"/>
      <c r="D97" s="41" t="s">
        <v>245</v>
      </c>
      <c r="E97" s="161">
        <f>E98</f>
        <v>180000</v>
      </c>
      <c r="F97" s="161">
        <f t="shared" si="40"/>
        <v>0</v>
      </c>
      <c r="G97" s="475">
        <f t="shared" si="34"/>
        <v>0</v>
      </c>
    </row>
    <row r="98" spans="1:7" ht="18.75" customHeight="1" x14ac:dyDescent="0.25">
      <c r="A98" s="1197"/>
      <c r="B98" s="530">
        <v>92109</v>
      </c>
      <c r="C98" s="531"/>
      <c r="D98" s="167" t="s">
        <v>250</v>
      </c>
      <c r="E98" s="518">
        <f>E99</f>
        <v>180000</v>
      </c>
      <c r="F98" s="518">
        <f t="shared" si="37"/>
        <v>0</v>
      </c>
      <c r="G98" s="519">
        <f t="shared" si="34"/>
        <v>0</v>
      </c>
    </row>
    <row r="99" spans="1:7" ht="48.75" thickBot="1" x14ac:dyDescent="0.3">
      <c r="A99" s="1204"/>
      <c r="B99" s="520"/>
      <c r="C99" s="156">
        <v>6220</v>
      </c>
      <c r="D99" s="168" t="s">
        <v>842</v>
      </c>
      <c r="E99" s="158">
        <v>180000</v>
      </c>
      <c r="F99" s="1031">
        <v>0</v>
      </c>
      <c r="G99" s="521">
        <f t="shared" si="34"/>
        <v>0</v>
      </c>
    </row>
    <row r="100" spans="1:7" s="37" customFormat="1" ht="32.25" customHeight="1" thickBot="1" x14ac:dyDescent="0.3">
      <c r="A100" s="169" t="s">
        <v>833</v>
      </c>
      <c r="B100" s="1202" t="s">
        <v>834</v>
      </c>
      <c r="C100" s="1202"/>
      <c r="D100" s="1202"/>
      <c r="E100" s="170">
        <f>E102+E109</f>
        <v>289280</v>
      </c>
      <c r="F100" s="170">
        <f>F102+F109</f>
        <v>289280</v>
      </c>
      <c r="G100" s="476">
        <f t="shared" si="34"/>
        <v>1</v>
      </c>
    </row>
    <row r="101" spans="1:7" ht="23.25" customHeight="1" x14ac:dyDescent="0.25">
      <c r="A101" s="533" t="s">
        <v>743</v>
      </c>
      <c r="B101" s="1203" t="s">
        <v>836</v>
      </c>
      <c r="C101" s="1203"/>
      <c r="D101" s="1203"/>
      <c r="E101" s="534">
        <f>E102</f>
        <v>289280</v>
      </c>
      <c r="F101" s="534">
        <f>F102</f>
        <v>289280</v>
      </c>
      <c r="G101" s="521">
        <f t="shared" si="34"/>
        <v>1</v>
      </c>
    </row>
    <row r="102" spans="1:7" ht="24" x14ac:dyDescent="0.25">
      <c r="A102" s="122">
        <v>754</v>
      </c>
      <c r="B102" s="61"/>
      <c r="C102" s="61"/>
      <c r="D102" s="123" t="s">
        <v>77</v>
      </c>
      <c r="E102" s="126">
        <f>E103</f>
        <v>289280</v>
      </c>
      <c r="F102" s="126">
        <f t="shared" ref="F102" si="41">F103</f>
        <v>289280</v>
      </c>
      <c r="G102" s="473">
        <f t="shared" si="34"/>
        <v>1</v>
      </c>
    </row>
    <row r="103" spans="1:7" x14ac:dyDescent="0.25">
      <c r="A103" s="1192"/>
      <c r="B103" s="63">
        <v>75412</v>
      </c>
      <c r="C103" s="63"/>
      <c r="D103" s="127" t="s">
        <v>80</v>
      </c>
      <c r="E103" s="1302">
        <f>E104+E105</f>
        <v>289280</v>
      </c>
      <c r="F103" s="1302">
        <f t="shared" ref="F103" si="42">F104+F105</f>
        <v>289280</v>
      </c>
      <c r="G103" s="1303">
        <f t="shared" si="34"/>
        <v>1</v>
      </c>
    </row>
    <row r="104" spans="1:7" ht="60.75" thickBot="1" x14ac:dyDescent="0.3">
      <c r="A104" s="1193"/>
      <c r="B104" s="1299"/>
      <c r="C104" s="1300">
        <v>6230</v>
      </c>
      <c r="D104" s="1301" t="s">
        <v>843</v>
      </c>
      <c r="E104" s="171">
        <v>289280</v>
      </c>
      <c r="F104" s="1033">
        <v>289280</v>
      </c>
      <c r="G104" s="529">
        <f t="shared" si="34"/>
        <v>1</v>
      </c>
    </row>
    <row r="105" spans="1:7" ht="60.75" hidden="1" thickBot="1" x14ac:dyDescent="0.3">
      <c r="A105" s="172"/>
      <c r="B105" s="173"/>
      <c r="C105" s="174">
        <v>6239</v>
      </c>
      <c r="D105" s="175" t="s">
        <v>844</v>
      </c>
      <c r="E105" s="176">
        <v>0</v>
      </c>
      <c r="F105" s="159"/>
      <c r="G105" s="477"/>
    </row>
    <row r="106" spans="1:7" ht="30" customHeight="1" x14ac:dyDescent="0.25">
      <c r="A106" s="1194" t="s">
        <v>816</v>
      </c>
      <c r="B106" s="1195"/>
      <c r="C106" s="1195"/>
      <c r="D106" s="1195"/>
      <c r="E106" s="177">
        <f>E100+E83</f>
        <v>1016280</v>
      </c>
      <c r="F106" s="177">
        <f>F100+F83</f>
        <v>536280</v>
      </c>
      <c r="G106" s="478">
        <f>F106/E106</f>
        <v>0.52768921950643521</v>
      </c>
    </row>
    <row r="107" spans="1:7" s="30" customFormat="1" x14ac:dyDescent="0.25">
      <c r="F107"/>
      <c r="G107"/>
    </row>
    <row r="108" spans="1:7" x14ac:dyDescent="0.25">
      <c r="G108" s="178"/>
    </row>
  </sheetData>
  <sheetProtection selectLockedCells="1" selectUnlockedCells="1"/>
  <mergeCells count="36">
    <mergeCell ref="A34:A37"/>
    <mergeCell ref="E1:G1"/>
    <mergeCell ref="A3:G3"/>
    <mergeCell ref="A4:E4"/>
    <mergeCell ref="B6:D6"/>
    <mergeCell ref="A31:A32"/>
    <mergeCell ref="B7:D7"/>
    <mergeCell ref="A9:A14"/>
    <mergeCell ref="B15:D15"/>
    <mergeCell ref="A17:A18"/>
    <mergeCell ref="A20:A29"/>
    <mergeCell ref="B83:D83"/>
    <mergeCell ref="B38:D38"/>
    <mergeCell ref="A40:A41"/>
    <mergeCell ref="B42:D42"/>
    <mergeCell ref="B43:D43"/>
    <mergeCell ref="A45:A52"/>
    <mergeCell ref="B53:D53"/>
    <mergeCell ref="A67:A68"/>
    <mergeCell ref="A75:A76"/>
    <mergeCell ref="A55:A56"/>
    <mergeCell ref="A58:A59"/>
    <mergeCell ref="A61:A62"/>
    <mergeCell ref="A70:A73"/>
    <mergeCell ref="A77:D77"/>
    <mergeCell ref="A64:A65"/>
    <mergeCell ref="A103:A104"/>
    <mergeCell ref="A106:D106"/>
    <mergeCell ref="B84:D84"/>
    <mergeCell ref="A86:A89"/>
    <mergeCell ref="A91:A93"/>
    <mergeCell ref="B92:B93"/>
    <mergeCell ref="B100:D100"/>
    <mergeCell ref="B101:D101"/>
    <mergeCell ref="A95:A96"/>
    <mergeCell ref="A98:A99"/>
  </mergeCells>
  <pageMargins left="0.98425196850393704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13" workbookViewId="0">
      <selection activeCell="A22" sqref="A22"/>
    </sheetView>
  </sheetViews>
  <sheetFormatPr defaultRowHeight="12.75" x14ac:dyDescent="0.2"/>
  <cols>
    <col min="1" max="1" width="4.140625" style="179" customWidth="1"/>
    <col min="2" max="2" width="70.42578125" style="179" customWidth="1"/>
    <col min="3" max="3" width="13.5703125" style="179" customWidth="1"/>
    <col min="4" max="4" width="14.140625" style="179" customWidth="1"/>
    <col min="5" max="5" width="13.28515625" style="179" customWidth="1"/>
    <col min="6" max="6" width="12.5703125" style="179" customWidth="1"/>
    <col min="7" max="7" width="11.5703125" style="179" customWidth="1"/>
    <col min="8" max="16384" width="9.140625" style="179"/>
  </cols>
  <sheetData>
    <row r="1" spans="1:7" ht="15" customHeight="1" x14ac:dyDescent="0.2">
      <c r="E1" s="1245" t="s">
        <v>1069</v>
      </c>
      <c r="F1" s="1245"/>
      <c r="G1" s="1245"/>
    </row>
    <row r="3" spans="1:7" ht="21.75" customHeight="1" x14ac:dyDescent="0.2">
      <c r="A3" s="1250" t="s">
        <v>1070</v>
      </c>
      <c r="B3" s="1250"/>
      <c r="C3" s="1250"/>
      <c r="D3" s="1250"/>
      <c r="E3" s="1250"/>
      <c r="F3" s="1250"/>
      <c r="G3" s="1250"/>
    </row>
    <row r="4" spans="1:7" ht="15.75" x14ac:dyDescent="0.25">
      <c r="B4" s="1251" t="s">
        <v>845</v>
      </c>
      <c r="C4" s="1251"/>
      <c r="D4" s="1251"/>
      <c r="E4" s="1251"/>
      <c r="F4" s="1251"/>
      <c r="G4" s="1251"/>
    </row>
    <row r="6" spans="1:7" s="180" customFormat="1" ht="13.5" customHeight="1" x14ac:dyDescent="0.25">
      <c r="A6" s="1252" t="s">
        <v>731</v>
      </c>
      <c r="B6" s="1249" t="s">
        <v>846</v>
      </c>
      <c r="C6" s="1246" t="s">
        <v>847</v>
      </c>
      <c r="D6" s="1253" t="s">
        <v>848</v>
      </c>
      <c r="E6" s="1254" t="s">
        <v>849</v>
      </c>
      <c r="F6" s="1254"/>
      <c r="G6" s="1254"/>
    </row>
    <row r="7" spans="1:7" s="180" customFormat="1" ht="13.5" customHeight="1" x14ac:dyDescent="0.25">
      <c r="A7" s="1252"/>
      <c r="B7" s="1249"/>
      <c r="C7" s="1247"/>
      <c r="D7" s="1253"/>
      <c r="E7" s="1249" t="s">
        <v>850</v>
      </c>
      <c r="F7" s="1249"/>
      <c r="G7" s="1249" t="s">
        <v>851</v>
      </c>
    </row>
    <row r="8" spans="1:7" s="180" customFormat="1" ht="70.5" customHeight="1" x14ac:dyDescent="0.25">
      <c r="A8" s="1252"/>
      <c r="B8" s="1249"/>
      <c r="C8" s="1248"/>
      <c r="D8" s="1253"/>
      <c r="E8" s="542" t="s">
        <v>852</v>
      </c>
      <c r="F8" s="543" t="s">
        <v>853</v>
      </c>
      <c r="G8" s="1249"/>
    </row>
    <row r="9" spans="1:7" s="180" customFormat="1" x14ac:dyDescent="0.25">
      <c r="A9" s="181" t="s">
        <v>743</v>
      </c>
      <c r="B9" s="535" t="s">
        <v>854</v>
      </c>
      <c r="C9" s="536">
        <f>1626000+427343.82</f>
        <v>2053343.82</v>
      </c>
      <c r="D9" s="536">
        <f>1634000+427343.82</f>
        <v>2061343.82</v>
      </c>
      <c r="E9" s="537">
        <f>D9-G9</f>
        <v>2051343.82</v>
      </c>
      <c r="F9" s="537">
        <v>357300</v>
      </c>
      <c r="G9" s="538">
        <v>10000</v>
      </c>
    </row>
    <row r="10" spans="1:7" s="180" customFormat="1" x14ac:dyDescent="0.25">
      <c r="A10" s="182"/>
      <c r="B10" s="183" t="s">
        <v>849</v>
      </c>
      <c r="C10" s="184"/>
      <c r="D10" s="184"/>
      <c r="E10" s="185"/>
      <c r="F10" s="185"/>
      <c r="G10" s="186"/>
    </row>
    <row r="11" spans="1:7" s="180" customFormat="1" x14ac:dyDescent="0.25">
      <c r="A11" s="182"/>
      <c r="B11" s="183" t="s">
        <v>855</v>
      </c>
      <c r="C11" s="187">
        <f>C13+C14+C15</f>
        <v>427343.81999999995</v>
      </c>
      <c r="D11" s="187"/>
      <c r="E11" s="185"/>
      <c r="F11" s="185"/>
      <c r="G11" s="186"/>
    </row>
    <row r="12" spans="1:7" s="180" customFormat="1" x14ac:dyDescent="0.25">
      <c r="A12" s="182"/>
      <c r="B12" s="183" t="s">
        <v>856</v>
      </c>
      <c r="C12" s="188"/>
      <c r="D12" s="184"/>
      <c r="E12" s="185"/>
      <c r="F12" s="185"/>
      <c r="G12" s="186"/>
    </row>
    <row r="13" spans="1:7" s="180" customFormat="1" ht="13.5" x14ac:dyDescent="0.25">
      <c r="A13" s="189"/>
      <c r="B13" s="190" t="s">
        <v>857</v>
      </c>
      <c r="C13" s="191">
        <v>3808.76</v>
      </c>
      <c r="D13" s="184"/>
      <c r="E13" s="185"/>
      <c r="F13" s="185"/>
      <c r="G13" s="186"/>
    </row>
    <row r="14" spans="1:7" s="180" customFormat="1" ht="27" x14ac:dyDescent="0.25">
      <c r="A14" s="189"/>
      <c r="B14" s="190" t="s">
        <v>858</v>
      </c>
      <c r="C14" s="191">
        <v>75084.960000000006</v>
      </c>
      <c r="D14" s="184"/>
      <c r="E14" s="185"/>
      <c r="F14" s="185"/>
      <c r="G14" s="186"/>
    </row>
    <row r="15" spans="1:7" s="180" customFormat="1" ht="25.5" x14ac:dyDescent="0.25">
      <c r="A15" s="192"/>
      <c r="B15" s="193" t="s">
        <v>859</v>
      </c>
      <c r="C15" s="194">
        <v>348450.1</v>
      </c>
      <c r="D15" s="195"/>
      <c r="E15" s="196"/>
      <c r="F15" s="196"/>
      <c r="G15" s="197"/>
    </row>
    <row r="16" spans="1:7" s="180" customFormat="1" ht="24.75" customHeight="1" x14ac:dyDescent="0.25">
      <c r="A16" s="1243" t="s">
        <v>1071</v>
      </c>
      <c r="B16" s="1244"/>
      <c r="C16" s="539">
        <f>SUM(C9)</f>
        <v>2053343.82</v>
      </c>
      <c r="D16" s="539">
        <f>D9</f>
        <v>2061343.82</v>
      </c>
      <c r="E16" s="540">
        <f>E9</f>
        <v>2051343.82</v>
      </c>
      <c r="F16" s="540">
        <f>F9</f>
        <v>357300</v>
      </c>
      <c r="G16" s="541">
        <f>G9</f>
        <v>10000</v>
      </c>
    </row>
    <row r="17" spans="1:7" x14ac:dyDescent="0.2">
      <c r="A17" s="181" t="s">
        <v>746</v>
      </c>
      <c r="B17" s="535" t="s">
        <v>854</v>
      </c>
      <c r="C17" s="536">
        <v>1006162.97</v>
      </c>
      <c r="D17" s="536">
        <v>1020853.35</v>
      </c>
      <c r="E17" s="1037">
        <v>1020853.35</v>
      </c>
      <c r="F17" s="1037">
        <v>149645.92000000001</v>
      </c>
      <c r="G17" s="1036">
        <v>0</v>
      </c>
    </row>
    <row r="18" spans="1:7" x14ac:dyDescent="0.2">
      <c r="A18" s="182"/>
      <c r="B18" s="183" t="s">
        <v>849</v>
      </c>
      <c r="C18" s="184"/>
      <c r="D18" s="184"/>
      <c r="E18" s="185"/>
      <c r="F18" s="185"/>
      <c r="G18" s="186"/>
    </row>
    <row r="19" spans="1:7" x14ac:dyDescent="0.2">
      <c r="A19" s="182"/>
      <c r="B19" s="183" t="s">
        <v>855</v>
      </c>
      <c r="C19" s="187">
        <v>213672</v>
      </c>
      <c r="D19" s="184"/>
      <c r="E19" s="185"/>
      <c r="F19" s="185"/>
      <c r="G19" s="186"/>
    </row>
    <row r="20" spans="1:7" x14ac:dyDescent="0.2">
      <c r="A20" s="182"/>
      <c r="B20" s="183" t="s">
        <v>856</v>
      </c>
      <c r="C20" s="188"/>
      <c r="D20" s="184"/>
      <c r="E20" s="185"/>
      <c r="F20" s="185"/>
      <c r="G20" s="186"/>
    </row>
    <row r="21" spans="1:7" ht="13.5" x14ac:dyDescent="0.2">
      <c r="A21" s="189"/>
      <c r="B21" s="190" t="s">
        <v>857</v>
      </c>
      <c r="C21" s="191">
        <v>1904</v>
      </c>
      <c r="D21" s="184"/>
      <c r="E21" s="185"/>
      <c r="F21" s="185"/>
      <c r="G21" s="186"/>
    </row>
    <row r="22" spans="1:7" ht="18.75" customHeight="1" x14ac:dyDescent="0.2">
      <c r="A22" s="189"/>
      <c r="B22" s="190" t="s">
        <v>858</v>
      </c>
      <c r="C22" s="191">
        <v>37543</v>
      </c>
      <c r="D22" s="184"/>
      <c r="E22" s="185"/>
      <c r="F22" s="185"/>
      <c r="G22" s="186"/>
    </row>
    <row r="23" spans="1:7" ht="31.5" customHeight="1" x14ac:dyDescent="0.2">
      <c r="A23" s="192"/>
      <c r="B23" s="193" t="s">
        <v>859</v>
      </c>
      <c r="C23" s="194">
        <v>174225</v>
      </c>
      <c r="D23" s="195"/>
      <c r="E23" s="196"/>
      <c r="F23" s="196"/>
      <c r="G23" s="197"/>
    </row>
    <row r="24" spans="1:7" ht="24" customHeight="1" x14ac:dyDescent="0.2">
      <c r="A24" s="1239" t="s">
        <v>1072</v>
      </c>
      <c r="B24" s="1240"/>
      <c r="C24" s="544">
        <f>SUM(C17)</f>
        <v>1006162.97</v>
      </c>
      <c r="D24" s="544">
        <f>D17</f>
        <v>1020853.35</v>
      </c>
      <c r="E24" s="545">
        <f>E17</f>
        <v>1020853.35</v>
      </c>
      <c r="F24" s="545">
        <f>F17</f>
        <v>149645.92000000001</v>
      </c>
      <c r="G24" s="545">
        <f>G17</f>
        <v>0</v>
      </c>
    </row>
    <row r="25" spans="1:7" ht="23.25" customHeight="1" x14ac:dyDescent="0.2">
      <c r="A25" s="1241" t="s">
        <v>1032</v>
      </c>
      <c r="B25" s="1242"/>
      <c r="C25" s="546">
        <f>C24/C16</f>
        <v>0.49001193088062572</v>
      </c>
      <c r="D25" s="546">
        <f t="shared" ref="D25:G25" si="0">D24/D16</f>
        <v>0.49523681595242075</v>
      </c>
      <c r="E25" s="546">
        <f t="shared" si="0"/>
        <v>0.49765102273299067</v>
      </c>
      <c r="F25" s="546">
        <f t="shared" si="0"/>
        <v>0.41882429331094323</v>
      </c>
      <c r="G25" s="546">
        <f t="shared" si="0"/>
        <v>0</v>
      </c>
    </row>
  </sheetData>
  <sheetProtection selectLockedCells="1" selectUnlockedCells="1"/>
  <mergeCells count="13">
    <mergeCell ref="A24:B24"/>
    <mergeCell ref="A25:B25"/>
    <mergeCell ref="A16:B16"/>
    <mergeCell ref="E1:G1"/>
    <mergeCell ref="C6:C8"/>
    <mergeCell ref="E7:F7"/>
    <mergeCell ref="G7:G8"/>
    <mergeCell ref="A3:G3"/>
    <mergeCell ref="B4:G4"/>
    <mergeCell ref="A6:A8"/>
    <mergeCell ref="B6:B8"/>
    <mergeCell ref="D6:D8"/>
    <mergeCell ref="E6:G6"/>
  </mergeCells>
  <pageMargins left="0.27559055118110237" right="0.31496062992125984" top="0.78740157480314965" bottom="0.39370078740157483" header="0.51181102362204722" footer="0.11811023622047245"/>
  <pageSetup paperSize="9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16" workbookViewId="0">
      <selection activeCell="A6" sqref="A6:D6"/>
    </sheetView>
  </sheetViews>
  <sheetFormatPr defaultRowHeight="12.75" x14ac:dyDescent="0.2"/>
  <cols>
    <col min="1" max="1" width="4.7109375" style="404" customWidth="1"/>
    <col min="2" max="2" width="7.5703125" style="404" customWidth="1"/>
    <col min="3" max="3" width="7.7109375" style="404" customWidth="1"/>
    <col min="4" max="4" width="31.85546875" style="404" customWidth="1"/>
    <col min="5" max="5" width="12.42578125" style="404" customWidth="1"/>
    <col min="6" max="6" width="12.140625" style="404" customWidth="1"/>
    <col min="7" max="7" width="9.28515625" style="404" customWidth="1"/>
    <col min="8" max="16384" width="9.140625" style="404"/>
  </cols>
  <sheetData>
    <row r="1" spans="1:7" x14ac:dyDescent="0.2">
      <c r="D1" s="405" t="s">
        <v>1024</v>
      </c>
      <c r="E1" s="405" t="s">
        <v>1075</v>
      </c>
    </row>
    <row r="2" spans="1:7" x14ac:dyDescent="0.2">
      <c r="D2" s="405"/>
      <c r="E2" s="1255"/>
      <c r="F2" s="1255"/>
      <c r="G2" s="1255"/>
    </row>
    <row r="3" spans="1:7" x14ac:dyDescent="0.2">
      <c r="D3" s="1256"/>
      <c r="E3" s="1256"/>
    </row>
    <row r="5" spans="1:7" ht="30.75" customHeight="1" x14ac:dyDescent="0.2">
      <c r="A5" s="1258" t="s">
        <v>1148</v>
      </c>
      <c r="B5" s="1258"/>
      <c r="C5" s="1258"/>
      <c r="D5" s="1258"/>
      <c r="E5" s="1258"/>
      <c r="F5" s="1258"/>
      <c r="G5" s="1258"/>
    </row>
    <row r="6" spans="1:7" ht="28.5" customHeight="1" x14ac:dyDescent="0.2">
      <c r="A6" s="1257" t="s">
        <v>864</v>
      </c>
      <c r="B6" s="1257"/>
      <c r="C6" s="1257"/>
      <c r="D6" s="1257"/>
      <c r="E6" s="406"/>
    </row>
    <row r="7" spans="1:7" ht="66" customHeight="1" x14ac:dyDescent="0.2">
      <c r="A7" s="724" t="s">
        <v>0</v>
      </c>
      <c r="B7" s="724" t="s">
        <v>1</v>
      </c>
      <c r="C7" s="724" t="s">
        <v>2</v>
      </c>
      <c r="D7" s="725" t="s">
        <v>3</v>
      </c>
      <c r="E7" s="726" t="s">
        <v>1080</v>
      </c>
      <c r="F7" s="727" t="s">
        <v>1079</v>
      </c>
      <c r="G7" s="728" t="s">
        <v>1032</v>
      </c>
    </row>
    <row r="8" spans="1:7" ht="24" x14ac:dyDescent="0.2">
      <c r="A8" s="729">
        <v>900</v>
      </c>
      <c r="B8" s="730"/>
      <c r="C8" s="731"/>
      <c r="D8" s="775" t="s">
        <v>236</v>
      </c>
      <c r="E8" s="732">
        <f>E9</f>
        <v>225000</v>
      </c>
      <c r="F8" s="732">
        <f t="shared" ref="F8:F9" si="0">F9</f>
        <v>400220.72</v>
      </c>
      <c r="G8" s="733">
        <f>F8/E8</f>
        <v>1.7787587555555555</v>
      </c>
    </row>
    <row r="9" spans="1:7" ht="36" x14ac:dyDescent="0.2">
      <c r="A9" s="734"/>
      <c r="B9" s="735">
        <v>90019</v>
      </c>
      <c r="C9" s="735"/>
      <c r="D9" s="736" t="s">
        <v>242</v>
      </c>
      <c r="E9" s="737">
        <f>E10</f>
        <v>225000</v>
      </c>
      <c r="F9" s="737">
        <f t="shared" si="0"/>
        <v>400220.72</v>
      </c>
      <c r="G9" s="738">
        <f>F9/E9</f>
        <v>1.7787587555555555</v>
      </c>
    </row>
    <row r="10" spans="1:7" x14ac:dyDescent="0.2">
      <c r="A10" s="739"/>
      <c r="B10" s="740"/>
      <c r="C10" s="773" t="s">
        <v>18</v>
      </c>
      <c r="D10" s="776" t="s">
        <v>19</v>
      </c>
      <c r="E10" s="742">
        <v>225000</v>
      </c>
      <c r="F10" s="1044">
        <v>400220.72</v>
      </c>
      <c r="G10" s="774">
        <f>F10/E10</f>
        <v>1.7787587555555555</v>
      </c>
    </row>
    <row r="11" spans="1:7" ht="27" customHeight="1" x14ac:dyDescent="0.2">
      <c r="A11" s="1259" t="s">
        <v>816</v>
      </c>
      <c r="B11" s="1260"/>
      <c r="C11" s="1260"/>
      <c r="D11" s="1261"/>
      <c r="E11" s="768">
        <f>E8</f>
        <v>225000</v>
      </c>
      <c r="F11" s="768">
        <f t="shared" ref="F11" si="1">F8</f>
        <v>400220.72</v>
      </c>
      <c r="G11" s="769">
        <f>F11/E11</f>
        <v>1.7787587555555555</v>
      </c>
    </row>
    <row r="12" spans="1:7" ht="30" customHeight="1" x14ac:dyDescent="0.2">
      <c r="A12" s="1262" t="s">
        <v>1025</v>
      </c>
      <c r="B12" s="1262"/>
      <c r="C12" s="1262"/>
      <c r="D12" s="1262"/>
      <c r="E12" s="407"/>
      <c r="F12" s="744"/>
      <c r="G12" s="744"/>
    </row>
    <row r="13" spans="1:7" ht="53.25" customHeight="1" x14ac:dyDescent="0.2">
      <c r="A13" s="745" t="s">
        <v>0</v>
      </c>
      <c r="B13" s="724" t="s">
        <v>1</v>
      </c>
      <c r="C13" s="724" t="s">
        <v>2</v>
      </c>
      <c r="D13" s="725" t="s">
        <v>3</v>
      </c>
      <c r="E13" s="726" t="s">
        <v>1080</v>
      </c>
      <c r="F13" s="727" t="s">
        <v>1079</v>
      </c>
      <c r="G13" s="728" t="s">
        <v>1032</v>
      </c>
    </row>
    <row r="14" spans="1:7" ht="25.5" x14ac:dyDescent="0.2">
      <c r="A14" s="729">
        <v>900</v>
      </c>
      <c r="B14" s="730"/>
      <c r="C14" s="731"/>
      <c r="D14" s="746" t="s">
        <v>236</v>
      </c>
      <c r="E14" s="747">
        <f>E15+E18+E22+E25</f>
        <v>225000</v>
      </c>
      <c r="F14" s="747">
        <f>F15+F18+F22+F25</f>
        <v>10539.16</v>
      </c>
      <c r="G14" s="765">
        <f t="shared" ref="G14:G26" si="2">F14/E14</f>
        <v>4.6840711111111114E-2</v>
      </c>
    </row>
    <row r="15" spans="1:7" ht="24" x14ac:dyDescent="0.2">
      <c r="A15" s="1263"/>
      <c r="B15" s="735">
        <v>90001</v>
      </c>
      <c r="C15" s="735"/>
      <c r="D15" s="748" t="s">
        <v>1026</v>
      </c>
      <c r="E15" s="749">
        <f>E16+E17</f>
        <v>20000</v>
      </c>
      <c r="F15" s="749">
        <f t="shared" ref="F15" si="3">F16+F17</f>
        <v>0</v>
      </c>
      <c r="G15" s="766">
        <f t="shared" si="2"/>
        <v>0</v>
      </c>
    </row>
    <row r="16" spans="1:7" x14ac:dyDescent="0.2">
      <c r="A16" s="1264"/>
      <c r="B16" s="1266"/>
      <c r="C16" s="750">
        <v>4210</v>
      </c>
      <c r="D16" s="777" t="s">
        <v>279</v>
      </c>
      <c r="E16" s="751">
        <v>10000</v>
      </c>
      <c r="F16" s="752">
        <v>0</v>
      </c>
      <c r="G16" s="767">
        <f t="shared" si="2"/>
        <v>0</v>
      </c>
    </row>
    <row r="17" spans="1:7" x14ac:dyDescent="0.2">
      <c r="A17" s="1264"/>
      <c r="B17" s="1267"/>
      <c r="C17" s="753">
        <v>4300</v>
      </c>
      <c r="D17" s="777" t="s">
        <v>263</v>
      </c>
      <c r="E17" s="751">
        <v>10000</v>
      </c>
      <c r="F17" s="752">
        <v>0</v>
      </c>
      <c r="G17" s="767">
        <f t="shared" si="2"/>
        <v>0</v>
      </c>
    </row>
    <row r="18" spans="1:7" x14ac:dyDescent="0.2">
      <c r="A18" s="1264"/>
      <c r="B18" s="735">
        <v>90002</v>
      </c>
      <c r="C18" s="735"/>
      <c r="D18" s="736" t="s">
        <v>238</v>
      </c>
      <c r="E18" s="749">
        <f>SUM(E19:E21)</f>
        <v>75000</v>
      </c>
      <c r="F18" s="749">
        <f t="shared" ref="F18" si="4">SUM(F19:F21)</f>
        <v>4389.32</v>
      </c>
      <c r="G18" s="766">
        <f t="shared" si="2"/>
        <v>5.8524266666666665E-2</v>
      </c>
    </row>
    <row r="19" spans="1:7" ht="60" x14ac:dyDescent="0.2">
      <c r="A19" s="1264"/>
      <c r="B19" s="754"/>
      <c r="C19" s="754">
        <v>2320</v>
      </c>
      <c r="D19" s="755" t="s">
        <v>830</v>
      </c>
      <c r="E19" s="756">
        <v>30000</v>
      </c>
      <c r="F19" s="752">
        <v>0</v>
      </c>
      <c r="G19" s="767">
        <f t="shared" si="2"/>
        <v>0</v>
      </c>
    </row>
    <row r="20" spans="1:7" x14ac:dyDescent="0.2">
      <c r="A20" s="1264"/>
      <c r="B20" s="757"/>
      <c r="C20" s="750">
        <v>4210</v>
      </c>
      <c r="D20" s="777" t="s">
        <v>279</v>
      </c>
      <c r="E20" s="758">
        <v>20000</v>
      </c>
      <c r="F20" s="752">
        <v>2275.9899999999998</v>
      </c>
      <c r="G20" s="767">
        <f t="shared" si="2"/>
        <v>0.11379949999999998</v>
      </c>
    </row>
    <row r="21" spans="1:7" x14ac:dyDescent="0.2">
      <c r="A21" s="1264"/>
      <c r="B21" s="759"/>
      <c r="C21" s="750">
        <v>4300</v>
      </c>
      <c r="D21" s="777" t="s">
        <v>263</v>
      </c>
      <c r="E21" s="758">
        <v>25000</v>
      </c>
      <c r="F21" s="752">
        <v>2113.33</v>
      </c>
      <c r="G21" s="767">
        <f t="shared" si="2"/>
        <v>8.4533200000000003E-2</v>
      </c>
    </row>
    <row r="22" spans="1:7" ht="24" x14ac:dyDescent="0.2">
      <c r="A22" s="1264"/>
      <c r="B22" s="735">
        <v>90004</v>
      </c>
      <c r="C22" s="760"/>
      <c r="D22" s="736" t="s">
        <v>682</v>
      </c>
      <c r="E22" s="749">
        <f>SUM(E23:E24)</f>
        <v>80000</v>
      </c>
      <c r="F22" s="749">
        <f t="shared" ref="F22" si="5">SUM(F23:F24)</f>
        <v>6149.84</v>
      </c>
      <c r="G22" s="766">
        <f t="shared" si="2"/>
        <v>7.6872999999999997E-2</v>
      </c>
    </row>
    <row r="23" spans="1:7" x14ac:dyDescent="0.2">
      <c r="A23" s="1264"/>
      <c r="B23" s="761"/>
      <c r="C23" s="741">
        <v>4210</v>
      </c>
      <c r="D23" s="776" t="s">
        <v>279</v>
      </c>
      <c r="E23" s="762">
        <v>40000</v>
      </c>
      <c r="F23" s="752">
        <v>4673.84</v>
      </c>
      <c r="G23" s="767">
        <f t="shared" si="2"/>
        <v>0.11684600000000001</v>
      </c>
    </row>
    <row r="24" spans="1:7" x14ac:dyDescent="0.2">
      <c r="A24" s="1264"/>
      <c r="B24" s="743"/>
      <c r="C24" s="741">
        <v>4300</v>
      </c>
      <c r="D24" s="776" t="s">
        <v>263</v>
      </c>
      <c r="E24" s="762">
        <v>40000</v>
      </c>
      <c r="F24" s="752">
        <v>1476</v>
      </c>
      <c r="G24" s="767">
        <f t="shared" si="2"/>
        <v>3.6900000000000002E-2</v>
      </c>
    </row>
    <row r="25" spans="1:7" x14ac:dyDescent="0.2">
      <c r="A25" s="1264"/>
      <c r="B25" s="735">
        <v>90095</v>
      </c>
      <c r="C25" s="760"/>
      <c r="D25" s="736" t="s">
        <v>9</v>
      </c>
      <c r="E25" s="749">
        <f>SUM(E26:E26)</f>
        <v>50000</v>
      </c>
      <c r="F25" s="749">
        <f>SUM(F26:F26)</f>
        <v>0</v>
      </c>
      <c r="G25" s="766">
        <f t="shared" si="2"/>
        <v>0</v>
      </c>
    </row>
    <row r="26" spans="1:7" x14ac:dyDescent="0.2">
      <c r="A26" s="1265"/>
      <c r="B26" s="772"/>
      <c r="C26" s="741">
        <v>4300</v>
      </c>
      <c r="D26" s="776" t="s">
        <v>263</v>
      </c>
      <c r="E26" s="763">
        <v>50000</v>
      </c>
      <c r="F26" s="764">
        <v>0</v>
      </c>
      <c r="G26" s="767">
        <f t="shared" si="2"/>
        <v>0</v>
      </c>
    </row>
    <row r="27" spans="1:7" ht="33" customHeight="1" x14ac:dyDescent="0.2">
      <c r="A27" s="1259" t="s">
        <v>816</v>
      </c>
      <c r="B27" s="1260"/>
      <c r="C27" s="1260"/>
      <c r="D27" s="1261"/>
      <c r="E27" s="770">
        <f>E14</f>
        <v>225000</v>
      </c>
      <c r="F27" s="770">
        <f>F14</f>
        <v>10539.16</v>
      </c>
      <c r="G27" s="771">
        <f>F27/E27</f>
        <v>4.6840711111111114E-2</v>
      </c>
    </row>
    <row r="28" spans="1:7" x14ac:dyDescent="0.2">
      <c r="A28" s="408"/>
      <c r="B28" s="409"/>
      <c r="C28" s="409"/>
      <c r="D28" s="409"/>
      <c r="E28" s="409"/>
    </row>
    <row r="29" spans="1:7" x14ac:dyDescent="0.2">
      <c r="A29" s="408"/>
      <c r="B29" s="409"/>
      <c r="C29" s="409"/>
      <c r="D29" s="409"/>
      <c r="E29" s="409"/>
    </row>
    <row r="30" spans="1:7" x14ac:dyDescent="0.2">
      <c r="A30" s="408"/>
      <c r="B30" s="409"/>
      <c r="C30" s="409"/>
      <c r="D30" s="409"/>
      <c r="E30" s="409"/>
    </row>
    <row r="31" spans="1:7" x14ac:dyDescent="0.2">
      <c r="A31" s="408"/>
      <c r="B31" s="409"/>
      <c r="C31" s="409"/>
      <c r="D31" s="409"/>
      <c r="E31" s="409"/>
    </row>
    <row r="32" spans="1:7" x14ac:dyDescent="0.2">
      <c r="A32" s="408"/>
      <c r="B32" s="409"/>
      <c r="C32" s="409"/>
      <c r="D32" s="409"/>
      <c r="E32" s="409"/>
    </row>
    <row r="33" spans="1:5" x14ac:dyDescent="0.2">
      <c r="A33" s="408"/>
      <c r="B33" s="409"/>
      <c r="C33" s="409"/>
      <c r="D33" s="409"/>
      <c r="E33" s="409"/>
    </row>
    <row r="34" spans="1:5" x14ac:dyDescent="0.2">
      <c r="A34" s="408"/>
      <c r="B34" s="409"/>
      <c r="C34" s="409"/>
      <c r="D34" s="409"/>
      <c r="E34" s="409"/>
    </row>
    <row r="35" spans="1:5" x14ac:dyDescent="0.2">
      <c r="A35" s="408"/>
      <c r="B35" s="409"/>
      <c r="C35" s="409"/>
      <c r="D35" s="409"/>
      <c r="E35" s="409"/>
    </row>
    <row r="36" spans="1:5" x14ac:dyDescent="0.2">
      <c r="A36" s="408"/>
      <c r="B36" s="409"/>
      <c r="C36" s="409"/>
      <c r="D36" s="409"/>
      <c r="E36" s="409"/>
    </row>
    <row r="37" spans="1:5" x14ac:dyDescent="0.2">
      <c r="A37" s="408"/>
      <c r="B37" s="409"/>
      <c r="C37" s="409"/>
      <c r="D37" s="409"/>
      <c r="E37" s="409"/>
    </row>
    <row r="38" spans="1:5" x14ac:dyDescent="0.2">
      <c r="A38" s="408"/>
      <c r="B38" s="409"/>
      <c r="C38" s="409"/>
      <c r="D38" s="409"/>
      <c r="E38" s="409"/>
    </row>
    <row r="39" spans="1:5" x14ac:dyDescent="0.2">
      <c r="A39" s="408"/>
      <c r="B39" s="408"/>
      <c r="C39" s="408"/>
      <c r="D39" s="408"/>
      <c r="E39" s="408"/>
    </row>
    <row r="40" spans="1:5" x14ac:dyDescent="0.2">
      <c r="A40" s="408"/>
      <c r="B40" s="408"/>
      <c r="C40" s="408"/>
      <c r="D40" s="408"/>
      <c r="E40" s="408"/>
    </row>
    <row r="41" spans="1:5" x14ac:dyDescent="0.2">
      <c r="A41" s="408"/>
      <c r="B41" s="408"/>
      <c r="C41" s="408"/>
      <c r="D41" s="408"/>
      <c r="E41" s="408"/>
    </row>
    <row r="42" spans="1:5" x14ac:dyDescent="0.2">
      <c r="A42" s="408"/>
      <c r="B42" s="408"/>
      <c r="C42" s="408"/>
      <c r="D42" s="408"/>
      <c r="E42" s="408"/>
    </row>
    <row r="43" spans="1:5" x14ac:dyDescent="0.2">
      <c r="A43" s="408"/>
      <c r="B43" s="408"/>
      <c r="C43" s="408"/>
      <c r="D43" s="408"/>
      <c r="E43" s="408"/>
    </row>
    <row r="44" spans="1:5" x14ac:dyDescent="0.2">
      <c r="A44" s="408"/>
      <c r="B44" s="408"/>
      <c r="C44" s="408"/>
      <c r="D44" s="408"/>
      <c r="E44" s="408"/>
    </row>
  </sheetData>
  <mergeCells count="9">
    <mergeCell ref="E2:G2"/>
    <mergeCell ref="D3:E3"/>
    <mergeCell ref="A6:D6"/>
    <mergeCell ref="A5:G5"/>
    <mergeCell ref="A27:D27"/>
    <mergeCell ref="A11:D11"/>
    <mergeCell ref="A12:D12"/>
    <mergeCell ref="A15:A26"/>
    <mergeCell ref="B16:B17"/>
  </mergeCells>
  <pageMargins left="1.1811023622047245" right="0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9</vt:i4>
      </vt:variant>
    </vt:vector>
  </HeadingPairs>
  <TitlesOfParts>
    <vt:vector size="22" baseType="lpstr">
      <vt:lpstr>Zał. Nr 1</vt:lpstr>
      <vt:lpstr>Zał. Nr 2</vt:lpstr>
      <vt:lpstr>Zał. nr 3 </vt:lpstr>
      <vt:lpstr>Zał. nr 4.</vt:lpstr>
      <vt:lpstr>Zał. Nr 5.</vt:lpstr>
      <vt:lpstr>Zał. Nr 6.</vt:lpstr>
      <vt:lpstr>zał nr 7.</vt:lpstr>
      <vt:lpstr>zał.nr 8</vt:lpstr>
      <vt:lpstr>Zał. nr 9</vt:lpstr>
      <vt:lpstr>Zał. nr 10</vt:lpstr>
      <vt:lpstr>Zał. Nr 11 Przedsięwzięcia </vt:lpstr>
      <vt:lpstr>Tabela nr 1.</vt:lpstr>
      <vt:lpstr>Nr 12 Wynagrodzenia</vt:lpstr>
      <vt:lpstr>'Nr 12 Wynagrodzenia'!Tytuły_wydruku</vt:lpstr>
      <vt:lpstr>'Tabela nr 1.'!Tytuły_wydruku</vt:lpstr>
      <vt:lpstr>'zał nr 7.'!Tytuły_wydruku</vt:lpstr>
      <vt:lpstr>'Zał. Nr 1'!Tytuły_wydruku</vt:lpstr>
      <vt:lpstr>'Zał. Nr 11 Przedsięwzięcia '!Tytuły_wydruku</vt:lpstr>
      <vt:lpstr>'Zał. Nr 2'!Tytuły_wydruku</vt:lpstr>
      <vt:lpstr>'Zał. nr 4.'!Tytuły_wydruku</vt:lpstr>
      <vt:lpstr>'Zał. Nr 5.'!Tytuły_wydruku</vt:lpstr>
      <vt:lpstr>'Zał. Nr 6.'!Tytuły_wydruku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mkachlicka</cp:lastModifiedBy>
  <cp:lastPrinted>2015-08-11T14:39:59Z</cp:lastPrinted>
  <dcterms:created xsi:type="dcterms:W3CDTF">2015-05-28T09:02:04Z</dcterms:created>
  <dcterms:modified xsi:type="dcterms:W3CDTF">2015-08-11T14:40:08Z</dcterms:modified>
</cp:coreProperties>
</file>