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 activeTab="1"/>
  </bookViews>
  <sheets>
    <sheet name=" Zał.1 Dochody  " sheetId="1" r:id="rId1"/>
    <sheet name="Zał. 2 Wydatki  " sheetId="2" r:id="rId2"/>
    <sheet name=" prognoza zadłużenia 2014) " sheetId="4" r:id="rId3"/>
  </sheets>
  <externalReferences>
    <externalReference r:id="rId4"/>
  </externalReferences>
  <definedNames>
    <definedName name="_xlnm._FilterDatabase" localSheetId="1" hidden="1">'Zał. 2 Wydatki  '!$A$3:$N$527</definedName>
    <definedName name="Excel_BuiltIn_Print_Titles_1" localSheetId="2">' prognoza zadłużenia 2014) '!$A:$B</definedName>
    <definedName name="Excel_BuiltIn_Print_Titles_2" localSheetId="2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2_1" localSheetId="2">#REF!</definedName>
    <definedName name="Excel_BuiltIn_Print_Titles_2_1" localSheetId="0">#REF!</definedName>
    <definedName name="Excel_BuiltIn_Print_Titles_2_1" localSheetId="1">#REF!</definedName>
    <definedName name="Excel_BuiltIn_Print_Titles_2_1">#REF!</definedName>
    <definedName name="Excel_BuiltIn_Print_Titles_2_1_1" localSheetId="2">#REF!</definedName>
    <definedName name="Excel_BuiltIn_Print_Titles_2_1_1" localSheetId="0">#REF!</definedName>
    <definedName name="Excel_BuiltIn_Print_Titles_2_1_1" localSheetId="1">#REF!</definedName>
    <definedName name="Excel_BuiltIn_Print_Titles_2_1_1">#REF!</definedName>
    <definedName name="Excel_BuiltIn_Print_Titles_3_1" localSheetId="2">#REF!</definedName>
    <definedName name="Excel_BuiltIn_Print_Titles_3_1" localSheetId="0">#REF!</definedName>
    <definedName name="Excel_BuiltIn_Print_Titles_3_1" localSheetId="1">#REF!</definedName>
    <definedName name="Excel_BuiltIn_Print_Titles_3_1">#REF!</definedName>
    <definedName name="Excel_BuiltIn_Print_Titles_5" localSheetId="2">#REF!</definedName>
    <definedName name="Excel_BuiltIn_Print_Titles_5" localSheetId="0">#REF!</definedName>
    <definedName name="Excel_BuiltIn_Print_Titles_5" localSheetId="1">#REF!</definedName>
    <definedName name="Excel_BuiltIn_Print_Titles_5">#REF!</definedName>
    <definedName name="Excel_BuiltIn_Print_Titles_5_1" localSheetId="2">#REF!</definedName>
    <definedName name="Excel_BuiltIn_Print_Titles_5_1" localSheetId="0">#REF!</definedName>
    <definedName name="Excel_BuiltIn_Print_Titles_5_1" localSheetId="1">#REF!</definedName>
    <definedName name="Excel_BuiltIn_Print_Titles_5_1">#REF!</definedName>
    <definedName name="Excel_BuiltIn_Print_Titles_6" localSheetId="2">#REF!</definedName>
    <definedName name="Excel_BuiltIn_Print_Titles_6" localSheetId="0">#REF!</definedName>
    <definedName name="Excel_BuiltIn_Print_Titles_6" localSheetId="1">#REF!</definedName>
    <definedName name="Excel_BuiltIn_Print_Titles_6">#REF!</definedName>
    <definedName name="Excel_BuiltIn_Print_Titles_6_1" localSheetId="2">#REF!</definedName>
    <definedName name="Excel_BuiltIn_Print_Titles_6_1" localSheetId="0">#REF!</definedName>
    <definedName name="Excel_BuiltIn_Print_Titles_6_1" localSheetId="1">#REF!</definedName>
    <definedName name="Excel_BuiltIn_Print_Titles_6_1">#REF!</definedName>
    <definedName name="Excel_BuiltIn_Print_Titles_8" localSheetId="2">#REF!</definedName>
    <definedName name="Excel_BuiltIn_Print_Titles_8" localSheetId="0">#REF!</definedName>
    <definedName name="Excel_BuiltIn_Print_Titles_8" localSheetId="1">#REF!</definedName>
    <definedName name="Excel_BuiltIn_Print_Titles_8">#REF!</definedName>
    <definedName name="Excel_BuiltIn_Print_Titles_8_1" localSheetId="2">#REF!</definedName>
    <definedName name="Excel_BuiltIn_Print_Titles_8_1" localSheetId="0">#REF!</definedName>
    <definedName name="Excel_BuiltIn_Print_Titles_8_1" localSheetId="1">#REF!</definedName>
    <definedName name="Excel_BuiltIn_Print_Titles_8_1">#REF!</definedName>
    <definedName name="_xlnm.Print_Titles" localSheetId="2">' prognoza zadłużenia 2014) '!$A:$B,' prognoza zadłużenia 2014) '!$1:$1</definedName>
    <definedName name="_xlnm.Print_Titles" localSheetId="0">' Zał.1 Dochody  '!$4:$4</definedName>
    <definedName name="_xlnm.Print_Titles" localSheetId="1">'Zał. 2 Wydatki  '!$3:$3</definedName>
  </definedNames>
  <calcPr calcId="145621"/>
</workbook>
</file>

<file path=xl/calcChain.xml><?xml version="1.0" encoding="utf-8"?>
<calcChain xmlns="http://schemas.openxmlformats.org/spreadsheetml/2006/main">
  <c r="H68" i="2" l="1"/>
  <c r="I180" i="1" l="1"/>
  <c r="I17" i="1"/>
  <c r="J527" i="2" l="1"/>
  <c r="I527" i="2"/>
  <c r="G527" i="2"/>
  <c r="F527" i="2"/>
  <c r="K509" i="2"/>
  <c r="H497" i="2"/>
  <c r="H496" i="2"/>
  <c r="K493" i="2"/>
  <c r="H493" i="2"/>
  <c r="I475" i="2"/>
  <c r="G475" i="2"/>
  <c r="F475" i="2"/>
  <c r="J475" i="2"/>
  <c r="K476" i="2"/>
  <c r="H476" i="2"/>
  <c r="K457" i="2"/>
  <c r="H457" i="2"/>
  <c r="K443" i="2"/>
  <c r="K444" i="2"/>
  <c r="K445" i="2"/>
  <c r="K435" i="2"/>
  <c r="H435" i="2"/>
  <c r="K336" i="2"/>
  <c r="K337" i="2"/>
  <c r="K338" i="2"/>
  <c r="K339" i="2"/>
  <c r="K340" i="2"/>
  <c r="K341" i="2"/>
  <c r="K342" i="2"/>
  <c r="K343" i="2"/>
  <c r="H337" i="2"/>
  <c r="H338" i="2"/>
  <c r="H339" i="2"/>
  <c r="H340" i="2"/>
  <c r="H341" i="2"/>
  <c r="H342" i="2"/>
  <c r="H343" i="2"/>
  <c r="H336" i="2"/>
  <c r="K297" i="2"/>
  <c r="K298" i="2"/>
  <c r="K299" i="2"/>
  <c r="K300" i="2"/>
  <c r="K301" i="2"/>
  <c r="K302" i="2"/>
  <c r="K303" i="2"/>
  <c r="K304" i="2"/>
  <c r="K305" i="2"/>
  <c r="K306" i="2"/>
  <c r="K217" i="2"/>
  <c r="H202" i="2"/>
  <c r="K177" i="2"/>
  <c r="K132" i="2"/>
  <c r="H134" i="2"/>
  <c r="K115" i="2"/>
  <c r="H115" i="2"/>
  <c r="K64" i="2"/>
  <c r="K65" i="2"/>
  <c r="K67" i="2"/>
  <c r="K68" i="2"/>
  <c r="K63" i="2"/>
  <c r="H63" i="2"/>
  <c r="K38" i="2"/>
  <c r="H38" i="2"/>
  <c r="K156" i="1"/>
  <c r="K151" i="1"/>
  <c r="K101" i="1"/>
  <c r="K87" i="1"/>
  <c r="H87" i="1"/>
  <c r="H9" i="1"/>
  <c r="AD25" i="4" l="1"/>
  <c r="V25" i="4"/>
  <c r="N25" i="4"/>
  <c r="J25" i="4"/>
  <c r="F25" i="4"/>
  <c r="AF24" i="4"/>
  <c r="AF27" i="4" s="1"/>
  <c r="AF34" i="4" s="1"/>
  <c r="AD24" i="4"/>
  <c r="AB24" i="4"/>
  <c r="AB27" i="4" s="1"/>
  <c r="AB34" i="4" s="1"/>
  <c r="Z24" i="4"/>
  <c r="Z25" i="4" s="1"/>
  <c r="X24" i="4"/>
  <c r="X27" i="4" s="1"/>
  <c r="X34" i="4" s="1"/>
  <c r="V24" i="4"/>
  <c r="V27" i="4" s="1"/>
  <c r="V34" i="4" s="1"/>
  <c r="T24" i="4"/>
  <c r="T27" i="4" s="1"/>
  <c r="T34" i="4" s="1"/>
  <c r="R24" i="4"/>
  <c r="R25" i="4" s="1"/>
  <c r="P24" i="4"/>
  <c r="N24" i="4"/>
  <c r="L24" i="4"/>
  <c r="J24" i="4"/>
  <c r="G24" i="4"/>
  <c r="E24" i="4"/>
  <c r="AF23" i="4"/>
  <c r="AF26" i="4" s="1"/>
  <c r="AF33" i="4" s="1"/>
  <c r="AF35" i="4" s="1"/>
  <c r="AD23" i="4"/>
  <c r="AB23" i="4"/>
  <c r="AB26" i="4" s="1"/>
  <c r="Z23" i="4"/>
  <c r="X23" i="4"/>
  <c r="X26" i="4" s="1"/>
  <c r="V23" i="4"/>
  <c r="V26" i="4" s="1"/>
  <c r="T23" i="4"/>
  <c r="T26" i="4" s="1"/>
  <c r="R23" i="4"/>
  <c r="P23" i="4"/>
  <c r="P25" i="4" s="1"/>
  <c r="N23" i="4"/>
  <c r="N26" i="4" s="1"/>
  <c r="L23" i="4"/>
  <c r="L26" i="4" s="1"/>
  <c r="J23" i="4"/>
  <c r="J26" i="4" s="1"/>
  <c r="I23" i="4"/>
  <c r="I25" i="4" s="1"/>
  <c r="H23" i="4"/>
  <c r="H33" i="4" s="1"/>
  <c r="H35" i="4" s="1"/>
  <c r="G23" i="4"/>
  <c r="G25" i="4" s="1"/>
  <c r="F23" i="4"/>
  <c r="E23" i="4"/>
  <c r="E25" i="4" s="1"/>
  <c r="D23" i="4"/>
  <c r="AF22" i="4"/>
  <c r="AD22" i="4"/>
  <c r="AB22" i="4"/>
  <c r="Z22" i="4"/>
  <c r="X22" i="4"/>
  <c r="V22" i="4"/>
  <c r="T22" i="4"/>
  <c r="R22" i="4"/>
  <c r="P22" i="4"/>
  <c r="N22" i="4"/>
  <c r="L22" i="4"/>
  <c r="J22" i="4"/>
  <c r="G22" i="4"/>
  <c r="F22" i="4"/>
  <c r="E22" i="4"/>
  <c r="K20" i="4"/>
  <c r="K22" i="4" s="1"/>
  <c r="I20" i="4"/>
  <c r="I22" i="4" s="1"/>
  <c r="AD18" i="4"/>
  <c r="AD27" i="4" s="1"/>
  <c r="AD34" i="4" s="1"/>
  <c r="AB18" i="4"/>
  <c r="Z18" i="4"/>
  <c r="X18" i="4"/>
  <c r="V18" i="4"/>
  <c r="T18" i="4"/>
  <c r="R18" i="4"/>
  <c r="R27" i="4" s="1"/>
  <c r="R34" i="4" s="1"/>
  <c r="P18" i="4"/>
  <c r="P27" i="4" s="1"/>
  <c r="P34" i="4" s="1"/>
  <c r="N18" i="4"/>
  <c r="N27" i="4" s="1"/>
  <c r="N34" i="4" s="1"/>
  <c r="L18" i="4"/>
  <c r="L27" i="4" s="1"/>
  <c r="L34" i="4" s="1"/>
  <c r="J18" i="4"/>
  <c r="J27" i="4" s="1"/>
  <c r="J34" i="4" s="1"/>
  <c r="G18" i="4"/>
  <c r="G27" i="4" s="1"/>
  <c r="G34" i="4" s="1"/>
  <c r="E18" i="4"/>
  <c r="E27" i="4" s="1"/>
  <c r="E34" i="4" s="1"/>
  <c r="AD17" i="4"/>
  <c r="AD26" i="4" s="1"/>
  <c r="AB17" i="4"/>
  <c r="AB19" i="4" s="1"/>
  <c r="Z17" i="4"/>
  <c r="Z19" i="4" s="1"/>
  <c r="X17" i="4"/>
  <c r="X19" i="4" s="1"/>
  <c r="V17" i="4"/>
  <c r="V19" i="4" s="1"/>
  <c r="T17" i="4"/>
  <c r="T19" i="4" s="1"/>
  <c r="R17" i="4"/>
  <c r="R26" i="4" s="1"/>
  <c r="P17" i="4"/>
  <c r="P26" i="4" s="1"/>
  <c r="N17" i="4"/>
  <c r="N19" i="4" s="1"/>
  <c r="L17" i="4"/>
  <c r="L19" i="4" s="1"/>
  <c r="J17" i="4"/>
  <c r="J19" i="4" s="1"/>
  <c r="G17" i="4"/>
  <c r="G26" i="4" s="1"/>
  <c r="E17" i="4"/>
  <c r="E26" i="4" s="1"/>
  <c r="D17" i="4"/>
  <c r="D26" i="4" s="1"/>
  <c r="AD16" i="4"/>
  <c r="AB16" i="4"/>
  <c r="Z16" i="4"/>
  <c r="X16" i="4"/>
  <c r="V16" i="4"/>
  <c r="T16" i="4"/>
  <c r="R16" i="4"/>
  <c r="P16" i="4"/>
  <c r="N16" i="4"/>
  <c r="L16" i="4"/>
  <c r="J16" i="4"/>
  <c r="G16" i="4"/>
  <c r="F16" i="4"/>
  <c r="E16" i="4"/>
  <c r="I14" i="4"/>
  <c r="K14" i="4" s="1"/>
  <c r="M14" i="4" s="1"/>
  <c r="F14" i="4"/>
  <c r="R13" i="4"/>
  <c r="P13" i="4"/>
  <c r="N13" i="4"/>
  <c r="L13" i="4"/>
  <c r="J13" i="4"/>
  <c r="G13" i="4"/>
  <c r="E13" i="4"/>
  <c r="I11" i="4"/>
  <c r="F11" i="4"/>
  <c r="F13" i="4" s="1"/>
  <c r="G10" i="4"/>
  <c r="E10" i="4"/>
  <c r="I8" i="4"/>
  <c r="I10" i="4" s="1"/>
  <c r="F8" i="4"/>
  <c r="F10" i="4" s="1"/>
  <c r="Z7" i="4"/>
  <c r="X7" i="4"/>
  <c r="V7" i="4"/>
  <c r="T7" i="4"/>
  <c r="R7" i="4"/>
  <c r="P7" i="4"/>
  <c r="N7" i="4"/>
  <c r="L7" i="4"/>
  <c r="J7" i="4"/>
  <c r="G7" i="4"/>
  <c r="E7" i="4"/>
  <c r="I5" i="4"/>
  <c r="I7" i="4" s="1"/>
  <c r="F5" i="4"/>
  <c r="F7" i="4" s="1"/>
  <c r="F535" i="2"/>
  <c r="F533" i="2"/>
  <c r="I526" i="2"/>
  <c r="G526" i="2"/>
  <c r="F526" i="2"/>
  <c r="K521" i="2"/>
  <c r="H521" i="2"/>
  <c r="K520" i="2"/>
  <c r="H520" i="2"/>
  <c r="K519" i="2"/>
  <c r="H519" i="2"/>
  <c r="K518" i="2"/>
  <c r="H518" i="2"/>
  <c r="K517" i="2"/>
  <c r="H517" i="2"/>
  <c r="K516" i="2"/>
  <c r="H516" i="2"/>
  <c r="J515" i="2"/>
  <c r="I515" i="2"/>
  <c r="G515" i="2"/>
  <c r="F515" i="2"/>
  <c r="K514" i="2"/>
  <c r="H514" i="2"/>
  <c r="K513" i="2"/>
  <c r="H513" i="2"/>
  <c r="K512" i="2"/>
  <c r="H512" i="2"/>
  <c r="K511" i="2"/>
  <c r="H511" i="2"/>
  <c r="K510" i="2"/>
  <c r="H510" i="2"/>
  <c r="K508" i="2"/>
  <c r="H508" i="2"/>
  <c r="K507" i="2"/>
  <c r="H507" i="2"/>
  <c r="K506" i="2"/>
  <c r="H506" i="2"/>
  <c r="K505" i="2"/>
  <c r="H505" i="2"/>
  <c r="J504" i="2"/>
  <c r="I504" i="2"/>
  <c r="G504" i="2"/>
  <c r="F504" i="2"/>
  <c r="K501" i="2"/>
  <c r="H501" i="2"/>
  <c r="K500" i="2"/>
  <c r="H500" i="2"/>
  <c r="K499" i="2"/>
  <c r="H499" i="2"/>
  <c r="J498" i="2"/>
  <c r="I498" i="2"/>
  <c r="G498" i="2"/>
  <c r="F498" i="2"/>
  <c r="J496" i="2"/>
  <c r="I496" i="2"/>
  <c r="G496" i="2"/>
  <c r="F496" i="2"/>
  <c r="K495" i="2"/>
  <c r="H495" i="2"/>
  <c r="J494" i="2"/>
  <c r="I494" i="2"/>
  <c r="G494" i="2"/>
  <c r="F494" i="2"/>
  <c r="K492" i="2"/>
  <c r="H492" i="2"/>
  <c r="J491" i="2"/>
  <c r="I491" i="2"/>
  <c r="G491" i="2"/>
  <c r="F491" i="2"/>
  <c r="K488" i="2"/>
  <c r="H488" i="2"/>
  <c r="K487" i="2"/>
  <c r="H487" i="2"/>
  <c r="K486" i="2"/>
  <c r="H486" i="2"/>
  <c r="K485" i="2"/>
  <c r="H485" i="2"/>
  <c r="K484" i="2"/>
  <c r="H484" i="2"/>
  <c r="K483" i="2"/>
  <c r="H483" i="2"/>
  <c r="K482" i="2"/>
  <c r="H482" i="2"/>
  <c r="K481" i="2"/>
  <c r="H481" i="2"/>
  <c r="K480" i="2"/>
  <c r="H480" i="2"/>
  <c r="K474" i="2"/>
  <c r="H474" i="2"/>
  <c r="K473" i="2"/>
  <c r="H473" i="2"/>
  <c r="J472" i="2"/>
  <c r="I472" i="2"/>
  <c r="G472" i="2"/>
  <c r="F472" i="2"/>
  <c r="K468" i="2"/>
  <c r="H468" i="2"/>
  <c r="K467" i="2"/>
  <c r="H467" i="2"/>
  <c r="K466" i="2"/>
  <c r="H466" i="2"/>
  <c r="K465" i="2"/>
  <c r="H465" i="2"/>
  <c r="K464" i="2"/>
  <c r="H464" i="2"/>
  <c r="J463" i="2"/>
  <c r="I463" i="2"/>
  <c r="G463" i="2"/>
  <c r="F463" i="2"/>
  <c r="K462" i="2"/>
  <c r="H462" i="2"/>
  <c r="J461" i="2"/>
  <c r="I461" i="2"/>
  <c r="G461" i="2"/>
  <c r="F461" i="2"/>
  <c r="K460" i="2"/>
  <c r="H460" i="2"/>
  <c r="K459" i="2"/>
  <c r="H459" i="2"/>
  <c r="K458" i="2"/>
  <c r="H458" i="2"/>
  <c r="J456" i="2"/>
  <c r="I456" i="2"/>
  <c r="G456" i="2"/>
  <c r="F456" i="2"/>
  <c r="K455" i="2"/>
  <c r="H455" i="2"/>
  <c r="K454" i="2"/>
  <c r="H454" i="2"/>
  <c r="K453" i="2"/>
  <c r="H453" i="2"/>
  <c r="J452" i="2"/>
  <c r="I452" i="2"/>
  <c r="G452" i="2"/>
  <c r="F452" i="2"/>
  <c r="K451" i="2"/>
  <c r="H451" i="2"/>
  <c r="K450" i="2"/>
  <c r="H450" i="2"/>
  <c r="K449" i="2"/>
  <c r="H449" i="2"/>
  <c r="J448" i="2"/>
  <c r="I448" i="2"/>
  <c r="G448" i="2"/>
  <c r="F448" i="2"/>
  <c r="K447" i="2"/>
  <c r="H447" i="2"/>
  <c r="J446" i="2"/>
  <c r="I446" i="2"/>
  <c r="G446" i="2"/>
  <c r="F446" i="2"/>
  <c r="H444" i="2"/>
  <c r="H443" i="2"/>
  <c r="K442" i="2"/>
  <c r="H442" i="2"/>
  <c r="J441" i="2"/>
  <c r="I441" i="2"/>
  <c r="G441" i="2"/>
  <c r="F441" i="2"/>
  <c r="K440" i="2"/>
  <c r="H440" i="2"/>
  <c r="K439" i="2"/>
  <c r="H439" i="2"/>
  <c r="K438" i="2"/>
  <c r="H438" i="2"/>
  <c r="J437" i="2"/>
  <c r="I437" i="2"/>
  <c r="G437" i="2"/>
  <c r="F437" i="2"/>
  <c r="J434" i="2"/>
  <c r="K434" i="2" s="1"/>
  <c r="I434" i="2"/>
  <c r="G434" i="2"/>
  <c r="H434" i="2" s="1"/>
  <c r="F434" i="2"/>
  <c r="K433" i="2"/>
  <c r="H433" i="2"/>
  <c r="K432" i="2"/>
  <c r="H432" i="2"/>
  <c r="J431" i="2"/>
  <c r="I431" i="2"/>
  <c r="G431" i="2"/>
  <c r="F431" i="2"/>
  <c r="K430" i="2"/>
  <c r="H430" i="2"/>
  <c r="K429" i="2"/>
  <c r="H429" i="2"/>
  <c r="K428" i="2"/>
  <c r="H428" i="2"/>
  <c r="K427" i="2"/>
  <c r="H427" i="2"/>
  <c r="K426" i="2"/>
  <c r="H426" i="2"/>
  <c r="K425" i="2"/>
  <c r="H425" i="2"/>
  <c r="K424" i="2"/>
  <c r="H424" i="2"/>
  <c r="K423" i="2"/>
  <c r="H423" i="2"/>
  <c r="K422" i="2"/>
  <c r="H422" i="2"/>
  <c r="K421" i="2"/>
  <c r="H421" i="2"/>
  <c r="K420" i="2"/>
  <c r="H420" i="2"/>
  <c r="J419" i="2"/>
  <c r="I419" i="2"/>
  <c r="G419" i="2"/>
  <c r="F419" i="2"/>
  <c r="K417" i="2"/>
  <c r="H417" i="2"/>
  <c r="K416" i="2"/>
  <c r="H416" i="2"/>
  <c r="K415" i="2"/>
  <c r="H415" i="2"/>
  <c r="K414" i="2"/>
  <c r="H414" i="2"/>
  <c r="K413" i="2"/>
  <c r="H413" i="2"/>
  <c r="K412" i="2"/>
  <c r="H412" i="2"/>
  <c r="K411" i="2"/>
  <c r="H411" i="2"/>
  <c r="K410" i="2"/>
  <c r="H410" i="2"/>
  <c r="K409" i="2"/>
  <c r="H409" i="2"/>
  <c r="K408" i="2"/>
  <c r="H408" i="2"/>
  <c r="K407" i="2"/>
  <c r="H407" i="2"/>
  <c r="K406" i="2"/>
  <c r="H406" i="2"/>
  <c r="K405" i="2"/>
  <c r="H405" i="2"/>
  <c r="K404" i="2"/>
  <c r="H404" i="2"/>
  <c r="K403" i="2"/>
  <c r="H403" i="2"/>
  <c r="J402" i="2"/>
  <c r="J401" i="2" s="1"/>
  <c r="I402" i="2"/>
  <c r="I401" i="2" s="1"/>
  <c r="G402" i="2"/>
  <c r="F402" i="2"/>
  <c r="F401" i="2" s="1"/>
  <c r="K400" i="2"/>
  <c r="H400" i="2"/>
  <c r="K399" i="2"/>
  <c r="H399" i="2"/>
  <c r="K398" i="2"/>
  <c r="H398" i="2"/>
  <c r="J397" i="2"/>
  <c r="I397" i="2"/>
  <c r="G397" i="2"/>
  <c r="F397" i="2"/>
  <c r="K395" i="2"/>
  <c r="H395" i="2"/>
  <c r="K394" i="2"/>
  <c r="H394" i="2"/>
  <c r="K393" i="2"/>
  <c r="H393" i="2"/>
  <c r="K392" i="2"/>
  <c r="H392" i="2"/>
  <c r="K391" i="2"/>
  <c r="H391" i="2"/>
  <c r="J390" i="2"/>
  <c r="I390" i="2"/>
  <c r="G390" i="2"/>
  <c r="F390" i="2"/>
  <c r="K389" i="2"/>
  <c r="H389" i="2"/>
  <c r="K388" i="2"/>
  <c r="H388" i="2"/>
  <c r="K387" i="2"/>
  <c r="H387" i="2"/>
  <c r="K386" i="2"/>
  <c r="H386" i="2"/>
  <c r="K385" i="2"/>
  <c r="H385" i="2"/>
  <c r="K384" i="2"/>
  <c r="H384" i="2"/>
  <c r="K383" i="2"/>
  <c r="H383" i="2"/>
  <c r="K382" i="2"/>
  <c r="H382" i="2"/>
  <c r="K381" i="2"/>
  <c r="H381" i="2"/>
  <c r="K380" i="2"/>
  <c r="H380" i="2"/>
  <c r="K379" i="2"/>
  <c r="H379" i="2"/>
  <c r="K378" i="2"/>
  <c r="H378" i="2"/>
  <c r="K377" i="2"/>
  <c r="H377" i="2"/>
  <c r="K376" i="2"/>
  <c r="H376" i="2"/>
  <c r="K375" i="2"/>
  <c r="H375" i="2"/>
  <c r="K374" i="2"/>
  <c r="H374" i="2"/>
  <c r="K373" i="2"/>
  <c r="H373" i="2"/>
  <c r="K372" i="2"/>
  <c r="H372" i="2"/>
  <c r="K371" i="2"/>
  <c r="H371" i="2"/>
  <c r="J370" i="2"/>
  <c r="I370" i="2"/>
  <c r="G370" i="2"/>
  <c r="F370" i="2"/>
  <c r="K369" i="2"/>
  <c r="H369" i="2"/>
  <c r="K368" i="2"/>
  <c r="H368" i="2"/>
  <c r="J367" i="2"/>
  <c r="I367" i="2"/>
  <c r="G367" i="2"/>
  <c r="F367" i="2"/>
  <c r="K366" i="2"/>
  <c r="H366" i="2"/>
  <c r="J365" i="2"/>
  <c r="I365" i="2"/>
  <c r="G365" i="2"/>
  <c r="F365" i="2"/>
  <c r="K364" i="2"/>
  <c r="H364" i="2"/>
  <c r="J363" i="2"/>
  <c r="I363" i="2"/>
  <c r="G363" i="2"/>
  <c r="F363" i="2"/>
  <c r="K362" i="2"/>
  <c r="H362" i="2"/>
  <c r="J361" i="2"/>
  <c r="I361" i="2"/>
  <c r="G361" i="2"/>
  <c r="F361" i="2"/>
  <c r="K360" i="2"/>
  <c r="H360" i="2"/>
  <c r="K359" i="2"/>
  <c r="H359" i="2"/>
  <c r="K358" i="2"/>
  <c r="H358" i="2"/>
  <c r="K357" i="2"/>
  <c r="H357" i="2"/>
  <c r="K356" i="2"/>
  <c r="H356" i="2"/>
  <c r="K355" i="2"/>
  <c r="H355" i="2"/>
  <c r="K354" i="2"/>
  <c r="H354" i="2"/>
  <c r="K353" i="2"/>
  <c r="H353" i="2"/>
  <c r="K352" i="2"/>
  <c r="H352" i="2"/>
  <c r="K351" i="2"/>
  <c r="H351" i="2"/>
  <c r="K350" i="2"/>
  <c r="H350" i="2"/>
  <c r="K349" i="2"/>
  <c r="H349" i="2"/>
  <c r="K348" i="2"/>
  <c r="H348" i="2"/>
  <c r="K347" i="2"/>
  <c r="H347" i="2"/>
  <c r="K346" i="2"/>
  <c r="H346" i="2"/>
  <c r="K345" i="2"/>
  <c r="H345" i="2"/>
  <c r="J344" i="2"/>
  <c r="I344" i="2"/>
  <c r="G344" i="2"/>
  <c r="F344" i="2"/>
  <c r="K335" i="2"/>
  <c r="H335" i="2"/>
  <c r="J333" i="2"/>
  <c r="I333" i="2"/>
  <c r="G333" i="2"/>
  <c r="F333" i="2"/>
  <c r="K332" i="2"/>
  <c r="H332" i="2"/>
  <c r="K331" i="2"/>
  <c r="H331" i="2"/>
  <c r="J330" i="2"/>
  <c r="I330" i="2"/>
  <c r="G330" i="2"/>
  <c r="F330" i="2"/>
  <c r="K328" i="2"/>
  <c r="H328" i="2"/>
  <c r="J327" i="2"/>
  <c r="I327" i="2"/>
  <c r="G327" i="2"/>
  <c r="F327" i="2"/>
  <c r="K326" i="2"/>
  <c r="H326" i="2"/>
  <c r="K325" i="2"/>
  <c r="H325" i="2"/>
  <c r="K324" i="2"/>
  <c r="H324" i="2"/>
  <c r="K323" i="2"/>
  <c r="H323" i="2"/>
  <c r="K322" i="2"/>
  <c r="H322" i="2"/>
  <c r="K321" i="2"/>
  <c r="H321" i="2"/>
  <c r="K320" i="2"/>
  <c r="H320" i="2"/>
  <c r="K319" i="2"/>
  <c r="H319" i="2"/>
  <c r="K318" i="2"/>
  <c r="H318" i="2"/>
  <c r="K317" i="2"/>
  <c r="H317" i="2"/>
  <c r="K316" i="2"/>
  <c r="H316" i="2"/>
  <c r="J315" i="2"/>
  <c r="I315" i="2"/>
  <c r="G315" i="2"/>
  <c r="F315" i="2"/>
  <c r="K314" i="2"/>
  <c r="H314" i="2"/>
  <c r="K313" i="2"/>
  <c r="H313" i="2"/>
  <c r="J312" i="2"/>
  <c r="I312" i="2"/>
  <c r="G312" i="2"/>
  <c r="F312" i="2"/>
  <c r="K310" i="2"/>
  <c r="H310" i="2"/>
  <c r="K309" i="2"/>
  <c r="H309" i="2"/>
  <c r="J308" i="2"/>
  <c r="I308" i="2"/>
  <c r="G308" i="2"/>
  <c r="F308" i="2"/>
  <c r="H306" i="2"/>
  <c r="H305" i="2"/>
  <c r="H304" i="2"/>
  <c r="H302" i="2"/>
  <c r="H301" i="2"/>
  <c r="H300" i="2"/>
  <c r="H299" i="2"/>
  <c r="H298" i="2"/>
  <c r="H297" i="2"/>
  <c r="K296" i="2"/>
  <c r="H296" i="2"/>
  <c r="J295" i="2"/>
  <c r="I295" i="2"/>
  <c r="G295" i="2"/>
  <c r="F295" i="2"/>
  <c r="K294" i="2"/>
  <c r="H294" i="2"/>
  <c r="K293" i="2"/>
  <c r="H293" i="2"/>
  <c r="K292" i="2"/>
  <c r="H292" i="2"/>
  <c r="J291" i="2"/>
  <c r="I291" i="2"/>
  <c r="G291" i="2"/>
  <c r="F291" i="2"/>
  <c r="K290" i="2"/>
  <c r="H290" i="2"/>
  <c r="K289" i="2"/>
  <c r="H289" i="2"/>
  <c r="K288" i="2"/>
  <c r="H288" i="2"/>
  <c r="K287" i="2"/>
  <c r="H287" i="2"/>
  <c r="K286" i="2"/>
  <c r="H286" i="2"/>
  <c r="K285" i="2"/>
  <c r="H285" i="2"/>
  <c r="K284" i="2"/>
  <c r="H284" i="2"/>
  <c r="K283" i="2"/>
  <c r="H283" i="2"/>
  <c r="K282" i="2"/>
  <c r="H282" i="2"/>
  <c r="K281" i="2"/>
  <c r="H281" i="2"/>
  <c r="K280" i="2"/>
  <c r="H280" i="2"/>
  <c r="K279" i="2"/>
  <c r="H279" i="2"/>
  <c r="K278" i="2"/>
  <c r="H278" i="2"/>
  <c r="K277" i="2"/>
  <c r="H277" i="2"/>
  <c r="K276" i="2"/>
  <c r="H276" i="2"/>
  <c r="J275" i="2"/>
  <c r="I275" i="2"/>
  <c r="G275" i="2"/>
  <c r="F275" i="2"/>
  <c r="K274" i="2"/>
  <c r="H274" i="2"/>
  <c r="J273" i="2"/>
  <c r="I273" i="2"/>
  <c r="G273" i="2"/>
  <c r="F273" i="2"/>
  <c r="K272" i="2"/>
  <c r="H272" i="2"/>
  <c r="K271" i="2"/>
  <c r="H271" i="2"/>
  <c r="K270" i="2"/>
  <c r="H270" i="2"/>
  <c r="K269" i="2"/>
  <c r="H269" i="2"/>
  <c r="K268" i="2"/>
  <c r="H268" i="2"/>
  <c r="K267" i="2"/>
  <c r="H267" i="2"/>
  <c r="K266" i="2"/>
  <c r="H266" i="2"/>
  <c r="K265" i="2"/>
  <c r="H265" i="2"/>
  <c r="K264" i="2"/>
  <c r="H264" i="2"/>
  <c r="K263" i="2"/>
  <c r="H263" i="2"/>
  <c r="K262" i="2"/>
  <c r="H262" i="2"/>
  <c r="K261" i="2"/>
  <c r="H261" i="2"/>
  <c r="K260" i="2"/>
  <c r="H260" i="2"/>
  <c r="K259" i="2"/>
  <c r="H259" i="2"/>
  <c r="K258" i="2"/>
  <c r="H258" i="2"/>
  <c r="K257" i="2"/>
  <c r="H257" i="2"/>
  <c r="K256" i="2"/>
  <c r="H256" i="2"/>
  <c r="K255" i="2"/>
  <c r="H255" i="2"/>
  <c r="K254" i="2"/>
  <c r="H254" i="2"/>
  <c r="K253" i="2"/>
  <c r="H253" i="2"/>
  <c r="K252" i="2"/>
  <c r="H252" i="2"/>
  <c r="J251" i="2"/>
  <c r="I251" i="2"/>
  <c r="G251" i="2"/>
  <c r="F251" i="2"/>
  <c r="K250" i="2"/>
  <c r="H250" i="2"/>
  <c r="K249" i="2"/>
  <c r="H249" i="2"/>
  <c r="K248" i="2"/>
  <c r="H248" i="2"/>
  <c r="K247" i="2"/>
  <c r="H247" i="2"/>
  <c r="K246" i="2"/>
  <c r="H246" i="2"/>
  <c r="K245" i="2"/>
  <c r="H245" i="2"/>
  <c r="K244" i="2"/>
  <c r="H244" i="2"/>
  <c r="K243" i="2"/>
  <c r="H243" i="2"/>
  <c r="K242" i="2"/>
  <c r="H242" i="2"/>
  <c r="K241" i="2"/>
  <c r="H241" i="2"/>
  <c r="K240" i="2"/>
  <c r="H240" i="2"/>
  <c r="K239" i="2"/>
  <c r="H239" i="2"/>
  <c r="K238" i="2"/>
  <c r="H238" i="2"/>
  <c r="K237" i="2"/>
  <c r="H237" i="2"/>
  <c r="K236" i="2"/>
  <c r="H236" i="2"/>
  <c r="K235" i="2"/>
  <c r="H235" i="2"/>
  <c r="K234" i="2"/>
  <c r="H234" i="2"/>
  <c r="K233" i="2"/>
  <c r="H233" i="2"/>
  <c r="K232" i="2"/>
  <c r="H232" i="2"/>
  <c r="K231" i="2"/>
  <c r="H231" i="2"/>
  <c r="K230" i="2"/>
  <c r="H230" i="2"/>
  <c r="K229" i="2"/>
  <c r="H229" i="2"/>
  <c r="K228" i="2"/>
  <c r="H228" i="2"/>
  <c r="J226" i="2"/>
  <c r="I226" i="2"/>
  <c r="G226" i="2"/>
  <c r="F226" i="2"/>
  <c r="K225" i="2"/>
  <c r="H225" i="2"/>
  <c r="K224" i="2"/>
  <c r="H224" i="2"/>
  <c r="K223" i="2"/>
  <c r="H223" i="2"/>
  <c r="J221" i="2"/>
  <c r="I221" i="2"/>
  <c r="G221" i="2"/>
  <c r="F221" i="2"/>
  <c r="K219" i="2"/>
  <c r="H219" i="2"/>
  <c r="K218" i="2"/>
  <c r="H218" i="2"/>
  <c r="K216" i="2"/>
  <c r="H216" i="2"/>
  <c r="K215" i="2"/>
  <c r="H215" i="2"/>
  <c r="K214" i="2"/>
  <c r="H214" i="2"/>
  <c r="K213" i="2"/>
  <c r="H213" i="2"/>
  <c r="K212" i="2"/>
  <c r="H212" i="2"/>
  <c r="K211" i="2"/>
  <c r="H211" i="2"/>
  <c r="K210" i="2"/>
  <c r="H210" i="2"/>
  <c r="K209" i="2"/>
  <c r="H209" i="2"/>
  <c r="K208" i="2"/>
  <c r="H208" i="2"/>
  <c r="K207" i="2"/>
  <c r="H207" i="2"/>
  <c r="K206" i="2"/>
  <c r="H206" i="2"/>
  <c r="K205" i="2"/>
  <c r="H205" i="2"/>
  <c r="H204" i="2"/>
  <c r="J203" i="2"/>
  <c r="I203" i="2"/>
  <c r="G203" i="2"/>
  <c r="F203" i="2"/>
  <c r="K201" i="2"/>
  <c r="H201" i="2"/>
  <c r="K200" i="2"/>
  <c r="H200" i="2"/>
  <c r="K199" i="2"/>
  <c r="H199" i="2"/>
  <c r="K198" i="2"/>
  <c r="H198" i="2"/>
  <c r="K197" i="2"/>
  <c r="H197" i="2"/>
  <c r="K196" i="2"/>
  <c r="H196" i="2"/>
  <c r="K195" i="2"/>
  <c r="H195" i="2"/>
  <c r="K194" i="2"/>
  <c r="H194" i="2"/>
  <c r="K193" i="2"/>
  <c r="H193" i="2"/>
  <c r="K192" i="2"/>
  <c r="H192" i="2"/>
  <c r="K191" i="2"/>
  <c r="H191" i="2"/>
  <c r="K190" i="2"/>
  <c r="H190" i="2"/>
  <c r="K189" i="2"/>
  <c r="H189" i="2"/>
  <c r="K188" i="2"/>
  <c r="H188" i="2"/>
  <c r="K187" i="2"/>
  <c r="H187" i="2"/>
  <c r="K186" i="2"/>
  <c r="H186" i="2"/>
  <c r="K185" i="2"/>
  <c r="H185" i="2"/>
  <c r="K184" i="2"/>
  <c r="H184" i="2"/>
  <c r="K183" i="2"/>
  <c r="H183" i="2"/>
  <c r="K182" i="2"/>
  <c r="H182" i="2"/>
  <c r="K181" i="2"/>
  <c r="H181" i="2"/>
  <c r="J180" i="2"/>
  <c r="I180" i="2"/>
  <c r="G180" i="2"/>
  <c r="F180" i="2"/>
  <c r="J173" i="2"/>
  <c r="F173" i="2"/>
  <c r="F172" i="2" s="1"/>
  <c r="F171" i="2" s="1"/>
  <c r="I172" i="2"/>
  <c r="I171" i="2" s="1"/>
  <c r="G172" i="2"/>
  <c r="G171" i="2" s="1"/>
  <c r="K170" i="2"/>
  <c r="H170" i="2"/>
  <c r="J169" i="2"/>
  <c r="J168" i="2" s="1"/>
  <c r="I169" i="2"/>
  <c r="I168" i="2" s="1"/>
  <c r="G169" i="2"/>
  <c r="F169" i="2"/>
  <c r="F168" i="2" s="1"/>
  <c r="K167" i="2"/>
  <c r="H167" i="2"/>
  <c r="K166" i="2"/>
  <c r="H166" i="2"/>
  <c r="K165" i="2"/>
  <c r="H165" i="2"/>
  <c r="K164" i="2"/>
  <c r="H164" i="2"/>
  <c r="K163" i="2"/>
  <c r="H163" i="2"/>
  <c r="K162" i="2"/>
  <c r="H162" i="2"/>
  <c r="K161" i="2"/>
  <c r="H161" i="2"/>
  <c r="K160" i="2"/>
  <c r="H160" i="2"/>
  <c r="K159" i="2"/>
  <c r="H159" i="2"/>
  <c r="K158" i="2"/>
  <c r="H158" i="2"/>
  <c r="J157" i="2"/>
  <c r="I157" i="2"/>
  <c r="G157" i="2"/>
  <c r="F157" i="2"/>
  <c r="K156" i="2"/>
  <c r="H156" i="2"/>
  <c r="K155" i="2"/>
  <c r="H155" i="2"/>
  <c r="K154" i="2"/>
  <c r="H154" i="2"/>
  <c r="K153" i="2"/>
  <c r="H153" i="2"/>
  <c r="J152" i="2"/>
  <c r="I152" i="2"/>
  <c r="G152" i="2"/>
  <c r="F152" i="2"/>
  <c r="K151" i="2"/>
  <c r="H151" i="2"/>
  <c r="K150" i="2"/>
  <c r="H150" i="2"/>
  <c r="K149" i="2"/>
  <c r="H149" i="2"/>
  <c r="K148" i="2"/>
  <c r="H148" i="2"/>
  <c r="K147" i="2"/>
  <c r="H147" i="2"/>
  <c r="K146" i="2"/>
  <c r="H146" i="2"/>
  <c r="K145" i="2"/>
  <c r="H145" i="2"/>
  <c r="H144" i="2"/>
  <c r="K143" i="2"/>
  <c r="H143" i="2"/>
  <c r="K142" i="2"/>
  <c r="H142" i="2"/>
  <c r="K140" i="2"/>
  <c r="H140" i="2"/>
  <c r="K139" i="2"/>
  <c r="H139" i="2"/>
  <c r="K138" i="2"/>
  <c r="H138" i="2"/>
  <c r="K137" i="2"/>
  <c r="H137" i="2"/>
  <c r="K136" i="2"/>
  <c r="H136" i="2"/>
  <c r="J135" i="2"/>
  <c r="I135" i="2"/>
  <c r="G135" i="2"/>
  <c r="F135" i="2"/>
  <c r="J133" i="2"/>
  <c r="I133" i="2"/>
  <c r="G133" i="2"/>
  <c r="F133" i="2"/>
  <c r="H132" i="2"/>
  <c r="K131" i="2"/>
  <c r="H131" i="2"/>
  <c r="J130" i="2"/>
  <c r="I130" i="2"/>
  <c r="G130" i="2"/>
  <c r="F130" i="2"/>
  <c r="K128" i="2"/>
  <c r="H128" i="2"/>
  <c r="K127" i="2"/>
  <c r="H127" i="2"/>
  <c r="K126" i="2"/>
  <c r="H126" i="2"/>
  <c r="J125" i="2"/>
  <c r="J124" i="2" s="1"/>
  <c r="I125" i="2"/>
  <c r="I124" i="2" s="1"/>
  <c r="G125" i="2"/>
  <c r="F125" i="2"/>
  <c r="F124" i="2" s="1"/>
  <c r="K123" i="2"/>
  <c r="H123" i="2"/>
  <c r="K122" i="2"/>
  <c r="H122" i="2"/>
  <c r="K121" i="2"/>
  <c r="H121" i="2"/>
  <c r="K120" i="2"/>
  <c r="H120" i="2"/>
  <c r="J119" i="2"/>
  <c r="I119" i="2"/>
  <c r="G119" i="2"/>
  <c r="F119" i="2"/>
  <c r="K118" i="2"/>
  <c r="H118" i="2"/>
  <c r="K117" i="2"/>
  <c r="H117" i="2"/>
  <c r="K116" i="2"/>
  <c r="H116" i="2"/>
  <c r="J114" i="2"/>
  <c r="I114" i="2"/>
  <c r="G114" i="2"/>
  <c r="F114" i="2"/>
  <c r="K113" i="2"/>
  <c r="H113" i="2"/>
  <c r="K112" i="2"/>
  <c r="H112" i="2"/>
  <c r="K111" i="2"/>
  <c r="H111" i="2"/>
  <c r="K110" i="2"/>
  <c r="H110" i="2"/>
  <c r="K109" i="2"/>
  <c r="H109" i="2"/>
  <c r="K108" i="2"/>
  <c r="H108" i="2"/>
  <c r="K107" i="2"/>
  <c r="H107" i="2"/>
  <c r="K106" i="2"/>
  <c r="H106" i="2"/>
  <c r="K105" i="2"/>
  <c r="H105" i="2"/>
  <c r="K104" i="2"/>
  <c r="H104" i="2"/>
  <c r="K103" i="2"/>
  <c r="H103" i="2"/>
  <c r="K102" i="2"/>
  <c r="H102" i="2"/>
  <c r="K101" i="2"/>
  <c r="H101" i="2"/>
  <c r="K100" i="2"/>
  <c r="H100" i="2"/>
  <c r="K99" i="2"/>
  <c r="H99" i="2"/>
  <c r="K98" i="2"/>
  <c r="H98" i="2"/>
  <c r="K97" i="2"/>
  <c r="H97" i="2"/>
  <c r="K96" i="2"/>
  <c r="H96" i="2"/>
  <c r="K95" i="2"/>
  <c r="H95" i="2"/>
  <c r="K94" i="2"/>
  <c r="H94" i="2"/>
  <c r="K93" i="2"/>
  <c r="H93" i="2"/>
  <c r="K90" i="2"/>
  <c r="H90" i="2"/>
  <c r="K89" i="2"/>
  <c r="H89" i="2"/>
  <c r="K86" i="2"/>
  <c r="H86" i="2"/>
  <c r="K85" i="2"/>
  <c r="H85" i="2"/>
  <c r="K82" i="2"/>
  <c r="H82" i="2"/>
  <c r="K81" i="2"/>
  <c r="H81" i="2"/>
  <c r="K78" i="2"/>
  <c r="H78" i="2"/>
  <c r="J77" i="2"/>
  <c r="J526" i="2" s="1"/>
  <c r="H77" i="2"/>
  <c r="K76" i="2"/>
  <c r="H76" i="2"/>
  <c r="J75" i="2"/>
  <c r="I75" i="2"/>
  <c r="G75" i="2"/>
  <c r="F75" i="2"/>
  <c r="K73" i="2"/>
  <c r="H73" i="2"/>
  <c r="K72" i="2"/>
  <c r="H72" i="2"/>
  <c r="K71" i="2"/>
  <c r="H71" i="2"/>
  <c r="K70" i="2"/>
  <c r="H70" i="2"/>
  <c r="J69" i="2"/>
  <c r="I69" i="2"/>
  <c r="G69" i="2"/>
  <c r="F69" i="2"/>
  <c r="H65" i="2"/>
  <c r="H64" i="2"/>
  <c r="K62" i="2"/>
  <c r="H62" i="2"/>
  <c r="J61" i="2"/>
  <c r="I61" i="2"/>
  <c r="G61" i="2"/>
  <c r="F61" i="2"/>
  <c r="K59" i="2"/>
  <c r="H59" i="2"/>
  <c r="J58" i="2"/>
  <c r="I58" i="2"/>
  <c r="G58" i="2"/>
  <c r="F58" i="2"/>
  <c r="K57" i="2"/>
  <c r="H57" i="2"/>
  <c r="K56" i="2"/>
  <c r="H56" i="2"/>
  <c r="J55" i="2"/>
  <c r="J54" i="2" s="1"/>
  <c r="I55" i="2"/>
  <c r="G55" i="2"/>
  <c r="F55" i="2"/>
  <c r="K53" i="2"/>
  <c r="H53" i="2"/>
  <c r="K52" i="2"/>
  <c r="H52" i="2"/>
  <c r="K51" i="2"/>
  <c r="H51" i="2"/>
  <c r="K50" i="2"/>
  <c r="H50" i="2"/>
  <c r="K49" i="2"/>
  <c r="H49" i="2"/>
  <c r="K48" i="2"/>
  <c r="H48" i="2"/>
  <c r="K47" i="2"/>
  <c r="H47" i="2"/>
  <c r="K46" i="2"/>
  <c r="H46" i="2"/>
  <c r="K45" i="2"/>
  <c r="H45" i="2"/>
  <c r="J44" i="2"/>
  <c r="I44" i="2"/>
  <c r="G44" i="2"/>
  <c r="F44" i="2"/>
  <c r="K43" i="2"/>
  <c r="H43" i="2"/>
  <c r="J42" i="2"/>
  <c r="I42" i="2"/>
  <c r="G42" i="2"/>
  <c r="F42" i="2"/>
  <c r="K40" i="2"/>
  <c r="H40" i="2"/>
  <c r="K39" i="2"/>
  <c r="H39" i="2"/>
  <c r="K37" i="2"/>
  <c r="H37" i="2"/>
  <c r="J36" i="2"/>
  <c r="J35" i="2" s="1"/>
  <c r="I36" i="2"/>
  <c r="I35" i="2" s="1"/>
  <c r="G36" i="2"/>
  <c r="G35" i="2" s="1"/>
  <c r="F36" i="2"/>
  <c r="F35" i="2" s="1"/>
  <c r="K34" i="2"/>
  <c r="H34" i="2"/>
  <c r="K33" i="2"/>
  <c r="H33" i="2"/>
  <c r="K32" i="2"/>
  <c r="H32" i="2"/>
  <c r="K31" i="2"/>
  <c r="H31" i="2"/>
  <c r="K30" i="2"/>
  <c r="H30" i="2"/>
  <c r="K29" i="2"/>
  <c r="H29" i="2"/>
  <c r="J28" i="2"/>
  <c r="J22" i="2" s="1"/>
  <c r="I28" i="2"/>
  <c r="G28" i="2"/>
  <c r="F28" i="2"/>
  <c r="H27" i="2"/>
  <c r="J26" i="2"/>
  <c r="I26" i="2"/>
  <c r="G26" i="2"/>
  <c r="F26" i="2"/>
  <c r="K25" i="2"/>
  <c r="H25" i="2"/>
  <c r="K24" i="2"/>
  <c r="H24" i="2"/>
  <c r="J23" i="2"/>
  <c r="I23" i="2"/>
  <c r="G23" i="2"/>
  <c r="F23" i="2"/>
  <c r="K21" i="2"/>
  <c r="H21" i="2"/>
  <c r="K20" i="2"/>
  <c r="H20" i="2"/>
  <c r="K19" i="2"/>
  <c r="H19" i="2"/>
  <c r="K18" i="2"/>
  <c r="H18" i="2"/>
  <c r="J17" i="2"/>
  <c r="J16" i="2" s="1"/>
  <c r="I17" i="2"/>
  <c r="I16" i="2" s="1"/>
  <c r="G17" i="2"/>
  <c r="F17" i="2"/>
  <c r="F16" i="2" s="1"/>
  <c r="K15" i="2"/>
  <c r="H15" i="2"/>
  <c r="K14" i="2"/>
  <c r="H14" i="2"/>
  <c r="K13" i="2"/>
  <c r="H13" i="2"/>
  <c r="K12" i="2"/>
  <c r="H12" i="2"/>
  <c r="K11" i="2"/>
  <c r="H11" i="2"/>
  <c r="K10" i="2"/>
  <c r="H10" i="2"/>
  <c r="J9" i="2"/>
  <c r="I9" i="2"/>
  <c r="G9" i="2"/>
  <c r="F9" i="2"/>
  <c r="K8" i="2"/>
  <c r="H8" i="2"/>
  <c r="J7" i="2"/>
  <c r="I7" i="2"/>
  <c r="G7" i="2"/>
  <c r="F7" i="2"/>
  <c r="K6" i="2"/>
  <c r="H6" i="2"/>
  <c r="J5" i="2"/>
  <c r="I5" i="2"/>
  <c r="G5" i="2"/>
  <c r="F5" i="2"/>
  <c r="J189" i="1"/>
  <c r="K184" i="1"/>
  <c r="J181" i="1"/>
  <c r="K181" i="1" s="1"/>
  <c r="I181" i="1"/>
  <c r="H181" i="1"/>
  <c r="G181" i="1"/>
  <c r="F181" i="1"/>
  <c r="K180" i="1"/>
  <c r="J180" i="1"/>
  <c r="G180" i="1"/>
  <c r="H180" i="1" s="1"/>
  <c r="F180" i="1"/>
  <c r="I179" i="1"/>
  <c r="H179" i="1"/>
  <c r="G179" i="1"/>
  <c r="F179" i="1"/>
  <c r="K179" i="1" s="1"/>
  <c r="J173" i="1"/>
  <c r="I173" i="1"/>
  <c r="G173" i="1"/>
  <c r="F173" i="1"/>
  <c r="J172" i="1"/>
  <c r="I172" i="1"/>
  <c r="G172" i="1"/>
  <c r="F172" i="1"/>
  <c r="J168" i="1"/>
  <c r="I168" i="1"/>
  <c r="I165" i="1" s="1"/>
  <c r="G168" i="1"/>
  <c r="F168" i="1"/>
  <c r="K167" i="1"/>
  <c r="H167" i="1"/>
  <c r="K166" i="1"/>
  <c r="J166" i="1"/>
  <c r="I166" i="1"/>
  <c r="H166" i="1"/>
  <c r="G166" i="1"/>
  <c r="G165" i="1" s="1"/>
  <c r="H165" i="1" s="1"/>
  <c r="F166" i="1"/>
  <c r="J165" i="1"/>
  <c r="K165" i="1" s="1"/>
  <c r="F165" i="1"/>
  <c r="J163" i="1"/>
  <c r="I163" i="1"/>
  <c r="G163" i="1"/>
  <c r="F163" i="1"/>
  <c r="K162" i="1"/>
  <c r="H162" i="1"/>
  <c r="J160" i="1"/>
  <c r="K160" i="1" s="1"/>
  <c r="I160" i="1"/>
  <c r="G160" i="1"/>
  <c r="H160" i="1" s="1"/>
  <c r="F160" i="1"/>
  <c r="K155" i="1"/>
  <c r="J155" i="1"/>
  <c r="I155" i="1"/>
  <c r="G155" i="1"/>
  <c r="F155" i="1"/>
  <c r="K154" i="1"/>
  <c r="H154" i="1"/>
  <c r="K153" i="1"/>
  <c r="J153" i="1"/>
  <c r="J152" i="1" s="1"/>
  <c r="I153" i="1"/>
  <c r="H153" i="1"/>
  <c r="G153" i="1"/>
  <c r="G152" i="1" s="1"/>
  <c r="H152" i="1" s="1"/>
  <c r="F153" i="1"/>
  <c r="F152" i="1" s="1"/>
  <c r="I152" i="1"/>
  <c r="H151" i="1"/>
  <c r="K150" i="1"/>
  <c r="H150" i="1"/>
  <c r="J149" i="1"/>
  <c r="J148" i="1" s="1"/>
  <c r="K148" i="1" s="1"/>
  <c r="I149" i="1"/>
  <c r="I148" i="1" s="1"/>
  <c r="G149" i="1"/>
  <c r="H149" i="1" s="1"/>
  <c r="F149" i="1"/>
  <c r="F148" i="1" s="1"/>
  <c r="H148" i="1" s="1"/>
  <c r="G148" i="1"/>
  <c r="K147" i="1"/>
  <c r="H147" i="1"/>
  <c r="H146" i="1"/>
  <c r="J145" i="1"/>
  <c r="K145" i="1" s="1"/>
  <c r="I145" i="1"/>
  <c r="I144" i="1" s="1"/>
  <c r="H145" i="1"/>
  <c r="G145" i="1"/>
  <c r="F145" i="1"/>
  <c r="K144" i="1"/>
  <c r="J144" i="1"/>
  <c r="G144" i="1"/>
  <c r="H144" i="1" s="1"/>
  <c r="F144" i="1"/>
  <c r="K143" i="1"/>
  <c r="H143" i="1"/>
  <c r="H142" i="1"/>
  <c r="K141" i="1"/>
  <c r="J141" i="1"/>
  <c r="I141" i="1"/>
  <c r="H141" i="1"/>
  <c r="G141" i="1"/>
  <c r="F141" i="1"/>
  <c r="K140" i="1"/>
  <c r="H140" i="1"/>
  <c r="K139" i="1"/>
  <c r="H139" i="1"/>
  <c r="K138" i="1"/>
  <c r="H138" i="1"/>
  <c r="K137" i="1"/>
  <c r="J137" i="1"/>
  <c r="I137" i="1"/>
  <c r="H137" i="1"/>
  <c r="G137" i="1"/>
  <c r="F137" i="1"/>
  <c r="K136" i="1"/>
  <c r="H136" i="1"/>
  <c r="K135" i="1"/>
  <c r="J135" i="1"/>
  <c r="I135" i="1"/>
  <c r="H135" i="1"/>
  <c r="G135" i="1"/>
  <c r="F135" i="1"/>
  <c r="K134" i="1"/>
  <c r="H134" i="1"/>
  <c r="K133" i="1"/>
  <c r="H133" i="1"/>
  <c r="J132" i="1"/>
  <c r="K132" i="1" s="1"/>
  <c r="I132" i="1"/>
  <c r="G132" i="1"/>
  <c r="H132" i="1" s="1"/>
  <c r="F132" i="1"/>
  <c r="K131" i="1"/>
  <c r="H131" i="1"/>
  <c r="K130" i="1"/>
  <c r="H130" i="1"/>
  <c r="K129" i="1"/>
  <c r="J129" i="1"/>
  <c r="I129" i="1"/>
  <c r="H129" i="1"/>
  <c r="G129" i="1"/>
  <c r="F129" i="1"/>
  <c r="K128" i="1"/>
  <c r="H128" i="1"/>
  <c r="K127" i="1"/>
  <c r="H127" i="1"/>
  <c r="J126" i="1"/>
  <c r="J117" i="1" s="1"/>
  <c r="K117" i="1" s="1"/>
  <c r="I126" i="1"/>
  <c r="I117" i="1" s="1"/>
  <c r="G126" i="1"/>
  <c r="H126" i="1" s="1"/>
  <c r="F126" i="1"/>
  <c r="F117" i="1" s="1"/>
  <c r="H117" i="1" s="1"/>
  <c r="K125" i="1"/>
  <c r="H125" i="1"/>
  <c r="K124" i="1"/>
  <c r="H124" i="1"/>
  <c r="K123" i="1"/>
  <c r="H123" i="1"/>
  <c r="K122" i="1"/>
  <c r="H122" i="1"/>
  <c r="K120" i="1"/>
  <c r="J120" i="1"/>
  <c r="I120" i="1"/>
  <c r="H120" i="1"/>
  <c r="G120" i="1"/>
  <c r="F120" i="1"/>
  <c r="H119" i="1"/>
  <c r="J118" i="1"/>
  <c r="I118" i="1"/>
  <c r="G118" i="1"/>
  <c r="H118" i="1" s="1"/>
  <c r="F118" i="1"/>
  <c r="G117" i="1"/>
  <c r="K115" i="1"/>
  <c r="H115" i="1"/>
  <c r="K114" i="1"/>
  <c r="H114" i="1"/>
  <c r="K113" i="1"/>
  <c r="H113" i="1"/>
  <c r="K112" i="1"/>
  <c r="J112" i="1"/>
  <c r="I112" i="1"/>
  <c r="H112" i="1"/>
  <c r="G112" i="1"/>
  <c r="F112" i="1"/>
  <c r="K111" i="1"/>
  <c r="H111" i="1"/>
  <c r="K109" i="1"/>
  <c r="J109" i="1"/>
  <c r="I109" i="1"/>
  <c r="H109" i="1"/>
  <c r="G109" i="1"/>
  <c r="F109" i="1"/>
  <c r="K108" i="1"/>
  <c r="H108" i="1"/>
  <c r="K107" i="1"/>
  <c r="H107" i="1"/>
  <c r="K105" i="1"/>
  <c r="H105" i="1"/>
  <c r="K104" i="1"/>
  <c r="H104" i="1"/>
  <c r="K103" i="1"/>
  <c r="H103" i="1"/>
  <c r="K102" i="1"/>
  <c r="J102" i="1"/>
  <c r="I102" i="1"/>
  <c r="H102" i="1"/>
  <c r="G102" i="1"/>
  <c r="F102" i="1"/>
  <c r="H101" i="1"/>
  <c r="J100" i="1"/>
  <c r="I100" i="1"/>
  <c r="G100" i="1"/>
  <c r="H100" i="1" s="1"/>
  <c r="F100" i="1"/>
  <c r="H99" i="1"/>
  <c r="H98" i="1"/>
  <c r="K96" i="1"/>
  <c r="H96" i="1"/>
  <c r="K94" i="1"/>
  <c r="J94" i="1"/>
  <c r="I94" i="1"/>
  <c r="H94" i="1"/>
  <c r="G94" i="1"/>
  <c r="G93" i="1" s="1"/>
  <c r="H93" i="1" s="1"/>
  <c r="F94" i="1"/>
  <c r="J93" i="1"/>
  <c r="K93" i="1" s="1"/>
  <c r="I93" i="1"/>
  <c r="F93" i="1"/>
  <c r="K92" i="1"/>
  <c r="H92" i="1"/>
  <c r="J91" i="1"/>
  <c r="K91" i="1" s="1"/>
  <c r="I91" i="1"/>
  <c r="G91" i="1"/>
  <c r="H91" i="1" s="1"/>
  <c r="F91" i="1"/>
  <c r="K90" i="1"/>
  <c r="H90" i="1"/>
  <c r="K89" i="1"/>
  <c r="H89" i="1"/>
  <c r="K88" i="1"/>
  <c r="H88" i="1"/>
  <c r="K86" i="1"/>
  <c r="H86" i="1"/>
  <c r="K84" i="1"/>
  <c r="J84" i="1"/>
  <c r="I84" i="1"/>
  <c r="H84" i="1"/>
  <c r="G84" i="1"/>
  <c r="F84" i="1"/>
  <c r="K83" i="1"/>
  <c r="H83" i="1"/>
  <c r="K82" i="1"/>
  <c r="J82" i="1"/>
  <c r="I82" i="1"/>
  <c r="H82" i="1"/>
  <c r="G82" i="1"/>
  <c r="F82" i="1"/>
  <c r="K81" i="1"/>
  <c r="H81" i="1"/>
  <c r="K80" i="1"/>
  <c r="J80" i="1"/>
  <c r="I80" i="1"/>
  <c r="H80" i="1"/>
  <c r="G80" i="1"/>
  <c r="G79" i="1" s="1"/>
  <c r="H79" i="1" s="1"/>
  <c r="F80" i="1"/>
  <c r="J79" i="1"/>
  <c r="K79" i="1" s="1"/>
  <c r="I79" i="1"/>
  <c r="F79" i="1"/>
  <c r="K78" i="1"/>
  <c r="H78" i="1"/>
  <c r="K77" i="1"/>
  <c r="H77" i="1"/>
  <c r="K76" i="1"/>
  <c r="J76" i="1"/>
  <c r="I76" i="1"/>
  <c r="G76" i="1"/>
  <c r="H76" i="1" s="1"/>
  <c r="F76" i="1"/>
  <c r="K73" i="1"/>
  <c r="H73" i="1"/>
  <c r="K72" i="1"/>
  <c r="H72" i="1"/>
  <c r="K71" i="1"/>
  <c r="H71" i="1"/>
  <c r="K70" i="1"/>
  <c r="J70" i="1"/>
  <c r="I70" i="1"/>
  <c r="G70" i="1"/>
  <c r="H70" i="1" s="1"/>
  <c r="F70" i="1"/>
  <c r="K69" i="1"/>
  <c r="H69" i="1"/>
  <c r="K68" i="1"/>
  <c r="H68" i="1"/>
  <c r="K66" i="1"/>
  <c r="H66" i="1"/>
  <c r="K65" i="1"/>
  <c r="H65" i="1"/>
  <c r="K64" i="1"/>
  <c r="H64" i="1"/>
  <c r="K63" i="1"/>
  <c r="H63" i="1"/>
  <c r="K62" i="1"/>
  <c r="H62" i="1"/>
  <c r="K61" i="1"/>
  <c r="H61" i="1"/>
  <c r="K60" i="1"/>
  <c r="H60" i="1"/>
  <c r="K59" i="1"/>
  <c r="J59" i="1"/>
  <c r="I59" i="1"/>
  <c r="G59" i="1"/>
  <c r="H59" i="1" s="1"/>
  <c r="F59" i="1"/>
  <c r="K58" i="1"/>
  <c r="H58" i="1"/>
  <c r="K57" i="1"/>
  <c r="H57" i="1"/>
  <c r="K56" i="1"/>
  <c r="H56" i="1"/>
  <c r="K55" i="1"/>
  <c r="H55" i="1"/>
  <c r="K54" i="1"/>
  <c r="H54" i="1"/>
  <c r="K53" i="1"/>
  <c r="H53" i="1"/>
  <c r="K52" i="1"/>
  <c r="H52" i="1"/>
  <c r="K51" i="1"/>
  <c r="H51" i="1"/>
  <c r="J50" i="1"/>
  <c r="K50" i="1" s="1"/>
  <c r="I50" i="1"/>
  <c r="G50" i="1"/>
  <c r="H50" i="1" s="1"/>
  <c r="F50" i="1"/>
  <c r="K48" i="1"/>
  <c r="H48" i="1"/>
  <c r="J47" i="1"/>
  <c r="J46" i="1" s="1"/>
  <c r="I47" i="1"/>
  <c r="I46" i="1" s="1"/>
  <c r="G47" i="1"/>
  <c r="H47" i="1" s="1"/>
  <c r="F47" i="1"/>
  <c r="F46" i="1" s="1"/>
  <c r="G46" i="1"/>
  <c r="K45" i="1"/>
  <c r="H45" i="1"/>
  <c r="K44" i="1"/>
  <c r="J44" i="1"/>
  <c r="I44" i="1"/>
  <c r="G44" i="1"/>
  <c r="H44" i="1" s="1"/>
  <c r="F44" i="1"/>
  <c r="J43" i="1"/>
  <c r="K43" i="1" s="1"/>
  <c r="I43" i="1"/>
  <c r="F43" i="1"/>
  <c r="K42" i="1"/>
  <c r="H42" i="1"/>
  <c r="K41" i="1"/>
  <c r="H41" i="1"/>
  <c r="K40" i="1"/>
  <c r="H40" i="1"/>
  <c r="J39" i="1"/>
  <c r="K39" i="1" s="1"/>
  <c r="I39" i="1"/>
  <c r="G39" i="1"/>
  <c r="H39" i="1" s="1"/>
  <c r="F39" i="1"/>
  <c r="K37" i="1"/>
  <c r="H37" i="1"/>
  <c r="J36" i="1"/>
  <c r="J35" i="1" s="1"/>
  <c r="I36" i="1"/>
  <c r="I35" i="1" s="1"/>
  <c r="G36" i="1"/>
  <c r="H36" i="1" s="1"/>
  <c r="F36" i="1"/>
  <c r="F35" i="1" s="1"/>
  <c r="G35" i="1"/>
  <c r="K34" i="1"/>
  <c r="H34" i="1"/>
  <c r="K33" i="1"/>
  <c r="H33" i="1"/>
  <c r="K31" i="1"/>
  <c r="H31" i="1"/>
  <c r="K30" i="1"/>
  <c r="H30" i="1"/>
  <c r="K29" i="1"/>
  <c r="H29" i="1"/>
  <c r="K27" i="1"/>
  <c r="H27" i="1"/>
  <c r="J26" i="1"/>
  <c r="J25" i="1" s="1"/>
  <c r="I26" i="1"/>
  <c r="I25" i="1" s="1"/>
  <c r="G26" i="1"/>
  <c r="H26" i="1" s="1"/>
  <c r="F26" i="1"/>
  <c r="F25" i="1" s="1"/>
  <c r="G25" i="1"/>
  <c r="K24" i="1"/>
  <c r="H24" i="1"/>
  <c r="H23" i="1" s="1"/>
  <c r="H22" i="1" s="1"/>
  <c r="K23" i="1"/>
  <c r="J23" i="1"/>
  <c r="I23" i="1"/>
  <c r="G23" i="1"/>
  <c r="G22" i="1" s="1"/>
  <c r="F23" i="1"/>
  <c r="J22" i="1"/>
  <c r="K22" i="1" s="1"/>
  <c r="I22" i="1"/>
  <c r="F22" i="1"/>
  <c r="H21" i="1"/>
  <c r="K18" i="1"/>
  <c r="H18" i="1"/>
  <c r="J17" i="1"/>
  <c r="J16" i="1" s="1"/>
  <c r="K16" i="1" s="1"/>
  <c r="G17" i="1"/>
  <c r="G16" i="1" s="1"/>
  <c r="F17" i="1"/>
  <c r="F16" i="1" s="1"/>
  <c r="I16" i="1"/>
  <c r="K15" i="1"/>
  <c r="H15" i="1"/>
  <c r="J14" i="1"/>
  <c r="K14" i="1" s="1"/>
  <c r="I14" i="1"/>
  <c r="I13" i="1" s="1"/>
  <c r="H14" i="1"/>
  <c r="G14" i="1"/>
  <c r="F14" i="1"/>
  <c r="J13" i="1"/>
  <c r="K13" i="1" s="1"/>
  <c r="G13" i="1"/>
  <c r="H13" i="1" s="1"/>
  <c r="F13" i="1"/>
  <c r="K12" i="1"/>
  <c r="H12" i="1"/>
  <c r="K10" i="1"/>
  <c r="H10" i="1"/>
  <c r="J9" i="1"/>
  <c r="K9" i="1" s="1"/>
  <c r="I9" i="1"/>
  <c r="I5" i="1" s="1"/>
  <c r="G9" i="1"/>
  <c r="F9" i="1"/>
  <c r="J6" i="1"/>
  <c r="I6" i="1"/>
  <c r="G6" i="1"/>
  <c r="F6" i="1"/>
  <c r="J5" i="1"/>
  <c r="K5" i="1" s="1"/>
  <c r="G5" i="1"/>
  <c r="H5" i="1" s="1"/>
  <c r="F5" i="1"/>
  <c r="Z26" i="4" l="1"/>
  <c r="I17" i="4"/>
  <c r="H69" i="2"/>
  <c r="I22" i="2"/>
  <c r="H221" i="2"/>
  <c r="G22" i="2"/>
  <c r="J172" i="2"/>
  <c r="K173" i="2"/>
  <c r="K23" i="2"/>
  <c r="F22" i="2"/>
  <c r="H133" i="2"/>
  <c r="H402" i="2"/>
  <c r="H251" i="2"/>
  <c r="H295" i="2"/>
  <c r="H327" i="2"/>
  <c r="J129" i="2"/>
  <c r="K273" i="2"/>
  <c r="K308" i="2"/>
  <c r="H28" i="2"/>
  <c r="K515" i="2"/>
  <c r="F471" i="2"/>
  <c r="J503" i="2"/>
  <c r="H526" i="2"/>
  <c r="I54" i="2"/>
  <c r="F4" i="2"/>
  <c r="H23" i="2"/>
  <c r="K44" i="2"/>
  <c r="G129" i="2"/>
  <c r="H152" i="2"/>
  <c r="J418" i="2"/>
  <c r="G436" i="2"/>
  <c r="K441" i="2"/>
  <c r="K448" i="2"/>
  <c r="K456" i="2"/>
  <c r="K463" i="2"/>
  <c r="K491" i="2"/>
  <c r="K498" i="2"/>
  <c r="F54" i="2"/>
  <c r="K135" i="2"/>
  <c r="H55" i="2"/>
  <c r="H361" i="2"/>
  <c r="I471" i="2"/>
  <c r="I311" i="2"/>
  <c r="G401" i="2"/>
  <c r="I60" i="2"/>
  <c r="G220" i="2"/>
  <c r="K16" i="2"/>
  <c r="K26" i="2"/>
  <c r="K61" i="2"/>
  <c r="K119" i="2"/>
  <c r="F129" i="2"/>
  <c r="K129" i="2" s="1"/>
  <c r="H135" i="2"/>
  <c r="H527" i="2"/>
  <c r="H9" i="2"/>
  <c r="H17" i="2"/>
  <c r="K55" i="2"/>
  <c r="K69" i="2"/>
  <c r="H119" i="2"/>
  <c r="H157" i="2"/>
  <c r="K251" i="2"/>
  <c r="H365" i="2"/>
  <c r="H419" i="2"/>
  <c r="H129" i="2"/>
  <c r="H5" i="2"/>
  <c r="K5" i="2"/>
  <c r="H7" i="2"/>
  <c r="H26" i="2"/>
  <c r="K28" i="2"/>
  <c r="H61" i="2"/>
  <c r="K157" i="2"/>
  <c r="K168" i="2"/>
  <c r="H203" i="2"/>
  <c r="J220" i="2"/>
  <c r="J179" i="2" s="1"/>
  <c r="K275" i="2"/>
  <c r="H291" i="2"/>
  <c r="K295" i="2"/>
  <c r="H312" i="2"/>
  <c r="H315" i="2"/>
  <c r="H330" i="2"/>
  <c r="H333" i="2"/>
  <c r="I418" i="2"/>
  <c r="H431" i="2"/>
  <c r="J436" i="2"/>
  <c r="K446" i="2"/>
  <c r="K452" i="2"/>
  <c r="K461" i="2"/>
  <c r="G503" i="2"/>
  <c r="I329" i="2"/>
  <c r="K475" i="2"/>
  <c r="K494" i="2"/>
  <c r="K114" i="2"/>
  <c r="H42" i="2"/>
  <c r="I4" i="2"/>
  <c r="G16" i="2"/>
  <c r="H16" i="2" s="1"/>
  <c r="K36" i="2"/>
  <c r="I41" i="2"/>
  <c r="J60" i="2"/>
  <c r="H75" i="2"/>
  <c r="H114" i="2"/>
  <c r="H130" i="2"/>
  <c r="I220" i="2"/>
  <c r="I179" i="2" s="1"/>
  <c r="K226" i="2"/>
  <c r="K291" i="2"/>
  <c r="K330" i="2"/>
  <c r="H363" i="2"/>
  <c r="H367" i="2"/>
  <c r="K401" i="2"/>
  <c r="G418" i="2"/>
  <c r="I436" i="2"/>
  <c r="F503" i="2"/>
  <c r="I503" i="2"/>
  <c r="G4" i="2"/>
  <c r="H4" i="2" s="1"/>
  <c r="K9" i="2"/>
  <c r="K17" i="2"/>
  <c r="K35" i="2"/>
  <c r="G41" i="2"/>
  <c r="K42" i="2"/>
  <c r="H44" i="2"/>
  <c r="F60" i="2"/>
  <c r="G60" i="2"/>
  <c r="K75" i="2"/>
  <c r="I129" i="2"/>
  <c r="K152" i="2"/>
  <c r="H169" i="2"/>
  <c r="H180" i="2"/>
  <c r="K203" i="2"/>
  <c r="K221" i="2"/>
  <c r="H273" i="2"/>
  <c r="H308" i="2"/>
  <c r="J311" i="2"/>
  <c r="H344" i="2"/>
  <c r="K367" i="2"/>
  <c r="K370" i="2"/>
  <c r="H390" i="2"/>
  <c r="K397" i="2"/>
  <c r="H401" i="2"/>
  <c r="K431" i="2"/>
  <c r="H441" i="2"/>
  <c r="H448" i="2"/>
  <c r="H456" i="2"/>
  <c r="H463" i="2"/>
  <c r="J471" i="2"/>
  <c r="H491" i="2"/>
  <c r="H498" i="2"/>
  <c r="K504" i="2"/>
  <c r="H515" i="2"/>
  <c r="J4" i="2"/>
  <c r="K4" i="2" s="1"/>
  <c r="K7" i="2"/>
  <c r="K22" i="2"/>
  <c r="F41" i="2"/>
  <c r="G54" i="2"/>
  <c r="H54" i="2" s="1"/>
  <c r="K58" i="2"/>
  <c r="K130" i="2"/>
  <c r="F311" i="2"/>
  <c r="K312" i="2"/>
  <c r="K327" i="2"/>
  <c r="K365" i="2"/>
  <c r="K472" i="2"/>
  <c r="H35" i="2"/>
  <c r="K125" i="2"/>
  <c r="K315" i="2"/>
  <c r="K333" i="2"/>
  <c r="J329" i="2"/>
  <c r="K363" i="2"/>
  <c r="H370" i="2"/>
  <c r="K390" i="2"/>
  <c r="H397" i="2"/>
  <c r="H437" i="2"/>
  <c r="H446" i="2"/>
  <c r="H452" i="2"/>
  <c r="H461" i="2"/>
  <c r="G471" i="2"/>
  <c r="H475" i="2"/>
  <c r="H494" i="2"/>
  <c r="K54" i="2"/>
  <c r="H58" i="2"/>
  <c r="H125" i="2"/>
  <c r="K169" i="2"/>
  <c r="H226" i="2"/>
  <c r="H275" i="2"/>
  <c r="F329" i="2"/>
  <c r="K361" i="2"/>
  <c r="K402" i="2"/>
  <c r="M16" i="4"/>
  <c r="O14" i="4"/>
  <c r="E33" i="4"/>
  <c r="E35" i="4" s="1"/>
  <c r="E28" i="4"/>
  <c r="AD28" i="4"/>
  <c r="AD33" i="4"/>
  <c r="AD35" i="4" s="1"/>
  <c r="X33" i="4"/>
  <c r="X35" i="4" s="1"/>
  <c r="X28" i="4"/>
  <c r="G33" i="4"/>
  <c r="G35" i="4" s="1"/>
  <c r="G28" i="4"/>
  <c r="P33" i="4"/>
  <c r="P35" i="4" s="1"/>
  <c r="P28" i="4"/>
  <c r="J28" i="4"/>
  <c r="J33" i="4"/>
  <c r="J35" i="4" s="1"/>
  <c r="Z33" i="4"/>
  <c r="R28" i="4"/>
  <c r="R33" i="4"/>
  <c r="R35" i="4" s="1"/>
  <c r="L33" i="4"/>
  <c r="L35" i="4" s="1"/>
  <c r="L28" i="4"/>
  <c r="T33" i="4"/>
  <c r="T35" i="4" s="1"/>
  <c r="T28" i="4"/>
  <c r="AB33" i="4"/>
  <c r="AB35" i="4" s="1"/>
  <c r="AB28" i="4"/>
  <c r="I26" i="4"/>
  <c r="I19" i="4"/>
  <c r="D33" i="4"/>
  <c r="D35" i="4" s="1"/>
  <c r="D28" i="4"/>
  <c r="N28" i="4"/>
  <c r="N33" i="4"/>
  <c r="N35" i="4" s="1"/>
  <c r="V28" i="4"/>
  <c r="V33" i="4"/>
  <c r="V35" i="4" s="1"/>
  <c r="I16" i="4"/>
  <c r="F17" i="4"/>
  <c r="K23" i="4"/>
  <c r="K25" i="4" s="1"/>
  <c r="H25" i="4"/>
  <c r="L25" i="4"/>
  <c r="T25" i="4"/>
  <c r="X25" i="4"/>
  <c r="AB25" i="4"/>
  <c r="AF25" i="4"/>
  <c r="AF28" i="4" s="1"/>
  <c r="G19" i="4"/>
  <c r="P19" i="4"/>
  <c r="Z27" i="4"/>
  <c r="Z34" i="4" s="1"/>
  <c r="K11" i="4"/>
  <c r="M11" i="4" s="1"/>
  <c r="I13" i="4"/>
  <c r="D19" i="4"/>
  <c r="K5" i="4"/>
  <c r="E19" i="4"/>
  <c r="R19" i="4"/>
  <c r="AD19" i="4"/>
  <c r="M20" i="4"/>
  <c r="K124" i="2"/>
  <c r="H503" i="2"/>
  <c r="K503" i="2"/>
  <c r="K526" i="2"/>
  <c r="F534" i="2"/>
  <c r="H36" i="2"/>
  <c r="J41" i="2"/>
  <c r="K77" i="2"/>
  <c r="G124" i="2"/>
  <c r="H124" i="2" s="1"/>
  <c r="G168" i="2"/>
  <c r="H168" i="2" s="1"/>
  <c r="G179" i="2"/>
  <c r="F220" i="2"/>
  <c r="K220" i="2" s="1"/>
  <c r="G311" i="2"/>
  <c r="G329" i="2"/>
  <c r="H472" i="2"/>
  <c r="K527" i="2"/>
  <c r="K180" i="2"/>
  <c r="K344" i="2"/>
  <c r="K419" i="2"/>
  <c r="K437" i="2"/>
  <c r="H504" i="2"/>
  <c r="F418" i="2"/>
  <c r="H418" i="2" s="1"/>
  <c r="F436" i="2"/>
  <c r="H436" i="2" s="1"/>
  <c r="H25" i="1"/>
  <c r="K25" i="1"/>
  <c r="H46" i="1"/>
  <c r="K46" i="1"/>
  <c r="F176" i="1"/>
  <c r="F178" i="1" s="1"/>
  <c r="H35" i="1"/>
  <c r="K35" i="1"/>
  <c r="I176" i="1"/>
  <c r="I178" i="1" s="1"/>
  <c r="K152" i="1"/>
  <c r="J176" i="1"/>
  <c r="K17" i="1"/>
  <c r="H17" i="1"/>
  <c r="H16" i="1" s="1"/>
  <c r="K26" i="1"/>
  <c r="K36" i="1"/>
  <c r="G43" i="1"/>
  <c r="H43" i="1" s="1"/>
  <c r="K47" i="1"/>
  <c r="K126" i="1"/>
  <c r="K149" i="1"/>
  <c r="K471" i="2" l="1"/>
  <c r="H471" i="2"/>
  <c r="K60" i="2"/>
  <c r="J171" i="2"/>
  <c r="K171" i="2" s="1"/>
  <c r="K172" i="2"/>
  <c r="K41" i="2"/>
  <c r="I523" i="2"/>
  <c r="I525" i="2" s="1"/>
  <c r="H22" i="2"/>
  <c r="H311" i="2"/>
  <c r="H60" i="2"/>
  <c r="H329" i="2"/>
  <c r="K329" i="2"/>
  <c r="K311" i="2"/>
  <c r="H41" i="2"/>
  <c r="M23" i="4"/>
  <c r="M25" i="4" s="1"/>
  <c r="M22" i="4"/>
  <c r="O20" i="4"/>
  <c r="K7" i="4"/>
  <c r="K17" i="4"/>
  <c r="M5" i="4"/>
  <c r="Z35" i="4"/>
  <c r="Z28" i="4"/>
  <c r="F26" i="4"/>
  <c r="F19" i="4"/>
  <c r="O16" i="4"/>
  <c r="Q14" i="4"/>
  <c r="M13" i="4"/>
  <c r="O11" i="4"/>
  <c r="I33" i="4"/>
  <c r="I35" i="4" s="1"/>
  <c r="I28" i="4"/>
  <c r="F179" i="2"/>
  <c r="K179" i="2" s="1"/>
  <c r="K418" i="2"/>
  <c r="G523" i="2"/>
  <c r="H220" i="2"/>
  <c r="K436" i="2"/>
  <c r="G176" i="1"/>
  <c r="J178" i="1"/>
  <c r="K178" i="1" s="1"/>
  <c r="J183" i="1"/>
  <c r="J186" i="1" s="1"/>
  <c r="J188" i="1" s="1"/>
  <c r="J190" i="1" s="1"/>
  <c r="K176" i="1"/>
  <c r="J523" i="2" l="1"/>
  <c r="F532" i="2" s="1"/>
  <c r="F536" i="2" s="1"/>
  <c r="F537" i="2" s="1"/>
  <c r="H179" i="2"/>
  <c r="F523" i="2"/>
  <c r="F525" i="2" s="1"/>
  <c r="Q16" i="4"/>
  <c r="S14" i="4"/>
  <c r="O22" i="4"/>
  <c r="Q20" i="4"/>
  <c r="O23" i="4"/>
  <c r="O13" i="4"/>
  <c r="Q11" i="4"/>
  <c r="M7" i="4"/>
  <c r="M17" i="4"/>
  <c r="O5" i="4"/>
  <c r="F28" i="4"/>
  <c r="F33" i="4"/>
  <c r="F35" i="4" s="1"/>
  <c r="K26" i="4"/>
  <c r="K19" i="4"/>
  <c r="G525" i="2"/>
  <c r="H176" i="1"/>
  <c r="G178" i="1"/>
  <c r="H178" i="1" s="1"/>
  <c r="J525" i="2" l="1"/>
  <c r="K525" i="2" s="1"/>
  <c r="H523" i="2"/>
  <c r="K523" i="2"/>
  <c r="H525" i="2"/>
  <c r="Q23" i="4"/>
  <c r="Q25" i="4" s="1"/>
  <c r="S20" i="4"/>
  <c r="Q22" i="4"/>
  <c r="S11" i="4"/>
  <c r="S13" i="4" s="1"/>
  <c r="Q13" i="4"/>
  <c r="U14" i="4"/>
  <c r="S16" i="4"/>
  <c r="Q5" i="4"/>
  <c r="Q17" i="4" s="1"/>
  <c r="O7" i="4"/>
  <c r="O17" i="4"/>
  <c r="O19" i="4" s="1"/>
  <c r="K28" i="4"/>
  <c r="K33" i="4"/>
  <c r="K35" i="4" s="1"/>
  <c r="M26" i="4"/>
  <c r="M19" i="4"/>
  <c r="O25" i="4"/>
  <c r="Q26" i="4" l="1"/>
  <c r="Q19" i="4"/>
  <c r="U16" i="4"/>
  <c r="W14" i="4"/>
  <c r="M33" i="4"/>
  <c r="M35" i="4" s="1"/>
  <c r="M28" i="4"/>
  <c r="S22" i="4"/>
  <c r="U20" i="4"/>
  <c r="S23" i="4"/>
  <c r="O26" i="4"/>
  <c r="Q7" i="4"/>
  <c r="S5" i="4"/>
  <c r="U23" i="4" l="1"/>
  <c r="U22" i="4"/>
  <c r="W20" i="4"/>
  <c r="W16" i="4"/>
  <c r="Y14" i="4"/>
  <c r="S7" i="4"/>
  <c r="S17" i="4"/>
  <c r="S19" i="4" s="1"/>
  <c r="U5" i="4"/>
  <c r="O28" i="4"/>
  <c r="O33" i="4"/>
  <c r="O35" i="4" s="1"/>
  <c r="S25" i="4"/>
  <c r="S26" i="4"/>
  <c r="Q33" i="4"/>
  <c r="Q35" i="4" s="1"/>
  <c r="Q28" i="4"/>
  <c r="S28" i="4" l="1"/>
  <c r="S33" i="4"/>
  <c r="S35" i="4" s="1"/>
  <c r="U7" i="4"/>
  <c r="U17" i="4"/>
  <c r="U19" i="4" s="1"/>
  <c r="W5" i="4"/>
  <c r="W22" i="4"/>
  <c r="Y20" i="4"/>
  <c r="W23" i="4"/>
  <c r="Y16" i="4"/>
  <c r="AA14" i="4"/>
  <c r="U25" i="4"/>
  <c r="U26" i="4" l="1"/>
  <c r="U33" i="4" s="1"/>
  <c r="U35" i="4" s="1"/>
  <c r="W25" i="4"/>
  <c r="U28" i="4"/>
  <c r="Y23" i="4"/>
  <c r="Y25" i="4" s="1"/>
  <c r="AA20" i="4"/>
  <c r="Y22" i="4"/>
  <c r="AC14" i="4"/>
  <c r="AA16" i="4"/>
  <c r="Y5" i="4"/>
  <c r="W7" i="4"/>
  <c r="W17" i="4"/>
  <c r="W19" i="4" s="1"/>
  <c r="AC16" i="4" l="1"/>
  <c r="AC17" i="4"/>
  <c r="AC19" i="4" s="1"/>
  <c r="AE14" i="4"/>
  <c r="Y7" i="4"/>
  <c r="AA5" i="4"/>
  <c r="Y17" i="4"/>
  <c r="AA22" i="4"/>
  <c r="AC20" i="4"/>
  <c r="AA23" i="4"/>
  <c r="AA25" i="4" s="1"/>
  <c r="W26" i="4"/>
  <c r="AC23" i="4" l="1"/>
  <c r="AC22" i="4"/>
  <c r="AE20" i="4"/>
  <c r="AE16" i="4"/>
  <c r="AE17" i="4"/>
  <c r="AE19" i="4" s="1"/>
  <c r="W28" i="4"/>
  <c r="W33" i="4"/>
  <c r="W35" i="4" s="1"/>
  <c r="Y26" i="4"/>
  <c r="Y19" i="4"/>
  <c r="AA7" i="4"/>
  <c r="AA17" i="4"/>
  <c r="Y33" i="4" l="1"/>
  <c r="Y35" i="4" s="1"/>
  <c r="Y28" i="4"/>
  <c r="AG20" i="4"/>
  <c r="AE23" i="4"/>
  <c r="AA26" i="4"/>
  <c r="AA19" i="4"/>
  <c r="AC26" i="4"/>
  <c r="AC25" i="4"/>
  <c r="AE25" i="4" l="1"/>
  <c r="AE26" i="4"/>
  <c r="AC33" i="4"/>
  <c r="AC35" i="4" s="1"/>
  <c r="AC28" i="4"/>
  <c r="AG23" i="4"/>
  <c r="AG22" i="4"/>
  <c r="AA28" i="4"/>
  <c r="AA33" i="4"/>
  <c r="AA35" i="4" s="1"/>
  <c r="AE28" i="4" l="1"/>
  <c r="AE33" i="4"/>
  <c r="AE35" i="4" s="1"/>
  <c r="AG26" i="4"/>
  <c r="AG25" i="4"/>
  <c r="AG33" i="4" l="1"/>
  <c r="AG28" i="4"/>
  <c r="AG35" i="4" s="1"/>
</calcChain>
</file>

<file path=xl/sharedStrings.xml><?xml version="1.0" encoding="utf-8"?>
<sst xmlns="http://schemas.openxmlformats.org/spreadsheetml/2006/main" count="947" uniqueCount="370">
  <si>
    <t>Załącznik Nr 1 - materiały informacyjne 
do projektu budżetu 2014r.</t>
  </si>
  <si>
    <t>Plan i wykonanie dochodów budżetu Gminy Rogoźno za 2013 rok - stan na 30.09.2013r. w porównianiu z projektem planu dochodów na 2014 rok (wskaźnik procentowy) oraz przewidywane wykonanie dochodów na koniec 2013 roku</t>
  </si>
  <si>
    <t>Dział</t>
  </si>
  <si>
    <t>Rozdział</t>
  </si>
  <si>
    <t>Paragraf</t>
  </si>
  <si>
    <t>Treść</t>
  </si>
  <si>
    <t>Plan na 30.09.2013r.</t>
  </si>
  <si>
    <t>Wykonanie na 30.09.2013r.</t>
  </si>
  <si>
    <t>%
Wykonania</t>
  </si>
  <si>
    <t>Przewidywane wykonanie dochodów na koniec 2013 roku</t>
  </si>
  <si>
    <t>Plan  na 2014 rok</t>
  </si>
  <si>
    <t>% wskaźnik wzrostu/spadku do planu budżetu 2013 r.</t>
  </si>
  <si>
    <t>Uwagi</t>
  </si>
  <si>
    <t>Rolnictwo i łowiectwo</t>
  </si>
  <si>
    <t>01010</t>
  </si>
  <si>
    <t>Infrastruktura wodociągowa i sanitacyjna wsi</t>
  </si>
  <si>
    <t>0830</t>
  </si>
  <si>
    <t>Wpływy z usług</t>
  </si>
  <si>
    <t>0920</t>
  </si>
  <si>
    <t>Pozostałe odsetki</t>
  </si>
  <si>
    <t>Pozostała działalność</t>
  </si>
  <si>
    <t>Dochody z najmu i dzierżawy składników majątkowych Skarbu Państwa, jednostek samorządu terytorialnego lub innych jednostek zaliczanych do sektora finansów publicznych oraz innych umów o podobnym charakterze</t>
  </si>
  <si>
    <t>dzierżawa ziemi i obwody łowieckie</t>
  </si>
  <si>
    <t>Dotacje celowe otrzymane z budżetu państwa na realizację zadań bieżących z zakresu administracji rządowej oraz innych zadań zleconych gminie (związkom gmin) ustawami</t>
  </si>
  <si>
    <t>Rybołówstwo i rybactwo</t>
  </si>
  <si>
    <t>Wpływy z różnych opłat</t>
  </si>
  <si>
    <t>Transport i łączność</t>
  </si>
  <si>
    <t>Drogi publiczne gminne</t>
  </si>
  <si>
    <t>Wpływy z innych lokalnych opłat pobieranych przez jednostki samorządu terytorialnego na podstawie odrębnych ustaw</t>
  </si>
  <si>
    <t>0910</t>
  </si>
  <si>
    <t>Odsetki od nietreminowych wpłat z tytułu podatków i opłat</t>
  </si>
  <si>
    <t>0970</t>
  </si>
  <si>
    <t>Wpływy z różnych dochodów</t>
  </si>
  <si>
    <t>Turystyka</t>
  </si>
  <si>
    <t>Środki na dofinansowanie własnych inwestycji gmin (związków gmin), powiatów (związków powiatów), samorządów województw, pozyskane z innych źródeł</t>
  </si>
  <si>
    <t>Gospodarka mieszkaniowa</t>
  </si>
  <si>
    <t>Gospodarka gruntami i nieruchomościami</t>
  </si>
  <si>
    <t>Wpływy z opłat za trwały zarząd, użytkowanie, służebność i użytkowanie wieczyste nieruchomości</t>
  </si>
  <si>
    <t>Slużebność Salzgiter 38400 + wieczyste 87.000</t>
  </si>
  <si>
    <t>WGN 12.700
Aguabellis -Kanalizacja 190.000
oczyszczalnia 78.000</t>
  </si>
  <si>
    <t>Wpływy z tytułu przekształcenia prawa użytkowania wieczystego przysługującego osobom fizycznym w prawo własności</t>
  </si>
  <si>
    <t>Wpłaty z tytułu odpłatnego nabycia prawa własności oraz prawa użytkowania wieczystego nieruchomości</t>
  </si>
  <si>
    <t>Administracja publiczna</t>
  </si>
  <si>
    <t>Urzędy wojewódzkie</t>
  </si>
  <si>
    <t>Dochody jednostek samorządu terytorialnego związane z realizacją zadań z zakresu administracji rządowej oraz innych zadań zleconych ustawami</t>
  </si>
  <si>
    <t>Urzędy gmin (miast i miast na prawach powiatu)</t>
  </si>
  <si>
    <t>Grzywny, mandaty i inne kary pieniężne od osób fizycznych</t>
  </si>
  <si>
    <t>Urzędy naczelnych organów władzy państwowej, kontroli i ochrony prawa oraz sądownictwa</t>
  </si>
  <si>
    <t>Urzędy naczelnych organów władzy państwowej, kontroli i ochrony prawa</t>
  </si>
  <si>
    <t>Dochody od osób prawnych, od osób fizycznych i od innych jednostek nieposiadających osobowości prawnej oraz wydatki związane z ich poborem</t>
  </si>
  <si>
    <t>Wpływy z podatku dochodowego od osób fizycznych</t>
  </si>
  <si>
    <t>Podatek od działalności gospodarczej osób fizycznych, opłacany w formie karty podatkowej</t>
  </si>
  <si>
    <t>Wpływy z podatku rolnego, podatku leśnego, podatku od czynności cywilnoprawnych, podatków i opłat lokalnych od osób prawnych i innych jednostek organizacyjnych</t>
  </si>
  <si>
    <t>Podatek od nieruchomości</t>
  </si>
  <si>
    <t>Podatek rolny</t>
  </si>
  <si>
    <t>Podatek leśny</t>
  </si>
  <si>
    <t>Podatek od środków transportowych</t>
  </si>
  <si>
    <t>Podatek od czynności cywilnoprawnych</t>
  </si>
  <si>
    <t>Rekompensaty utraconych dochodów w podatkach i opłatach lokalnych</t>
  </si>
  <si>
    <t>Wpływy z podatku rolnego, podatku leśnego, podatku od spadków i darowizn, podatku od czynności cywilnoprawnych oraz podatków i opłat lokalnych od osób fizycznych</t>
  </si>
  <si>
    <t>Podatek od spadków i darowizn</t>
  </si>
  <si>
    <t>Wpływy z opłaty targowej</t>
  </si>
  <si>
    <t>Zaległości z tytułu podatków i opłat zniesionych</t>
  </si>
  <si>
    <t>Wpływy z innych opłat stanowiących dochody jednostek samorządu terytorialnego na podstawie ustaw</t>
  </si>
  <si>
    <t>Wpływy z opłaty skarbowej</t>
  </si>
  <si>
    <t>Wpływy z opłat za zezwolenia na sprzedaż alkoholu</t>
  </si>
  <si>
    <t>Udziały gmin w podatkach stanowiących dochód budżetu państwa</t>
  </si>
  <si>
    <t>Podatek dochodowy od osób fizycznych</t>
  </si>
  <si>
    <t>Podatek dochodowy od osób prawnych</t>
  </si>
  <si>
    <t>Różne rozliczenia</t>
  </si>
  <si>
    <t xml:space="preserve">Część oświatowa subwencji ogólnej dla jednostek samorządu terytorialnego </t>
  </si>
  <si>
    <t>Subwencje ogólne z budżetu państwa</t>
  </si>
  <si>
    <t>Część wyrównawcza subwencji ogólnej dla gmin</t>
  </si>
  <si>
    <t>Różne rozliczenia finansowe</t>
  </si>
  <si>
    <t>0570</t>
  </si>
  <si>
    <t>0960</t>
  </si>
  <si>
    <t>Otrzymane spadki, zapisy i darowizny w postaci pieniężnej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</si>
  <si>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</si>
  <si>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gmin)</t>
  </si>
  <si>
    <t>Część równoważąca subwencji ogólnej dla gmin</t>
  </si>
  <si>
    <t>Oświata i wychowanie</t>
  </si>
  <si>
    <t>Szkoły podstawowe</t>
  </si>
  <si>
    <t>Oddziały przedszkolne w szkołach podstawowych</t>
  </si>
  <si>
    <t>Przedszkola</t>
  </si>
  <si>
    <t>Dotacje celowe otrzymane z gminy na zadania bieżące realizowane na podstawie porozumień (umów) między jednostkami samorządu terytorialnego</t>
  </si>
  <si>
    <t>Gimnazja</t>
  </si>
  <si>
    <t>0690</t>
  </si>
  <si>
    <t>Stołówki szkolne i przedszkolne</t>
  </si>
  <si>
    <t>Środki na dofinansowanie własnych zadań bieżących gmin (związków gmin), powiatów (związków powiatów), samorządów województw, pozyskane z innych źródeł</t>
  </si>
  <si>
    <t>Pomoc społeczna</t>
  </si>
  <si>
    <t>Wspieranie rodziny</t>
  </si>
  <si>
    <t>Odsetki od dotacji oraz płatności: wykorzystanych niezgodnie z przeznaczeniem lub wykorzystanych z naruszeniem procedur, o których mowa w art. 184 ustawy, pobranych nienależnie lub w nadmiernej wysokości</t>
  </si>
  <si>
    <t>Wpływy ze zwrotów dotacji oraz płatności, w tym wykorzystanych niezgodnie z przeznaczeniem lub wykorzystanych z naruszeniem procedur, o których mowa w art. 184 ustawy, pobranych nienależnie lub w nadmiernej wysokości</t>
  </si>
  <si>
    <t>Zasiłki i pomoc w naturze oraz składki na ubezpieczenia emerytalne i rentowe</t>
  </si>
  <si>
    <t>Zasiłki stałe</t>
  </si>
  <si>
    <t>Ośrodki pomocy społecznej</t>
  </si>
  <si>
    <t>Usługi opiekuńcze i specjalistyczne usługi opiekuńcze</t>
  </si>
  <si>
    <t>Pozostałe zadania w zakresie polityki społecznej</t>
  </si>
  <si>
    <t>Dotacje celowe w ramach programów finansowanych z udziałem środków europejskich oraz środków, o których mowa w art. 5 ust. 1 pkt 3 oraz ust. 3 pkt 5 i 6 ustawy, lub płatności w ramach budżetu środków europejskich</t>
  </si>
  <si>
    <t>Edukacyjna opieka wychowawcza</t>
  </si>
  <si>
    <t>Pomoc materialna dla uczniów</t>
  </si>
  <si>
    <t>Dotacje celowe otrzymane z budżetu państwa na realizację zadań bieżących gmin z zakresu edukacyjnej opieki wychowawczej finansowanych w całości przez budżet państwa w ramach programów rządowych</t>
  </si>
  <si>
    <t>Gospodarka komunalna i ochrona środowiska</t>
  </si>
  <si>
    <t>Gospodarka ściekowa i ochrona wód</t>
  </si>
  <si>
    <t>Gospodarka odpadami</t>
  </si>
  <si>
    <t>0490</t>
  </si>
  <si>
    <t>0750</t>
  </si>
  <si>
    <t>0870</t>
  </si>
  <si>
    <t>Wpływy ze składników majątkowych</t>
  </si>
  <si>
    <t>Wpływy i wydatki związane z gromadzeniem środków z opłat i kar za korzystanie ze środowiska</t>
  </si>
  <si>
    <t>0580</t>
  </si>
  <si>
    <t>Grzywny i inne kary pieniężne od osób prawnych i innych jendostek organizacyjnych</t>
  </si>
  <si>
    <t>Kultura i ochrona dziedzictwa narodowego</t>
  </si>
  <si>
    <t>Pozostałe zadania w zakresie kultury</t>
  </si>
  <si>
    <t>Domy i ośrodki kultury, świetlice i kluby</t>
  </si>
  <si>
    <t>Kultura fizyczna</t>
  </si>
  <si>
    <t>0900</t>
  </si>
  <si>
    <t>Razem</t>
  </si>
  <si>
    <t>z tego:</t>
  </si>
  <si>
    <t>dochody bieżące</t>
  </si>
  <si>
    <t>w tym :  środki UE</t>
  </si>
  <si>
    <t>dochody majątkowe</t>
  </si>
  <si>
    <t>Dochody planowane</t>
  </si>
  <si>
    <t>Pożyczka WFOŚiGW</t>
  </si>
  <si>
    <t>Kredyt Bank Pocztowy</t>
  </si>
  <si>
    <t>spłata rat kredytu</t>
  </si>
  <si>
    <t>wynik</t>
  </si>
  <si>
    <t>Wydatki planowane</t>
  </si>
  <si>
    <t>Brakująca kwota</t>
  </si>
  <si>
    <t>Rogoźno, dnia 05.11.2012 roku</t>
  </si>
  <si>
    <t>Załącznik Nr 2 - materiały informacyjne 
do projektu budżetu 2014r.</t>
  </si>
  <si>
    <t>Plan i wykonanie wydatków budżetu Gminy Rogoźno za 2013 rok - stan na 30.09.2013r. w porównianiu z projektem planu wydatków na 2014 rok (wskaźnik procentowy) oraz przewidywane wykonanie wydatków na koniec 2013 roku</t>
  </si>
  <si>
    <t>Plan  na dzień 30.09.2013r.</t>
  </si>
  <si>
    <t>Przewidywane wykonanie wydatków na koniec 2013 roku</t>
  </si>
  <si>
    <t>%
 wskaźnik wzrostu/spadku do planu budżetu 2013 r.</t>
  </si>
  <si>
    <t>Melioracje wodne</t>
  </si>
  <si>
    <t>Dotacja celowa z budżetu na finansowanie lub dofinansowanie zadań zleconych do realizacji pozostałym jednostkom nie zaliczanym do sektora finansów publicznych</t>
  </si>
  <si>
    <t>WF</t>
  </si>
  <si>
    <t>Izby rolnicze</t>
  </si>
  <si>
    <t>Wpłaty gmin na rzecz izb rolniczych w wysokości 2% uzyskanych wpływów z podatku rolnego</t>
  </si>
  <si>
    <t>pod.rolny 789.120*2%=15.782,40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</si>
  <si>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</si>
  <si>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</si>
  <si>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</si>
  <si>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</si>
  <si>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</si>
  <si>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ekspertyzy</t>
  </si>
  <si>
    <t>Różne opłaty i składki</t>
  </si>
  <si>
    <t>Wynagrodzenia bezosobowe</t>
  </si>
  <si>
    <t>Zakup energii</t>
  </si>
  <si>
    <t>Lokalny transport zbiorowy</t>
  </si>
  <si>
    <t>Dotacje celowe przekazane gminie na zadania bieżące na podstawie porozumień (umów) między jednostkami samorządu terytorialnego</t>
  </si>
  <si>
    <t>Drogi publiczne powiatowe</t>
  </si>
  <si>
    <t>Wydz.GN. Znaki pionowe 6.000,- + FS 20.695+ WRGIP 80.000,-- 20.000</t>
  </si>
  <si>
    <t>Zakup usług remontowych</t>
  </si>
  <si>
    <t>WRG +500.000,- +FS 19.807</t>
  </si>
  <si>
    <t>za wbudowanie sieci w drogach+ ubezp. OC</t>
  </si>
  <si>
    <t>Wydatki inwestycyjne jednostek budżetowych</t>
  </si>
  <si>
    <t>FS=5.669,97</t>
  </si>
  <si>
    <t>FS=24,-</t>
  </si>
  <si>
    <t>promenada 85% dofin.</t>
  </si>
  <si>
    <t>promenada</t>
  </si>
  <si>
    <t>Zakłady gospodarki mieszkaniowej</t>
  </si>
  <si>
    <t>Dotacja przedmiotowa z budżetu dla samorządowego zakładu budżetowego</t>
  </si>
  <si>
    <t>Pozostałe podatki na rzecz budżetów jednostek samorządu terytorialnego</t>
  </si>
  <si>
    <t>Opłaty na rzecz budżetów jednostek samorządu terytorialnego</t>
  </si>
  <si>
    <t>Kary i odszkodowania wypłacane na rzecz osób fizycznych</t>
  </si>
  <si>
    <t>Kary i odszkodowania wypłacane na rzecz osób prawnych i innych jednostek organizacyjnych</t>
  </si>
  <si>
    <t>Koszty postępowania sądowego i prokuratorskiego</t>
  </si>
  <si>
    <t>Wydatki na zakupy inwestycyjne jednostek budżetowych</t>
  </si>
  <si>
    <t>Działalność usługowa</t>
  </si>
  <si>
    <t>Opracowania geodezyjne i kartograficzne</t>
  </si>
  <si>
    <t>Cmentarze</t>
  </si>
  <si>
    <t>zlecone</t>
  </si>
  <si>
    <t>Dodatkowe wynagrodzenie roczne</t>
  </si>
  <si>
    <t>zlecone aktualizacja oprogramowania</t>
  </si>
  <si>
    <t>Podróże służbowe krajowe</t>
  </si>
  <si>
    <t>Rady gmin (miast i miast na prawach powiatu)</t>
  </si>
  <si>
    <t>Różne wydatki na rzecz osób fizycznych</t>
  </si>
  <si>
    <t>Nagrody o charakterze szczególnym niezaliczone do wynagrodzeń</t>
  </si>
  <si>
    <t>Podróże służbowe zagraniczne</t>
  </si>
  <si>
    <t>Wydatki osobowe niezaliczone do wynagrodzeń</t>
  </si>
  <si>
    <t>Wynagrodzenia osobowe pracowników
w tym:</t>
  </si>
  <si>
    <t>Adm.2.136.274+Str.miej. 172.458+OSP 2.520=2.354.252-43.000 odprawy</t>
  </si>
  <si>
    <t>-90025 zlecone-2449</t>
  </si>
  <si>
    <t>Straż miejska</t>
  </si>
  <si>
    <t>OSP</t>
  </si>
  <si>
    <t>Dodatkowe wynagrodzenie roczne
w tym:</t>
  </si>
  <si>
    <t>ADM 160.325+Str.miej.12.858+OSP 2.040=175.223 minus zlecone 7545</t>
  </si>
  <si>
    <t>Składki na ubezpieczenia społeczne
w tym:</t>
  </si>
  <si>
    <t>ADM 388.412+Str.miej.30.376+OSP 784=419.572 minus zlecone 16.771-421</t>
  </si>
  <si>
    <t>Składki na Fundusz Pracy
w tym:</t>
  </si>
  <si>
    <t>adm. 47.584+ str.miej. 4.329+osp 112=52.025minus zlecone2389 - 60</t>
  </si>
  <si>
    <t>Wpłaty na Państwowy Fundusz Rehabilitacji Osób Niepełnosprawnych</t>
  </si>
  <si>
    <t>minuzs zlecone -600 -1600</t>
  </si>
  <si>
    <t>Zakup leków, wyrobów medycznych i produktów biobójczych</t>
  </si>
  <si>
    <t>Zakup pomocy naukowych, dydaktycznych i książek</t>
  </si>
  <si>
    <t>minus Lex zapł w 2013r. Do roku 2015-5000</t>
  </si>
  <si>
    <t>Zakup usług zdrowotnych</t>
  </si>
  <si>
    <t>minus zlecone -3931</t>
  </si>
  <si>
    <t>Zakup usług dostępu do sieci Internet</t>
  </si>
  <si>
    <t>Opłaty z tytułu zakupu usług telekomunikacyjnych świadczonych w ruchomej publicznej sieci telefonicznej</t>
  </si>
  <si>
    <t xml:space="preserve">Opłata z tytułu zakupu usług telekomunikacyjnych świadczonych w stacjonarnej publicznej sieci telefonicznej </t>
  </si>
  <si>
    <t>Zakup usług obejmujacych tłumaczenia</t>
  </si>
  <si>
    <t>Zakup usług obejmujących wykonanie ekspertyz, analiz i opinii</t>
  </si>
  <si>
    <t>WF minus zlecone 1.000</t>
  </si>
  <si>
    <t>skł.do stowarzyszeń 65.000+ ubezp.majątku 8000,-</t>
  </si>
  <si>
    <t>Odpisy na zakładowy fundusz świadczeń socjalnych</t>
  </si>
  <si>
    <t>Adm.66159+straż 4.605=70.764,-</t>
  </si>
  <si>
    <t>Szkolenia pracowników niebędących członkami korpusu służby cywilnej</t>
  </si>
  <si>
    <t xml:space="preserve">Serwer pilków NAS z modułem szyfrującym+ zasilacz
</t>
  </si>
  <si>
    <t>Promocja jednostek samorządu terytorialnego</t>
  </si>
  <si>
    <t>-3000</t>
  </si>
  <si>
    <t>-17000</t>
  </si>
  <si>
    <t>Wynagrodzenia agencyjno-prowizyjne</t>
  </si>
  <si>
    <t>Bezpieczeństwo publiczne i ochrona przeciwpożarowa</t>
  </si>
  <si>
    <t>Komendy wojewódzkie Policji</t>
  </si>
  <si>
    <t>Wpłaty jednostek na państwowy fundusz celowy</t>
  </si>
  <si>
    <t>Komendy powiatowe Państwowej Straży Pożarnej</t>
  </si>
  <si>
    <t>Wpłaty jednostek na państwowy fundusz celowy na finansowanie lub dofinansowanie zadań inwestycyjnych</t>
  </si>
  <si>
    <t>Ochotnicze straże pożarne</t>
  </si>
  <si>
    <t>FS= 11.079+ budżet 109.000</t>
  </si>
  <si>
    <t>Zakup usłyg remontowych</t>
  </si>
  <si>
    <t>FS= 6.000,-+ budżet 60000</t>
  </si>
  <si>
    <t>Opłata z tytułu zakupu usług telekomunikacyjnych świadczonych w stacjonarnej publicznej sieci telefonicznej.</t>
  </si>
  <si>
    <t>Dotacje celowe z budżetu na finansowanie lub dofinansowanie kosztów realizacji inwestycji i zakupów inwestycyjnych jednostek nie zaliczanych do sektora finansów publicznych</t>
  </si>
  <si>
    <t>Obrona cywilna</t>
  </si>
  <si>
    <t>Straż gminna (miejska)</t>
  </si>
  <si>
    <t>Obsługa długu publicznego</t>
  </si>
  <si>
    <t>-43300</t>
  </si>
  <si>
    <t>Obsługa papierów wartościowych, kredytów i pożyczek jednostek samorządu terytorialnego</t>
  </si>
  <si>
    <t>Odsetki od samorządowych papierów wartościowych lub zaciągniętych przez jednostkę samorządu terytorialnego kredytów i pożyczek</t>
  </si>
  <si>
    <t>-56834</t>
  </si>
  <si>
    <t>Rezerwy ogólne i celowe</t>
  </si>
  <si>
    <t>Rezerwy</t>
  </si>
  <si>
    <t>celowa: odprawy emerytalne w jednostkach oświatowych</t>
  </si>
  <si>
    <t>ogólna: od 0,1-1%</t>
  </si>
  <si>
    <t>Stypendia dla uczniów</t>
  </si>
  <si>
    <t>SP 3 -20000</t>
  </si>
  <si>
    <t>Opłata z tytułu zakupu usług telekomunikacyjnych świadczonych w stacjonarnej publicznej sieci telefonicznej</t>
  </si>
  <si>
    <t>Wydatki na zakupy inwestycyjne jednostek budzetowych</t>
  </si>
  <si>
    <t>traktorek ogrodowy SP3</t>
  </si>
  <si>
    <t>w tym:</t>
  </si>
  <si>
    <t>Gmina Oborniki</t>
  </si>
  <si>
    <t>Gmina miejska Wągrowiec</t>
  </si>
  <si>
    <t>Gmina Skoki</t>
  </si>
  <si>
    <t>Dotacja podmiotowa z budżetu dla niepublicznej jednostki systemu oświaty</t>
  </si>
  <si>
    <t>- Przedszkole niepubliczne MOTYLEK</t>
  </si>
  <si>
    <t>30*678,69*12</t>
  </si>
  <si>
    <t>- Przedszkole niepubliczne Przemysłw</t>
  </si>
  <si>
    <t>100*678,69*12</t>
  </si>
  <si>
    <t>-505.000</t>
  </si>
  <si>
    <t>-86.400</t>
  </si>
  <si>
    <t>-8600</t>
  </si>
  <si>
    <t>Zakup środków żywności</t>
  </si>
  <si>
    <t>Dotacje celowe przekazane dla powiatu na zadania bieżące realizowane na podstawie porozumień (umów) między jednostkami samorządu terytorialnego</t>
  </si>
  <si>
    <t>Gimnazjum Nr 2 w tym 3.564 SZS</t>
  </si>
  <si>
    <t>Niepubliczne Gimnazjium przy LO</t>
  </si>
  <si>
    <t>Dowożenie uczniów do szkół</t>
  </si>
  <si>
    <t>Zespoły obsługi ekonomiczno-administracyjnej szkół</t>
  </si>
  <si>
    <t>Dokształcanie i doskonalenie nauczycieli</t>
  </si>
  <si>
    <t>SP3 zmywarko-wyparzacz</t>
  </si>
  <si>
    <t>FS=550,-</t>
  </si>
  <si>
    <t>Ochrona zdrowia</t>
  </si>
  <si>
    <t>Zwalczanie narkomanii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</si>
  <si>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</si>
  <si>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</si>
  <si>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Zadania w zakresie przeciwdziałania przemocy w rodzinie</t>
  </si>
  <si>
    <t>Świadczenia rodzinne, świadczenia z funduszu alimentacyjnego oraz składki na ubezpieczenia emerytalne i rentowe z ubezpieczenia społecznego</t>
  </si>
  <si>
    <t>Zwrot dotacji oraz płatności, w tym  wykorzystanych niezgodnie z przeznaczeniem lub wykorzystanych z naruszeniem procedur, o których mowa w art. 184 ustawy, pobranych nienależnie lub w nadmiernej wysokości</t>
  </si>
  <si>
    <t>Świadczenia społeczne</t>
  </si>
  <si>
    <t>Odsetki od dotacji wykorzystanych niezgodnie z przeznaczeniem lub pobranych w nadmiernej wysokości</t>
  </si>
  <si>
    <t>Składki na ubezpieczenie zdrowotne opłacane za osoby pobierajace niektóre świadczenia z pomocy społecznej, niektóre świadczenia rodzinne oraz za osoby uczestniczące w zajęciach w centrum integracji społecznej</t>
  </si>
  <si>
    <t>Składki na ubezpieczenie zdrowotne</t>
  </si>
  <si>
    <t>Dodatki mieszkaniowe</t>
  </si>
  <si>
    <t>Opłaty za administrowanie i czynsze za budynki, lokale i pomieszczenia garażowe</t>
  </si>
  <si>
    <t>Zakup usług przez jednostki samorządu terytorialnego od innych jednostek samorządu terytorialnego</t>
  </si>
  <si>
    <t>bez dotacji na dożywianie</t>
  </si>
  <si>
    <t>Świetlice szkolne</t>
  </si>
  <si>
    <t>Inne formy pomocy dla uczniów</t>
  </si>
  <si>
    <t>OŚ</t>
  </si>
  <si>
    <t>OŚ-25.000,-+ śmieci 10.000,-</t>
  </si>
  <si>
    <t>OŚ-25.000,-+śmieci 1.371.155 (24.155 przesyłki+ obsł.systemu 1.344.000,-+ aktualizacja oprogramowania 3.000,-)</t>
  </si>
  <si>
    <t>egzekucja opł.śmieciowej</t>
  </si>
  <si>
    <t>Oczyszczanie miast i wsi</t>
  </si>
  <si>
    <t>WRGiP</t>
  </si>
  <si>
    <t>Utrzymanie zieleni w miastach i gminach</t>
  </si>
  <si>
    <t>OŚ- 50.000,- + FS 8.543,-    budżet 50.000,- (zakup paliwa 10.000,-+kwiaty 30000 nasadzenia+ narzędzia 5.000 + kosiarki 5.000)</t>
  </si>
  <si>
    <t>rondo w Rudzie i J. Melcera</t>
  </si>
  <si>
    <t>OŚ -50.000,-+ FS 2.500,-+ budżet 38.000,-(tj. obsadzenia i wywóz na wysypisko 30.000+ , rondo Piłsudskiego 8.000,-) - 30.000</t>
  </si>
  <si>
    <t>Schroniska dla zwierząt</t>
  </si>
  <si>
    <t>Dotacje celowe przekazane gminie na zadania bieżące realizowane na podstawie porozumień (umów) między jednostkami samorządu terytorialnego</t>
  </si>
  <si>
    <t>Oświetlenie ulic, placów i dróg</t>
  </si>
  <si>
    <t>budżet gminy WRGiP 335.000</t>
  </si>
  <si>
    <t>zdroje uliczne</t>
  </si>
  <si>
    <t>OŚ-5.000</t>
  </si>
  <si>
    <t>targowisko dof. kwotowe</t>
  </si>
  <si>
    <t>Gimn. 1+Gimn.2</t>
  </si>
  <si>
    <t>FS= 570,-</t>
  </si>
  <si>
    <t>FS=81,-</t>
  </si>
  <si>
    <t>FS=3.289,-</t>
  </si>
  <si>
    <t>Dotacja podmiotowa z budżetu dla samorządowej instytucji kultury</t>
  </si>
  <si>
    <t>Dotacja celowa z budżetu na finansowanie lub dofinansowanie zadań zleconych do realizacji stowarzyszeniom</t>
  </si>
  <si>
    <t>Budżet 5.000,-+FS  47.803</t>
  </si>
  <si>
    <t>budżet 40.584,02,- + FS 4000,-</t>
  </si>
  <si>
    <t>Budżet 5.000,- + FS 7.330,-</t>
  </si>
  <si>
    <t>FS 1.325,-</t>
  </si>
  <si>
    <t>budżet Gminy 3000 +FS 1000</t>
  </si>
  <si>
    <t>świetlice</t>
  </si>
  <si>
    <t>śeiwtlice</t>
  </si>
  <si>
    <t>Biblioteki</t>
  </si>
  <si>
    <t>FS =179</t>
  </si>
  <si>
    <t>Muzea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</si>
  <si>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</si>
  <si>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</si>
  <si>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FS=1.900,-</t>
  </si>
  <si>
    <t>FS= 42.352,03</t>
  </si>
  <si>
    <t>FS= 15.286,-</t>
  </si>
  <si>
    <t>FS =7.500</t>
  </si>
  <si>
    <t>Obiekty sportowe</t>
  </si>
  <si>
    <t>SP 3</t>
  </si>
  <si>
    <t>Gmina 5.000,- SP3 13.000</t>
  </si>
  <si>
    <t>SP3 11.000,- Gmina 1.000,-</t>
  </si>
  <si>
    <t>Gmina  3.000</t>
  </si>
  <si>
    <t>Budżet 25.000 + FS 24.568=</t>
  </si>
  <si>
    <t>Budżet 10.000+ FS 3.400=</t>
  </si>
  <si>
    <t>FS=6.000</t>
  </si>
  <si>
    <t>wydatki bieżące</t>
  </si>
  <si>
    <t>w tym: wynagrodzenia i składki od nich naliczone</t>
  </si>
  <si>
    <t>wydatki majątkowe</t>
  </si>
  <si>
    <t>wydatki budżetu</t>
  </si>
  <si>
    <t>minus wydatki inwestycyjne</t>
  </si>
  <si>
    <t>munus wynagrodzenia i pochodne</t>
  </si>
  <si>
    <t>minus obsługa dłudu</t>
  </si>
  <si>
    <t>Razem podstawa naliczenia</t>
  </si>
  <si>
    <t>x 0,5%</t>
  </si>
  <si>
    <t>przyjęto:</t>
  </si>
  <si>
    <t>A.</t>
  </si>
  <si>
    <t>Zobowiązanie
zaciągnięte</t>
  </si>
  <si>
    <t>Stan zadłużenia na dzień 31.12.2013r.</t>
  </si>
  <si>
    <t>Do spłaty</t>
  </si>
  <si>
    <t>Stan zadłużenia na 31.12.</t>
  </si>
  <si>
    <t>Przychody</t>
  </si>
  <si>
    <t>K</t>
  </si>
  <si>
    <t>O</t>
  </si>
  <si>
    <t>R</t>
  </si>
  <si>
    <t>Bank Pocztowy S.A.  Bydgoszcz</t>
  </si>
  <si>
    <t>WFOŚ i GW w Pzonaniu</t>
  </si>
  <si>
    <t>RAZEM: A</t>
  </si>
  <si>
    <t>B.1</t>
  </si>
  <si>
    <t>Wnioskowane
zobowiązanie -kredyt</t>
  </si>
  <si>
    <t xml:space="preserve"> RAZEM: Wnioskowane 
zobowiązanie
(B1)</t>
  </si>
  <si>
    <t>OGÓŁEM: A+B</t>
  </si>
  <si>
    <t>C.</t>
  </si>
  <si>
    <t>Poręczenia i gwarancje</t>
  </si>
  <si>
    <t>D.</t>
  </si>
  <si>
    <t>Zobowiązania krótkoterminowe</t>
  </si>
  <si>
    <t>OGÓŁEM: A+B+C+D</t>
  </si>
  <si>
    <t>Dotacja celowa otrzymana z tytułu pomocy finansowej udzielonej między jednostkami samorządu terytorialnego na dofinansowanie własnych zdań inwestycyjnych i zakupów inwestycyjnych</t>
  </si>
  <si>
    <t>Składki na ubezpieczenie zdrowotne opłacane za osoby pobierające niektóre świadczenia z pomocy społecznej, niektóre świadczenia rodzinne oraz za osoby uczestniczące w zajęciach w centrum integracji społecznej</t>
  </si>
  <si>
    <t>Dotacje celowe w ramach programów finansowanych z udziałem środków europejskich oraz środków, o których mowa w art. 5 ust. 1 pkt. 3 oraz ust. 3 pkt 5 i 6 ustawy, lub płatności w ramach budżetu środków europejskich</t>
  </si>
  <si>
    <t>Dotacja celowa na pomoc finansową udzieloną między jednostkami samorządu terytorialnego na dofinansowanie własnych zadań inwestycyjnych i zakupów inwestycyjnych</t>
  </si>
  <si>
    <t>Wynagrodzenie bezosobowe</t>
  </si>
  <si>
    <t>celowa: na wynagrodzenia związane z awansem zawodowym pracownikow pedagogicznych</t>
  </si>
  <si>
    <t>celowa: zarządzanie kryzysowe</t>
  </si>
  <si>
    <t>Zakup usług przez jednostki samorządu terytorialnego od innych jednostek samorządu teretorialnego</t>
  </si>
  <si>
    <t>Rezerwa na zarządzanie kryzysowe winna wynosić zgodnie z art. 26 ust. 4 ustawy o zarządzaniu kryzysowym 0,5% wg następującego wyliczenia:</t>
  </si>
  <si>
    <t xml:space="preserve">Prognoza długu na lata 2014 - 2025 
Gminy Rogoźno
Załacznik Nr 3 - materiały informacyjne 
do projektu budżetu 2014r.     </t>
  </si>
  <si>
    <t>BS Czarnków</t>
  </si>
  <si>
    <t xml:space="preserve">ING Bank Śląski w Poznaniu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</si>
</sst>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00"/>
    <numFmt numFmtId="165" formatCode="???,??0.00"/>
    <numFmt numFmtId="166" formatCode="00000"/>
    <numFmt numFmtId="167" formatCode="0000"/>
    <numFmt numFmtId="168" formatCode="??,??0.00"/>
    <numFmt numFmtId="169" formatCode="????"/>
    <numFmt numFmtId="170" formatCode="???"/>
    <numFmt numFmtId="171" formatCode="?,??0.00"/>
    <numFmt numFmtId="172" formatCode="?????"/>
    <numFmt numFmtId="173" formatCode="?,???,??0.00"/>
    <numFmt numFmtId="174" formatCode="??0.00"/>
    <numFmt numFmtId="175" formatCode="??,???,??0.00"/>
    <numFmt numFmtId="176" formatCode="?0.00"/>
  </numFmts>
  <fonts count="36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.5"/>
      <color indexed="8"/>
      <name val="Arial"/>
      <family val="2"/>
      <charset val="238"/>
    </font>
    <font>
      <sz val="7"/>
      <name val="Arial"/>
      <family val="2"/>
      <charset val="238"/>
    </font>
    <font>
      <b/>
      <sz val="8.5"/>
      <name val="Arial"/>
      <family val="2"/>
      <charset val="238"/>
    </font>
    <font>
      <sz val="7.5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 CE"/>
    </font>
    <font>
      <sz val="8"/>
      <name val="Arial"/>
      <family val="2"/>
      <charset val="238"/>
    </font>
    <font>
      <sz val="8"/>
      <color indexed="8"/>
      <name val="Arial CE"/>
      <charset val="238"/>
    </font>
    <font>
      <sz val="8"/>
      <color indexed="8"/>
      <name val="Arial CE"/>
    </font>
    <font>
      <b/>
      <sz val="8"/>
      <color indexed="8"/>
      <name val="Arial CE"/>
      <charset val="238"/>
    </font>
    <font>
      <b/>
      <sz val="10"/>
      <color indexed="8"/>
      <name val="Arial CE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7"/>
      <color indexed="8"/>
      <name val="Arial CE"/>
    </font>
    <font>
      <sz val="7"/>
      <color indexed="8"/>
      <name val="Arial CE"/>
    </font>
    <font>
      <u/>
      <sz val="10"/>
      <name val="Arial"/>
      <family val="2"/>
      <charset val="238"/>
    </font>
    <font>
      <i/>
      <sz val="8"/>
      <color indexed="8"/>
      <name val="Arial CE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i/>
      <sz val="7"/>
      <name val="Arial"/>
      <family val="2"/>
      <charset val="238"/>
    </font>
    <font>
      <i/>
      <sz val="7"/>
      <color indexed="8"/>
      <name val="Arial CE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i/>
      <sz val="9"/>
      <color indexed="8"/>
      <name val="Arial CE"/>
      <charset val="238"/>
    </font>
    <font>
      <i/>
      <sz val="10"/>
      <color indexed="8"/>
      <name val="Arial CE"/>
      <charset val="238"/>
    </font>
    <font>
      <i/>
      <sz val="7"/>
      <color indexed="8"/>
      <name val="Arial CE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" fillId="0" borderId="0"/>
  </cellStyleXfs>
  <cellXfs count="1089">
    <xf numFmtId="0" fontId="0" fillId="0" borderId="0" xfId="0"/>
    <xf numFmtId="0" fontId="0" fillId="0" borderId="0" xfId="1" applyFont="1" applyAlignment="1">
      <alignment vertical="top" wrapText="1"/>
    </xf>
    <xf numFmtId="0" fontId="0" fillId="0" borderId="0" xfId="1" applyFont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/>
    </xf>
    <xf numFmtId="49" fontId="11" fillId="0" borderId="7" xfId="1" applyNumberFormat="1" applyFont="1" applyBorder="1" applyAlignment="1">
      <alignment vertical="top"/>
    </xf>
    <xf numFmtId="164" fontId="10" fillId="2" borderId="12" xfId="1" applyNumberFormat="1" applyFont="1" applyFill="1" applyBorder="1" applyAlignment="1">
      <alignment horizontal="left" vertical="top"/>
    </xf>
    <xf numFmtId="0" fontId="11" fillId="3" borderId="13" xfId="1" quotePrefix="1" applyFont="1" applyFill="1" applyBorder="1"/>
    <xf numFmtId="0" fontId="0" fillId="3" borderId="13" xfId="1" applyFont="1" applyFill="1" applyBorder="1"/>
    <xf numFmtId="0" fontId="0" fillId="3" borderId="14" xfId="1" applyFont="1" applyFill="1" applyBorder="1"/>
    <xf numFmtId="0" fontId="12" fillId="3" borderId="15" xfId="1" applyFont="1" applyFill="1" applyBorder="1" applyAlignment="1">
      <alignment horizontal="left" vertical="top" wrapText="1"/>
    </xf>
    <xf numFmtId="165" fontId="13" fillId="3" borderId="13" xfId="1" applyNumberFormat="1" applyFont="1" applyFill="1" applyBorder="1" applyAlignment="1">
      <alignment horizontal="right" vertical="top"/>
    </xf>
    <xf numFmtId="4" fontId="13" fillId="3" borderId="13" xfId="1" applyNumberFormat="1" applyFont="1" applyFill="1" applyBorder="1" applyAlignment="1">
      <alignment horizontal="right" vertical="top"/>
    </xf>
    <xf numFmtId="10" fontId="13" fillId="3" borderId="13" xfId="1" applyNumberFormat="1" applyFont="1" applyFill="1" applyBorder="1" applyAlignment="1">
      <alignment horizontal="right" vertical="top"/>
    </xf>
    <xf numFmtId="4" fontId="13" fillId="3" borderId="16" xfId="1" applyNumberFormat="1" applyFont="1" applyFill="1" applyBorder="1" applyAlignment="1">
      <alignment horizontal="right" vertical="top"/>
    </xf>
    <xf numFmtId="10" fontId="13" fillId="3" borderId="7" xfId="1" applyNumberFormat="1" applyFont="1" applyFill="1" applyBorder="1" applyAlignment="1">
      <alignment horizontal="right" vertical="top"/>
    </xf>
    <xf numFmtId="164" fontId="10" fillId="2" borderId="17" xfId="1" applyNumberFormat="1" applyFont="1" applyFill="1" applyBorder="1" applyAlignment="1">
      <alignment horizontal="left" vertical="top"/>
    </xf>
    <xf numFmtId="0" fontId="0" fillId="2" borderId="9" xfId="1" applyFont="1" applyFill="1" applyBorder="1"/>
    <xf numFmtId="0" fontId="11" fillId="2" borderId="15" xfId="1" quotePrefix="1" applyFont="1" applyFill="1" applyBorder="1" applyAlignment="1"/>
    <xf numFmtId="0" fontId="13" fillId="0" borderId="18" xfId="1" applyFont="1" applyBorder="1" applyAlignment="1">
      <alignment horizontal="left" vertical="top" wrapText="1"/>
    </xf>
    <xf numFmtId="165" fontId="13" fillId="2" borderId="15" xfId="1" applyNumberFormat="1" applyFont="1" applyFill="1" applyBorder="1" applyAlignment="1">
      <alignment horizontal="right" vertical="top"/>
    </xf>
    <xf numFmtId="4" fontId="13" fillId="2" borderId="15" xfId="1" applyNumberFormat="1" applyFont="1" applyFill="1" applyBorder="1" applyAlignment="1">
      <alignment horizontal="right" vertical="top"/>
    </xf>
    <xf numFmtId="10" fontId="13" fillId="2" borderId="15" xfId="1" applyNumberFormat="1" applyFont="1" applyFill="1" applyBorder="1" applyAlignment="1">
      <alignment horizontal="right" vertical="top"/>
    </xf>
    <xf numFmtId="4" fontId="13" fillId="2" borderId="13" xfId="1" applyNumberFormat="1" applyFont="1" applyFill="1" applyBorder="1" applyAlignment="1">
      <alignment horizontal="right" vertical="top"/>
    </xf>
    <xf numFmtId="4" fontId="13" fillId="2" borderId="16" xfId="1" applyNumberFormat="1" applyFont="1" applyFill="1" applyBorder="1" applyAlignment="1">
      <alignment horizontal="right" vertical="top"/>
    </xf>
    <xf numFmtId="10" fontId="13" fillId="2" borderId="7" xfId="1" applyNumberFormat="1" applyFont="1" applyFill="1" applyBorder="1" applyAlignment="1">
      <alignment horizontal="right" vertical="top"/>
    </xf>
    <xf numFmtId="0" fontId="11" fillId="2" borderId="15" xfId="1" quotePrefix="1" applyFont="1" applyFill="1" applyBorder="1" applyAlignment="1">
      <alignment vertical="top"/>
    </xf>
    <xf numFmtId="0" fontId="13" fillId="0" borderId="5" xfId="1" applyFont="1" applyBorder="1" applyAlignment="1">
      <alignment horizontal="left" vertical="top" wrapText="1"/>
    </xf>
    <xf numFmtId="0" fontId="0" fillId="0" borderId="17" xfId="1" applyFont="1" applyBorder="1"/>
    <xf numFmtId="0" fontId="0" fillId="0" borderId="9" xfId="1" applyFont="1" applyBorder="1"/>
    <xf numFmtId="0" fontId="0" fillId="0" borderId="19" xfId="1" applyFont="1" applyBorder="1"/>
    <xf numFmtId="167" fontId="13" fillId="0" borderId="12" xfId="1" applyNumberFormat="1" applyFont="1" applyBorder="1" applyAlignment="1">
      <alignment horizontal="left" vertical="top"/>
    </xf>
    <xf numFmtId="168" fontId="13" fillId="0" borderId="19" xfId="1" applyNumberFormat="1" applyFont="1" applyBorder="1" applyAlignment="1">
      <alignment horizontal="right" vertical="top"/>
    </xf>
    <xf numFmtId="4" fontId="11" fillId="0" borderId="5" xfId="1" applyNumberFormat="1" applyFont="1" applyBorder="1" applyAlignment="1">
      <alignment vertical="top"/>
    </xf>
    <xf numFmtId="10" fontId="11" fillId="0" borderId="5" xfId="1" applyNumberFormat="1" applyFont="1" applyBorder="1" applyAlignment="1">
      <alignment vertical="top"/>
    </xf>
    <xf numFmtId="4" fontId="11" fillId="0" borderId="1" xfId="1" applyNumberFormat="1" applyFont="1" applyBorder="1" applyAlignment="1">
      <alignment vertical="top"/>
    </xf>
    <xf numFmtId="4" fontId="11" fillId="0" borderId="6" xfId="1" applyNumberFormat="1" applyFont="1" applyBorder="1" applyAlignment="1">
      <alignment vertical="top"/>
    </xf>
    <xf numFmtId="10" fontId="12" fillId="0" borderId="7" xfId="1" applyNumberFormat="1" applyFont="1" applyFill="1" applyBorder="1" applyAlignment="1">
      <alignment horizontal="right" vertical="top"/>
    </xf>
    <xf numFmtId="49" fontId="11" fillId="0" borderId="7" xfId="1" applyNumberFormat="1" applyFont="1" applyBorder="1" applyAlignment="1">
      <alignment vertical="top" wrapText="1"/>
    </xf>
    <xf numFmtId="169" fontId="13" fillId="0" borderId="20" xfId="1" applyNumberFormat="1" applyFont="1" applyBorder="1" applyAlignment="1">
      <alignment horizontal="left" vertical="top"/>
    </xf>
    <xf numFmtId="165" fontId="13" fillId="0" borderId="19" xfId="1" applyNumberFormat="1" applyFont="1" applyBorder="1" applyAlignment="1">
      <alignment horizontal="right" vertical="top"/>
    </xf>
    <xf numFmtId="0" fontId="0" fillId="0" borderId="13" xfId="1" applyFont="1" applyBorder="1"/>
    <xf numFmtId="167" fontId="13" fillId="0" borderId="20" xfId="1" applyNumberFormat="1" applyFont="1" applyBorder="1" applyAlignment="1">
      <alignment horizontal="left" vertical="top"/>
    </xf>
    <xf numFmtId="0" fontId="13" fillId="0" borderId="15" xfId="1" applyFont="1" applyBorder="1" applyAlignment="1">
      <alignment horizontal="left" vertical="top" wrapText="1"/>
    </xf>
    <xf numFmtId="168" fontId="13" fillId="0" borderId="13" xfId="1" applyNumberFormat="1" applyFont="1" applyBorder="1" applyAlignment="1">
      <alignment horizontal="right" vertical="top"/>
    </xf>
    <xf numFmtId="171" fontId="13" fillId="0" borderId="19" xfId="1" applyNumberFormat="1" applyFont="1" applyBorder="1" applyAlignment="1">
      <alignment horizontal="right" vertical="top"/>
    </xf>
    <xf numFmtId="4" fontId="11" fillId="0" borderId="23" xfId="1" applyNumberFormat="1" applyFont="1" applyBorder="1" applyAlignment="1">
      <alignment vertical="top"/>
    </xf>
    <xf numFmtId="10" fontId="11" fillId="0" borderId="23" xfId="1" applyNumberFormat="1" applyFont="1" applyBorder="1" applyAlignment="1">
      <alignment vertical="top"/>
    </xf>
    <xf numFmtId="4" fontId="11" fillId="0" borderId="24" xfId="1" applyNumberFormat="1" applyFont="1" applyBorder="1" applyAlignment="1">
      <alignment vertical="top"/>
    </xf>
    <xf numFmtId="4" fontId="11" fillId="0" borderId="25" xfId="1" applyNumberFormat="1" applyFont="1" applyBorder="1" applyAlignment="1">
      <alignment vertical="top"/>
    </xf>
    <xf numFmtId="171" fontId="13" fillId="0" borderId="5" xfId="1" applyNumberFormat="1" applyFont="1" applyBorder="1" applyAlignment="1">
      <alignment horizontal="right" vertical="top"/>
    </xf>
    <xf numFmtId="167" fontId="13" fillId="0" borderId="23" xfId="1" quotePrefix="1" applyNumberFormat="1" applyFont="1" applyBorder="1" applyAlignment="1">
      <alignment horizontal="left" vertical="top"/>
    </xf>
    <xf numFmtId="0" fontId="13" fillId="0" borderId="3" xfId="1" applyFont="1" applyBorder="1" applyAlignment="1">
      <alignment horizontal="left" vertical="top" wrapText="1"/>
    </xf>
    <xf numFmtId="4" fontId="11" fillId="0" borderId="26" xfId="1" applyNumberFormat="1" applyFont="1" applyBorder="1" applyAlignment="1">
      <alignment vertical="top"/>
    </xf>
    <xf numFmtId="0" fontId="0" fillId="0" borderId="27" xfId="1" applyFont="1" applyBorder="1"/>
    <xf numFmtId="0" fontId="13" fillId="0" borderId="0" xfId="1" applyFont="1" applyBorder="1" applyAlignment="1">
      <alignment horizontal="left" vertical="top" wrapText="1"/>
    </xf>
    <xf numFmtId="171" fontId="13" fillId="0" borderId="28" xfId="1" applyNumberFormat="1" applyFont="1" applyBorder="1" applyAlignment="1">
      <alignment horizontal="right" vertical="top"/>
    </xf>
    <xf numFmtId="4" fontId="11" fillId="0" borderId="28" xfId="1" applyNumberFormat="1" applyFont="1" applyBorder="1" applyAlignment="1">
      <alignment vertical="top"/>
    </xf>
    <xf numFmtId="10" fontId="11" fillId="0" borderId="28" xfId="1" applyNumberFormat="1" applyFont="1" applyBorder="1" applyAlignment="1">
      <alignment vertical="top"/>
    </xf>
    <xf numFmtId="4" fontId="11" fillId="0" borderId="0" xfId="1" applyNumberFormat="1" applyFont="1" applyBorder="1" applyAlignment="1">
      <alignment vertical="top"/>
    </xf>
    <xf numFmtId="4" fontId="11" fillId="0" borderId="11" xfId="1" applyNumberFormat="1" applyFont="1" applyBorder="1" applyAlignment="1">
      <alignment vertical="top"/>
    </xf>
    <xf numFmtId="0" fontId="9" fillId="4" borderId="5" xfId="1" applyFont="1" applyFill="1" applyBorder="1" applyAlignment="1">
      <alignment horizontal="left"/>
    </xf>
    <xf numFmtId="0" fontId="9" fillId="4" borderId="5" xfId="1" applyFont="1" applyFill="1" applyBorder="1"/>
    <xf numFmtId="167" fontId="10" fillId="4" borderId="5" xfId="1" quotePrefix="1" applyNumberFormat="1" applyFont="1" applyFill="1" applyBorder="1" applyAlignment="1">
      <alignment horizontal="left" vertical="top"/>
    </xf>
    <xf numFmtId="0" fontId="10" fillId="4" borderId="5" xfId="1" applyFont="1" applyFill="1" applyBorder="1" applyAlignment="1">
      <alignment horizontal="left" vertical="top" wrapText="1"/>
    </xf>
    <xf numFmtId="171" fontId="10" fillId="4" borderId="5" xfId="1" applyNumberFormat="1" applyFont="1" applyFill="1" applyBorder="1" applyAlignment="1">
      <alignment horizontal="right" vertical="top"/>
    </xf>
    <xf numFmtId="10" fontId="10" fillId="4" borderId="5" xfId="1" applyNumberFormat="1" applyFont="1" applyFill="1" applyBorder="1" applyAlignment="1">
      <alignment horizontal="right" vertical="top"/>
    </xf>
    <xf numFmtId="171" fontId="10" fillId="4" borderId="1" xfId="1" applyNumberFormat="1" applyFont="1" applyFill="1" applyBorder="1" applyAlignment="1">
      <alignment horizontal="right" vertical="top"/>
    </xf>
    <xf numFmtId="171" fontId="10" fillId="4" borderId="6" xfId="1" applyNumberFormat="1" applyFont="1" applyFill="1" applyBorder="1" applyAlignment="1">
      <alignment horizontal="right" vertical="top"/>
    </xf>
    <xf numFmtId="10" fontId="10" fillId="4" borderId="7" xfId="1" applyNumberFormat="1" applyFont="1" applyFill="1" applyBorder="1" applyAlignment="1">
      <alignment horizontal="right" vertical="top"/>
    </xf>
    <xf numFmtId="0" fontId="11" fillId="3" borderId="2" xfId="1" applyFont="1" applyFill="1" applyBorder="1" applyAlignment="1">
      <alignment horizontal="left"/>
    </xf>
    <xf numFmtId="0" fontId="0" fillId="3" borderId="2" xfId="1" applyFont="1" applyFill="1" applyBorder="1"/>
    <xf numFmtId="167" fontId="13" fillId="3" borderId="5" xfId="1" quotePrefix="1" applyNumberFormat="1" applyFont="1" applyFill="1" applyBorder="1" applyAlignment="1">
      <alignment horizontal="left" vertical="top"/>
    </xf>
    <xf numFmtId="0" fontId="13" fillId="3" borderId="5" xfId="1" applyFont="1" applyFill="1" applyBorder="1" applyAlignment="1">
      <alignment horizontal="left" vertical="top" wrapText="1"/>
    </xf>
    <xf numFmtId="171" fontId="13" fillId="3" borderId="5" xfId="1" applyNumberFormat="1" applyFont="1" applyFill="1" applyBorder="1" applyAlignment="1">
      <alignment horizontal="right" vertical="top"/>
    </xf>
    <xf numFmtId="10" fontId="13" fillId="3" borderId="5" xfId="1" applyNumberFormat="1" applyFont="1" applyFill="1" applyBorder="1" applyAlignment="1">
      <alignment horizontal="right" vertical="top"/>
    </xf>
    <xf numFmtId="171" fontId="13" fillId="3" borderId="1" xfId="1" applyNumberFormat="1" applyFont="1" applyFill="1" applyBorder="1" applyAlignment="1">
      <alignment horizontal="right" vertical="top"/>
    </xf>
    <xf numFmtId="171" fontId="13" fillId="3" borderId="6" xfId="1" applyNumberFormat="1" applyFont="1" applyFill="1" applyBorder="1" applyAlignment="1">
      <alignment horizontal="right" vertical="top"/>
    </xf>
    <xf numFmtId="167" fontId="13" fillId="0" borderId="29" xfId="1" quotePrefix="1" applyNumberFormat="1" applyFont="1" applyBorder="1" applyAlignment="1">
      <alignment horizontal="left" vertical="top"/>
    </xf>
    <xf numFmtId="0" fontId="13" fillId="0" borderId="30" xfId="1" applyFont="1" applyBorder="1" applyAlignment="1">
      <alignment horizontal="left" vertical="top" wrapText="1"/>
    </xf>
    <xf numFmtId="171" fontId="13" fillId="0" borderId="29" xfId="1" applyNumberFormat="1" applyFont="1" applyBorder="1" applyAlignment="1">
      <alignment horizontal="right" vertical="top"/>
    </xf>
    <xf numFmtId="4" fontId="11" fillId="0" borderId="29" xfId="1" applyNumberFormat="1" applyFont="1" applyBorder="1" applyAlignment="1">
      <alignment vertical="top"/>
    </xf>
    <xf numFmtId="10" fontId="11" fillId="0" borderId="29" xfId="1" applyNumberFormat="1" applyFont="1" applyBorder="1" applyAlignment="1">
      <alignment vertical="top"/>
    </xf>
    <xf numFmtId="4" fontId="11" fillId="0" borderId="27" xfId="1" applyNumberFormat="1" applyFont="1" applyBorder="1" applyAlignment="1">
      <alignment vertical="top"/>
    </xf>
    <xf numFmtId="4" fontId="11" fillId="0" borderId="31" xfId="1" applyNumberFormat="1" applyFont="1" applyBorder="1" applyAlignment="1">
      <alignment vertical="top"/>
    </xf>
    <xf numFmtId="167" fontId="13" fillId="0" borderId="41" xfId="1" applyNumberFormat="1" applyFont="1" applyBorder="1" applyAlignment="1">
      <alignment horizontal="left" vertical="top"/>
    </xf>
    <xf numFmtId="0" fontId="13" fillId="0" borderId="42" xfId="1" applyFont="1" applyBorder="1" applyAlignment="1">
      <alignment horizontal="left" vertical="top" wrapText="1"/>
    </xf>
    <xf numFmtId="168" fontId="13" fillId="0" borderId="32" xfId="1" applyNumberFormat="1" applyFont="1" applyBorder="1" applyAlignment="1">
      <alignment horizontal="right" vertical="top"/>
    </xf>
    <xf numFmtId="167" fontId="13" fillId="0" borderId="3" xfId="1" applyNumberFormat="1" applyFont="1" applyBorder="1" applyAlignment="1">
      <alignment horizontal="left" vertical="top"/>
    </xf>
    <xf numFmtId="0" fontId="13" fillId="0" borderId="4" xfId="1" applyFont="1" applyBorder="1" applyAlignment="1">
      <alignment horizontal="left" vertical="top" wrapText="1"/>
    </xf>
    <xf numFmtId="168" fontId="13" fillId="0" borderId="2" xfId="1" applyNumberFormat="1" applyFont="1" applyBorder="1" applyAlignment="1">
      <alignment horizontal="right" vertical="top"/>
    </xf>
    <xf numFmtId="167" fontId="13" fillId="0" borderId="43" xfId="1" applyNumberFormat="1" applyFont="1" applyBorder="1" applyAlignment="1">
      <alignment horizontal="left" vertical="top"/>
    </xf>
    <xf numFmtId="0" fontId="13" fillId="0" borderId="10" xfId="1" applyFont="1" applyBorder="1" applyAlignment="1">
      <alignment horizontal="left" vertical="top" wrapText="1"/>
    </xf>
    <xf numFmtId="171" fontId="13" fillId="0" borderId="9" xfId="1" applyNumberFormat="1" applyFont="1" applyBorder="1" applyAlignment="1">
      <alignment horizontal="right" vertical="top"/>
    </xf>
    <xf numFmtId="10" fontId="12" fillId="0" borderId="40" xfId="1" applyNumberFormat="1" applyFont="1" applyFill="1" applyBorder="1" applyAlignment="1">
      <alignment horizontal="right" vertical="top"/>
    </xf>
    <xf numFmtId="173" fontId="13" fillId="0" borderId="19" xfId="1" applyNumberFormat="1" applyFont="1" applyBorder="1" applyAlignment="1">
      <alignment horizontal="right" vertical="top"/>
    </xf>
    <xf numFmtId="171" fontId="13" fillId="0" borderId="13" xfId="1" applyNumberFormat="1" applyFont="1" applyBorder="1" applyAlignment="1">
      <alignment horizontal="right" vertical="top"/>
    </xf>
    <xf numFmtId="169" fontId="13" fillId="0" borderId="41" xfId="1" applyNumberFormat="1" applyFont="1" applyBorder="1" applyAlignment="1">
      <alignment horizontal="left" vertical="top"/>
    </xf>
    <xf numFmtId="165" fontId="13" fillId="0" borderId="32" xfId="1" applyNumberFormat="1" applyFont="1" applyBorder="1" applyAlignment="1">
      <alignment horizontal="right" vertical="top"/>
    </xf>
    <xf numFmtId="169" fontId="13" fillId="0" borderId="44" xfId="1" applyNumberFormat="1" applyFont="1" applyBorder="1" applyAlignment="1">
      <alignment horizontal="left" vertical="top"/>
    </xf>
    <xf numFmtId="0" fontId="13" fillId="0" borderId="45" xfId="1" applyFont="1" applyBorder="1" applyAlignment="1">
      <alignment horizontal="left" vertical="top" wrapText="1"/>
    </xf>
    <xf numFmtId="165" fontId="13" fillId="0" borderId="29" xfId="1" applyNumberFormat="1" applyFont="1" applyBorder="1" applyAlignment="1">
      <alignment horizontal="right" vertical="top"/>
    </xf>
    <xf numFmtId="49" fontId="11" fillId="0" borderId="40" xfId="1" applyNumberFormat="1" applyFont="1" applyBorder="1" applyAlignment="1">
      <alignment vertical="top"/>
    </xf>
    <xf numFmtId="174" fontId="13" fillId="0" borderId="13" xfId="1" applyNumberFormat="1" applyFont="1" applyBorder="1" applyAlignment="1">
      <alignment horizontal="right" vertical="top"/>
    </xf>
    <xf numFmtId="0" fontId="0" fillId="0" borderId="34" xfId="1" applyFont="1" applyBorder="1"/>
    <xf numFmtId="169" fontId="13" fillId="0" borderId="49" xfId="1" applyNumberFormat="1" applyFont="1" applyBorder="1" applyAlignment="1">
      <alignment horizontal="left" vertical="top"/>
    </xf>
    <xf numFmtId="171" fontId="13" fillId="0" borderId="34" xfId="1" applyNumberFormat="1" applyFont="1" applyBorder="1" applyAlignment="1">
      <alignment horizontal="right" vertical="top"/>
    </xf>
    <xf numFmtId="0" fontId="0" fillId="0" borderId="41" xfId="1" applyFont="1" applyBorder="1"/>
    <xf numFmtId="0" fontId="0" fillId="0" borderId="21" xfId="1" applyFont="1" applyBorder="1"/>
    <xf numFmtId="167" fontId="13" fillId="0" borderId="5" xfId="1" applyNumberFormat="1" applyFont="1" applyBorder="1" applyAlignment="1">
      <alignment horizontal="left" vertical="top"/>
    </xf>
    <xf numFmtId="165" fontId="13" fillId="0" borderId="5" xfId="1" applyNumberFormat="1" applyFont="1" applyBorder="1" applyAlignment="1">
      <alignment horizontal="right" vertical="top"/>
    </xf>
    <xf numFmtId="173" fontId="13" fillId="0" borderId="32" xfId="1" applyNumberFormat="1" applyFont="1" applyBorder="1" applyAlignment="1">
      <alignment horizontal="right" vertical="top"/>
    </xf>
    <xf numFmtId="4" fontId="11" fillId="0" borderId="7" xfId="1" applyNumberFormat="1" applyFont="1" applyBorder="1" applyAlignment="1">
      <alignment vertical="top"/>
    </xf>
    <xf numFmtId="165" fontId="13" fillId="0" borderId="2" xfId="1" applyNumberFormat="1" applyFont="1" applyBorder="1" applyAlignment="1">
      <alignment horizontal="right" vertical="top"/>
    </xf>
    <xf numFmtId="4" fontId="11" fillId="0" borderId="40" xfId="1" applyNumberFormat="1" applyFont="1" applyBorder="1" applyAlignment="1">
      <alignment vertical="top"/>
    </xf>
    <xf numFmtId="167" fontId="13" fillId="0" borderId="50" xfId="1" applyNumberFormat="1" applyFont="1" applyBorder="1" applyAlignment="1">
      <alignment horizontal="left" vertical="top"/>
    </xf>
    <xf numFmtId="0" fontId="13" fillId="0" borderId="38" xfId="1" applyFont="1" applyBorder="1" applyAlignment="1">
      <alignment horizontal="left" vertical="top" wrapText="1"/>
    </xf>
    <xf numFmtId="165" fontId="13" fillId="0" borderId="35" xfId="1" applyNumberFormat="1" applyFont="1" applyBorder="1" applyAlignment="1">
      <alignment horizontal="right" vertical="top"/>
    </xf>
    <xf numFmtId="165" fontId="13" fillId="0" borderId="13" xfId="1" applyNumberFormat="1" applyFont="1" applyBorder="1" applyAlignment="1">
      <alignment horizontal="right" vertical="top"/>
    </xf>
    <xf numFmtId="4" fontId="11" fillId="0" borderId="7" xfId="1" applyNumberFormat="1" applyFont="1" applyBorder="1" applyAlignment="1">
      <alignment horizontal="right" vertical="top"/>
    </xf>
    <xf numFmtId="0" fontId="0" fillId="0" borderId="32" xfId="1" applyFont="1" applyBorder="1"/>
    <xf numFmtId="165" fontId="13" fillId="0" borderId="34" xfId="1" applyNumberFormat="1" applyFont="1" applyBorder="1" applyAlignment="1">
      <alignment horizontal="right" vertical="top"/>
    </xf>
    <xf numFmtId="0" fontId="13" fillId="0" borderId="13" xfId="1" applyFont="1" applyBorder="1" applyAlignment="1">
      <alignment horizontal="left" vertical="top" wrapText="1"/>
    </xf>
    <xf numFmtId="0" fontId="13" fillId="0" borderId="32" xfId="1" applyFont="1" applyBorder="1" applyAlignment="1">
      <alignment horizontal="left" vertical="top" wrapText="1"/>
    </xf>
    <xf numFmtId="0" fontId="13" fillId="0" borderId="35" xfId="1" applyFont="1" applyBorder="1" applyAlignment="1">
      <alignment horizontal="left" vertical="top" wrapText="1"/>
    </xf>
    <xf numFmtId="0" fontId="13" fillId="0" borderId="19" xfId="1" applyFont="1" applyBorder="1" applyAlignment="1">
      <alignment horizontal="left" vertical="top" wrapText="1"/>
    </xf>
    <xf numFmtId="4" fontId="11" fillId="0" borderId="51" xfId="1" applyNumberFormat="1" applyFont="1" applyBorder="1" applyAlignment="1">
      <alignment vertical="top"/>
    </xf>
    <xf numFmtId="10" fontId="12" fillId="0" borderId="51" xfId="1" applyNumberFormat="1" applyFont="1" applyFill="1" applyBorder="1" applyAlignment="1">
      <alignment horizontal="right" vertical="top"/>
    </xf>
    <xf numFmtId="0" fontId="13" fillId="0" borderId="1" xfId="1" applyFont="1" applyBorder="1" applyAlignment="1">
      <alignment horizontal="left" vertical="top" wrapText="1"/>
    </xf>
    <xf numFmtId="0" fontId="0" fillId="0" borderId="46" xfId="1" applyFont="1" applyBorder="1"/>
    <xf numFmtId="0" fontId="13" fillId="0" borderId="2" xfId="1" applyFont="1" applyBorder="1" applyAlignment="1">
      <alignment horizontal="left" vertical="top" wrapText="1"/>
    </xf>
    <xf numFmtId="167" fontId="13" fillId="0" borderId="29" xfId="1" applyNumberFormat="1" applyFont="1" applyBorder="1" applyAlignment="1">
      <alignment horizontal="left" vertical="top"/>
    </xf>
    <xf numFmtId="0" fontId="13" fillId="0" borderId="27" xfId="1" applyFont="1" applyBorder="1" applyAlignment="1">
      <alignment horizontal="left" vertical="top" wrapText="1"/>
    </xf>
    <xf numFmtId="4" fontId="11" fillId="0" borderId="38" xfId="1" applyNumberFormat="1" applyFont="1" applyBorder="1" applyAlignment="1">
      <alignment vertical="top"/>
    </xf>
    <xf numFmtId="10" fontId="11" fillId="0" borderId="38" xfId="1" applyNumberFormat="1" applyFont="1" applyBorder="1" applyAlignment="1">
      <alignment vertical="top"/>
    </xf>
    <xf numFmtId="4" fontId="11" fillId="0" borderId="35" xfId="1" applyNumberFormat="1" applyFont="1" applyBorder="1" applyAlignment="1">
      <alignment vertical="top"/>
    </xf>
    <xf numFmtId="4" fontId="11" fillId="0" borderId="39" xfId="1" applyNumberFormat="1" applyFont="1" applyBorder="1" applyAlignment="1">
      <alignment vertical="top"/>
    </xf>
    <xf numFmtId="4" fontId="11" fillId="0" borderId="42" xfId="1" applyNumberFormat="1" applyFont="1" applyBorder="1" applyAlignment="1">
      <alignment vertical="top"/>
    </xf>
    <xf numFmtId="10" fontId="11" fillId="0" borderId="42" xfId="1" applyNumberFormat="1" applyFont="1" applyBorder="1" applyAlignment="1">
      <alignment vertical="top"/>
    </xf>
    <xf numFmtId="4" fontId="11" fillId="0" borderId="32" xfId="1" applyNumberFormat="1" applyFont="1" applyBorder="1" applyAlignment="1">
      <alignment vertical="top"/>
    </xf>
    <xf numFmtId="4" fontId="11" fillId="0" borderId="47" xfId="1" applyNumberFormat="1" applyFont="1" applyBorder="1" applyAlignment="1">
      <alignment vertical="top"/>
    </xf>
    <xf numFmtId="173" fontId="13" fillId="0" borderId="13" xfId="1" applyNumberFormat="1" applyFont="1" applyBorder="1" applyAlignment="1">
      <alignment horizontal="right" vertical="top"/>
    </xf>
    <xf numFmtId="3" fontId="11" fillId="0" borderId="7" xfId="1" applyNumberFormat="1" applyFont="1" applyBorder="1" applyAlignment="1">
      <alignment vertical="top"/>
    </xf>
    <xf numFmtId="175" fontId="13" fillId="0" borderId="13" xfId="1" applyNumberFormat="1" applyFont="1" applyBorder="1" applyAlignment="1">
      <alignment horizontal="right" vertical="top"/>
    </xf>
    <xf numFmtId="3" fontId="11" fillId="0" borderId="40" xfId="1" applyNumberFormat="1" applyFont="1" applyBorder="1" applyAlignment="1">
      <alignment vertical="top"/>
    </xf>
    <xf numFmtId="172" fontId="13" fillId="2" borderId="23" xfId="1" applyNumberFormat="1" applyFont="1" applyFill="1" applyBorder="1" applyAlignment="1">
      <alignment horizontal="left" vertical="top"/>
    </xf>
    <xf numFmtId="0" fontId="0" fillId="2" borderId="5" xfId="1" applyFont="1" applyFill="1" applyBorder="1"/>
    <xf numFmtId="0" fontId="11" fillId="2" borderId="5" xfId="1" quotePrefix="1" applyFont="1" applyFill="1" applyBorder="1"/>
    <xf numFmtId="173" fontId="13" fillId="2" borderId="5" xfId="1" applyNumberFormat="1" applyFont="1" applyFill="1" applyBorder="1" applyAlignment="1">
      <alignment horizontal="right" vertical="top"/>
    </xf>
    <xf numFmtId="4" fontId="13" fillId="2" borderId="5" xfId="1" applyNumberFormat="1" applyFont="1" applyFill="1" applyBorder="1" applyAlignment="1">
      <alignment horizontal="right" vertical="top"/>
    </xf>
    <xf numFmtId="10" fontId="13" fillId="2" borderId="5" xfId="1" applyNumberFormat="1" applyFont="1" applyFill="1" applyBorder="1" applyAlignment="1">
      <alignment horizontal="right" vertical="top"/>
    </xf>
    <xf numFmtId="4" fontId="13" fillId="2" borderId="0" xfId="1" applyNumberFormat="1" applyFont="1" applyFill="1" applyBorder="1" applyAlignment="1">
      <alignment horizontal="right" vertical="top"/>
    </xf>
    <xf numFmtId="4" fontId="13" fillId="2" borderId="11" xfId="1" applyNumberFormat="1" applyFont="1" applyFill="1" applyBorder="1" applyAlignment="1">
      <alignment horizontal="right" vertical="top"/>
    </xf>
    <xf numFmtId="10" fontId="12" fillId="2" borderId="40" xfId="1" applyNumberFormat="1" applyFont="1" applyFill="1" applyBorder="1" applyAlignment="1">
      <alignment horizontal="right" vertical="top"/>
    </xf>
    <xf numFmtId="0" fontId="0" fillId="0" borderId="35" xfId="1" applyFont="1" applyBorder="1"/>
    <xf numFmtId="167" fontId="13" fillId="0" borderId="49" xfId="1" applyNumberFormat="1" applyFont="1" applyBorder="1" applyAlignment="1">
      <alignment horizontal="left" vertical="top"/>
    </xf>
    <xf numFmtId="167" fontId="13" fillId="0" borderId="3" xfId="1" quotePrefix="1" applyNumberFormat="1" applyFont="1" applyBorder="1" applyAlignment="1">
      <alignment horizontal="left" vertical="top"/>
    </xf>
    <xf numFmtId="173" fontId="13" fillId="0" borderId="34" xfId="1" applyNumberFormat="1" applyFont="1" applyBorder="1" applyAlignment="1">
      <alignment horizontal="right" vertical="top"/>
    </xf>
    <xf numFmtId="169" fontId="13" fillId="0" borderId="3" xfId="1" applyNumberFormat="1" applyFont="1" applyBorder="1" applyAlignment="1">
      <alignment horizontal="left" vertical="top"/>
    </xf>
    <xf numFmtId="4" fontId="13" fillId="2" borderId="26" xfId="1" applyNumberFormat="1" applyFont="1" applyFill="1" applyBorder="1" applyAlignment="1">
      <alignment horizontal="right" vertical="top"/>
    </xf>
    <xf numFmtId="4" fontId="13" fillId="2" borderId="6" xfId="1" applyNumberFormat="1" applyFont="1" applyFill="1" applyBorder="1" applyAlignment="1">
      <alignment horizontal="right" vertical="top"/>
    </xf>
    <xf numFmtId="168" fontId="13" fillId="0" borderId="9" xfId="1" applyNumberFormat="1" applyFont="1" applyBorder="1" applyAlignment="1">
      <alignment horizontal="right" vertical="top"/>
    </xf>
    <xf numFmtId="4" fontId="11" fillId="0" borderId="17" xfId="1" applyNumberFormat="1" applyFont="1" applyBorder="1" applyAlignment="1">
      <alignment vertical="top"/>
    </xf>
    <xf numFmtId="10" fontId="12" fillId="0" borderId="52" xfId="1" applyNumberFormat="1" applyFont="1" applyFill="1" applyBorder="1" applyAlignment="1">
      <alignment horizontal="right" vertical="top"/>
    </xf>
    <xf numFmtId="0" fontId="0" fillId="0" borderId="28" xfId="1" applyFont="1" applyBorder="1"/>
    <xf numFmtId="0" fontId="0" fillId="0" borderId="5" xfId="1" applyFont="1" applyBorder="1"/>
    <xf numFmtId="167" fontId="13" fillId="0" borderId="5" xfId="1" quotePrefix="1" applyNumberFormat="1" applyFont="1" applyBorder="1" applyAlignment="1">
      <alignment horizontal="left" vertical="top"/>
    </xf>
    <xf numFmtId="168" fontId="13" fillId="0" borderId="5" xfId="1" applyNumberFormat="1" applyFont="1" applyBorder="1" applyAlignment="1">
      <alignment horizontal="right" vertical="top"/>
    </xf>
    <xf numFmtId="167" fontId="13" fillId="0" borderId="27" xfId="1" quotePrefix="1" applyNumberFormat="1" applyFont="1" applyBorder="1" applyAlignment="1">
      <alignment horizontal="left" vertical="top"/>
    </xf>
    <xf numFmtId="168" fontId="13" fillId="0" borderId="33" xfId="1" applyNumberFormat="1" applyFont="1" applyBorder="1" applyAlignment="1">
      <alignment horizontal="right" vertical="top"/>
    </xf>
    <xf numFmtId="0" fontId="0" fillId="0" borderId="29" xfId="1" applyFont="1" applyBorder="1"/>
    <xf numFmtId="0" fontId="11" fillId="5" borderId="1" xfId="1" applyFont="1" applyFill="1" applyBorder="1" applyAlignment="1">
      <alignment horizontal="left"/>
    </xf>
    <xf numFmtId="0" fontId="0" fillId="5" borderId="26" xfId="1" applyFont="1" applyFill="1" applyBorder="1"/>
    <xf numFmtId="167" fontId="13" fillId="5" borderId="1" xfId="1" quotePrefix="1" applyNumberFormat="1" applyFont="1" applyFill="1" applyBorder="1" applyAlignment="1">
      <alignment horizontal="left" vertical="top"/>
    </xf>
    <xf numFmtId="0" fontId="13" fillId="5" borderId="1" xfId="1" applyFont="1" applyFill="1" applyBorder="1" applyAlignment="1">
      <alignment horizontal="left" vertical="top" wrapText="1"/>
    </xf>
    <xf numFmtId="168" fontId="13" fillId="5" borderId="5" xfId="1" applyNumberFormat="1" applyFont="1" applyFill="1" applyBorder="1" applyAlignment="1">
      <alignment horizontal="right" vertical="top"/>
    </xf>
    <xf numFmtId="10" fontId="11" fillId="5" borderId="1" xfId="1" applyNumberFormat="1" applyFont="1" applyFill="1" applyBorder="1" applyAlignment="1">
      <alignment vertical="top"/>
    </xf>
    <xf numFmtId="4" fontId="11" fillId="5" borderId="1" xfId="1" applyNumberFormat="1" applyFont="1" applyFill="1" applyBorder="1" applyAlignment="1">
      <alignment vertical="top"/>
    </xf>
    <xf numFmtId="4" fontId="11" fillId="5" borderId="6" xfId="1" applyNumberFormat="1" applyFont="1" applyFill="1" applyBorder="1" applyAlignment="1">
      <alignment vertical="top"/>
    </xf>
    <xf numFmtId="10" fontId="12" fillId="5" borderId="7" xfId="1" applyNumberFormat="1" applyFont="1" applyFill="1" applyBorder="1" applyAlignment="1">
      <alignment horizontal="right" vertical="top"/>
    </xf>
    <xf numFmtId="0" fontId="0" fillId="0" borderId="26" xfId="1" applyFont="1" applyBorder="1"/>
    <xf numFmtId="167" fontId="13" fillId="0" borderId="1" xfId="1" quotePrefix="1" applyNumberFormat="1" applyFont="1" applyBorder="1" applyAlignment="1">
      <alignment horizontal="left" vertical="top"/>
    </xf>
    <xf numFmtId="10" fontId="11" fillId="0" borderId="1" xfId="1" applyNumberFormat="1" applyFont="1" applyBorder="1" applyAlignment="1">
      <alignment vertical="top"/>
    </xf>
    <xf numFmtId="171" fontId="13" fillId="0" borderId="2" xfId="1" applyNumberFormat="1" applyFont="1" applyBorder="1" applyAlignment="1">
      <alignment horizontal="right" vertical="top"/>
    </xf>
    <xf numFmtId="165" fontId="13" fillId="0" borderId="9" xfId="1" applyNumberFormat="1" applyFont="1" applyBorder="1" applyAlignment="1">
      <alignment horizontal="right" vertical="top"/>
    </xf>
    <xf numFmtId="172" fontId="13" fillId="2" borderId="9" xfId="1" applyNumberFormat="1" applyFont="1" applyFill="1" applyBorder="1" applyAlignment="1">
      <alignment horizontal="left" vertical="top"/>
    </xf>
    <xf numFmtId="0" fontId="0" fillId="2" borderId="19" xfId="1" applyFont="1" applyFill="1" applyBorder="1"/>
    <xf numFmtId="168" fontId="13" fillId="2" borderId="5" xfId="1" applyNumberFormat="1" applyFont="1" applyFill="1" applyBorder="1" applyAlignment="1">
      <alignment horizontal="right" vertical="top"/>
    </xf>
    <xf numFmtId="4" fontId="13" fillId="2" borderId="33" xfId="1" applyNumberFormat="1" applyFont="1" applyFill="1" applyBorder="1" applyAlignment="1">
      <alignment horizontal="right" vertical="top"/>
    </xf>
    <xf numFmtId="4" fontId="13" fillId="2" borderId="31" xfId="1" applyNumberFormat="1" applyFont="1" applyFill="1" applyBorder="1" applyAlignment="1">
      <alignment horizontal="right" vertical="top"/>
    </xf>
    <xf numFmtId="10" fontId="12" fillId="2" borderId="7" xfId="1" applyNumberFormat="1" applyFont="1" applyFill="1" applyBorder="1" applyAlignment="1">
      <alignment horizontal="right" vertical="top"/>
    </xf>
    <xf numFmtId="168" fontId="13" fillId="0" borderId="34" xfId="1" applyNumberFormat="1" applyFont="1" applyBorder="1" applyAlignment="1">
      <alignment horizontal="right" vertical="top"/>
    </xf>
    <xf numFmtId="167" fontId="13" fillId="0" borderId="23" xfId="1" applyNumberFormat="1" applyFont="1" applyBorder="1" applyAlignment="1">
      <alignment horizontal="left" vertical="top"/>
    </xf>
    <xf numFmtId="0" fontId="13" fillId="0" borderId="23" xfId="1" applyFont="1" applyBorder="1" applyAlignment="1">
      <alignment horizontal="left" vertical="top" wrapText="1"/>
    </xf>
    <xf numFmtId="168" fontId="13" fillId="0" borderId="23" xfId="1" applyNumberFormat="1" applyFont="1" applyBorder="1" applyAlignment="1">
      <alignment horizontal="right" vertical="top"/>
    </xf>
    <xf numFmtId="49" fontId="11" fillId="0" borderId="52" xfId="1" applyNumberFormat="1" applyFont="1" applyBorder="1" applyAlignment="1">
      <alignment vertical="top"/>
    </xf>
    <xf numFmtId="170" fontId="10" fillId="2" borderId="17" xfId="1" applyNumberFormat="1" applyFont="1" applyFill="1" applyBorder="1" applyAlignment="1">
      <alignment horizontal="left" vertical="top"/>
    </xf>
    <xf numFmtId="0" fontId="11" fillId="3" borderId="55" xfId="1" applyFont="1" applyFill="1" applyBorder="1" applyAlignment="1">
      <alignment horizontal="left"/>
    </xf>
    <xf numFmtId="0" fontId="0" fillId="3" borderId="26" xfId="1" applyFont="1" applyFill="1" applyBorder="1"/>
    <xf numFmtId="0" fontId="12" fillId="3" borderId="4" xfId="1" applyFont="1" applyFill="1" applyBorder="1" applyAlignment="1">
      <alignment horizontal="left" vertical="top" wrapText="1"/>
    </xf>
    <xf numFmtId="173" fontId="12" fillId="3" borderId="2" xfId="1" applyNumberFormat="1" applyFont="1" applyFill="1" applyBorder="1" applyAlignment="1">
      <alignment horizontal="right" vertical="top"/>
    </xf>
    <xf numFmtId="4" fontId="12" fillId="3" borderId="2" xfId="1" applyNumberFormat="1" applyFont="1" applyFill="1" applyBorder="1" applyAlignment="1">
      <alignment horizontal="right" vertical="top"/>
    </xf>
    <xf numFmtId="10" fontId="12" fillId="3" borderId="2" xfId="1" applyNumberFormat="1" applyFont="1" applyFill="1" applyBorder="1" applyAlignment="1">
      <alignment horizontal="right" vertical="top"/>
    </xf>
    <xf numFmtId="4" fontId="12" fillId="3" borderId="6" xfId="1" applyNumberFormat="1" applyFont="1" applyFill="1" applyBorder="1" applyAlignment="1">
      <alignment horizontal="right" vertical="top"/>
    </xf>
    <xf numFmtId="10" fontId="12" fillId="3" borderId="7" xfId="1" applyNumberFormat="1" applyFont="1" applyFill="1" applyBorder="1" applyAlignment="1">
      <alignment horizontal="right" vertical="top"/>
    </xf>
    <xf numFmtId="0" fontId="11" fillId="2" borderId="56" xfId="1" applyFont="1" applyFill="1" applyBorder="1" applyAlignment="1">
      <alignment horizontal="left"/>
    </xf>
    <xf numFmtId="0" fontId="0" fillId="2" borderId="0" xfId="1" applyFont="1" applyFill="1" applyBorder="1"/>
    <xf numFmtId="0" fontId="11" fillId="2" borderId="0" xfId="1" applyFont="1" applyFill="1" applyBorder="1" applyAlignment="1">
      <alignment horizontal="left" vertical="top"/>
    </xf>
    <xf numFmtId="173" fontId="12" fillId="2" borderId="9" xfId="1" applyNumberFormat="1" applyFont="1" applyFill="1" applyBorder="1" applyAlignment="1">
      <alignment horizontal="right" vertical="top"/>
    </xf>
    <xf numFmtId="4" fontId="12" fillId="2" borderId="9" xfId="1" applyNumberFormat="1" applyFont="1" applyFill="1" applyBorder="1" applyAlignment="1">
      <alignment horizontal="right" vertical="top"/>
    </xf>
    <xf numFmtId="10" fontId="12" fillId="2" borderId="9" xfId="1" applyNumberFormat="1" applyFont="1" applyFill="1" applyBorder="1" applyAlignment="1">
      <alignment horizontal="right" vertical="top"/>
    </xf>
    <xf numFmtId="4" fontId="12" fillId="2" borderId="11" xfId="1" applyNumberFormat="1" applyFont="1" applyFill="1" applyBorder="1" applyAlignment="1">
      <alignment horizontal="right" vertical="top"/>
    </xf>
    <xf numFmtId="49" fontId="11" fillId="0" borderId="51" xfId="1" applyNumberFormat="1" applyFont="1" applyBorder="1" applyAlignment="1">
      <alignment vertical="top"/>
    </xf>
    <xf numFmtId="0" fontId="0" fillId="2" borderId="26" xfId="1" applyFont="1" applyFill="1" applyBorder="1"/>
    <xf numFmtId="49" fontId="11" fillId="2" borderId="7" xfId="1" applyNumberFormat="1" applyFont="1" applyFill="1" applyBorder="1" applyAlignment="1">
      <alignment vertical="top"/>
    </xf>
    <xf numFmtId="173" fontId="13" fillId="0" borderId="55" xfId="1" applyNumberFormat="1" applyFont="1" applyBorder="1" applyAlignment="1">
      <alignment horizontal="right" vertical="top"/>
    </xf>
    <xf numFmtId="169" fontId="13" fillId="0" borderId="43" xfId="1" applyNumberFormat="1" applyFont="1" applyBorder="1" applyAlignment="1">
      <alignment horizontal="left" vertical="top"/>
    </xf>
    <xf numFmtId="0" fontId="0" fillId="0" borderId="45" xfId="1" applyFont="1" applyBorder="1"/>
    <xf numFmtId="169" fontId="13" fillId="0" borderId="33" xfId="1" applyNumberFormat="1" applyFont="1" applyBorder="1" applyAlignment="1">
      <alignment horizontal="left" vertical="top"/>
    </xf>
    <xf numFmtId="0" fontId="13" fillId="0" borderId="34" xfId="1" applyFont="1" applyBorder="1" applyAlignment="1">
      <alignment horizontal="left" vertical="top" wrapText="1"/>
    </xf>
    <xf numFmtId="4" fontId="11" fillId="0" borderId="33" xfId="1" applyNumberFormat="1" applyFont="1" applyBorder="1" applyAlignment="1">
      <alignment vertical="top"/>
    </xf>
    <xf numFmtId="0" fontId="13" fillId="0" borderId="9" xfId="1" applyFont="1" applyBorder="1" applyAlignment="1">
      <alignment horizontal="left" vertical="top" wrapText="1"/>
    </xf>
    <xf numFmtId="168" fontId="13" fillId="0" borderId="28" xfId="1" applyNumberFormat="1" applyFont="1" applyBorder="1" applyAlignment="1">
      <alignment horizontal="right" vertical="top"/>
    </xf>
    <xf numFmtId="169" fontId="13" fillId="0" borderId="59" xfId="1" applyNumberFormat="1" applyFont="1" applyBorder="1" applyAlignment="1">
      <alignment horizontal="left" vertical="top"/>
    </xf>
    <xf numFmtId="0" fontId="11" fillId="2" borderId="29" xfId="1" applyFont="1" applyFill="1" applyBorder="1" applyAlignment="1">
      <alignment horizontal="left" vertical="top"/>
    </xf>
    <xf numFmtId="0" fontId="13" fillId="2" borderId="29" xfId="1" applyFont="1" applyFill="1" applyBorder="1" applyAlignment="1">
      <alignment horizontal="left" vertical="top" wrapText="1"/>
    </xf>
    <xf numFmtId="165" fontId="13" fillId="2" borderId="29" xfId="1" applyNumberFormat="1" applyFont="1" applyFill="1" applyBorder="1" applyAlignment="1">
      <alignment horizontal="right" vertical="top"/>
    </xf>
    <xf numFmtId="4" fontId="13" fillId="2" borderId="29" xfId="1" applyNumberFormat="1" applyFont="1" applyFill="1" applyBorder="1" applyAlignment="1">
      <alignment horizontal="right" vertical="top"/>
    </xf>
    <xf numFmtId="10" fontId="13" fillId="2" borderId="29" xfId="1" applyNumberFormat="1" applyFont="1" applyFill="1" applyBorder="1" applyAlignment="1">
      <alignment horizontal="right" vertical="top"/>
    </xf>
    <xf numFmtId="169" fontId="13" fillId="0" borderId="50" xfId="1" applyNumberFormat="1" applyFont="1" applyBorder="1" applyAlignment="1">
      <alignment horizontal="left" vertical="top"/>
    </xf>
    <xf numFmtId="0" fontId="13" fillId="2" borderId="5" xfId="1" applyFont="1" applyFill="1" applyBorder="1" applyAlignment="1">
      <alignment horizontal="left" vertical="top" wrapText="1"/>
    </xf>
    <xf numFmtId="169" fontId="13" fillId="0" borderId="12" xfId="1" applyNumberFormat="1" applyFont="1" applyBorder="1" applyAlignment="1">
      <alignment horizontal="left" vertical="top"/>
    </xf>
    <xf numFmtId="169" fontId="13" fillId="0" borderId="5" xfId="1" applyNumberFormat="1" applyFont="1" applyBorder="1" applyAlignment="1">
      <alignment horizontal="left" vertical="top"/>
    </xf>
    <xf numFmtId="0" fontId="0" fillId="0" borderId="2" xfId="1" applyFont="1" applyBorder="1"/>
    <xf numFmtId="173" fontId="13" fillId="0" borderId="2" xfId="1" applyNumberFormat="1" applyFont="1" applyBorder="1" applyAlignment="1">
      <alignment horizontal="right" vertical="top"/>
    </xf>
    <xf numFmtId="0" fontId="11" fillId="3" borderId="34" xfId="1" applyFont="1" applyFill="1" applyBorder="1" applyAlignment="1">
      <alignment horizontal="left"/>
    </xf>
    <xf numFmtId="0" fontId="0" fillId="3" borderId="33" xfId="1" applyFont="1" applyFill="1" applyBorder="1"/>
    <xf numFmtId="169" fontId="13" fillId="3" borderId="48" xfId="1" applyNumberFormat="1" applyFont="1" applyFill="1" applyBorder="1" applyAlignment="1">
      <alignment horizontal="left" vertical="top"/>
    </xf>
    <xf numFmtId="0" fontId="13" fillId="3" borderId="45" xfId="1" applyFont="1" applyFill="1" applyBorder="1" applyAlignment="1">
      <alignment horizontal="left" vertical="top" wrapText="1"/>
    </xf>
    <xf numFmtId="173" fontId="13" fillId="3" borderId="45" xfId="1" applyNumberFormat="1" applyFont="1" applyFill="1" applyBorder="1" applyAlignment="1">
      <alignment horizontal="right" vertical="top"/>
    </xf>
    <xf numFmtId="10" fontId="13" fillId="3" borderId="45" xfId="1" applyNumberFormat="1" applyFont="1" applyFill="1" applyBorder="1" applyAlignment="1">
      <alignment horizontal="right" vertical="top"/>
    </xf>
    <xf numFmtId="173" fontId="13" fillId="3" borderId="34" xfId="1" applyNumberFormat="1" applyFont="1" applyFill="1" applyBorder="1" applyAlignment="1">
      <alignment horizontal="right" vertical="top"/>
    </xf>
    <xf numFmtId="173" fontId="13" fillId="3" borderId="31" xfId="1" applyNumberFormat="1" applyFont="1" applyFill="1" applyBorder="1" applyAlignment="1">
      <alignment horizontal="right" vertical="top"/>
    </xf>
    <xf numFmtId="10" fontId="13" fillId="3" borderId="40" xfId="1" applyNumberFormat="1" applyFont="1" applyFill="1" applyBorder="1" applyAlignment="1">
      <alignment horizontal="right" vertical="top"/>
    </xf>
    <xf numFmtId="169" fontId="13" fillId="0" borderId="10" xfId="1" quotePrefix="1" applyNumberFormat="1" applyFont="1" applyBorder="1" applyAlignment="1">
      <alignment horizontal="left" vertical="top"/>
    </xf>
    <xf numFmtId="173" fontId="13" fillId="0" borderId="38" xfId="1" applyNumberFormat="1" applyFont="1" applyBorder="1" applyAlignment="1">
      <alignment horizontal="right" vertical="top"/>
    </xf>
    <xf numFmtId="10" fontId="12" fillId="0" borderId="62" xfId="1" applyNumberFormat="1" applyFont="1" applyFill="1" applyBorder="1" applyAlignment="1">
      <alignment horizontal="right" vertical="top"/>
    </xf>
    <xf numFmtId="169" fontId="13" fillId="0" borderId="3" xfId="1" quotePrefix="1" applyNumberFormat="1" applyFont="1" applyBorder="1" applyAlignment="1">
      <alignment horizontal="left" vertical="top"/>
    </xf>
    <xf numFmtId="4" fontId="11" fillId="0" borderId="34" xfId="1" applyNumberFormat="1" applyFont="1" applyBorder="1" applyAlignment="1">
      <alignment vertical="top"/>
    </xf>
    <xf numFmtId="10" fontId="12" fillId="0" borderId="54" xfId="1" applyNumberFormat="1" applyFont="1" applyFill="1" applyBorder="1" applyAlignment="1">
      <alignment horizontal="right" vertical="top"/>
    </xf>
    <xf numFmtId="169" fontId="13" fillId="0" borderId="43" xfId="1" quotePrefix="1" applyNumberFormat="1" applyFont="1" applyBorder="1" applyAlignment="1">
      <alignment horizontal="left" vertical="top"/>
    </xf>
    <xf numFmtId="0" fontId="13" fillId="0" borderId="28" xfId="1" applyFont="1" applyBorder="1" applyAlignment="1">
      <alignment horizontal="left" vertical="top" wrapText="1"/>
    </xf>
    <xf numFmtId="173" fontId="13" fillId="0" borderId="9" xfId="1" applyNumberFormat="1" applyFont="1" applyBorder="1" applyAlignment="1">
      <alignment horizontal="right" vertical="top"/>
    </xf>
    <xf numFmtId="4" fontId="11" fillId="0" borderId="9" xfId="1" applyNumberFormat="1" applyFont="1" applyBorder="1" applyAlignment="1">
      <alignment vertical="top"/>
    </xf>
    <xf numFmtId="10" fontId="11" fillId="0" borderId="10" xfId="1" applyNumberFormat="1" applyFont="1" applyBorder="1" applyAlignment="1">
      <alignment vertical="top"/>
    </xf>
    <xf numFmtId="4" fontId="11" fillId="0" borderId="2" xfId="1" applyNumberFormat="1" applyFont="1" applyBorder="1" applyAlignment="1">
      <alignment vertical="top"/>
    </xf>
    <xf numFmtId="10" fontId="11" fillId="0" borderId="4" xfId="1" applyNumberFormat="1" applyFont="1" applyBorder="1" applyAlignment="1">
      <alignment vertical="top"/>
    </xf>
    <xf numFmtId="0" fontId="11" fillId="2" borderId="5" xfId="1" quotePrefix="1" applyFont="1" applyFill="1" applyBorder="1" applyAlignment="1">
      <alignment vertical="top"/>
    </xf>
    <xf numFmtId="165" fontId="13" fillId="2" borderId="5" xfId="1" applyNumberFormat="1" applyFont="1" applyFill="1" applyBorder="1" applyAlignment="1">
      <alignment horizontal="right" vertical="top"/>
    </xf>
    <xf numFmtId="4" fontId="13" fillId="2" borderId="1" xfId="1" applyNumberFormat="1" applyFont="1" applyFill="1" applyBorder="1" applyAlignment="1">
      <alignment horizontal="right" vertical="top"/>
    </xf>
    <xf numFmtId="49" fontId="11" fillId="2" borderId="5" xfId="1" applyNumberFormat="1" applyFont="1" applyFill="1" applyBorder="1" applyAlignment="1">
      <alignment vertical="top"/>
    </xf>
    <xf numFmtId="165" fontId="13" fillId="0" borderId="0" xfId="1" applyNumberFormat="1" applyFont="1" applyBorder="1" applyAlignment="1">
      <alignment horizontal="right" vertical="top"/>
    </xf>
    <xf numFmtId="0" fontId="11" fillId="6" borderId="2" xfId="1" applyFont="1" applyFill="1" applyBorder="1" applyAlignment="1">
      <alignment horizontal="left"/>
    </xf>
    <xf numFmtId="0" fontId="11" fillId="6" borderId="21" xfId="1" applyFont="1" applyFill="1" applyBorder="1" applyAlignment="1">
      <alignment horizontal="left"/>
    </xf>
    <xf numFmtId="167" fontId="13" fillId="6" borderId="64" xfId="1" applyNumberFormat="1" applyFont="1" applyFill="1" applyBorder="1" applyAlignment="1">
      <alignment horizontal="left" vertical="top"/>
    </xf>
    <xf numFmtId="0" fontId="13" fillId="6" borderId="0" xfId="1" applyFont="1" applyFill="1" applyBorder="1" applyAlignment="1">
      <alignment horizontal="left" vertical="top" wrapText="1"/>
    </xf>
    <xf numFmtId="165" fontId="13" fillId="6" borderId="5" xfId="1" applyNumberFormat="1" applyFont="1" applyFill="1" applyBorder="1" applyAlignment="1">
      <alignment horizontal="right" vertical="top"/>
    </xf>
    <xf numFmtId="4" fontId="11" fillId="6" borderId="5" xfId="1" applyNumberFormat="1" applyFont="1" applyFill="1" applyBorder="1" applyAlignment="1">
      <alignment vertical="top"/>
    </xf>
    <xf numFmtId="10" fontId="11" fillId="6" borderId="5" xfId="1" applyNumberFormat="1" applyFont="1" applyFill="1" applyBorder="1" applyAlignment="1">
      <alignment vertical="top"/>
    </xf>
    <xf numFmtId="4" fontId="11" fillId="6" borderId="33" xfId="1" applyNumberFormat="1" applyFont="1" applyFill="1" applyBorder="1" applyAlignment="1">
      <alignment vertical="top"/>
    </xf>
    <xf numFmtId="4" fontId="11" fillId="6" borderId="6" xfId="1" applyNumberFormat="1" applyFont="1" applyFill="1" applyBorder="1" applyAlignment="1">
      <alignment vertical="top"/>
    </xf>
    <xf numFmtId="10" fontId="12" fillId="6" borderId="7" xfId="1" applyNumberFormat="1" applyFont="1" applyFill="1" applyBorder="1" applyAlignment="1">
      <alignment horizontal="right" vertical="top"/>
    </xf>
    <xf numFmtId="49" fontId="11" fillId="6" borderId="7" xfId="1" applyNumberFormat="1" applyFont="1" applyFill="1" applyBorder="1" applyAlignment="1">
      <alignment vertical="top"/>
    </xf>
    <xf numFmtId="0" fontId="13" fillId="0" borderId="57" xfId="1" applyFont="1" applyBorder="1" applyAlignment="1">
      <alignment horizontal="left" vertical="top" wrapText="1"/>
    </xf>
    <xf numFmtId="0" fontId="11" fillId="6" borderId="5" xfId="1" applyFont="1" applyFill="1" applyBorder="1" applyAlignment="1">
      <alignment horizontal="left"/>
    </xf>
    <xf numFmtId="0" fontId="0" fillId="6" borderId="5" xfId="1" applyFont="1" applyFill="1" applyBorder="1"/>
    <xf numFmtId="169" fontId="13" fillId="6" borderId="5" xfId="1" applyNumberFormat="1" applyFont="1" applyFill="1" applyBorder="1" applyAlignment="1">
      <alignment horizontal="left" vertical="top"/>
    </xf>
    <xf numFmtId="171" fontId="13" fillId="6" borderId="5" xfId="1" applyNumberFormat="1" applyFont="1" applyFill="1" applyBorder="1" applyAlignment="1">
      <alignment horizontal="right" vertical="top"/>
    </xf>
    <xf numFmtId="4" fontId="11" fillId="6" borderId="1" xfId="1" applyNumberFormat="1" applyFont="1" applyFill="1" applyBorder="1" applyAlignment="1">
      <alignment vertical="top"/>
    </xf>
    <xf numFmtId="49" fontId="11" fillId="6" borderId="40" xfId="1" applyNumberFormat="1" applyFont="1" applyFill="1" applyBorder="1" applyAlignment="1">
      <alignment vertical="top"/>
    </xf>
    <xf numFmtId="0" fontId="0" fillId="2" borderId="23" xfId="1" applyFont="1" applyFill="1" applyBorder="1"/>
    <xf numFmtId="169" fontId="13" fillId="2" borderId="5" xfId="1" quotePrefix="1" applyNumberFormat="1" applyFont="1" applyFill="1" applyBorder="1" applyAlignment="1">
      <alignment horizontal="left" vertical="top"/>
    </xf>
    <xf numFmtId="171" fontId="13" fillId="2" borderId="5" xfId="1" applyNumberFormat="1" applyFont="1" applyFill="1" applyBorder="1" applyAlignment="1">
      <alignment horizontal="right" vertical="top"/>
    </xf>
    <xf numFmtId="4" fontId="11" fillId="2" borderId="5" xfId="1" applyNumberFormat="1" applyFont="1" applyFill="1" applyBorder="1" applyAlignment="1">
      <alignment vertical="top"/>
    </xf>
    <xf numFmtId="10" fontId="11" fillId="2" borderId="5" xfId="1" applyNumberFormat="1" applyFont="1" applyFill="1" applyBorder="1" applyAlignment="1">
      <alignment vertical="top"/>
    </xf>
    <xf numFmtId="4" fontId="11" fillId="2" borderId="1" xfId="1" applyNumberFormat="1" applyFont="1" applyFill="1" applyBorder="1" applyAlignment="1">
      <alignment vertical="top"/>
    </xf>
    <xf numFmtId="4" fontId="11" fillId="2" borderId="6" xfId="1" applyNumberFormat="1" applyFont="1" applyFill="1" applyBorder="1" applyAlignment="1">
      <alignment vertical="top"/>
    </xf>
    <xf numFmtId="49" fontId="11" fillId="2" borderId="40" xfId="1" applyNumberFormat="1" applyFont="1" applyFill="1" applyBorder="1" applyAlignment="1">
      <alignment vertical="top"/>
    </xf>
    <xf numFmtId="169" fontId="13" fillId="0" borderId="23" xfId="1" quotePrefix="1" applyNumberFormat="1" applyFont="1" applyBorder="1" applyAlignment="1">
      <alignment horizontal="left" vertical="top"/>
    </xf>
    <xf numFmtId="171" fontId="13" fillId="0" borderId="23" xfId="1" applyNumberFormat="1" applyFont="1" applyBorder="1" applyAlignment="1">
      <alignment horizontal="right" vertical="top"/>
    </xf>
    <xf numFmtId="0" fontId="11" fillId="3" borderId="1" xfId="1" applyFont="1" applyFill="1" applyBorder="1" applyAlignment="1">
      <alignment horizontal="left" vertical="top"/>
    </xf>
    <xf numFmtId="169" fontId="13" fillId="3" borderId="5" xfId="1" applyNumberFormat="1" applyFont="1" applyFill="1" applyBorder="1" applyAlignment="1">
      <alignment horizontal="left" vertical="top"/>
    </xf>
    <xf numFmtId="165" fontId="13" fillId="3" borderId="5" xfId="1" applyNumberFormat="1" applyFont="1" applyFill="1" applyBorder="1" applyAlignment="1">
      <alignment horizontal="right" vertical="top"/>
    </xf>
    <xf numFmtId="10" fontId="11" fillId="3" borderId="5" xfId="1" applyNumberFormat="1" applyFont="1" applyFill="1" applyBorder="1" applyAlignment="1">
      <alignment vertical="top"/>
    </xf>
    <xf numFmtId="4" fontId="11" fillId="3" borderId="1" xfId="1" applyNumberFormat="1" applyFont="1" applyFill="1" applyBorder="1" applyAlignment="1">
      <alignment vertical="top"/>
    </xf>
    <xf numFmtId="4" fontId="11" fillId="3" borderId="6" xfId="1" applyNumberFormat="1" applyFont="1" applyFill="1" applyBorder="1" applyAlignment="1">
      <alignment vertical="top"/>
    </xf>
    <xf numFmtId="0" fontId="11" fillId="2" borderId="24" xfId="1" applyFont="1" applyFill="1" applyBorder="1" applyAlignment="1">
      <alignment horizontal="left" vertical="top"/>
    </xf>
    <xf numFmtId="0" fontId="0" fillId="2" borderId="63" xfId="1" applyFont="1" applyFill="1" applyBorder="1"/>
    <xf numFmtId="0" fontId="0" fillId="0" borderId="63" xfId="1" applyFont="1" applyBorder="1"/>
    <xf numFmtId="2" fontId="13" fillId="0" borderId="10" xfId="1" applyNumberFormat="1" applyFont="1" applyBorder="1" applyAlignment="1">
      <alignment horizontal="left" vertical="top" wrapText="1"/>
    </xf>
    <xf numFmtId="175" fontId="15" fillId="0" borderId="5" xfId="1" applyNumberFormat="1" applyFont="1" applyBorder="1" applyAlignment="1">
      <alignment horizontal="right" vertical="center"/>
    </xf>
    <xf numFmtId="10" fontId="15" fillId="0" borderId="5" xfId="1" applyNumberFormat="1" applyFont="1" applyBorder="1" applyAlignment="1">
      <alignment horizontal="right" vertical="center"/>
    </xf>
    <xf numFmtId="175" fontId="15" fillId="0" borderId="1" xfId="1" applyNumberFormat="1" applyFont="1" applyBorder="1" applyAlignment="1">
      <alignment horizontal="right" vertical="center"/>
    </xf>
    <xf numFmtId="175" fontId="15" fillId="0" borderId="6" xfId="1" applyNumberFormat="1" applyFont="1" applyBorder="1" applyAlignment="1">
      <alignment horizontal="right" vertical="center"/>
    </xf>
    <xf numFmtId="10" fontId="15" fillId="0" borderId="7" xfId="1" applyNumberFormat="1" applyFont="1" applyBorder="1" applyAlignment="1">
      <alignment horizontal="right" vertical="center"/>
    </xf>
    <xf numFmtId="0" fontId="0" fillId="0" borderId="1" xfId="1" applyFont="1" applyBorder="1"/>
    <xf numFmtId="0" fontId="0" fillId="0" borderId="7" xfId="1" applyFont="1" applyBorder="1" applyAlignment="1">
      <alignment vertical="top" wrapText="1"/>
    </xf>
    <xf numFmtId="4" fontId="0" fillId="0" borderId="5" xfId="1" applyNumberFormat="1" applyFont="1" applyBorder="1"/>
    <xf numFmtId="10" fontId="0" fillId="0" borderId="5" xfId="1" applyNumberFormat="1" applyFont="1" applyBorder="1"/>
    <xf numFmtId="4" fontId="0" fillId="0" borderId="1" xfId="1" applyNumberFormat="1" applyFont="1" applyBorder="1"/>
    <xf numFmtId="4" fontId="0" fillId="0" borderId="6" xfId="1" applyNumberFormat="1" applyFont="1" applyBorder="1"/>
    <xf numFmtId="10" fontId="0" fillId="0" borderId="7" xfId="1" applyNumberFormat="1" applyFont="1" applyBorder="1"/>
    <xf numFmtId="0" fontId="11" fillId="0" borderId="7" xfId="1" applyFont="1" applyBorder="1" applyAlignment="1">
      <alignment vertical="top"/>
    </xf>
    <xf numFmtId="0" fontId="16" fillId="0" borderId="7" xfId="1" applyFont="1" applyBorder="1" applyAlignment="1">
      <alignment vertical="top" wrapText="1"/>
    </xf>
    <xf numFmtId="165" fontId="16" fillId="0" borderId="5" xfId="1" applyNumberFormat="1" applyFont="1" applyBorder="1"/>
    <xf numFmtId="10" fontId="16" fillId="0" borderId="5" xfId="1" applyNumberFormat="1" applyFont="1" applyBorder="1"/>
    <xf numFmtId="165" fontId="16" fillId="0" borderId="1" xfId="1" applyNumberFormat="1" applyFont="1" applyBorder="1"/>
    <xf numFmtId="165" fontId="16" fillId="0" borderId="6" xfId="1" applyNumberFormat="1" applyFont="1" applyBorder="1"/>
    <xf numFmtId="0" fontId="0" fillId="0" borderId="0" xfId="1" applyFont="1" applyBorder="1" applyAlignment="1">
      <alignment vertical="top" wrapText="1"/>
    </xf>
    <xf numFmtId="0" fontId="1" fillId="0" borderId="0" xfId="0" applyFont="1"/>
    <xf numFmtId="4" fontId="0" fillId="0" borderId="5" xfId="0" applyNumberFormat="1" applyBorder="1"/>
    <xf numFmtId="0" fontId="0" fillId="0" borderId="5" xfId="0" applyBorder="1"/>
    <xf numFmtId="4" fontId="0" fillId="0" borderId="0" xfId="0" applyNumberFormat="1"/>
    <xf numFmtId="0" fontId="2" fillId="0" borderId="0" xfId="0" applyFont="1"/>
    <xf numFmtId="4" fontId="2" fillId="0" borderId="5" xfId="0" applyNumberFormat="1" applyFont="1" applyBorder="1"/>
    <xf numFmtId="0" fontId="1" fillId="0" borderId="0" xfId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5" xfId="1" applyFont="1" applyBorder="1" applyAlignment="1">
      <alignment horizontal="center" vertical="center" wrapText="1"/>
    </xf>
    <xf numFmtId="10" fontId="5" fillId="0" borderId="7" xfId="1" applyNumberFormat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top" wrapText="1"/>
    </xf>
    <xf numFmtId="49" fontId="18" fillId="0" borderId="52" xfId="1" applyNumberFormat="1" applyFont="1" applyFill="1" applyBorder="1" applyAlignment="1">
      <alignment vertical="top" wrapText="1"/>
    </xf>
    <xf numFmtId="49" fontId="19" fillId="0" borderId="66" xfId="1" applyNumberFormat="1" applyFont="1" applyFill="1" applyBorder="1" applyAlignment="1">
      <alignment vertical="top" wrapText="1"/>
    </xf>
    <xf numFmtId="169" fontId="13" fillId="0" borderId="21" xfId="1" applyNumberFormat="1" applyFont="1" applyBorder="1" applyAlignment="1">
      <alignment horizontal="left" vertical="top"/>
    </xf>
    <xf numFmtId="10" fontId="11" fillId="0" borderId="7" xfId="1" applyNumberFormat="1" applyFont="1" applyBorder="1" applyAlignment="1">
      <alignment vertical="top"/>
    </xf>
    <xf numFmtId="49" fontId="5" fillId="0" borderId="7" xfId="1" applyNumberFormat="1" applyFont="1" applyFill="1" applyBorder="1" applyAlignment="1">
      <alignment vertical="top" wrapText="1"/>
    </xf>
    <xf numFmtId="169" fontId="13" fillId="0" borderId="14" xfId="1" applyNumberFormat="1" applyFont="1" applyBorder="1" applyAlignment="1">
      <alignment horizontal="left" vertical="top"/>
    </xf>
    <xf numFmtId="176" fontId="13" fillId="0" borderId="13" xfId="1" applyNumberFormat="1" applyFont="1" applyBorder="1" applyAlignment="1">
      <alignment horizontal="right" vertical="top"/>
    </xf>
    <xf numFmtId="49" fontId="18" fillId="0" borderId="61" xfId="1" applyNumberFormat="1" applyFont="1" applyFill="1" applyBorder="1" applyAlignment="1">
      <alignment vertical="top" wrapText="1"/>
    </xf>
    <xf numFmtId="166" fontId="13" fillId="2" borderId="9" xfId="1" applyNumberFormat="1" applyFont="1" applyFill="1" applyBorder="1" applyAlignment="1">
      <alignment horizontal="left" vertical="top"/>
    </xf>
    <xf numFmtId="0" fontId="0" fillId="2" borderId="13" xfId="1" applyFont="1" applyFill="1" applyBorder="1"/>
    <xf numFmtId="0" fontId="11" fillId="2" borderId="14" xfId="1" applyFont="1" applyFill="1" applyBorder="1" applyAlignment="1">
      <alignment horizontal="left"/>
    </xf>
    <xf numFmtId="10" fontId="13" fillId="2" borderId="66" xfId="1" applyNumberFormat="1" applyFont="1" applyFill="1" applyBorder="1" applyAlignment="1">
      <alignment horizontal="right" vertical="top"/>
    </xf>
    <xf numFmtId="49" fontId="19" fillId="0" borderId="52" xfId="1" applyNumberFormat="1" applyFont="1" applyFill="1" applyBorder="1" applyAlignment="1">
      <alignment vertical="top" wrapText="1"/>
    </xf>
    <xf numFmtId="171" fontId="13" fillId="0" borderId="35" xfId="1" applyNumberFormat="1" applyFont="1" applyBorder="1" applyAlignment="1">
      <alignment horizontal="right" vertical="top"/>
    </xf>
    <xf numFmtId="170" fontId="10" fillId="2" borderId="9" xfId="1" applyNumberFormat="1" applyFont="1" applyFill="1" applyBorder="1" applyAlignment="1">
      <alignment horizontal="left" vertical="top"/>
    </xf>
    <xf numFmtId="0" fontId="11" fillId="6" borderId="19" xfId="1" applyFont="1" applyFill="1" applyBorder="1" applyAlignment="1">
      <alignment horizontal="left"/>
    </xf>
    <xf numFmtId="0" fontId="0" fillId="6" borderId="19" xfId="1" applyFont="1" applyFill="1" applyBorder="1"/>
    <xf numFmtId="0" fontId="0" fillId="6" borderId="21" xfId="1" applyFont="1" applyFill="1" applyBorder="1"/>
    <xf numFmtId="0" fontId="12" fillId="6" borderId="4" xfId="1" applyFont="1" applyFill="1" applyBorder="1" applyAlignment="1">
      <alignment horizontal="left" vertical="top" wrapText="1"/>
    </xf>
    <xf numFmtId="173" fontId="12" fillId="6" borderId="2" xfId="1" applyNumberFormat="1" applyFont="1" applyFill="1" applyBorder="1" applyAlignment="1">
      <alignment horizontal="right" vertical="top"/>
    </xf>
    <xf numFmtId="10" fontId="12" fillId="6" borderId="2" xfId="1" applyNumberFormat="1" applyFont="1" applyFill="1" applyBorder="1" applyAlignment="1">
      <alignment horizontal="right" vertical="top"/>
    </xf>
    <xf numFmtId="173" fontId="12" fillId="6" borderId="6" xfId="1" applyNumberFormat="1" applyFont="1" applyFill="1" applyBorder="1" applyAlignment="1">
      <alignment horizontal="right" vertical="top"/>
    </xf>
    <xf numFmtId="10" fontId="12" fillId="6" borderId="68" xfId="1" applyNumberFormat="1" applyFont="1" applyFill="1" applyBorder="1" applyAlignment="1">
      <alignment horizontal="right" vertical="top"/>
    </xf>
    <xf numFmtId="0" fontId="0" fillId="2" borderId="18" xfId="1" applyFont="1" applyFill="1" applyBorder="1"/>
    <xf numFmtId="0" fontId="11" fillId="2" borderId="21" xfId="1" applyFont="1" applyFill="1" applyBorder="1" applyAlignment="1">
      <alignment horizontal="left" vertical="top"/>
    </xf>
    <xf numFmtId="0" fontId="13" fillId="2" borderId="34" xfId="1" applyFont="1" applyFill="1" applyBorder="1" applyAlignment="1">
      <alignment horizontal="left" vertical="top" wrapText="1"/>
    </xf>
    <xf numFmtId="173" fontId="12" fillId="2" borderId="6" xfId="1" applyNumberFormat="1" applyFont="1" applyFill="1" applyBorder="1" applyAlignment="1">
      <alignment horizontal="right" vertical="top"/>
    </xf>
    <xf numFmtId="10" fontId="12" fillId="2" borderId="68" xfId="1" applyNumberFormat="1" applyFont="1" applyFill="1" applyBorder="1" applyAlignment="1">
      <alignment horizontal="right" vertical="top"/>
    </xf>
    <xf numFmtId="0" fontId="20" fillId="2" borderId="34" xfId="1" applyFont="1" applyFill="1" applyBorder="1"/>
    <xf numFmtId="0" fontId="20" fillId="2" borderId="32" xfId="1" applyFont="1" applyFill="1" applyBorder="1"/>
    <xf numFmtId="0" fontId="11" fillId="2" borderId="46" xfId="1" applyFont="1" applyFill="1" applyBorder="1" applyAlignment="1">
      <alignment horizontal="left"/>
    </xf>
    <xf numFmtId="173" fontId="12" fillId="2" borderId="32" xfId="1" applyNumberFormat="1" applyFont="1" applyFill="1" applyBorder="1" applyAlignment="1">
      <alignment horizontal="right" vertical="top"/>
    </xf>
    <xf numFmtId="10" fontId="12" fillId="2" borderId="32" xfId="1" applyNumberFormat="1" applyFont="1" applyFill="1" applyBorder="1" applyAlignment="1">
      <alignment horizontal="right" vertical="top"/>
    </xf>
    <xf numFmtId="173" fontId="12" fillId="2" borderId="31" xfId="1" applyNumberFormat="1" applyFont="1" applyFill="1" applyBorder="1" applyAlignment="1">
      <alignment horizontal="right" vertical="top"/>
    </xf>
    <xf numFmtId="49" fontId="18" fillId="0" borderId="54" xfId="1" applyNumberFormat="1" applyFont="1" applyFill="1" applyBorder="1" applyAlignment="1">
      <alignment vertical="top" wrapText="1"/>
    </xf>
    <xf numFmtId="49" fontId="18" fillId="0" borderId="40" xfId="1" applyNumberFormat="1" applyFont="1" applyFill="1" applyBorder="1" applyAlignment="1">
      <alignment vertical="top" wrapText="1"/>
    </xf>
    <xf numFmtId="0" fontId="0" fillId="2" borderId="2" xfId="1" applyFont="1" applyFill="1" applyBorder="1"/>
    <xf numFmtId="0" fontId="11" fillId="2" borderId="26" xfId="1" applyFont="1" applyFill="1" applyBorder="1" applyAlignment="1">
      <alignment horizontal="center" vertical="top"/>
    </xf>
    <xf numFmtId="0" fontId="13" fillId="2" borderId="4" xfId="1" applyFont="1" applyFill="1" applyBorder="1" applyAlignment="1">
      <alignment horizontal="left" vertical="top" wrapText="1"/>
    </xf>
    <xf numFmtId="173" fontId="13" fillId="2" borderId="2" xfId="1" applyNumberFormat="1" applyFont="1" applyFill="1" applyBorder="1" applyAlignment="1">
      <alignment horizontal="right" vertical="top"/>
    </xf>
    <xf numFmtId="4" fontId="12" fillId="2" borderId="2" xfId="1" applyNumberFormat="1" applyFont="1" applyFill="1" applyBorder="1" applyAlignment="1">
      <alignment horizontal="right" vertical="top"/>
    </xf>
    <xf numFmtId="10" fontId="12" fillId="2" borderId="2" xfId="1" applyNumberFormat="1" applyFont="1" applyFill="1" applyBorder="1" applyAlignment="1">
      <alignment horizontal="right" vertical="top"/>
    </xf>
    <xf numFmtId="4" fontId="12" fillId="2" borderId="6" xfId="1" applyNumberFormat="1" applyFont="1" applyFill="1" applyBorder="1" applyAlignment="1">
      <alignment horizontal="right" vertical="top"/>
    </xf>
    <xf numFmtId="0" fontId="0" fillId="2" borderId="35" xfId="1" applyFont="1" applyFill="1" applyBorder="1"/>
    <xf numFmtId="0" fontId="11" fillId="2" borderId="36" xfId="1" applyFont="1" applyFill="1" applyBorder="1" applyAlignment="1">
      <alignment horizontal="left"/>
    </xf>
    <xf numFmtId="0" fontId="13" fillId="2" borderId="35" xfId="1" applyFont="1" applyFill="1" applyBorder="1" applyAlignment="1">
      <alignment horizontal="left" vertical="top" wrapText="1"/>
    </xf>
    <xf numFmtId="10" fontId="13" fillId="2" borderId="62" xfId="1" applyNumberFormat="1" applyFont="1" applyFill="1" applyBorder="1" applyAlignment="1">
      <alignment horizontal="right" vertical="top"/>
    </xf>
    <xf numFmtId="168" fontId="13" fillId="0" borderId="35" xfId="1" applyNumberFormat="1" applyFont="1" applyBorder="1" applyAlignment="1">
      <alignment horizontal="right" vertical="top"/>
    </xf>
    <xf numFmtId="169" fontId="13" fillId="0" borderId="46" xfId="1" applyNumberFormat="1" applyFont="1" applyBorder="1" applyAlignment="1">
      <alignment horizontal="left" vertical="top"/>
    </xf>
    <xf numFmtId="169" fontId="13" fillId="0" borderId="36" xfId="1" applyNumberFormat="1" applyFont="1" applyBorder="1" applyAlignment="1">
      <alignment horizontal="left" vertical="top"/>
    </xf>
    <xf numFmtId="10" fontId="11" fillId="0" borderId="40" xfId="1" applyNumberFormat="1" applyFont="1" applyBorder="1" applyAlignment="1">
      <alignment vertical="top"/>
    </xf>
    <xf numFmtId="49" fontId="19" fillId="0" borderId="61" xfId="1" applyNumberFormat="1" applyFont="1" applyFill="1" applyBorder="1" applyAlignment="1">
      <alignment vertical="top" wrapText="1"/>
    </xf>
    <xf numFmtId="172" fontId="13" fillId="0" borderId="30" xfId="1" applyNumberFormat="1" applyFont="1" applyFill="1" applyBorder="1" applyAlignment="1">
      <alignment horizontal="left" vertical="top"/>
    </xf>
    <xf numFmtId="0" fontId="0" fillId="0" borderId="2" xfId="1" applyFont="1" applyFill="1" applyBorder="1"/>
    <xf numFmtId="165" fontId="13" fillId="0" borderId="5" xfId="1" applyNumberFormat="1" applyFont="1" applyFill="1" applyBorder="1" applyAlignment="1">
      <alignment horizontal="right" vertical="top"/>
    </xf>
    <xf numFmtId="4" fontId="13" fillId="0" borderId="5" xfId="1" applyNumberFormat="1" applyFont="1" applyFill="1" applyBorder="1" applyAlignment="1">
      <alignment horizontal="right" vertical="top"/>
    </xf>
    <xf numFmtId="10" fontId="13" fillId="0" borderId="19" xfId="1" applyNumberFormat="1" applyFont="1" applyFill="1" applyBorder="1" applyAlignment="1">
      <alignment horizontal="right" vertical="top"/>
    </xf>
    <xf numFmtId="4" fontId="13" fillId="0" borderId="1" xfId="1" applyNumberFormat="1" applyFont="1" applyFill="1" applyBorder="1" applyAlignment="1">
      <alignment horizontal="right" vertical="top"/>
    </xf>
    <xf numFmtId="4" fontId="13" fillId="0" borderId="6" xfId="1" applyNumberFormat="1" applyFont="1" applyFill="1" applyBorder="1" applyAlignment="1">
      <alignment horizontal="right" vertical="top"/>
    </xf>
    <xf numFmtId="10" fontId="13" fillId="0" borderId="7" xfId="1" applyNumberFormat="1" applyFont="1" applyFill="1" applyBorder="1" applyAlignment="1">
      <alignment horizontal="right" vertical="top"/>
    </xf>
    <xf numFmtId="49" fontId="19" fillId="0" borderId="7" xfId="1" applyNumberFormat="1" applyFont="1" applyFill="1" applyBorder="1" applyAlignment="1">
      <alignment vertical="top" wrapText="1"/>
    </xf>
    <xf numFmtId="172" fontId="13" fillId="0" borderId="9" xfId="1" applyNumberFormat="1" applyFont="1" applyFill="1" applyBorder="1" applyAlignment="1">
      <alignment horizontal="left" vertical="top"/>
    </xf>
    <xf numFmtId="0" fontId="0" fillId="0" borderId="34" xfId="1" applyFont="1" applyFill="1" applyBorder="1"/>
    <xf numFmtId="169" fontId="13" fillId="0" borderId="69" xfId="1" applyNumberFormat="1" applyFont="1" applyBorder="1" applyAlignment="1">
      <alignment horizontal="left" vertical="top"/>
    </xf>
    <xf numFmtId="165" fontId="13" fillId="0" borderId="29" xfId="1" applyNumberFormat="1" applyFont="1" applyFill="1" applyBorder="1" applyAlignment="1">
      <alignment horizontal="right" vertical="top"/>
    </xf>
    <xf numFmtId="4" fontId="13" fillId="0" borderId="29" xfId="1" applyNumberFormat="1" applyFont="1" applyFill="1" applyBorder="1" applyAlignment="1">
      <alignment horizontal="right" vertical="top"/>
    </xf>
    <xf numFmtId="10" fontId="13" fillId="0" borderId="5" xfId="1" applyNumberFormat="1" applyFont="1" applyFill="1" applyBorder="1" applyAlignment="1">
      <alignment horizontal="right" vertical="top"/>
    </xf>
    <xf numFmtId="4" fontId="13" fillId="0" borderId="27" xfId="1" applyNumberFormat="1" applyFont="1" applyFill="1" applyBorder="1" applyAlignment="1">
      <alignment horizontal="right" vertical="top"/>
    </xf>
    <xf numFmtId="10" fontId="13" fillId="0" borderId="62" xfId="1" applyNumberFormat="1" applyFont="1" applyFill="1" applyBorder="1" applyAlignment="1">
      <alignment horizontal="right" vertical="top"/>
    </xf>
    <xf numFmtId="10" fontId="13" fillId="0" borderId="66" xfId="1" applyNumberFormat="1" applyFont="1" applyFill="1" applyBorder="1" applyAlignment="1">
      <alignment horizontal="right" vertical="top"/>
    </xf>
    <xf numFmtId="4" fontId="11" fillId="0" borderId="70" xfId="1" applyNumberFormat="1" applyFont="1" applyBorder="1" applyAlignment="1">
      <alignment vertical="top"/>
    </xf>
    <xf numFmtId="10" fontId="11" fillId="0" borderId="70" xfId="1" applyNumberFormat="1" applyFont="1" applyBorder="1" applyAlignment="1">
      <alignment vertical="top"/>
    </xf>
    <xf numFmtId="4" fontId="11" fillId="0" borderId="71" xfId="1" applyNumberFormat="1" applyFont="1" applyBorder="1" applyAlignment="1">
      <alignment vertical="top"/>
    </xf>
    <xf numFmtId="4" fontId="11" fillId="0" borderId="47" xfId="1" applyNumberFormat="1" applyFont="1" applyFill="1" applyBorder="1" applyAlignment="1">
      <alignment vertical="top"/>
    </xf>
    <xf numFmtId="10" fontId="13" fillId="0" borderId="54" xfId="1" applyNumberFormat="1" applyFont="1" applyFill="1" applyBorder="1" applyAlignment="1">
      <alignment horizontal="right" vertical="top"/>
    </xf>
    <xf numFmtId="49" fontId="5" fillId="0" borderId="54" xfId="1" applyNumberFormat="1" applyFont="1" applyFill="1" applyBorder="1" applyAlignment="1">
      <alignment vertical="top" wrapText="1"/>
    </xf>
    <xf numFmtId="4" fontId="11" fillId="0" borderId="31" xfId="1" applyNumberFormat="1" applyFont="1" applyFill="1" applyBorder="1" applyAlignment="1">
      <alignment vertical="top"/>
    </xf>
    <xf numFmtId="49" fontId="5" fillId="0" borderId="40" xfId="1" applyNumberFormat="1" applyFont="1" applyFill="1" applyBorder="1" applyAlignment="1">
      <alignment vertical="top" wrapText="1"/>
    </xf>
    <xf numFmtId="4" fontId="11" fillId="0" borderId="6" xfId="1" applyNumberFormat="1" applyFont="1" applyFill="1" applyBorder="1" applyAlignment="1">
      <alignment vertical="top"/>
    </xf>
    <xf numFmtId="169" fontId="13" fillId="0" borderId="26" xfId="1" applyNumberFormat="1" applyFont="1" applyBorder="1" applyAlignment="1">
      <alignment horizontal="left" vertical="top"/>
    </xf>
    <xf numFmtId="174" fontId="13" fillId="0" borderId="2" xfId="1" applyNumberFormat="1" applyFont="1" applyBorder="1" applyAlignment="1">
      <alignment horizontal="right" vertical="top"/>
    </xf>
    <xf numFmtId="10" fontId="13" fillId="0" borderId="40" xfId="1" applyNumberFormat="1" applyFont="1" applyFill="1" applyBorder="1" applyAlignment="1">
      <alignment horizontal="right" vertical="top"/>
    </xf>
    <xf numFmtId="169" fontId="13" fillId="0" borderId="0" xfId="1" applyNumberFormat="1" applyFont="1" applyBorder="1" applyAlignment="1">
      <alignment horizontal="left" vertical="top"/>
    </xf>
    <xf numFmtId="49" fontId="19" fillId="0" borderId="62" xfId="1" applyNumberFormat="1" applyFont="1" applyFill="1" applyBorder="1" applyAlignment="1">
      <alignment vertical="top" wrapText="1"/>
    </xf>
    <xf numFmtId="171" fontId="13" fillId="0" borderId="72" xfId="1" applyNumberFormat="1" applyFont="1" applyBorder="1" applyAlignment="1">
      <alignment horizontal="right" vertical="top"/>
    </xf>
    <xf numFmtId="171" fontId="13" fillId="0" borderId="0" xfId="1" applyNumberFormat="1" applyFont="1" applyBorder="1" applyAlignment="1">
      <alignment horizontal="right" vertical="top"/>
    </xf>
    <xf numFmtId="171" fontId="13" fillId="0" borderId="32" xfId="1" applyNumberFormat="1" applyFont="1" applyBorder="1" applyAlignment="1">
      <alignment horizontal="right" vertical="top"/>
    </xf>
    <xf numFmtId="10" fontId="13" fillId="0" borderId="61" xfId="1" applyNumberFormat="1" applyFont="1" applyFill="1" applyBorder="1" applyAlignment="1">
      <alignment horizontal="right" vertical="top"/>
    </xf>
    <xf numFmtId="49" fontId="5" fillId="0" borderId="51" xfId="1" applyNumberFormat="1" applyFont="1" applyFill="1" applyBorder="1" applyAlignment="1">
      <alignment vertical="top" wrapText="1"/>
    </xf>
    <xf numFmtId="10" fontId="13" fillId="0" borderId="52" xfId="1" applyNumberFormat="1" applyFont="1" applyFill="1" applyBorder="1" applyAlignment="1">
      <alignment horizontal="right" vertical="top"/>
    </xf>
    <xf numFmtId="49" fontId="5" fillId="0" borderId="52" xfId="1" applyNumberFormat="1" applyFont="1" applyFill="1" applyBorder="1" applyAlignment="1">
      <alignment vertical="top" wrapText="1"/>
    </xf>
    <xf numFmtId="4" fontId="5" fillId="0" borderId="0" xfId="0" applyNumberFormat="1" applyFont="1"/>
    <xf numFmtId="0" fontId="21" fillId="0" borderId="10" xfId="1" applyFont="1" applyBorder="1" applyAlignment="1">
      <alignment horizontal="left" vertical="top" wrapText="1"/>
    </xf>
    <xf numFmtId="173" fontId="21" fillId="0" borderId="9" xfId="1" applyNumberFormat="1" applyFont="1" applyBorder="1" applyAlignment="1">
      <alignment horizontal="right" vertical="top"/>
    </xf>
    <xf numFmtId="4" fontId="22" fillId="0" borderId="28" xfId="1" applyNumberFormat="1" applyFont="1" applyBorder="1" applyAlignment="1">
      <alignment vertical="top"/>
    </xf>
    <xf numFmtId="10" fontId="22" fillId="0" borderId="28" xfId="1" applyNumberFormat="1" applyFont="1" applyBorder="1" applyAlignment="1">
      <alignment vertical="top"/>
    </xf>
    <xf numFmtId="4" fontId="22" fillId="0" borderId="17" xfId="1" applyNumberFormat="1" applyFont="1" applyBorder="1" applyAlignment="1">
      <alignment vertical="top"/>
    </xf>
    <xf numFmtId="4" fontId="22" fillId="0" borderId="11" xfId="1" applyNumberFormat="1" applyFont="1" applyBorder="1" applyAlignment="1">
      <alignment vertical="top"/>
    </xf>
    <xf numFmtId="10" fontId="23" fillId="0" borderId="52" xfId="1" applyNumberFormat="1" applyFont="1" applyFill="1" applyBorder="1" applyAlignment="1">
      <alignment horizontal="right" vertical="top"/>
    </xf>
    <xf numFmtId="0" fontId="21" fillId="0" borderId="38" xfId="1" applyFont="1" applyBorder="1" applyAlignment="1">
      <alignment horizontal="left" vertical="top" wrapText="1"/>
    </xf>
    <xf numFmtId="173" fontId="21" fillId="0" borderId="35" xfId="1" applyNumberFormat="1" applyFont="1" applyBorder="1" applyAlignment="1">
      <alignment horizontal="right" vertical="top"/>
    </xf>
    <xf numFmtId="4" fontId="22" fillId="0" borderId="29" xfId="1" applyNumberFormat="1" applyFont="1" applyBorder="1" applyAlignment="1">
      <alignment vertical="top"/>
    </xf>
    <xf numFmtId="10" fontId="22" fillId="0" borderId="29" xfId="1" applyNumberFormat="1" applyFont="1" applyBorder="1" applyAlignment="1">
      <alignment vertical="top"/>
    </xf>
    <xf numFmtId="4" fontId="22" fillId="0" borderId="27" xfId="1" applyNumberFormat="1" applyFont="1" applyBorder="1" applyAlignment="1">
      <alignment vertical="top"/>
    </xf>
    <xf numFmtId="4" fontId="22" fillId="0" borderId="31" xfId="1" applyNumberFormat="1" applyFont="1" applyBorder="1" applyAlignment="1">
      <alignment vertical="top"/>
    </xf>
    <xf numFmtId="10" fontId="23" fillId="0" borderId="62" xfId="1" applyNumberFormat="1" applyFont="1" applyFill="1" applyBorder="1" applyAlignment="1">
      <alignment horizontal="right" vertical="top"/>
    </xf>
    <xf numFmtId="169" fontId="21" fillId="0" borderId="0" xfId="1" applyNumberFormat="1" applyFont="1" applyBorder="1" applyAlignment="1">
      <alignment horizontal="left" vertical="top"/>
    </xf>
    <xf numFmtId="165" fontId="21" fillId="0" borderId="9" xfId="1" applyNumberFormat="1" applyFont="1" applyBorder="1" applyAlignment="1">
      <alignment horizontal="right" vertical="top"/>
    </xf>
    <xf numFmtId="10" fontId="21" fillId="0" borderId="52" xfId="1" applyNumberFormat="1" applyFont="1" applyFill="1" applyBorder="1" applyAlignment="1">
      <alignment horizontal="right" vertical="top"/>
    </xf>
    <xf numFmtId="49" fontId="24" fillId="0" borderId="52" xfId="1" applyNumberFormat="1" applyFont="1" applyFill="1" applyBorder="1" applyAlignment="1">
      <alignment vertical="top" wrapText="1"/>
    </xf>
    <xf numFmtId="169" fontId="21" fillId="0" borderId="36" xfId="1" applyNumberFormat="1" applyFont="1" applyBorder="1" applyAlignment="1">
      <alignment horizontal="left" vertical="top"/>
    </xf>
    <xf numFmtId="165" fontId="21" fillId="0" borderId="35" xfId="1" applyNumberFormat="1" applyFont="1" applyBorder="1" applyAlignment="1">
      <alignment horizontal="right" vertical="top"/>
    </xf>
    <xf numFmtId="10" fontId="21" fillId="0" borderId="62" xfId="1" applyNumberFormat="1" applyFont="1" applyFill="1" applyBorder="1" applyAlignment="1">
      <alignment horizontal="right" vertical="top"/>
    </xf>
    <xf numFmtId="49" fontId="24" fillId="0" borderId="40" xfId="1" applyNumberFormat="1" applyFont="1" applyFill="1" applyBorder="1" applyAlignment="1">
      <alignment vertical="top" wrapText="1"/>
    </xf>
    <xf numFmtId="169" fontId="13" fillId="0" borderId="64" xfId="1" applyNumberFormat="1" applyFont="1" applyBorder="1" applyAlignment="1">
      <alignment horizontal="left" vertical="top"/>
    </xf>
    <xf numFmtId="165" fontId="21" fillId="0" borderId="10" xfId="1" applyNumberFormat="1" applyFont="1" applyBorder="1" applyAlignment="1">
      <alignment horizontal="right" vertical="top"/>
    </xf>
    <xf numFmtId="4" fontId="22" fillId="0" borderId="10" xfId="1" applyNumberFormat="1" applyFont="1" applyBorder="1" applyAlignment="1">
      <alignment vertical="top"/>
    </xf>
    <xf numFmtId="10" fontId="22" fillId="0" borderId="10" xfId="1" applyNumberFormat="1" applyFont="1" applyBorder="1" applyAlignment="1">
      <alignment vertical="top"/>
    </xf>
    <xf numFmtId="4" fontId="22" fillId="0" borderId="9" xfId="1" applyNumberFormat="1" applyFont="1" applyBorder="1" applyAlignment="1">
      <alignment vertical="top"/>
    </xf>
    <xf numFmtId="4" fontId="22" fillId="0" borderId="74" xfId="1" applyNumberFormat="1" applyFont="1" applyBorder="1" applyAlignment="1">
      <alignment vertical="top"/>
    </xf>
    <xf numFmtId="10" fontId="23" fillId="0" borderId="64" xfId="1" applyNumberFormat="1" applyFont="1" applyFill="1" applyBorder="1" applyAlignment="1">
      <alignment horizontal="right" vertical="top"/>
    </xf>
    <xf numFmtId="49" fontId="5" fillId="0" borderId="75" xfId="1" applyNumberFormat="1" applyFont="1" applyFill="1" applyBorder="1" applyAlignment="1">
      <alignment vertical="top" wrapText="1"/>
    </xf>
    <xf numFmtId="168" fontId="21" fillId="0" borderId="9" xfId="1" applyNumberFormat="1" applyFont="1" applyBorder="1" applyAlignment="1">
      <alignment horizontal="right" vertical="top"/>
    </xf>
    <xf numFmtId="174" fontId="13" fillId="0" borderId="32" xfId="1" applyNumberFormat="1" applyFont="1" applyBorder="1" applyAlignment="1">
      <alignment horizontal="right" vertical="top"/>
    </xf>
    <xf numFmtId="176" fontId="13" fillId="0" borderId="34" xfId="1" applyNumberFormat="1" applyFont="1" applyBorder="1" applyAlignment="1">
      <alignment horizontal="right" vertical="top"/>
    </xf>
    <xf numFmtId="4" fontId="11" fillId="0" borderId="76" xfId="1" applyNumberFormat="1" applyFont="1" applyBorder="1" applyAlignment="1">
      <alignment vertical="top"/>
    </xf>
    <xf numFmtId="0" fontId="0" fillId="0" borderId="18" xfId="1" applyFont="1" applyBorder="1"/>
    <xf numFmtId="168" fontId="13" fillId="0" borderId="7" xfId="1" applyNumberFormat="1" applyFont="1" applyBorder="1" applyAlignment="1">
      <alignment horizontal="right" vertical="top"/>
    </xf>
    <xf numFmtId="10" fontId="13" fillId="0" borderId="68" xfId="1" applyNumberFormat="1" applyFont="1" applyFill="1" applyBorder="1" applyAlignment="1">
      <alignment horizontal="right" vertical="top"/>
    </xf>
    <xf numFmtId="0" fontId="11" fillId="6" borderId="5" xfId="1" applyFont="1" applyFill="1" applyBorder="1" applyAlignment="1">
      <alignment horizontal="left" vertical="top"/>
    </xf>
    <xf numFmtId="0" fontId="0" fillId="6" borderId="1" xfId="1" applyFont="1" applyFill="1" applyBorder="1"/>
    <xf numFmtId="169" fontId="13" fillId="6" borderId="7" xfId="1" applyNumberFormat="1" applyFont="1" applyFill="1" applyBorder="1" applyAlignment="1">
      <alignment horizontal="left" vertical="top"/>
    </xf>
    <xf numFmtId="0" fontId="13" fillId="6" borderId="5" xfId="1" applyFont="1" applyFill="1" applyBorder="1" applyAlignment="1">
      <alignment horizontal="left" vertical="top" wrapText="1"/>
    </xf>
    <xf numFmtId="168" fontId="13" fillId="6" borderId="5" xfId="1" applyNumberFormat="1" applyFont="1" applyFill="1" applyBorder="1" applyAlignment="1">
      <alignment horizontal="right" vertical="top"/>
    </xf>
    <xf numFmtId="10" fontId="13" fillId="6" borderId="7" xfId="1" applyNumberFormat="1" applyFont="1" applyFill="1" applyBorder="1" applyAlignment="1">
      <alignment horizontal="right" vertical="top"/>
    </xf>
    <xf numFmtId="49" fontId="5" fillId="0" borderId="5" xfId="1" applyNumberFormat="1" applyFont="1" applyFill="1" applyBorder="1" applyAlignment="1">
      <alignment vertical="top" wrapText="1"/>
    </xf>
    <xf numFmtId="49" fontId="19" fillId="0" borderId="54" xfId="1" applyNumberFormat="1" applyFont="1" applyFill="1" applyBorder="1" applyAlignment="1">
      <alignment vertical="top" wrapText="1"/>
    </xf>
    <xf numFmtId="49" fontId="18" fillId="0" borderId="66" xfId="1" applyNumberFormat="1" applyFont="1" applyFill="1" applyBorder="1" applyAlignment="1">
      <alignment vertical="top" wrapText="1"/>
    </xf>
    <xf numFmtId="165" fontId="23" fillId="0" borderId="29" xfId="1" applyNumberFormat="1" applyFont="1" applyBorder="1" applyAlignment="1">
      <alignment horizontal="right" vertical="top"/>
    </xf>
    <xf numFmtId="0" fontId="1" fillId="0" borderId="9" xfId="1" applyFont="1" applyBorder="1"/>
    <xf numFmtId="0" fontId="23" fillId="0" borderId="34" xfId="1" applyFont="1" applyBorder="1" applyAlignment="1">
      <alignment horizontal="left" vertical="top" wrapText="1"/>
    </xf>
    <xf numFmtId="4" fontId="18" fillId="0" borderId="61" xfId="1" applyNumberFormat="1" applyFont="1" applyFill="1" applyBorder="1" applyAlignment="1">
      <alignment vertical="top" wrapText="1"/>
    </xf>
    <xf numFmtId="4" fontId="13" fillId="0" borderId="32" xfId="1" applyNumberFormat="1" applyFont="1" applyBorder="1" applyAlignment="1">
      <alignment horizontal="right" vertical="top"/>
    </xf>
    <xf numFmtId="4" fontId="13" fillId="0" borderId="72" xfId="1" applyNumberFormat="1" applyFont="1" applyBorder="1" applyAlignment="1">
      <alignment horizontal="right" vertical="top"/>
    </xf>
    <xf numFmtId="172" fontId="13" fillId="2" borderId="30" xfId="1" applyNumberFormat="1" applyFont="1" applyFill="1" applyBorder="1" applyAlignment="1">
      <alignment horizontal="left" vertical="top"/>
    </xf>
    <xf numFmtId="0" fontId="11" fillId="2" borderId="26" xfId="1" applyFont="1" applyFill="1" applyBorder="1" applyAlignment="1">
      <alignment horizontal="left" vertical="top"/>
    </xf>
    <xf numFmtId="49" fontId="19" fillId="0" borderId="40" xfId="1" applyNumberFormat="1" applyFont="1" applyFill="1" applyBorder="1" applyAlignment="1">
      <alignment vertical="top" wrapText="1"/>
    </xf>
    <xf numFmtId="169" fontId="13" fillId="2" borderId="36" xfId="1" applyNumberFormat="1" applyFont="1" applyFill="1" applyBorder="1" applyAlignment="1">
      <alignment horizontal="left" vertical="top"/>
    </xf>
    <xf numFmtId="0" fontId="13" fillId="2" borderId="38" xfId="1" applyFont="1" applyFill="1" applyBorder="1" applyAlignment="1">
      <alignment horizontal="left" vertical="top" wrapText="1"/>
    </xf>
    <xf numFmtId="168" fontId="13" fillId="2" borderId="35" xfId="1" applyNumberFormat="1" applyFont="1" applyFill="1" applyBorder="1" applyAlignment="1">
      <alignment horizontal="right" vertical="top"/>
    </xf>
    <xf numFmtId="4" fontId="11" fillId="2" borderId="29" xfId="1" applyNumberFormat="1" applyFont="1" applyFill="1" applyBorder="1" applyAlignment="1">
      <alignment vertical="top"/>
    </xf>
    <xf numFmtId="10" fontId="11" fillId="2" borderId="29" xfId="1" applyNumberFormat="1" applyFont="1" applyFill="1" applyBorder="1" applyAlignment="1">
      <alignment vertical="top"/>
    </xf>
    <xf numFmtId="4" fontId="11" fillId="2" borderId="27" xfId="1" applyNumberFormat="1" applyFont="1" applyFill="1" applyBorder="1" applyAlignment="1">
      <alignment vertical="top"/>
    </xf>
    <xf numFmtId="4" fontId="11" fillId="2" borderId="31" xfId="1" applyNumberFormat="1" applyFont="1" applyFill="1" applyBorder="1" applyAlignment="1">
      <alignment vertical="top"/>
    </xf>
    <xf numFmtId="174" fontId="13" fillId="0" borderId="9" xfId="1" applyNumberFormat="1" applyFont="1" applyBorder="1" applyAlignment="1">
      <alignment horizontal="right" vertical="top"/>
    </xf>
    <xf numFmtId="0" fontId="13" fillId="2" borderId="9" xfId="1" applyFont="1" applyFill="1" applyBorder="1" applyAlignment="1">
      <alignment horizontal="left" vertical="top" wrapText="1"/>
    </xf>
    <xf numFmtId="173" fontId="13" fillId="2" borderId="23" xfId="1" applyNumberFormat="1" applyFont="1" applyFill="1" applyBorder="1" applyAlignment="1">
      <alignment horizontal="right" vertical="top"/>
    </xf>
    <xf numFmtId="10" fontId="11" fillId="2" borderId="23" xfId="1" applyNumberFormat="1" applyFont="1" applyFill="1" applyBorder="1" applyAlignment="1">
      <alignment vertical="top"/>
    </xf>
    <xf numFmtId="10" fontId="13" fillId="2" borderId="52" xfId="1" applyNumberFormat="1" applyFont="1" applyFill="1" applyBorder="1" applyAlignment="1">
      <alignment horizontal="right" vertical="top"/>
    </xf>
    <xf numFmtId="4" fontId="19" fillId="0" borderId="52" xfId="1" applyNumberFormat="1" applyFont="1" applyFill="1" applyBorder="1" applyAlignment="1">
      <alignment vertical="top" wrapText="1"/>
    </xf>
    <xf numFmtId="0" fontId="11" fillId="2" borderId="52" xfId="1" applyFont="1" applyFill="1" applyBorder="1" applyAlignment="1">
      <alignment horizontal="left" vertical="top"/>
    </xf>
    <xf numFmtId="0" fontId="12" fillId="2" borderId="28" xfId="1" applyFont="1" applyFill="1" applyBorder="1" applyAlignment="1">
      <alignment horizontal="left" vertical="top" wrapText="1"/>
    </xf>
    <xf numFmtId="173" fontId="12" fillId="2" borderId="28" xfId="1" applyNumberFormat="1" applyFont="1" applyFill="1" applyBorder="1" applyAlignment="1">
      <alignment horizontal="right" vertical="top"/>
    </xf>
    <xf numFmtId="10" fontId="11" fillId="2" borderId="28" xfId="1" applyNumberFormat="1" applyFont="1" applyFill="1" applyBorder="1" applyAlignment="1">
      <alignment vertical="top"/>
    </xf>
    <xf numFmtId="0" fontId="23" fillId="2" borderId="28" xfId="1" applyFont="1" applyFill="1" applyBorder="1" applyAlignment="1">
      <alignment horizontal="left" vertical="top" wrapText="1"/>
    </xf>
    <xf numFmtId="173" fontId="23" fillId="2" borderId="28" xfId="1" applyNumberFormat="1" applyFont="1" applyFill="1" applyBorder="1" applyAlignment="1">
      <alignment horizontal="right" vertical="top"/>
    </xf>
    <xf numFmtId="4" fontId="21" fillId="2" borderId="0" xfId="1" applyNumberFormat="1" applyFont="1" applyFill="1" applyBorder="1" applyAlignment="1">
      <alignment horizontal="right" vertical="top"/>
    </xf>
    <xf numFmtId="10" fontId="22" fillId="2" borderId="28" xfId="1" applyNumberFormat="1" applyFont="1" applyFill="1" applyBorder="1" applyAlignment="1">
      <alignment vertical="top"/>
    </xf>
    <xf numFmtId="4" fontId="21" fillId="2" borderId="11" xfId="1" applyNumberFormat="1" applyFont="1" applyFill="1" applyBorder="1" applyAlignment="1">
      <alignment horizontal="right" vertical="top"/>
    </xf>
    <xf numFmtId="10" fontId="21" fillId="2" borderId="52" xfId="1" applyNumberFormat="1" applyFont="1" applyFill="1" applyBorder="1" applyAlignment="1">
      <alignment horizontal="right" vertical="top"/>
    </xf>
    <xf numFmtId="4" fontId="25" fillId="0" borderId="52" xfId="1" applyNumberFormat="1" applyFont="1" applyFill="1" applyBorder="1" applyAlignment="1">
      <alignment vertical="top" wrapText="1"/>
    </xf>
    <xf numFmtId="0" fontId="11" fillId="2" borderId="33" xfId="1" applyFont="1" applyFill="1" applyBorder="1" applyAlignment="1">
      <alignment horizontal="left" vertical="top"/>
    </xf>
    <xf numFmtId="0" fontId="23" fillId="2" borderId="29" xfId="1" applyFont="1" applyFill="1" applyBorder="1" applyAlignment="1">
      <alignment horizontal="left" vertical="top" wrapText="1"/>
    </xf>
    <xf numFmtId="173" fontId="21" fillId="2" borderId="29" xfId="1" applyNumberFormat="1" applyFont="1" applyFill="1" applyBorder="1" applyAlignment="1">
      <alignment horizontal="right" vertical="top"/>
    </xf>
    <xf numFmtId="4" fontId="21" fillId="2" borderId="33" xfId="1" applyNumberFormat="1" applyFont="1" applyFill="1" applyBorder="1" applyAlignment="1">
      <alignment horizontal="right" vertical="top"/>
    </xf>
    <xf numFmtId="10" fontId="22" fillId="2" borderId="29" xfId="1" applyNumberFormat="1" applyFont="1" applyFill="1" applyBorder="1" applyAlignment="1">
      <alignment vertical="top"/>
    </xf>
    <xf numFmtId="4" fontId="21" fillId="2" borderId="31" xfId="1" applyNumberFormat="1" applyFont="1" applyFill="1" applyBorder="1" applyAlignment="1">
      <alignment horizontal="right" vertical="top"/>
    </xf>
    <xf numFmtId="10" fontId="21" fillId="2" borderId="40" xfId="1" applyNumberFormat="1" applyFont="1" applyFill="1" applyBorder="1" applyAlignment="1">
      <alignment horizontal="right" vertical="top"/>
    </xf>
    <xf numFmtId="4" fontId="25" fillId="0" borderId="40" xfId="1" applyNumberFormat="1" applyFont="1" applyFill="1" applyBorder="1" applyAlignment="1">
      <alignment vertical="top" wrapText="1"/>
    </xf>
    <xf numFmtId="169" fontId="13" fillId="0" borderId="63" xfId="1" applyNumberFormat="1" applyFont="1" applyBorder="1" applyAlignment="1">
      <alignment horizontal="left" vertical="top"/>
    </xf>
    <xf numFmtId="165" fontId="13" fillId="0" borderId="57" xfId="1" applyNumberFormat="1" applyFont="1" applyBorder="1" applyAlignment="1">
      <alignment horizontal="right" vertical="top"/>
    </xf>
    <xf numFmtId="10" fontId="13" fillId="0" borderId="51" xfId="1" applyNumberFormat="1" applyFont="1" applyFill="1" applyBorder="1" applyAlignment="1">
      <alignment horizontal="right" vertical="top"/>
    </xf>
    <xf numFmtId="49" fontId="21" fillId="0" borderId="10" xfId="1" applyNumberFormat="1" applyFont="1" applyBorder="1" applyAlignment="1">
      <alignment horizontal="left" vertical="top" wrapText="1"/>
    </xf>
    <xf numFmtId="49" fontId="21" fillId="0" borderId="45" xfId="1" applyNumberFormat="1" applyFont="1" applyBorder="1" applyAlignment="1">
      <alignment horizontal="left" vertical="top" wrapText="1"/>
    </xf>
    <xf numFmtId="165" fontId="21" fillId="0" borderId="34" xfId="1" applyNumberFormat="1" applyFont="1" applyBorder="1" applyAlignment="1">
      <alignment horizontal="right" vertical="top"/>
    </xf>
    <xf numFmtId="10" fontId="21" fillId="0" borderId="40" xfId="1" applyNumberFormat="1" applyFont="1" applyFill="1" applyBorder="1" applyAlignment="1">
      <alignment horizontal="right" vertical="top"/>
    </xf>
    <xf numFmtId="174" fontId="13" fillId="0" borderId="19" xfId="1" applyNumberFormat="1" applyFont="1" applyBorder="1" applyAlignment="1">
      <alignment horizontal="right" vertical="top"/>
    </xf>
    <xf numFmtId="4" fontId="13" fillId="0" borderId="34" xfId="1" applyNumberFormat="1" applyFont="1" applyBorder="1" applyAlignment="1">
      <alignment horizontal="right" vertical="top"/>
    </xf>
    <xf numFmtId="4" fontId="13" fillId="0" borderId="13" xfId="1" applyNumberFormat="1" applyFont="1" applyBorder="1" applyAlignment="1">
      <alignment horizontal="right" vertical="top"/>
    </xf>
    <xf numFmtId="174" fontId="13" fillId="0" borderId="35" xfId="1" applyNumberFormat="1" applyFont="1" applyBorder="1" applyAlignment="1">
      <alignment horizontal="right" vertical="top"/>
    </xf>
    <xf numFmtId="0" fontId="0" fillId="2" borderId="1" xfId="1" applyFont="1" applyFill="1" applyBorder="1"/>
    <xf numFmtId="173" fontId="13" fillId="2" borderId="1" xfId="1" applyNumberFormat="1" applyFont="1" applyFill="1" applyBorder="1" applyAlignment="1">
      <alignment horizontal="right" vertical="top"/>
    </xf>
    <xf numFmtId="173" fontId="13" fillId="2" borderId="6" xfId="1" applyNumberFormat="1" applyFont="1" applyFill="1" applyBorder="1" applyAlignment="1">
      <alignment horizontal="right" vertical="top"/>
    </xf>
    <xf numFmtId="10" fontId="13" fillId="2" borderId="81" xfId="1" applyNumberFormat="1" applyFont="1" applyFill="1" applyBorder="1" applyAlignment="1">
      <alignment horizontal="right" vertical="top"/>
    </xf>
    <xf numFmtId="49" fontId="19" fillId="2" borderId="5" xfId="1" applyNumberFormat="1" applyFont="1" applyFill="1" applyBorder="1" applyAlignment="1">
      <alignment vertical="top" wrapText="1"/>
    </xf>
    <xf numFmtId="172" fontId="13" fillId="2" borderId="10" xfId="1" applyNumberFormat="1" applyFont="1" applyFill="1" applyBorder="1" applyAlignment="1">
      <alignment horizontal="left" vertical="top"/>
    </xf>
    <xf numFmtId="0" fontId="11" fillId="2" borderId="0" xfId="1" applyFont="1" applyFill="1" applyBorder="1" applyAlignment="1">
      <alignment horizontal="left"/>
    </xf>
    <xf numFmtId="173" fontId="13" fillId="2" borderId="9" xfId="1" applyNumberFormat="1" applyFont="1" applyFill="1" applyBorder="1" applyAlignment="1">
      <alignment horizontal="right" vertical="top"/>
    </xf>
    <xf numFmtId="4" fontId="13" fillId="2" borderId="9" xfId="1" applyNumberFormat="1" applyFont="1" applyFill="1" applyBorder="1" applyAlignment="1">
      <alignment horizontal="right" vertical="top"/>
    </xf>
    <xf numFmtId="10" fontId="13" fillId="2" borderId="9" xfId="1" applyNumberFormat="1" applyFont="1" applyFill="1" applyBorder="1" applyAlignment="1">
      <alignment horizontal="right" vertical="top"/>
    </xf>
    <xf numFmtId="49" fontId="19" fillId="0" borderId="5" xfId="1" applyNumberFormat="1" applyFont="1" applyFill="1" applyBorder="1" applyAlignment="1">
      <alignment vertical="top" wrapText="1"/>
    </xf>
    <xf numFmtId="0" fontId="0" fillId="2" borderId="57" xfId="1" applyFont="1" applyFill="1" applyBorder="1"/>
    <xf numFmtId="173" fontId="13" fillId="2" borderId="57" xfId="1" applyNumberFormat="1" applyFont="1" applyFill="1" applyBorder="1" applyAlignment="1">
      <alignment horizontal="right" vertical="top"/>
    </xf>
    <xf numFmtId="4" fontId="13" fillId="2" borderId="57" xfId="1" applyNumberFormat="1" applyFont="1" applyFill="1" applyBorder="1" applyAlignment="1">
      <alignment horizontal="right" vertical="top"/>
    </xf>
    <xf numFmtId="4" fontId="13" fillId="2" borderId="25" xfId="1" applyNumberFormat="1" applyFont="1" applyFill="1" applyBorder="1" applyAlignment="1">
      <alignment horizontal="right" vertical="top"/>
    </xf>
    <xf numFmtId="0" fontId="11" fillId="2" borderId="26" xfId="1" applyFont="1" applyFill="1" applyBorder="1" applyAlignment="1">
      <alignment horizontal="left"/>
    </xf>
    <xf numFmtId="4" fontId="13" fillId="2" borderId="2" xfId="1" applyNumberFormat="1" applyFont="1" applyFill="1" applyBorder="1" applyAlignment="1">
      <alignment horizontal="right" vertical="top"/>
    </xf>
    <xf numFmtId="0" fontId="0" fillId="2" borderId="34" xfId="1" applyFont="1" applyFill="1" applyBorder="1"/>
    <xf numFmtId="0" fontId="11" fillId="2" borderId="33" xfId="1" applyFont="1" applyFill="1" applyBorder="1" applyAlignment="1">
      <alignment horizontal="left"/>
    </xf>
    <xf numFmtId="173" fontId="13" fillId="2" borderId="34" xfId="1" applyNumberFormat="1" applyFont="1" applyFill="1" applyBorder="1" applyAlignment="1">
      <alignment horizontal="right" vertical="top"/>
    </xf>
    <xf numFmtId="4" fontId="13" fillId="2" borderId="34" xfId="1" applyNumberFormat="1" applyFont="1" applyFill="1" applyBorder="1" applyAlignment="1">
      <alignment horizontal="right" vertical="top"/>
    </xf>
    <xf numFmtId="49" fontId="19" fillId="0" borderId="29" xfId="1" applyNumberFormat="1" applyFont="1" applyFill="1" applyBorder="1" applyAlignment="1">
      <alignment vertical="top" wrapText="1"/>
    </xf>
    <xf numFmtId="0" fontId="11" fillId="2" borderId="63" xfId="1" applyFont="1" applyFill="1" applyBorder="1" applyAlignment="1">
      <alignment horizontal="left"/>
    </xf>
    <xf numFmtId="172" fontId="13" fillId="2" borderId="45" xfId="1" applyNumberFormat="1" applyFont="1" applyFill="1" applyBorder="1" applyAlignment="1">
      <alignment horizontal="left" vertical="top"/>
    </xf>
    <xf numFmtId="0" fontId="11" fillId="2" borderId="63" xfId="1" applyFont="1" applyFill="1" applyBorder="1" applyAlignment="1">
      <alignment horizontal="left" vertical="top"/>
    </xf>
    <xf numFmtId="49" fontId="5" fillId="0" borderId="29" xfId="1" applyNumberFormat="1" applyFont="1" applyFill="1" applyBorder="1" applyAlignment="1">
      <alignment vertical="top" wrapText="1"/>
    </xf>
    <xf numFmtId="0" fontId="0" fillId="0" borderId="82" xfId="1" applyFont="1" applyBorder="1"/>
    <xf numFmtId="169" fontId="13" fillId="0" borderId="83" xfId="1" applyNumberFormat="1" applyFont="1" applyBorder="1" applyAlignment="1">
      <alignment horizontal="left" vertical="top"/>
    </xf>
    <xf numFmtId="0" fontId="13" fillId="0" borderId="84" xfId="1" applyFont="1" applyBorder="1" applyAlignment="1">
      <alignment horizontal="left" vertical="top" wrapText="1"/>
    </xf>
    <xf numFmtId="4" fontId="13" fillId="0" borderId="35" xfId="1" applyNumberFormat="1" applyFont="1" applyBorder="1" applyAlignment="1">
      <alignment horizontal="right" vertical="top"/>
    </xf>
    <xf numFmtId="4" fontId="13" fillId="0" borderId="26" xfId="1" applyNumberFormat="1" applyFont="1" applyBorder="1" applyAlignment="1">
      <alignment horizontal="right" vertical="top"/>
    </xf>
    <xf numFmtId="4" fontId="13" fillId="0" borderId="19" xfId="1" applyNumberFormat="1" applyFont="1" applyBorder="1" applyAlignment="1">
      <alignment horizontal="right" vertical="top"/>
    </xf>
    <xf numFmtId="172" fontId="13" fillId="0" borderId="19" xfId="1" applyNumberFormat="1" applyFont="1" applyFill="1" applyBorder="1" applyAlignment="1">
      <alignment horizontal="left" vertical="top"/>
    </xf>
    <xf numFmtId="0" fontId="0" fillId="0" borderId="19" xfId="1" applyFont="1" applyFill="1" applyBorder="1"/>
    <xf numFmtId="4" fontId="13" fillId="0" borderId="9" xfId="1" applyNumberFormat="1" applyFont="1" applyFill="1" applyBorder="1" applyAlignment="1">
      <alignment horizontal="right" vertical="top"/>
    </xf>
    <xf numFmtId="165" fontId="13" fillId="0" borderId="56" xfId="1" applyNumberFormat="1" applyFont="1" applyBorder="1" applyAlignment="1">
      <alignment horizontal="right" vertical="top"/>
    </xf>
    <xf numFmtId="168" fontId="13" fillId="0" borderId="55" xfId="1" applyNumberFormat="1" applyFont="1" applyBorder="1" applyAlignment="1">
      <alignment horizontal="right" vertical="top"/>
    </xf>
    <xf numFmtId="0" fontId="0" fillId="0" borderId="10" xfId="1" applyFont="1" applyBorder="1"/>
    <xf numFmtId="4" fontId="11" fillId="0" borderId="85" xfId="1" applyNumberFormat="1" applyFont="1" applyBorder="1" applyAlignment="1">
      <alignment vertical="top"/>
    </xf>
    <xf numFmtId="0" fontId="0" fillId="2" borderId="19" xfId="1" applyFont="1" applyFill="1" applyBorder="1" applyAlignment="1">
      <alignment horizontal="left"/>
    </xf>
    <xf numFmtId="0" fontId="11" fillId="2" borderId="21" xfId="1" applyFont="1" applyFill="1" applyBorder="1" applyAlignment="1">
      <alignment horizontal="left"/>
    </xf>
    <xf numFmtId="4" fontId="13" fillId="2" borderId="87" xfId="1" applyNumberFormat="1" applyFont="1" applyFill="1" applyBorder="1" applyAlignment="1">
      <alignment horizontal="right" vertical="top"/>
    </xf>
    <xf numFmtId="4" fontId="13" fillId="2" borderId="78" xfId="1" applyNumberFormat="1" applyFont="1" applyFill="1" applyBorder="1" applyAlignment="1">
      <alignment horizontal="right" vertical="top"/>
    </xf>
    <xf numFmtId="4" fontId="13" fillId="2" borderId="88" xfId="1" applyNumberFormat="1" applyFont="1" applyFill="1" applyBorder="1" applyAlignment="1">
      <alignment horizontal="right" vertical="top"/>
    </xf>
    <xf numFmtId="165" fontId="13" fillId="0" borderId="55" xfId="1" applyNumberFormat="1" applyFont="1" applyBorder="1" applyAlignment="1">
      <alignment horizontal="right" vertical="top"/>
    </xf>
    <xf numFmtId="168" fontId="13" fillId="0" borderId="29" xfId="1" applyNumberFormat="1" applyFont="1" applyBorder="1" applyAlignment="1">
      <alignment horizontal="right" vertical="top"/>
    </xf>
    <xf numFmtId="165" fontId="13" fillId="0" borderId="89" xfId="1" applyNumberFormat="1" applyFont="1" applyBorder="1" applyAlignment="1">
      <alignment horizontal="right" vertical="top"/>
    </xf>
    <xf numFmtId="49" fontId="5" fillId="6" borderId="5" xfId="1" applyNumberFormat="1" applyFont="1" applyFill="1" applyBorder="1" applyAlignment="1">
      <alignment vertical="top" wrapText="1"/>
    </xf>
    <xf numFmtId="0" fontId="0" fillId="0" borderId="57" xfId="1" applyFont="1" applyBorder="1"/>
    <xf numFmtId="4" fontId="11" fillId="0" borderId="63" xfId="1" applyNumberFormat="1" applyFont="1" applyBorder="1" applyAlignment="1">
      <alignment vertical="top"/>
    </xf>
    <xf numFmtId="4" fontId="11" fillId="0" borderId="60" xfId="1" applyNumberFormat="1" applyFont="1" applyBorder="1" applyAlignment="1">
      <alignment vertical="top"/>
    </xf>
    <xf numFmtId="10" fontId="13" fillId="0" borderId="58" xfId="1" applyNumberFormat="1" applyFont="1" applyFill="1" applyBorder="1" applyAlignment="1">
      <alignment horizontal="right" vertical="top"/>
    </xf>
    <xf numFmtId="169" fontId="13" fillId="0" borderId="65" xfId="1" applyNumberFormat="1" applyFont="1" applyBorder="1" applyAlignment="1">
      <alignment horizontal="left" vertical="top"/>
    </xf>
    <xf numFmtId="10" fontId="13" fillId="0" borderId="81" xfId="1" applyNumberFormat="1" applyFont="1" applyFill="1" applyBorder="1" applyAlignment="1">
      <alignment horizontal="right" vertical="top"/>
    </xf>
    <xf numFmtId="0" fontId="0" fillId="0" borderId="90" xfId="1" applyFont="1" applyBorder="1"/>
    <xf numFmtId="171" fontId="13" fillId="0" borderId="91" xfId="1" applyNumberFormat="1" applyFont="1" applyBorder="1" applyAlignment="1">
      <alignment horizontal="right" vertical="top"/>
    </xf>
    <xf numFmtId="175" fontId="15" fillId="0" borderId="95" xfId="1" applyNumberFormat="1" applyFont="1" applyBorder="1" applyAlignment="1">
      <alignment horizontal="right" vertical="center"/>
    </xf>
    <xf numFmtId="10" fontId="15" fillId="0" borderId="95" xfId="1" applyNumberFormat="1" applyFont="1" applyBorder="1" applyAlignment="1">
      <alignment horizontal="right" vertical="center"/>
    </xf>
    <xf numFmtId="10" fontId="15" fillId="0" borderId="94" xfId="1" applyNumberFormat="1" applyFont="1" applyBorder="1" applyAlignment="1">
      <alignment horizontal="right" vertical="center"/>
    </xf>
    <xf numFmtId="49" fontId="18" fillId="0" borderId="94" xfId="1" applyNumberFormat="1" applyFont="1" applyFill="1" applyBorder="1" applyAlignment="1">
      <alignment vertical="top" wrapText="1"/>
    </xf>
    <xf numFmtId="175" fontId="0" fillId="0" borderId="0" xfId="0" applyNumberFormat="1"/>
    <xf numFmtId="0" fontId="15" fillId="0" borderId="96" xfId="1" applyFont="1" applyBorder="1" applyAlignment="1">
      <alignment horizontal="right" vertical="center" wrapText="1"/>
    </xf>
    <xf numFmtId="0" fontId="15" fillId="0" borderId="97" xfId="1" applyFont="1" applyBorder="1" applyAlignment="1">
      <alignment horizontal="right" vertical="center" wrapText="1"/>
    </xf>
    <xf numFmtId="175" fontId="15" fillId="0" borderId="97" xfId="1" applyNumberFormat="1" applyFont="1" applyBorder="1" applyAlignment="1">
      <alignment horizontal="right" vertical="center"/>
    </xf>
    <xf numFmtId="10" fontId="15" fillId="0" borderId="97" xfId="1" applyNumberFormat="1" applyFont="1" applyBorder="1" applyAlignment="1">
      <alignment horizontal="right" vertical="center"/>
    </xf>
    <xf numFmtId="10" fontId="26" fillId="0" borderId="98" xfId="1" applyNumberFormat="1" applyFont="1" applyBorder="1" applyAlignment="1">
      <alignment horizontal="right" vertical="center"/>
    </xf>
    <xf numFmtId="49" fontId="18" fillId="0" borderId="98" xfId="1" applyNumberFormat="1" applyFont="1" applyFill="1" applyBorder="1" applyAlignment="1">
      <alignment vertical="top" wrapText="1"/>
    </xf>
    <xf numFmtId="0" fontId="27" fillId="0" borderId="1" xfId="1" applyFont="1" applyBorder="1" applyAlignment="1">
      <alignment vertical="center" wrapText="1"/>
    </xf>
    <xf numFmtId="0" fontId="27" fillId="0" borderId="26" xfId="1" applyFont="1" applyBorder="1" applyAlignment="1">
      <alignment vertical="center" wrapText="1"/>
    </xf>
    <xf numFmtId="0" fontId="27" fillId="0" borderId="7" xfId="1" applyFont="1" applyBorder="1" applyAlignment="1">
      <alignment vertical="center" wrapText="1"/>
    </xf>
    <xf numFmtId="175" fontId="27" fillId="0" borderId="5" xfId="1" applyNumberFormat="1" applyFont="1" applyBorder="1" applyAlignment="1">
      <alignment horizontal="right" vertical="center"/>
    </xf>
    <xf numFmtId="10" fontId="27" fillId="0" borderId="5" xfId="1" applyNumberFormat="1" applyFont="1" applyBorder="1" applyAlignment="1">
      <alignment horizontal="right" vertical="center"/>
    </xf>
    <xf numFmtId="175" fontId="27" fillId="0" borderId="1" xfId="1" applyNumberFormat="1" applyFont="1" applyBorder="1" applyAlignment="1">
      <alignment horizontal="right" vertical="center"/>
    </xf>
    <xf numFmtId="175" fontId="27" fillId="0" borderId="6" xfId="1" applyNumberFormat="1" applyFont="1" applyBorder="1" applyAlignment="1">
      <alignment horizontal="right" vertical="center"/>
    </xf>
    <xf numFmtId="10" fontId="27" fillId="0" borderId="7" xfId="1" applyNumberFormat="1" applyFont="1" applyBorder="1" applyAlignment="1">
      <alignment horizontal="right" vertical="center"/>
    </xf>
    <xf numFmtId="49" fontId="18" fillId="0" borderId="7" xfId="1" applyNumberFormat="1" applyFont="1" applyFill="1" applyBorder="1" applyAlignment="1">
      <alignment vertical="top" wrapText="1"/>
    </xf>
    <xf numFmtId="0" fontId="28" fillId="0" borderId="7" xfId="1" applyFont="1" applyBorder="1" applyAlignment="1">
      <alignment vertical="center" wrapText="1"/>
    </xf>
    <xf numFmtId="175" fontId="28" fillId="0" borderId="5" xfId="1" applyNumberFormat="1" applyFont="1" applyBorder="1" applyAlignment="1">
      <alignment horizontal="right" vertical="center"/>
    </xf>
    <xf numFmtId="10" fontId="29" fillId="0" borderId="5" xfId="1" applyNumberFormat="1" applyFont="1" applyBorder="1" applyAlignment="1">
      <alignment horizontal="right" vertical="center"/>
    </xf>
    <xf numFmtId="10" fontId="29" fillId="0" borderId="7" xfId="1" applyNumberFormat="1" applyFont="1" applyBorder="1" applyAlignment="1">
      <alignment horizontal="right" vertical="center"/>
    </xf>
    <xf numFmtId="175" fontId="30" fillId="0" borderId="5" xfId="1" applyNumberFormat="1" applyFont="1" applyBorder="1" applyAlignment="1">
      <alignment vertical="top" wrapText="1"/>
    </xf>
    <xf numFmtId="0" fontId="0" fillId="0" borderId="1" xfId="1" applyFont="1" applyBorder="1" applyAlignment="1">
      <alignment vertical="top" wrapText="1"/>
    </xf>
    <xf numFmtId="0" fontId="0" fillId="0" borderId="26" xfId="1" applyFont="1" applyBorder="1" applyAlignment="1">
      <alignment vertical="top" wrapText="1"/>
    </xf>
    <xf numFmtId="4" fontId="16" fillId="0" borderId="5" xfId="1" applyNumberFormat="1" applyFont="1" applyBorder="1"/>
    <xf numFmtId="4" fontId="16" fillId="0" borderId="6" xfId="1" applyNumberFormat="1" applyFont="1" applyBorder="1"/>
    <xf numFmtId="0" fontId="5" fillId="0" borderId="7" xfId="1" applyFont="1" applyBorder="1" applyAlignment="1">
      <alignment vertical="top" wrapText="1"/>
    </xf>
    <xf numFmtId="0" fontId="0" fillId="0" borderId="0" xfId="1" applyFont="1" applyAlignment="1">
      <alignment vertical="top"/>
    </xf>
    <xf numFmtId="0" fontId="1" fillId="0" borderId="0" xfId="3"/>
    <xf numFmtId="0" fontId="3" fillId="0" borderId="0" xfId="3" applyFont="1" applyBorder="1" applyAlignment="1">
      <alignment horizontal="left" vertical="center"/>
    </xf>
    <xf numFmtId="0" fontId="3" fillId="0" borderId="99" xfId="3" applyFont="1" applyBorder="1" applyAlignment="1">
      <alignment horizontal="left" vertical="center"/>
    </xf>
    <xf numFmtId="0" fontId="31" fillId="0" borderId="0" xfId="2" applyNumberFormat="1" applyFont="1" applyFill="1" applyBorder="1" applyAlignment="1" applyProtection="1">
      <alignment vertical="center" wrapText="1"/>
      <protection locked="0"/>
    </xf>
    <xf numFmtId="0" fontId="31" fillId="0" borderId="99" xfId="2" applyNumberFormat="1" applyFont="1" applyFill="1" applyBorder="1" applyAlignment="1" applyProtection="1">
      <alignment vertical="center" wrapText="1"/>
      <protection locked="0"/>
    </xf>
    <xf numFmtId="0" fontId="1" fillId="0" borderId="99" xfId="3" applyBorder="1" applyAlignment="1"/>
    <xf numFmtId="0" fontId="1" fillId="0" borderId="0" xfId="3" applyBorder="1"/>
    <xf numFmtId="0" fontId="1" fillId="0" borderId="110" xfId="3" applyFont="1" applyBorder="1" applyAlignment="1">
      <alignment vertical="top"/>
    </xf>
    <xf numFmtId="4" fontId="11" fillId="0" borderId="101" xfId="3" applyNumberFormat="1" applyFont="1" applyBorder="1" applyAlignment="1">
      <alignment vertical="top" wrapText="1"/>
    </xf>
    <xf numFmtId="0" fontId="1" fillId="0" borderId="111" xfId="3" applyFont="1" applyBorder="1" applyAlignment="1">
      <alignment vertical="top"/>
    </xf>
    <xf numFmtId="2" fontId="11" fillId="0" borderId="101" xfId="3" applyNumberFormat="1" applyFont="1" applyBorder="1" applyAlignment="1">
      <alignment vertical="top" wrapText="1"/>
    </xf>
    <xf numFmtId="4" fontId="11" fillId="0" borderId="112" xfId="3" applyNumberFormat="1" applyFont="1" applyBorder="1" applyAlignment="1">
      <alignment vertical="top" wrapText="1"/>
    </xf>
    <xf numFmtId="0" fontId="1" fillId="0" borderId="113" xfId="3" applyFont="1" applyBorder="1" applyAlignment="1">
      <alignment vertical="top"/>
    </xf>
    <xf numFmtId="0" fontId="1" fillId="0" borderId="114" xfId="3" applyFont="1" applyBorder="1" applyAlignment="1">
      <alignment vertical="top"/>
    </xf>
    <xf numFmtId="0" fontId="1" fillId="0" borderId="115" xfId="3" applyFont="1" applyBorder="1" applyAlignment="1">
      <alignment horizontal="right"/>
    </xf>
    <xf numFmtId="0" fontId="1" fillId="0" borderId="115" xfId="3" applyFont="1" applyBorder="1"/>
    <xf numFmtId="4" fontId="32" fillId="0" borderId="117" xfId="3" applyNumberFormat="1" applyFont="1" applyBorder="1"/>
    <xf numFmtId="3" fontId="32" fillId="0" borderId="118" xfId="3" applyNumberFormat="1" applyFont="1" applyBorder="1"/>
    <xf numFmtId="4" fontId="32" fillId="0" borderId="119" xfId="3" applyNumberFormat="1" applyFont="1" applyBorder="1"/>
    <xf numFmtId="3" fontId="33" fillId="0" borderId="120" xfId="3" applyNumberFormat="1" applyFont="1" applyBorder="1"/>
    <xf numFmtId="3" fontId="33" fillId="0" borderId="121" xfId="3" applyNumberFormat="1" applyFont="1" applyBorder="1"/>
    <xf numFmtId="4" fontId="33" fillId="0" borderId="116" xfId="3" applyNumberFormat="1" applyFont="1" applyBorder="1"/>
    <xf numFmtId="4" fontId="33" fillId="0" borderId="122" xfId="3" applyNumberFormat="1" applyFont="1" applyBorder="1"/>
    <xf numFmtId="4" fontId="33" fillId="0" borderId="123" xfId="3" applyNumberFormat="1" applyFont="1" applyBorder="1"/>
    <xf numFmtId="4" fontId="33" fillId="0" borderId="124" xfId="3" applyNumberFormat="1" applyFont="1" applyBorder="1"/>
    <xf numFmtId="4" fontId="33" fillId="0" borderId="125" xfId="3" applyNumberFormat="1" applyFont="1" applyBorder="1"/>
    <xf numFmtId="4" fontId="32" fillId="0" borderId="126" xfId="3" applyNumberFormat="1" applyFont="1" applyBorder="1"/>
    <xf numFmtId="4" fontId="32" fillId="0" borderId="127" xfId="3" applyNumberFormat="1" applyFont="1" applyBorder="1"/>
    <xf numFmtId="0" fontId="1" fillId="0" borderId="67" xfId="3" applyBorder="1"/>
    <xf numFmtId="0" fontId="1" fillId="0" borderId="128" xfId="3" applyBorder="1"/>
    <xf numFmtId="0" fontId="1" fillId="0" borderId="129" xfId="3" applyBorder="1" applyAlignment="1">
      <alignment horizontal="right"/>
    </xf>
    <xf numFmtId="0" fontId="1" fillId="0" borderId="129" xfId="3" applyFont="1" applyBorder="1"/>
    <xf numFmtId="10" fontId="32" fillId="0" borderId="130" xfId="3" applyNumberFormat="1" applyFont="1" applyBorder="1"/>
    <xf numFmtId="3" fontId="32" fillId="0" borderId="131" xfId="3" applyNumberFormat="1" applyFont="1" applyBorder="1"/>
    <xf numFmtId="4" fontId="32" fillId="0" borderId="132" xfId="3" applyNumberFormat="1" applyFont="1" applyBorder="1"/>
    <xf numFmtId="3" fontId="33" fillId="0" borderId="131" xfId="3" applyNumberFormat="1" applyFont="1" applyBorder="1"/>
    <xf numFmtId="3" fontId="33" fillId="0" borderId="10" xfId="3" applyNumberFormat="1" applyFont="1" applyBorder="1"/>
    <xf numFmtId="4" fontId="33" fillId="0" borderId="130" xfId="3" applyNumberFormat="1" applyFont="1" applyBorder="1"/>
    <xf numFmtId="2" fontId="33" fillId="0" borderId="130" xfId="3" applyNumberFormat="1" applyFont="1" applyBorder="1"/>
    <xf numFmtId="4" fontId="33" fillId="0" borderId="131" xfId="3" applyNumberFormat="1" applyFont="1" applyBorder="1"/>
    <xf numFmtId="4" fontId="33" fillId="0" borderId="127" xfId="3" applyNumberFormat="1" applyFont="1" applyBorder="1"/>
    <xf numFmtId="4" fontId="33" fillId="0" borderId="64" xfId="3" applyNumberFormat="1" applyFont="1" applyBorder="1"/>
    <xf numFmtId="4" fontId="33" fillId="0" borderId="126" xfId="3" applyNumberFormat="1" applyFont="1" applyBorder="1"/>
    <xf numFmtId="0" fontId="1" fillId="0" borderId="133" xfId="3" applyBorder="1"/>
    <xf numFmtId="0" fontId="1" fillId="0" borderId="134" xfId="3" applyBorder="1"/>
    <xf numFmtId="3" fontId="33" fillId="0" borderId="136" xfId="3" applyNumberFormat="1" applyFont="1" applyBorder="1"/>
    <xf numFmtId="3" fontId="33" fillId="0" borderId="137" xfId="3" applyNumberFormat="1" applyFont="1" applyBorder="1"/>
    <xf numFmtId="4" fontId="33" fillId="0" borderId="138" xfId="3" applyNumberFormat="1" applyFont="1" applyBorder="1"/>
    <xf numFmtId="4" fontId="33" fillId="0" borderId="136" xfId="3" applyNumberFormat="1" applyFont="1" applyBorder="1"/>
    <xf numFmtId="4" fontId="33" fillId="0" borderId="139" xfId="3" applyNumberFormat="1" applyFont="1" applyBorder="1"/>
    <xf numFmtId="4" fontId="33" fillId="0" borderId="140" xfId="3" applyNumberFormat="1" applyFont="1" applyBorder="1"/>
    <xf numFmtId="4" fontId="33" fillId="0" borderId="141" xfId="3" applyNumberFormat="1" applyFont="1" applyBorder="1"/>
    <xf numFmtId="4" fontId="33" fillId="0" borderId="120" xfId="3" applyNumberFormat="1" applyFont="1" applyBorder="1"/>
    <xf numFmtId="3" fontId="32" fillId="0" borderId="10" xfId="3" applyNumberFormat="1" applyFont="1" applyBorder="1"/>
    <xf numFmtId="4" fontId="32" fillId="0" borderId="130" xfId="3" applyNumberFormat="1" applyFont="1" applyBorder="1"/>
    <xf numFmtId="2" fontId="32" fillId="0" borderId="130" xfId="3" applyNumberFormat="1" applyFont="1" applyBorder="1"/>
    <xf numFmtId="3" fontId="32" fillId="0" borderId="127" xfId="3" applyNumberFormat="1" applyFont="1" applyBorder="1"/>
    <xf numFmtId="3" fontId="32" fillId="0" borderId="64" xfId="3" applyNumberFormat="1" applyFont="1" applyBorder="1"/>
    <xf numFmtId="3" fontId="32" fillId="0" borderId="126" xfId="3" applyNumberFormat="1" applyFont="1" applyBorder="1"/>
    <xf numFmtId="3" fontId="1" fillId="0" borderId="0" xfId="1" applyNumberFormat="1"/>
    <xf numFmtId="4" fontId="32" fillId="0" borderId="131" xfId="3" applyNumberFormat="1" applyFont="1" applyBorder="1"/>
    <xf numFmtId="4" fontId="32" fillId="0" borderId="146" xfId="3" applyNumberFormat="1" applyFont="1" applyBorder="1"/>
    <xf numFmtId="4" fontId="32" fillId="0" borderId="147" xfId="3" applyNumberFormat="1" applyFont="1" applyBorder="1"/>
    <xf numFmtId="4" fontId="32" fillId="0" borderId="48" xfId="3" applyNumberFormat="1" applyFont="1" applyBorder="1"/>
    <xf numFmtId="4" fontId="32" fillId="0" borderId="148" xfId="3" applyNumberFormat="1" applyFont="1" applyBorder="1"/>
    <xf numFmtId="0" fontId="1" fillId="0" borderId="73" xfId="3" applyBorder="1"/>
    <xf numFmtId="0" fontId="1" fillId="0" borderId="76" xfId="3" applyBorder="1"/>
    <xf numFmtId="3" fontId="32" fillId="0" borderId="18" xfId="3" applyNumberFormat="1" applyFont="1" applyBorder="1"/>
    <xf numFmtId="2" fontId="32" fillId="0" borderId="117" xfId="3" applyNumberFormat="1" applyFont="1" applyBorder="1"/>
    <xf numFmtId="0" fontId="32" fillId="0" borderId="122" xfId="3" applyFont="1" applyBorder="1"/>
    <xf numFmtId="0" fontId="32" fillId="0" borderId="131" xfId="3" applyFont="1" applyBorder="1"/>
    <xf numFmtId="0" fontId="32" fillId="0" borderId="127" xfId="3" applyFont="1" applyBorder="1"/>
    <xf numFmtId="0" fontId="32" fillId="0" borderId="64" xfId="3" applyFont="1" applyBorder="1"/>
    <xf numFmtId="0" fontId="32" fillId="0" borderId="126" xfId="3" applyFont="1" applyBorder="1"/>
    <xf numFmtId="0" fontId="32" fillId="0" borderId="146" xfId="3" applyFont="1" applyBorder="1"/>
    <xf numFmtId="4" fontId="32" fillId="0" borderId="118" xfId="3" applyNumberFormat="1" applyFont="1" applyBorder="1"/>
    <xf numFmtId="4" fontId="32" fillId="0" borderId="18" xfId="3" applyNumberFormat="1" applyFont="1" applyBorder="1"/>
    <xf numFmtId="3" fontId="32" fillId="0" borderId="122" xfId="3" applyNumberFormat="1" applyFont="1" applyBorder="1"/>
    <xf numFmtId="4" fontId="32" fillId="0" borderId="123" xfId="3" applyNumberFormat="1" applyFont="1" applyBorder="1"/>
    <xf numFmtId="3" fontId="32" fillId="0" borderId="124" xfId="3" applyNumberFormat="1" applyFont="1" applyBorder="1"/>
    <xf numFmtId="3" fontId="32" fillId="0" borderId="125" xfId="3" applyNumberFormat="1" applyFont="1" applyBorder="1"/>
    <xf numFmtId="4" fontId="32" fillId="0" borderId="125" xfId="3" applyNumberFormat="1" applyFont="1" applyBorder="1"/>
    <xf numFmtId="3" fontId="32" fillId="0" borderId="146" xfId="3" applyNumberFormat="1" applyFont="1" applyBorder="1"/>
    <xf numFmtId="3" fontId="32" fillId="0" borderId="48" xfId="3" applyNumberFormat="1" applyFont="1" applyBorder="1"/>
    <xf numFmtId="3" fontId="32" fillId="0" borderId="148" xfId="3" applyNumberFormat="1" applyFont="1" applyBorder="1"/>
    <xf numFmtId="0" fontId="2" fillId="0" borderId="102" xfId="3" applyFont="1" applyBorder="1"/>
    <xf numFmtId="4" fontId="34" fillId="0" borderId="116" xfId="3" applyNumberFormat="1" applyFont="1" applyBorder="1"/>
    <xf numFmtId="3" fontId="34" fillId="0" borderId="120" xfId="3" applyNumberFormat="1" applyFont="1" applyBorder="1"/>
    <xf numFmtId="4" fontId="34" fillId="0" borderId="149" xfId="3" applyNumberFormat="1" applyFont="1" applyBorder="1"/>
    <xf numFmtId="4" fontId="34" fillId="0" borderId="120" xfId="3" applyNumberFormat="1" applyFont="1" applyBorder="1"/>
    <xf numFmtId="4" fontId="34" fillId="0" borderId="121" xfId="3" applyNumberFormat="1" applyFont="1" applyBorder="1"/>
    <xf numFmtId="4" fontId="34" fillId="0" borderId="122" xfId="3" applyNumberFormat="1" applyFont="1" applyBorder="1"/>
    <xf numFmtId="4" fontId="34" fillId="0" borderId="123" xfId="3" applyNumberFormat="1" applyFont="1" applyBorder="1"/>
    <xf numFmtId="4" fontId="34" fillId="0" borderId="124" xfId="3" applyNumberFormat="1" applyFont="1" applyBorder="1"/>
    <xf numFmtId="4" fontId="34" fillId="0" borderId="125" xfId="3" applyNumberFormat="1" applyFont="1" applyBorder="1"/>
    <xf numFmtId="0" fontId="2" fillId="0" borderId="129" xfId="3" applyFont="1" applyBorder="1"/>
    <xf numFmtId="4" fontId="34" fillId="0" borderId="130" xfId="3" applyNumberFormat="1" applyFont="1" applyBorder="1"/>
    <xf numFmtId="3" fontId="34" fillId="0" borderId="131" xfId="3" applyNumberFormat="1" applyFont="1" applyBorder="1"/>
    <xf numFmtId="4" fontId="34" fillId="0" borderId="132" xfId="3" applyNumberFormat="1" applyFont="1" applyBorder="1"/>
    <xf numFmtId="3" fontId="34" fillId="0" borderId="10" xfId="3" applyNumberFormat="1" applyFont="1" applyBorder="1"/>
    <xf numFmtId="4" fontId="34" fillId="0" borderId="131" xfId="3" applyNumberFormat="1" applyFont="1" applyBorder="1"/>
    <xf numFmtId="0" fontId="34" fillId="0" borderId="127" xfId="3" applyFont="1" applyBorder="1"/>
    <xf numFmtId="4" fontId="34" fillId="0" borderId="64" xfId="3" applyNumberFormat="1" applyFont="1" applyBorder="1"/>
    <xf numFmtId="4" fontId="34" fillId="0" borderId="126" xfId="3" applyNumberFormat="1" applyFont="1" applyBorder="1"/>
    <xf numFmtId="0" fontId="2" fillId="0" borderId="109" xfId="3" applyFont="1" applyBorder="1"/>
    <xf numFmtId="4" fontId="34" fillId="0" borderId="138" xfId="3" applyNumberFormat="1" applyFont="1" applyBorder="1"/>
    <xf numFmtId="3" fontId="34" fillId="0" borderId="136" xfId="3" applyNumberFormat="1" applyFont="1" applyBorder="1"/>
    <xf numFmtId="4" fontId="34" fillId="0" borderId="150" xfId="3" applyNumberFormat="1" applyFont="1" applyBorder="1"/>
    <xf numFmtId="3" fontId="34" fillId="0" borderId="137" xfId="3" applyNumberFormat="1" applyFont="1" applyBorder="1"/>
    <xf numFmtId="4" fontId="34" fillId="0" borderId="127" xfId="3" applyNumberFormat="1" applyFont="1" applyBorder="1"/>
    <xf numFmtId="0" fontId="16" fillId="0" borderId="102" xfId="3" applyFont="1" applyBorder="1"/>
    <xf numFmtId="4" fontId="33" fillId="0" borderId="149" xfId="3" applyNumberFormat="1" applyFont="1" applyBorder="1"/>
    <xf numFmtId="4" fontId="33" fillId="0" borderId="151" xfId="3" applyNumberFormat="1" applyFont="1" applyBorder="1"/>
    <xf numFmtId="4" fontId="33" fillId="0" borderId="152" xfId="3" applyNumberFormat="1" applyFont="1" applyBorder="1"/>
    <xf numFmtId="4" fontId="33" fillId="0" borderId="153" xfId="3" applyNumberFormat="1" applyFont="1" applyBorder="1"/>
    <xf numFmtId="4" fontId="33" fillId="0" borderId="154" xfId="3" applyNumberFormat="1" applyFont="1" applyBorder="1"/>
    <xf numFmtId="4" fontId="32" fillId="0" borderId="155" xfId="3" applyNumberFormat="1" applyFont="1" applyBorder="1"/>
    <xf numFmtId="0" fontId="16" fillId="0" borderId="129" xfId="3" applyFont="1" applyBorder="1"/>
    <xf numFmtId="10" fontId="33" fillId="0" borderId="130" xfId="3" applyNumberFormat="1" applyFont="1" applyBorder="1"/>
    <xf numFmtId="4" fontId="33" fillId="0" borderId="132" xfId="3" applyNumberFormat="1" applyFont="1" applyBorder="1"/>
    <xf numFmtId="4" fontId="16" fillId="0" borderId="133" xfId="3" applyNumberFormat="1" applyFont="1" applyBorder="1"/>
    <xf numFmtId="0" fontId="16" fillId="0" borderId="109" xfId="3" applyFont="1" applyBorder="1"/>
    <xf numFmtId="4" fontId="33" fillId="0" borderId="150" xfId="3" applyNumberFormat="1" applyFont="1" applyBorder="1"/>
    <xf numFmtId="4" fontId="33" fillId="0" borderId="142" xfId="3" applyNumberFormat="1" applyFont="1" applyBorder="1"/>
    <xf numFmtId="4" fontId="33" fillId="0" borderId="143" xfId="3" applyNumberFormat="1" applyFont="1" applyBorder="1"/>
    <xf numFmtId="4" fontId="1" fillId="0" borderId="134" xfId="3" applyNumberFormat="1" applyBorder="1"/>
    <xf numFmtId="0" fontId="1" fillId="0" borderId="102" xfId="3" applyFont="1" applyBorder="1"/>
    <xf numFmtId="4" fontId="32" fillId="0" borderId="116" xfId="3" applyNumberFormat="1" applyFont="1" applyBorder="1"/>
    <xf numFmtId="3" fontId="32" fillId="0" borderId="120" xfId="3" applyNumberFormat="1" applyFont="1" applyBorder="1"/>
    <xf numFmtId="4" fontId="32" fillId="0" borderId="149" xfId="3" applyNumberFormat="1" applyFont="1" applyBorder="1"/>
    <xf numFmtId="3" fontId="34" fillId="0" borderId="121" xfId="3" applyNumberFormat="1" applyFont="1" applyBorder="1"/>
    <xf numFmtId="4" fontId="34" fillId="0" borderId="151" xfId="3" applyNumberFormat="1" applyFont="1" applyBorder="1"/>
    <xf numFmtId="4" fontId="2" fillId="0" borderId="154" xfId="3" applyNumberFormat="1" applyFont="1" applyBorder="1"/>
    <xf numFmtId="4" fontId="1" fillId="0" borderId="155" xfId="3" applyNumberFormat="1" applyBorder="1"/>
    <xf numFmtId="2" fontId="34" fillId="0" borderId="130" xfId="3" applyNumberFormat="1" applyFont="1" applyBorder="1"/>
    <xf numFmtId="4" fontId="2" fillId="0" borderId="133" xfId="3" applyNumberFormat="1" applyFont="1" applyBorder="1"/>
    <xf numFmtId="0" fontId="1" fillId="0" borderId="109" xfId="3" applyFont="1" applyBorder="1"/>
    <xf numFmtId="4" fontId="34" fillId="0" borderId="136" xfId="3" applyNumberFormat="1" applyFont="1" applyBorder="1"/>
    <xf numFmtId="4" fontId="34" fillId="0" borderId="139" xfId="3" applyNumberFormat="1" applyFont="1" applyBorder="1"/>
    <xf numFmtId="4" fontId="34" fillId="0" borderId="140" xfId="3" applyNumberFormat="1" applyFont="1" applyBorder="1"/>
    <xf numFmtId="4" fontId="34" fillId="0" borderId="141" xfId="3" applyNumberFormat="1" applyFont="1" applyBorder="1"/>
    <xf numFmtId="4" fontId="34" fillId="0" borderId="142" xfId="3" applyNumberFormat="1" applyFont="1" applyBorder="1"/>
    <xf numFmtId="4" fontId="34" fillId="0" borderId="143" xfId="3" applyNumberFormat="1" applyFont="1" applyBorder="1"/>
    <xf numFmtId="4" fontId="2" fillId="0" borderId="144" xfId="3" applyNumberFormat="1" applyFont="1" applyBorder="1"/>
    <xf numFmtId="4" fontId="1" fillId="0" borderId="145" xfId="3" applyNumberFormat="1" applyBorder="1"/>
    <xf numFmtId="0" fontId="1" fillId="0" borderId="102" xfId="3" applyFont="1" applyBorder="1" applyAlignment="1">
      <alignment horizontal="right"/>
    </xf>
    <xf numFmtId="4" fontId="32" fillId="0" borderId="120" xfId="3" applyNumberFormat="1" applyFont="1" applyBorder="1"/>
    <xf numFmtId="4" fontId="32" fillId="0" borderId="121" xfId="3" applyNumberFormat="1" applyFont="1" applyBorder="1"/>
    <xf numFmtId="4" fontId="32" fillId="0" borderId="64" xfId="3" applyNumberFormat="1" applyFont="1" applyBorder="1"/>
    <xf numFmtId="4" fontId="1" fillId="0" borderId="133" xfId="3" applyNumberFormat="1" applyBorder="1"/>
    <xf numFmtId="0" fontId="1" fillId="0" borderId="109" xfId="3" applyBorder="1" applyAlignment="1">
      <alignment horizontal="right"/>
    </xf>
    <xf numFmtId="4" fontId="32" fillId="0" borderId="138" xfId="3" applyNumberFormat="1" applyFont="1" applyBorder="1"/>
    <xf numFmtId="3" fontId="32" fillId="0" borderId="136" xfId="3" applyNumberFormat="1" applyFont="1" applyBorder="1"/>
    <xf numFmtId="4" fontId="32" fillId="0" borderId="150" xfId="3" applyNumberFormat="1" applyFont="1" applyBorder="1"/>
    <xf numFmtId="3" fontId="32" fillId="0" borderId="137" xfId="3" applyNumberFormat="1" applyFont="1" applyBorder="1"/>
    <xf numFmtId="0" fontId="2" fillId="0" borderId="100" xfId="3" applyFont="1" applyBorder="1" applyAlignment="1">
      <alignment horizontal="right"/>
    </xf>
    <xf numFmtId="0" fontId="34" fillId="0" borderId="101" xfId="3" applyFont="1" applyBorder="1"/>
    <xf numFmtId="0" fontId="1" fillId="0" borderId="100" xfId="3" applyBorder="1"/>
    <xf numFmtId="4" fontId="32" fillId="0" borderId="101" xfId="3" applyNumberFormat="1" applyFont="1" applyBorder="1"/>
    <xf numFmtId="3" fontId="32" fillId="0" borderId="110" xfId="3" applyNumberFormat="1" applyFont="1" applyBorder="1"/>
    <xf numFmtId="4" fontId="32" fillId="0" borderId="156" xfId="3" applyNumberFormat="1" applyFont="1" applyBorder="1"/>
    <xf numFmtId="3" fontId="32" fillId="0" borderId="111" xfId="3" applyNumberFormat="1" applyFont="1" applyBorder="1"/>
    <xf numFmtId="2" fontId="32" fillId="0" borderId="101" xfId="3" applyNumberFormat="1" applyFont="1" applyBorder="1"/>
    <xf numFmtId="0" fontId="32" fillId="0" borderId="157" xfId="3" applyFont="1" applyBorder="1"/>
    <xf numFmtId="0" fontId="32" fillId="0" borderId="158" xfId="3" applyFont="1" applyBorder="1"/>
    <xf numFmtId="0" fontId="32" fillId="0" borderId="159" xfId="3" applyFont="1" applyBorder="1"/>
    <xf numFmtId="0" fontId="32" fillId="0" borderId="160" xfId="3" applyFont="1" applyBorder="1"/>
    <xf numFmtId="0" fontId="1" fillId="0" borderId="161" xfId="3" applyBorder="1"/>
    <xf numFmtId="0" fontId="1" fillId="0" borderId="162" xfId="3" applyBorder="1"/>
    <xf numFmtId="0" fontId="34" fillId="0" borderId="102" xfId="3" applyFont="1" applyBorder="1" applyAlignment="1">
      <alignment horizontal="right" vertical="center"/>
    </xf>
    <xf numFmtId="0" fontId="34" fillId="0" borderId="116" xfId="3" applyFont="1" applyBorder="1" applyAlignment="1">
      <alignment wrapText="1"/>
    </xf>
    <xf numFmtId="0" fontId="32" fillId="0" borderId="102" xfId="3" applyFont="1" applyBorder="1"/>
    <xf numFmtId="3" fontId="32" fillId="0" borderId="121" xfId="3" applyNumberFormat="1" applyFont="1" applyBorder="1"/>
    <xf numFmtId="2" fontId="32" fillId="0" borderId="116" xfId="3" applyNumberFormat="1" applyFont="1" applyBorder="1"/>
    <xf numFmtId="0" fontId="2" fillId="0" borderId="129" xfId="3" applyFont="1" applyBorder="1" applyAlignment="1">
      <alignment horizontal="right"/>
    </xf>
    <xf numFmtId="0" fontId="34" fillId="0" borderId="130" xfId="3" applyFont="1" applyBorder="1" applyAlignment="1">
      <alignment wrapText="1"/>
    </xf>
    <xf numFmtId="0" fontId="32" fillId="0" borderId="163" xfId="3" applyFont="1" applyBorder="1"/>
    <xf numFmtId="0" fontId="32" fillId="0" borderId="143" xfId="3" applyFont="1" applyBorder="1"/>
    <xf numFmtId="0" fontId="32" fillId="0" borderId="164" xfId="3" applyFont="1" applyBorder="1"/>
    <xf numFmtId="0" fontId="32" fillId="0" borderId="142" xfId="3" applyFont="1" applyBorder="1"/>
    <xf numFmtId="4" fontId="34" fillId="0" borderId="165" xfId="3" applyNumberFormat="1" applyFont="1" applyBorder="1"/>
    <xf numFmtId="4" fontId="34" fillId="0" borderId="166" xfId="3" applyNumberFormat="1" applyFont="1" applyBorder="1"/>
    <xf numFmtId="4" fontId="2" fillId="0" borderId="155" xfId="3" applyNumberFormat="1" applyFont="1" applyBorder="1"/>
    <xf numFmtId="0" fontId="2" fillId="0" borderId="134" xfId="3" applyFont="1" applyBorder="1"/>
    <xf numFmtId="4" fontId="34" fillId="0" borderId="137" xfId="3" applyNumberFormat="1" applyFont="1" applyBorder="1"/>
    <xf numFmtId="4" fontId="34" fillId="0" borderId="163" xfId="3" applyNumberFormat="1" applyFont="1" applyBorder="1"/>
    <xf numFmtId="4" fontId="34" fillId="0" borderId="164" xfId="3" applyNumberFormat="1" applyFont="1" applyBorder="1"/>
    <xf numFmtId="4" fontId="2" fillId="0" borderId="145" xfId="3" applyNumberFormat="1" applyFont="1" applyBorder="1"/>
    <xf numFmtId="0" fontId="11" fillId="0" borderId="0" xfId="3" applyFont="1"/>
    <xf numFmtId="2" fontId="32" fillId="0" borderId="123" xfId="3" applyNumberFormat="1" applyFont="1" applyBorder="1"/>
    <xf numFmtId="2" fontId="32" fillId="0" borderId="124" xfId="3" applyNumberFormat="1" applyFont="1" applyBorder="1"/>
    <xf numFmtId="2" fontId="32" fillId="0" borderId="125" xfId="3" applyNumberFormat="1" applyFont="1" applyBorder="1"/>
    <xf numFmtId="2" fontId="32" fillId="0" borderId="127" xfId="3" applyNumberFormat="1" applyFont="1" applyBorder="1"/>
    <xf numFmtId="2" fontId="32" fillId="0" borderId="64" xfId="3" applyNumberFormat="1" applyFont="1" applyBorder="1"/>
    <xf numFmtId="2" fontId="32" fillId="0" borderId="126" xfId="3" applyNumberFormat="1" applyFont="1" applyBorder="1"/>
    <xf numFmtId="2" fontId="32" fillId="0" borderId="147" xfId="3" applyNumberFormat="1" applyFont="1" applyBorder="1"/>
    <xf numFmtId="2" fontId="32" fillId="0" borderId="48" xfId="3" applyNumberFormat="1" applyFont="1" applyBorder="1"/>
    <xf numFmtId="2" fontId="32" fillId="0" borderId="148" xfId="3" applyNumberFormat="1" applyFont="1" applyBorder="1"/>
    <xf numFmtId="164" fontId="10" fillId="4" borderId="8" xfId="1" applyNumberFormat="1" applyFont="1" applyFill="1" applyBorder="1" applyAlignment="1">
      <alignment horizontal="left" vertical="top"/>
    </xf>
    <xf numFmtId="0" fontId="0" fillId="4" borderId="9" xfId="1" applyFont="1" applyFill="1" applyBorder="1"/>
    <xf numFmtId="0" fontId="0" fillId="4" borderId="0" xfId="1" applyFont="1" applyFill="1" applyBorder="1"/>
    <xf numFmtId="0" fontId="10" fillId="4" borderId="10" xfId="1" applyFont="1" applyFill="1" applyBorder="1" applyAlignment="1">
      <alignment horizontal="left" vertical="top" wrapText="1"/>
    </xf>
    <xf numFmtId="165" fontId="10" fillId="4" borderId="9" xfId="1" applyNumberFormat="1" applyFont="1" applyFill="1" applyBorder="1" applyAlignment="1">
      <alignment horizontal="right" vertical="top"/>
    </xf>
    <xf numFmtId="4" fontId="10" fillId="4" borderId="9" xfId="1" applyNumberFormat="1" applyFont="1" applyFill="1" applyBorder="1" applyAlignment="1">
      <alignment horizontal="right" vertical="top"/>
    </xf>
    <xf numFmtId="10" fontId="10" fillId="4" borderId="9" xfId="1" applyNumberFormat="1" applyFont="1" applyFill="1" applyBorder="1" applyAlignment="1">
      <alignment horizontal="right" vertical="top"/>
    </xf>
    <xf numFmtId="4" fontId="10" fillId="4" borderId="11" xfId="1" applyNumberFormat="1" applyFont="1" applyFill="1" applyBorder="1" applyAlignment="1">
      <alignment horizontal="right" vertical="top"/>
    </xf>
    <xf numFmtId="164" fontId="10" fillId="4" borderId="3" xfId="1" applyNumberFormat="1" applyFont="1" applyFill="1" applyBorder="1" applyAlignment="1">
      <alignment horizontal="left" vertical="top"/>
    </xf>
    <xf numFmtId="0" fontId="0" fillId="4" borderId="19" xfId="1" applyFont="1" applyFill="1" applyBorder="1"/>
    <xf numFmtId="0" fontId="0" fillId="4" borderId="21" xfId="1" applyFont="1" applyFill="1" applyBorder="1"/>
    <xf numFmtId="0" fontId="10" fillId="4" borderId="18" xfId="1" applyFont="1" applyFill="1" applyBorder="1" applyAlignment="1">
      <alignment horizontal="left" vertical="top" wrapText="1"/>
    </xf>
    <xf numFmtId="168" fontId="10" fillId="4" borderId="19" xfId="1" applyNumberFormat="1" applyFont="1" applyFill="1" applyBorder="1" applyAlignment="1">
      <alignment horizontal="right" vertical="top"/>
    </xf>
    <xf numFmtId="4" fontId="10" fillId="4" borderId="19" xfId="1" applyNumberFormat="1" applyFont="1" applyFill="1" applyBorder="1" applyAlignment="1">
      <alignment horizontal="right" vertical="top"/>
    </xf>
    <xf numFmtId="10" fontId="10" fillId="4" borderId="19" xfId="1" applyNumberFormat="1" applyFont="1" applyFill="1" applyBorder="1" applyAlignment="1">
      <alignment horizontal="right" vertical="top"/>
    </xf>
    <xf numFmtId="4" fontId="10" fillId="4" borderId="22" xfId="1" applyNumberFormat="1" applyFont="1" applyFill="1" applyBorder="1" applyAlignment="1">
      <alignment horizontal="right" vertical="top"/>
    </xf>
    <xf numFmtId="170" fontId="10" fillId="4" borderId="3" xfId="1" applyNumberFormat="1" applyFont="1" applyFill="1" applyBorder="1" applyAlignment="1">
      <alignment horizontal="left" vertical="top"/>
    </xf>
    <xf numFmtId="0" fontId="0" fillId="4" borderId="32" xfId="1" applyFont="1" applyFill="1" applyBorder="1"/>
    <xf numFmtId="0" fontId="0" fillId="4" borderId="33" xfId="1" applyFont="1" applyFill="1" applyBorder="1"/>
    <xf numFmtId="0" fontId="10" fillId="4" borderId="4" xfId="1" applyFont="1" applyFill="1" applyBorder="1" applyAlignment="1">
      <alignment horizontal="left" vertical="top" wrapText="1"/>
    </xf>
    <xf numFmtId="173" fontId="10" fillId="4" borderId="34" xfId="1" applyNumberFormat="1" applyFont="1" applyFill="1" applyBorder="1" applyAlignment="1">
      <alignment horizontal="right" vertical="top"/>
    </xf>
    <xf numFmtId="10" fontId="10" fillId="4" borderId="34" xfId="1" applyNumberFormat="1" applyFont="1" applyFill="1" applyBorder="1" applyAlignment="1">
      <alignment horizontal="right" vertical="top"/>
    </xf>
    <xf numFmtId="4" fontId="10" fillId="4" borderId="34" xfId="1" applyNumberFormat="1" applyFont="1" applyFill="1" applyBorder="1" applyAlignment="1">
      <alignment horizontal="right" vertical="top"/>
    </xf>
    <xf numFmtId="4" fontId="10" fillId="4" borderId="31" xfId="1" applyNumberFormat="1" applyFont="1" applyFill="1" applyBorder="1" applyAlignment="1">
      <alignment horizontal="right" vertical="top"/>
    </xf>
    <xf numFmtId="165" fontId="10" fillId="4" borderId="19" xfId="1" applyNumberFormat="1" applyFont="1" applyFill="1" applyBorder="1" applyAlignment="1">
      <alignment horizontal="right" vertical="top"/>
    </xf>
    <xf numFmtId="0" fontId="0" fillId="4" borderId="46" xfId="1" applyFont="1" applyFill="1" applyBorder="1"/>
    <xf numFmtId="0" fontId="10" fillId="4" borderId="42" xfId="1" applyFont="1" applyFill="1" applyBorder="1" applyAlignment="1">
      <alignment horizontal="left" vertical="top" wrapText="1"/>
    </xf>
    <xf numFmtId="168" fontId="10" fillId="4" borderId="32" xfId="1" applyNumberFormat="1" applyFont="1" applyFill="1" applyBorder="1" applyAlignment="1">
      <alignment horizontal="right" vertical="top"/>
    </xf>
    <xf numFmtId="4" fontId="10" fillId="4" borderId="32" xfId="1" applyNumberFormat="1" applyFont="1" applyFill="1" applyBorder="1" applyAlignment="1">
      <alignment horizontal="right" vertical="top"/>
    </xf>
    <xf numFmtId="10" fontId="10" fillId="4" borderId="32" xfId="1" applyNumberFormat="1" applyFont="1" applyFill="1" applyBorder="1" applyAlignment="1">
      <alignment horizontal="right" vertical="top"/>
    </xf>
    <xf numFmtId="4" fontId="10" fillId="4" borderId="47" xfId="1" applyNumberFormat="1" applyFont="1" applyFill="1" applyBorder="1" applyAlignment="1">
      <alignment horizontal="right" vertical="top"/>
    </xf>
    <xf numFmtId="0" fontId="0" fillId="4" borderId="2" xfId="1" applyFont="1" applyFill="1" applyBorder="1"/>
    <xf numFmtId="0" fontId="0" fillId="4" borderId="26" xfId="1" applyFont="1" applyFill="1" applyBorder="1"/>
    <xf numFmtId="175" fontId="10" fillId="4" borderId="2" xfId="1" applyNumberFormat="1" applyFont="1" applyFill="1" applyBorder="1" applyAlignment="1">
      <alignment horizontal="right" vertical="top"/>
    </xf>
    <xf numFmtId="4" fontId="10" fillId="4" borderId="2" xfId="1" applyNumberFormat="1" applyFont="1" applyFill="1" applyBorder="1" applyAlignment="1">
      <alignment horizontal="right" vertical="top"/>
    </xf>
    <xf numFmtId="10" fontId="10" fillId="4" borderId="2" xfId="1" applyNumberFormat="1" applyFont="1" applyFill="1" applyBorder="1" applyAlignment="1">
      <alignment horizontal="right" vertical="top"/>
    </xf>
    <xf numFmtId="4" fontId="10" fillId="4" borderId="6" xfId="1" applyNumberFormat="1" applyFont="1" applyFill="1" applyBorder="1" applyAlignment="1">
      <alignment horizontal="right" vertical="top"/>
    </xf>
    <xf numFmtId="170" fontId="10" fillId="4" borderId="1" xfId="1" applyNumberFormat="1" applyFont="1" applyFill="1" applyBorder="1" applyAlignment="1">
      <alignment horizontal="left" vertical="top"/>
    </xf>
    <xf numFmtId="173" fontId="10" fillId="4" borderId="2" xfId="1" applyNumberFormat="1" applyFont="1" applyFill="1" applyBorder="1" applyAlignment="1">
      <alignment horizontal="right" vertical="top"/>
    </xf>
    <xf numFmtId="173" fontId="10" fillId="4" borderId="6" xfId="1" applyNumberFormat="1" applyFont="1" applyFill="1" applyBorder="1" applyAlignment="1">
      <alignment horizontal="right" vertical="top"/>
    </xf>
    <xf numFmtId="10" fontId="14" fillId="4" borderId="7" xfId="1" applyNumberFormat="1" applyFont="1" applyFill="1" applyBorder="1" applyAlignment="1">
      <alignment horizontal="right" vertical="top"/>
    </xf>
    <xf numFmtId="170" fontId="10" fillId="4" borderId="49" xfId="1" applyNumberFormat="1" applyFont="1" applyFill="1" applyBorder="1" applyAlignment="1">
      <alignment horizontal="left" vertical="top"/>
    </xf>
    <xf numFmtId="10" fontId="10" fillId="4" borderId="40" xfId="1" applyNumberFormat="1" applyFont="1" applyFill="1" applyBorder="1" applyAlignment="1">
      <alignment horizontal="right" vertical="top"/>
    </xf>
    <xf numFmtId="173" fontId="10" fillId="4" borderId="9" xfId="1" applyNumberFormat="1" applyFont="1" applyFill="1" applyBorder="1" applyAlignment="1">
      <alignment horizontal="right" vertical="top"/>
    </xf>
    <xf numFmtId="173" fontId="10" fillId="4" borderId="60" xfId="1" applyNumberFormat="1" applyFont="1" applyFill="1" applyBorder="1" applyAlignment="1">
      <alignment horizontal="right" vertical="top"/>
    </xf>
    <xf numFmtId="10" fontId="10" fillId="4" borderId="61" xfId="1" applyNumberFormat="1" applyFont="1" applyFill="1" applyBorder="1" applyAlignment="1">
      <alignment horizontal="right" vertical="top"/>
    </xf>
    <xf numFmtId="0" fontId="0" fillId="2" borderId="17" xfId="1" applyFont="1" applyFill="1" applyBorder="1"/>
    <xf numFmtId="171" fontId="10" fillId="4" borderId="19" xfId="1" applyNumberFormat="1" applyFont="1" applyFill="1" applyBorder="1" applyAlignment="1">
      <alignment horizontal="right" vertical="top"/>
    </xf>
    <xf numFmtId="170" fontId="10" fillId="4" borderId="53" xfId="1" applyNumberFormat="1" applyFont="1" applyFill="1" applyBorder="1" applyAlignment="1">
      <alignment horizontal="left" vertical="top"/>
    </xf>
    <xf numFmtId="0" fontId="0" fillId="4" borderId="13" xfId="1" applyFont="1" applyFill="1" applyBorder="1"/>
    <xf numFmtId="0" fontId="0" fillId="4" borderId="14" xfId="1" applyFont="1" applyFill="1" applyBorder="1"/>
    <xf numFmtId="0" fontId="10" fillId="4" borderId="15" xfId="1" applyFont="1" applyFill="1" applyBorder="1" applyAlignment="1">
      <alignment horizontal="left" vertical="top" wrapText="1"/>
    </xf>
    <xf numFmtId="175" fontId="10" fillId="4" borderId="13" xfId="1" applyNumberFormat="1" applyFont="1" applyFill="1" applyBorder="1" applyAlignment="1">
      <alignment horizontal="right" vertical="top"/>
    </xf>
    <xf numFmtId="4" fontId="10" fillId="4" borderId="13" xfId="1" applyNumberFormat="1" applyFont="1" applyFill="1" applyBorder="1" applyAlignment="1">
      <alignment horizontal="right" vertical="top"/>
    </xf>
    <xf numFmtId="10" fontId="10" fillId="4" borderId="13" xfId="1" applyNumberFormat="1" applyFont="1" applyFill="1" applyBorder="1" applyAlignment="1">
      <alignment horizontal="right" vertical="top"/>
    </xf>
    <xf numFmtId="4" fontId="10" fillId="4" borderId="16" xfId="1" applyNumberFormat="1" applyFont="1" applyFill="1" applyBorder="1" applyAlignment="1">
      <alignment horizontal="right" vertical="top"/>
    </xf>
    <xf numFmtId="170" fontId="13" fillId="4" borderId="5" xfId="1" applyNumberFormat="1" applyFont="1" applyFill="1" applyBorder="1" applyAlignment="1">
      <alignment horizontal="left" vertical="top"/>
    </xf>
    <xf numFmtId="0" fontId="1" fillId="4" borderId="29" xfId="1" applyFont="1" applyFill="1" applyBorder="1"/>
    <xf numFmtId="0" fontId="1" fillId="4" borderId="0" xfId="1" applyFont="1" applyFill="1" applyBorder="1"/>
    <xf numFmtId="0" fontId="13" fillId="4" borderId="10" xfId="1" applyFont="1" applyFill="1" applyBorder="1" applyAlignment="1">
      <alignment horizontal="left" vertical="top" wrapText="1"/>
    </xf>
    <xf numFmtId="165" fontId="13" fillId="4" borderId="9" xfId="1" applyNumberFormat="1" applyFont="1" applyFill="1" applyBorder="1" applyAlignment="1">
      <alignment horizontal="right" vertical="top"/>
    </xf>
    <xf numFmtId="10" fontId="13" fillId="4" borderId="9" xfId="1" applyNumberFormat="1" applyFont="1" applyFill="1" applyBorder="1" applyAlignment="1">
      <alignment horizontal="right" vertical="top"/>
    </xf>
    <xf numFmtId="165" fontId="13" fillId="4" borderId="39" xfId="1" applyNumberFormat="1" applyFont="1" applyFill="1" applyBorder="1" applyAlignment="1">
      <alignment horizontal="right" vertical="top"/>
    </xf>
    <xf numFmtId="10" fontId="13" fillId="4" borderId="52" xfId="1" applyNumberFormat="1" applyFont="1" applyFill="1" applyBorder="1" applyAlignment="1">
      <alignment horizontal="right" vertical="top"/>
    </xf>
    <xf numFmtId="0" fontId="13" fillId="6" borderId="15" xfId="1" applyFont="1" applyFill="1" applyBorder="1" applyAlignment="1">
      <alignment horizontal="left" vertical="top" wrapText="1"/>
    </xf>
    <xf numFmtId="172" fontId="13" fillId="6" borderId="13" xfId="1" applyNumberFormat="1" applyFont="1" applyFill="1" applyBorder="1" applyAlignment="1">
      <alignment horizontal="left" vertical="top"/>
    </xf>
    <xf numFmtId="0" fontId="0" fillId="6" borderId="13" xfId="1" applyFont="1" applyFill="1" applyBorder="1"/>
    <xf numFmtId="0" fontId="0" fillId="6" borderId="14" xfId="1" applyFont="1" applyFill="1" applyBorder="1"/>
    <xf numFmtId="171" fontId="13" fillId="6" borderId="13" xfId="1" applyNumberFormat="1" applyFont="1" applyFill="1" applyBorder="1" applyAlignment="1">
      <alignment horizontal="right" vertical="top"/>
    </xf>
    <xf numFmtId="4" fontId="13" fillId="6" borderId="13" xfId="1" applyNumberFormat="1" applyFont="1" applyFill="1" applyBorder="1" applyAlignment="1">
      <alignment horizontal="right" vertical="top"/>
    </xf>
    <xf numFmtId="10" fontId="13" fillId="6" borderId="13" xfId="1" applyNumberFormat="1" applyFont="1" applyFill="1" applyBorder="1" applyAlignment="1">
      <alignment horizontal="right" vertical="top"/>
    </xf>
    <xf numFmtId="4" fontId="13" fillId="6" borderId="16" xfId="1" applyNumberFormat="1" applyFont="1" applyFill="1" applyBorder="1" applyAlignment="1">
      <alignment horizontal="right" vertical="top"/>
    </xf>
    <xf numFmtId="172" fontId="13" fillId="6" borderId="57" xfId="1" applyNumberFormat="1" applyFont="1" applyFill="1" applyBorder="1" applyAlignment="1">
      <alignment horizontal="left" vertical="top"/>
    </xf>
    <xf numFmtId="0" fontId="0" fillId="6" borderId="63" xfId="1" applyFont="1" applyFill="1" applyBorder="1"/>
    <xf numFmtId="0" fontId="13" fillId="6" borderId="30" xfId="1" applyFont="1" applyFill="1" applyBorder="1" applyAlignment="1">
      <alignment horizontal="left" vertical="top" wrapText="1"/>
    </xf>
    <xf numFmtId="165" fontId="13" fillId="6" borderId="57" xfId="1" applyNumberFormat="1" applyFont="1" applyFill="1" applyBorder="1" applyAlignment="1">
      <alignment horizontal="right" vertical="top"/>
    </xf>
    <xf numFmtId="10" fontId="13" fillId="6" borderId="57" xfId="1" applyNumberFormat="1" applyFont="1" applyFill="1" applyBorder="1" applyAlignment="1">
      <alignment horizontal="right" vertical="top"/>
    </xf>
    <xf numFmtId="4" fontId="13" fillId="6" borderId="57" xfId="1" applyNumberFormat="1" applyFont="1" applyFill="1" applyBorder="1" applyAlignment="1">
      <alignment horizontal="right" vertical="top"/>
    </xf>
    <xf numFmtId="4" fontId="13" fillId="6" borderId="25" xfId="1" applyNumberFormat="1" applyFont="1" applyFill="1" applyBorder="1" applyAlignment="1">
      <alignment horizontal="right" vertical="top"/>
    </xf>
    <xf numFmtId="10" fontId="12" fillId="6" borderId="51" xfId="1" applyNumberFormat="1" applyFont="1" applyFill="1" applyBorder="1" applyAlignment="1">
      <alignment horizontal="right" vertical="top"/>
    </xf>
    <xf numFmtId="172" fontId="13" fillId="6" borderId="32" xfId="1" applyNumberFormat="1" applyFont="1" applyFill="1" applyBorder="1" applyAlignment="1">
      <alignment horizontal="left" vertical="top"/>
    </xf>
    <xf numFmtId="0" fontId="0" fillId="6" borderId="32" xfId="1" applyFont="1" applyFill="1" applyBorder="1"/>
    <xf numFmtId="0" fontId="0" fillId="6" borderId="46" xfId="1" applyFont="1" applyFill="1" applyBorder="1"/>
    <xf numFmtId="0" fontId="13" fillId="6" borderId="42" xfId="1" applyFont="1" applyFill="1" applyBorder="1" applyAlignment="1">
      <alignment horizontal="left" vertical="top" wrapText="1"/>
    </xf>
    <xf numFmtId="173" fontId="13" fillId="6" borderId="32" xfId="1" applyNumberFormat="1" applyFont="1" applyFill="1" applyBorder="1" applyAlignment="1">
      <alignment horizontal="right" vertical="top"/>
    </xf>
    <xf numFmtId="4" fontId="13" fillId="6" borderId="32" xfId="1" applyNumberFormat="1" applyFont="1" applyFill="1" applyBorder="1" applyAlignment="1">
      <alignment horizontal="right" vertical="top"/>
    </xf>
    <xf numFmtId="10" fontId="13" fillId="6" borderId="32" xfId="1" applyNumberFormat="1" applyFont="1" applyFill="1" applyBorder="1" applyAlignment="1">
      <alignment horizontal="right" vertical="top"/>
    </xf>
    <xf numFmtId="4" fontId="13" fillId="6" borderId="47" xfId="1" applyNumberFormat="1" applyFont="1" applyFill="1" applyBorder="1" applyAlignment="1">
      <alignment horizontal="right" vertical="top"/>
    </xf>
    <xf numFmtId="165" fontId="13" fillId="6" borderId="13" xfId="1" applyNumberFormat="1" applyFont="1" applyFill="1" applyBorder="1" applyAlignment="1">
      <alignment horizontal="right" vertical="top"/>
    </xf>
    <xf numFmtId="165" fontId="13" fillId="6" borderId="32" xfId="1" applyNumberFormat="1" applyFont="1" applyFill="1" applyBorder="1" applyAlignment="1">
      <alignment horizontal="right" vertical="top"/>
    </xf>
    <xf numFmtId="0" fontId="13" fillId="6" borderId="13" xfId="1" applyFont="1" applyFill="1" applyBorder="1" applyAlignment="1">
      <alignment horizontal="left" vertical="top" wrapText="1"/>
    </xf>
    <xf numFmtId="10" fontId="13" fillId="6" borderId="5" xfId="1" applyNumberFormat="1" applyFont="1" applyFill="1" applyBorder="1" applyAlignment="1">
      <alignment horizontal="right" vertical="top"/>
    </xf>
    <xf numFmtId="165" fontId="13" fillId="6" borderId="1" xfId="1" applyNumberFormat="1" applyFont="1" applyFill="1" applyBorder="1" applyAlignment="1">
      <alignment horizontal="right" vertical="top"/>
    </xf>
    <xf numFmtId="165" fontId="13" fillId="6" borderId="6" xfId="1" applyNumberFormat="1" applyFont="1" applyFill="1" applyBorder="1" applyAlignment="1">
      <alignment horizontal="right" vertical="top"/>
    </xf>
    <xf numFmtId="10" fontId="12" fillId="6" borderId="58" xfId="1" applyNumberFormat="1" applyFont="1" applyFill="1" applyBorder="1" applyAlignment="1">
      <alignment horizontal="right" vertical="top"/>
    </xf>
    <xf numFmtId="0" fontId="0" fillId="6" borderId="36" xfId="1" applyFont="1" applyFill="1" applyBorder="1"/>
    <xf numFmtId="0" fontId="13" fillId="6" borderId="38" xfId="1" applyFont="1" applyFill="1" applyBorder="1" applyAlignment="1">
      <alignment horizontal="left" vertical="top" wrapText="1"/>
    </xf>
    <xf numFmtId="168" fontId="13" fillId="6" borderId="35" xfId="1" applyNumberFormat="1" applyFont="1" applyFill="1" applyBorder="1" applyAlignment="1">
      <alignment horizontal="right" vertical="top"/>
    </xf>
    <xf numFmtId="10" fontId="13" fillId="6" borderId="35" xfId="1" applyNumberFormat="1" applyFont="1" applyFill="1" applyBorder="1" applyAlignment="1">
      <alignment horizontal="right" vertical="top"/>
    </xf>
    <xf numFmtId="4" fontId="13" fillId="6" borderId="35" xfId="1" applyNumberFormat="1" applyFont="1" applyFill="1" applyBorder="1" applyAlignment="1">
      <alignment horizontal="right" vertical="top"/>
    </xf>
    <xf numFmtId="4" fontId="13" fillId="6" borderId="39" xfId="1" applyNumberFormat="1" applyFont="1" applyFill="1" applyBorder="1" applyAlignment="1">
      <alignment horizontal="right" vertical="top"/>
    </xf>
    <xf numFmtId="10" fontId="12" fillId="6" borderId="40" xfId="1" applyNumberFormat="1" applyFont="1" applyFill="1" applyBorder="1" applyAlignment="1">
      <alignment horizontal="right" vertical="top"/>
    </xf>
    <xf numFmtId="172" fontId="13" fillId="6" borderId="2" xfId="1" applyNumberFormat="1" applyFont="1" applyFill="1" applyBorder="1" applyAlignment="1">
      <alignment horizontal="left" vertical="top"/>
    </xf>
    <xf numFmtId="0" fontId="0" fillId="6" borderId="2" xfId="1" applyFont="1" applyFill="1" applyBorder="1"/>
    <xf numFmtId="0" fontId="0" fillId="6" borderId="26" xfId="1" applyFont="1" applyFill="1" applyBorder="1"/>
    <xf numFmtId="0" fontId="13" fillId="6" borderId="4" xfId="1" applyFont="1" applyFill="1" applyBorder="1" applyAlignment="1">
      <alignment horizontal="left" vertical="top" wrapText="1"/>
    </xf>
    <xf numFmtId="165" fontId="13" fillId="6" borderId="2" xfId="1" applyNumberFormat="1" applyFont="1" applyFill="1" applyBorder="1" applyAlignment="1">
      <alignment horizontal="right" vertical="top"/>
    </xf>
    <xf numFmtId="4" fontId="13" fillId="6" borderId="2" xfId="1" applyNumberFormat="1" applyFont="1" applyFill="1" applyBorder="1" applyAlignment="1">
      <alignment horizontal="right" vertical="top"/>
    </xf>
    <xf numFmtId="10" fontId="13" fillId="6" borderId="2" xfId="1" applyNumberFormat="1" applyFont="1" applyFill="1" applyBorder="1" applyAlignment="1">
      <alignment horizontal="right" vertical="top"/>
    </xf>
    <xf numFmtId="4" fontId="13" fillId="6" borderId="6" xfId="1" applyNumberFormat="1" applyFont="1" applyFill="1" applyBorder="1" applyAlignment="1">
      <alignment horizontal="right" vertical="top"/>
    </xf>
    <xf numFmtId="168" fontId="13" fillId="6" borderId="2" xfId="1" applyNumberFormat="1" applyFont="1" applyFill="1" applyBorder="1" applyAlignment="1">
      <alignment horizontal="right" vertical="top"/>
    </xf>
    <xf numFmtId="0" fontId="13" fillId="6" borderId="18" xfId="1" applyFont="1" applyFill="1" applyBorder="1" applyAlignment="1">
      <alignment horizontal="left" vertical="top" wrapText="1"/>
    </xf>
    <xf numFmtId="173" fontId="13" fillId="6" borderId="19" xfId="1" applyNumberFormat="1" applyFont="1" applyFill="1" applyBorder="1" applyAlignment="1">
      <alignment horizontal="right" vertical="top"/>
    </xf>
    <xf numFmtId="10" fontId="13" fillId="6" borderId="19" xfId="1" applyNumberFormat="1" applyFont="1" applyFill="1" applyBorder="1" applyAlignment="1">
      <alignment horizontal="right" vertical="top"/>
    </xf>
    <xf numFmtId="4" fontId="13" fillId="6" borderId="19" xfId="1" applyNumberFormat="1" applyFont="1" applyFill="1" applyBorder="1" applyAlignment="1">
      <alignment horizontal="right" vertical="top"/>
    </xf>
    <xf numFmtId="4" fontId="13" fillId="6" borderId="22" xfId="1" applyNumberFormat="1" applyFont="1" applyFill="1" applyBorder="1" applyAlignment="1">
      <alignment horizontal="right" vertical="top"/>
    </xf>
    <xf numFmtId="165" fontId="13" fillId="6" borderId="35" xfId="1" applyNumberFormat="1" applyFont="1" applyFill="1" applyBorder="1" applyAlignment="1">
      <alignment horizontal="right" vertical="top"/>
    </xf>
    <xf numFmtId="0" fontId="0" fillId="6" borderId="33" xfId="1" applyFont="1" applyFill="1" applyBorder="1"/>
    <xf numFmtId="0" fontId="13" fillId="6" borderId="45" xfId="1" applyFont="1" applyFill="1" applyBorder="1" applyAlignment="1">
      <alignment horizontal="left" vertical="top" wrapText="1"/>
    </xf>
    <xf numFmtId="168" fontId="13" fillId="6" borderId="34" xfId="1" applyNumberFormat="1" applyFont="1" applyFill="1" applyBorder="1" applyAlignment="1">
      <alignment horizontal="right" vertical="top"/>
    </xf>
    <xf numFmtId="10" fontId="13" fillId="6" borderId="34" xfId="1" applyNumberFormat="1" applyFont="1" applyFill="1" applyBorder="1" applyAlignment="1">
      <alignment horizontal="right" vertical="top"/>
    </xf>
    <xf numFmtId="4" fontId="13" fillId="6" borderId="34" xfId="1" applyNumberFormat="1" applyFont="1" applyFill="1" applyBorder="1" applyAlignment="1">
      <alignment horizontal="right" vertical="top"/>
    </xf>
    <xf numFmtId="4" fontId="13" fillId="6" borderId="31" xfId="1" applyNumberFormat="1" applyFont="1" applyFill="1" applyBorder="1" applyAlignment="1">
      <alignment horizontal="right" vertical="top"/>
    </xf>
    <xf numFmtId="168" fontId="13" fillId="6" borderId="32" xfId="1" applyNumberFormat="1" applyFont="1" applyFill="1" applyBorder="1" applyAlignment="1">
      <alignment horizontal="right" vertical="top"/>
    </xf>
    <xf numFmtId="168" fontId="13" fillId="6" borderId="47" xfId="1" applyNumberFormat="1" applyFont="1" applyFill="1" applyBorder="1" applyAlignment="1">
      <alignment horizontal="right" vertical="top"/>
    </xf>
    <xf numFmtId="10" fontId="13" fillId="6" borderId="54" xfId="1" applyNumberFormat="1" applyFont="1" applyFill="1" applyBorder="1" applyAlignment="1">
      <alignment horizontal="right" vertical="top"/>
    </xf>
    <xf numFmtId="172" fontId="13" fillId="6" borderId="35" xfId="1" applyNumberFormat="1" applyFont="1" applyFill="1" applyBorder="1" applyAlignment="1">
      <alignment horizontal="left" vertical="top"/>
    </xf>
    <xf numFmtId="0" fontId="0" fillId="6" borderId="35" xfId="1" applyFont="1" applyFill="1" applyBorder="1"/>
    <xf numFmtId="172" fontId="13" fillId="6" borderId="9" xfId="1" applyNumberFormat="1" applyFont="1" applyFill="1" applyBorder="1" applyAlignment="1">
      <alignment horizontal="left" vertical="top"/>
    </xf>
    <xf numFmtId="0" fontId="0" fillId="6" borderId="9" xfId="1" applyFont="1" applyFill="1" applyBorder="1"/>
    <xf numFmtId="0" fontId="0" fillId="6" borderId="0" xfId="1" applyFont="1" applyFill="1" applyBorder="1"/>
    <xf numFmtId="0" fontId="13" fillId="6" borderId="10" xfId="1" applyFont="1" applyFill="1" applyBorder="1" applyAlignment="1">
      <alignment horizontal="left" vertical="top" wrapText="1"/>
    </xf>
    <xf numFmtId="173" fontId="13" fillId="6" borderId="9" xfId="1" applyNumberFormat="1" applyFont="1" applyFill="1" applyBorder="1" applyAlignment="1">
      <alignment horizontal="right" vertical="top"/>
    </xf>
    <xf numFmtId="4" fontId="13" fillId="6" borderId="9" xfId="1" applyNumberFormat="1" applyFont="1" applyFill="1" applyBorder="1" applyAlignment="1">
      <alignment horizontal="right" vertical="top"/>
    </xf>
    <xf numFmtId="10" fontId="13" fillId="6" borderId="9" xfId="1" applyNumberFormat="1" applyFont="1" applyFill="1" applyBorder="1" applyAlignment="1">
      <alignment horizontal="right" vertical="top"/>
    </xf>
    <xf numFmtId="173" fontId="13" fillId="6" borderId="13" xfId="1" applyNumberFormat="1" applyFont="1" applyFill="1" applyBorder="1" applyAlignment="1">
      <alignment horizontal="right" vertical="top"/>
    </xf>
    <xf numFmtId="175" fontId="13" fillId="6" borderId="19" xfId="1" applyNumberFormat="1" applyFont="1" applyFill="1" applyBorder="1" applyAlignment="1">
      <alignment horizontal="right" vertical="top"/>
    </xf>
    <xf numFmtId="172" fontId="13" fillId="6" borderId="34" xfId="1" applyNumberFormat="1" applyFont="1" applyFill="1" applyBorder="1" applyAlignment="1">
      <alignment horizontal="left" vertical="top"/>
    </xf>
    <xf numFmtId="4" fontId="13" fillId="6" borderId="11" xfId="1" applyNumberFormat="1" applyFont="1" applyFill="1" applyBorder="1" applyAlignment="1">
      <alignment horizontal="right" vertical="top"/>
    </xf>
    <xf numFmtId="165" fontId="13" fillId="6" borderId="9" xfId="1" applyNumberFormat="1" applyFont="1" applyFill="1" applyBorder="1" applyAlignment="1">
      <alignment horizontal="right" vertical="top"/>
    </xf>
    <xf numFmtId="10" fontId="12" fillId="6" borderId="52" xfId="1" applyNumberFormat="1" applyFont="1" applyFill="1" applyBorder="1" applyAlignment="1">
      <alignment horizontal="right" vertical="top"/>
    </xf>
    <xf numFmtId="172" fontId="13" fillId="6" borderId="4" xfId="1" applyNumberFormat="1" applyFont="1" applyFill="1" applyBorder="1" applyAlignment="1">
      <alignment horizontal="left" vertical="top"/>
    </xf>
    <xf numFmtId="10" fontId="10" fillId="6" borderId="7" xfId="1" applyNumberFormat="1" applyFont="1" applyFill="1" applyBorder="1" applyAlignment="1">
      <alignment horizontal="right" vertical="top"/>
    </xf>
    <xf numFmtId="0" fontId="0" fillId="6" borderId="48" xfId="1" applyFont="1" applyFill="1" applyBorder="1"/>
    <xf numFmtId="0" fontId="13" fillId="6" borderId="48" xfId="1" applyFont="1" applyFill="1" applyBorder="1" applyAlignment="1">
      <alignment horizontal="left" vertical="top" wrapText="1"/>
    </xf>
    <xf numFmtId="171" fontId="13" fillId="6" borderId="34" xfId="1" applyNumberFormat="1" applyFont="1" applyFill="1" applyBorder="1" applyAlignment="1">
      <alignment horizontal="right" vertical="top"/>
    </xf>
    <xf numFmtId="171" fontId="13" fillId="6" borderId="35" xfId="1" applyNumberFormat="1" applyFont="1" applyFill="1" applyBorder="1" applyAlignment="1">
      <alignment horizontal="right" vertical="top"/>
    </xf>
    <xf numFmtId="0" fontId="0" fillId="6" borderId="37" xfId="1" applyFont="1" applyFill="1" applyBorder="1"/>
    <xf numFmtId="173" fontId="13" fillId="6" borderId="35" xfId="1" applyNumberFormat="1" applyFont="1" applyFill="1" applyBorder="1" applyAlignment="1">
      <alignment horizontal="right" vertical="top"/>
    </xf>
    <xf numFmtId="166" fontId="13" fillId="6" borderId="13" xfId="1" applyNumberFormat="1" applyFont="1" applyFill="1" applyBorder="1" applyAlignment="1">
      <alignment horizontal="left" vertical="top"/>
    </xf>
    <xf numFmtId="168" fontId="13" fillId="6" borderId="13" xfId="1" applyNumberFormat="1" applyFont="1" applyFill="1" applyBorder="1" applyAlignment="1">
      <alignment horizontal="right" vertical="top"/>
    </xf>
    <xf numFmtId="0" fontId="15" fillId="0" borderId="0" xfId="1" applyFont="1" applyBorder="1" applyAlignment="1">
      <alignment horizontal="right" vertical="center" wrapText="1"/>
    </xf>
    <xf numFmtId="175" fontId="15" fillId="0" borderId="0" xfId="1" applyNumberFormat="1" applyFont="1" applyBorder="1" applyAlignment="1">
      <alignment horizontal="right" vertical="center"/>
    </xf>
    <xf numFmtId="10" fontId="15" fillId="0" borderId="0" xfId="1" applyNumberFormat="1" applyFont="1" applyBorder="1" applyAlignment="1">
      <alignment horizontal="right" vertical="center"/>
    </xf>
    <xf numFmtId="10" fontId="15" fillId="0" borderId="0" xfId="1" applyNumberFormat="1" applyFont="1" applyFill="1" applyBorder="1" applyAlignment="1">
      <alignment horizontal="right" vertical="center"/>
    </xf>
    <xf numFmtId="164" fontId="10" fillId="4" borderId="4" xfId="1" applyNumberFormat="1" applyFont="1" applyFill="1" applyBorder="1" applyAlignment="1">
      <alignment horizontal="left" vertical="top"/>
    </xf>
    <xf numFmtId="10" fontId="10" fillId="4" borderId="52" xfId="1" applyNumberFormat="1" applyFont="1" applyFill="1" applyBorder="1" applyAlignment="1">
      <alignment horizontal="right" vertical="top"/>
    </xf>
    <xf numFmtId="170" fontId="10" fillId="4" borderId="4" xfId="1" applyNumberFormat="1" applyFont="1" applyFill="1" applyBorder="1" applyAlignment="1">
      <alignment horizontal="left" vertical="top"/>
    </xf>
    <xf numFmtId="173" fontId="10" fillId="4" borderId="19" xfId="1" applyNumberFormat="1" applyFont="1" applyFill="1" applyBorder="1" applyAlignment="1">
      <alignment horizontal="right" vertical="top"/>
    </xf>
    <xf numFmtId="173" fontId="10" fillId="4" borderId="25" xfId="1" applyNumberFormat="1" applyFont="1" applyFill="1" applyBorder="1" applyAlignment="1">
      <alignment horizontal="right" vertical="top"/>
    </xf>
    <xf numFmtId="10" fontId="10" fillId="4" borderId="67" xfId="1" applyNumberFormat="1" applyFont="1" applyFill="1" applyBorder="1" applyAlignment="1">
      <alignment horizontal="right" vertical="top"/>
    </xf>
    <xf numFmtId="165" fontId="10" fillId="4" borderId="32" xfId="1" applyNumberFormat="1" applyFont="1" applyFill="1" applyBorder="1" applyAlignment="1">
      <alignment horizontal="right" vertical="top"/>
    </xf>
    <xf numFmtId="10" fontId="10" fillId="4" borderId="54" xfId="1" applyNumberFormat="1" applyFont="1" applyFill="1" applyBorder="1" applyAlignment="1">
      <alignment horizontal="right" vertical="top"/>
    </xf>
    <xf numFmtId="10" fontId="14" fillId="4" borderId="66" xfId="1" applyNumberFormat="1" applyFont="1" applyFill="1" applyBorder="1" applyAlignment="1">
      <alignment horizontal="right" vertical="top"/>
    </xf>
    <xf numFmtId="170" fontId="10" fillId="4" borderId="45" xfId="1" applyNumberFormat="1" applyFont="1" applyFill="1" applyBorder="1" applyAlignment="1">
      <alignment horizontal="left" vertical="top"/>
    </xf>
    <xf numFmtId="0" fontId="0" fillId="4" borderId="34" xfId="1" applyFont="1" applyFill="1" applyBorder="1"/>
    <xf numFmtId="0" fontId="10" fillId="4" borderId="45" xfId="1" applyFont="1" applyFill="1" applyBorder="1" applyAlignment="1">
      <alignment horizontal="left" vertical="top" wrapText="1"/>
    </xf>
    <xf numFmtId="10" fontId="14" fillId="4" borderId="40" xfId="1" applyNumberFormat="1" applyFont="1" applyFill="1" applyBorder="1" applyAlignment="1">
      <alignment horizontal="right" vertical="top"/>
    </xf>
    <xf numFmtId="10" fontId="14" fillId="4" borderId="54" xfId="1" applyNumberFormat="1" applyFont="1" applyFill="1" applyBorder="1" applyAlignment="1">
      <alignment horizontal="right" vertical="top"/>
    </xf>
    <xf numFmtId="165" fontId="10" fillId="4" borderId="34" xfId="1" applyNumberFormat="1" applyFont="1" applyFill="1" applyBorder="1" applyAlignment="1">
      <alignment horizontal="right" vertical="top"/>
    </xf>
    <xf numFmtId="170" fontId="10" fillId="4" borderId="42" xfId="1" applyNumberFormat="1" applyFont="1" applyFill="1" applyBorder="1" applyAlignment="1">
      <alignment horizontal="left" vertical="top"/>
    </xf>
    <xf numFmtId="0" fontId="0" fillId="4" borderId="42" xfId="1" applyFont="1" applyFill="1" applyBorder="1"/>
    <xf numFmtId="165" fontId="10" fillId="4" borderId="13" xfId="1" applyNumberFormat="1" applyFont="1" applyFill="1" applyBorder="1" applyAlignment="1">
      <alignment horizontal="right" vertical="top"/>
    </xf>
    <xf numFmtId="175" fontId="10" fillId="4" borderId="9" xfId="1" applyNumberFormat="1" applyFont="1" applyFill="1" applyBorder="1" applyAlignment="1">
      <alignment horizontal="right" vertical="top"/>
    </xf>
    <xf numFmtId="10" fontId="14" fillId="4" borderId="62" xfId="1" applyNumberFormat="1" applyFont="1" applyFill="1" applyBorder="1" applyAlignment="1">
      <alignment horizontal="right" vertical="top"/>
    </xf>
    <xf numFmtId="170" fontId="10" fillId="4" borderId="32" xfId="1" applyNumberFormat="1" applyFont="1" applyFill="1" applyBorder="1" applyAlignment="1">
      <alignment horizontal="left" vertical="top"/>
    </xf>
    <xf numFmtId="173" fontId="10" fillId="4" borderId="32" xfId="1" applyNumberFormat="1" applyFont="1" applyFill="1" applyBorder="1" applyAlignment="1">
      <alignment horizontal="right" vertical="top"/>
    </xf>
    <xf numFmtId="4" fontId="10" fillId="4" borderId="77" xfId="1" applyNumberFormat="1" applyFont="1" applyFill="1" applyBorder="1" applyAlignment="1">
      <alignment horizontal="right" vertical="top"/>
    </xf>
    <xf numFmtId="4" fontId="10" fillId="4" borderId="78" xfId="1" applyNumberFormat="1" applyFont="1" applyFill="1" applyBorder="1" applyAlignment="1">
      <alignment horizontal="right" vertical="top"/>
    </xf>
    <xf numFmtId="175" fontId="10" fillId="4" borderId="19" xfId="1" applyNumberFormat="1" applyFont="1" applyFill="1" applyBorder="1" applyAlignment="1">
      <alignment horizontal="right" vertical="top"/>
    </xf>
    <xf numFmtId="0" fontId="0" fillId="4" borderId="30" xfId="1" applyFont="1" applyFill="1" applyBorder="1"/>
    <xf numFmtId="10" fontId="13" fillId="6" borderId="66" xfId="1" applyNumberFormat="1" applyFont="1" applyFill="1" applyBorder="1" applyAlignment="1">
      <alignment horizontal="right" vertical="top"/>
    </xf>
    <xf numFmtId="10" fontId="11" fillId="6" borderId="7" xfId="1" applyNumberFormat="1" applyFont="1" applyFill="1" applyBorder="1" applyAlignment="1">
      <alignment vertical="top"/>
    </xf>
    <xf numFmtId="168" fontId="13" fillId="6" borderId="19" xfId="1" applyNumberFormat="1" applyFont="1" applyFill="1" applyBorder="1" applyAlignment="1">
      <alignment horizontal="right" vertical="top"/>
    </xf>
    <xf numFmtId="0" fontId="11" fillId="6" borderId="34" xfId="1" applyFont="1" applyFill="1" applyBorder="1" applyAlignment="1">
      <alignment horizontal="left"/>
    </xf>
    <xf numFmtId="0" fontId="0" fillId="6" borderId="34" xfId="1" applyFont="1" applyFill="1" applyBorder="1"/>
    <xf numFmtId="0" fontId="12" fillId="6" borderId="45" xfId="1" applyFont="1" applyFill="1" applyBorder="1" applyAlignment="1">
      <alignment horizontal="left" vertical="top" wrapText="1"/>
    </xf>
    <xf numFmtId="173" fontId="12" fillId="6" borderId="34" xfId="1" applyNumberFormat="1" applyFont="1" applyFill="1" applyBorder="1" applyAlignment="1">
      <alignment horizontal="right" vertical="top"/>
    </xf>
    <xf numFmtId="4" fontId="12" fillId="6" borderId="34" xfId="1" applyNumberFormat="1" applyFont="1" applyFill="1" applyBorder="1" applyAlignment="1">
      <alignment horizontal="right" vertical="top"/>
    </xf>
    <xf numFmtId="10" fontId="12" fillId="6" borderId="34" xfId="1" applyNumberFormat="1" applyFont="1" applyFill="1" applyBorder="1" applyAlignment="1">
      <alignment horizontal="right" vertical="top"/>
    </xf>
    <xf numFmtId="4" fontId="12" fillId="6" borderId="31" xfId="1" applyNumberFormat="1" applyFont="1" applyFill="1" applyBorder="1" applyAlignment="1">
      <alignment horizontal="right" vertical="top"/>
    </xf>
    <xf numFmtId="10" fontId="13" fillId="6" borderId="62" xfId="1" applyNumberFormat="1" applyFont="1" applyFill="1" applyBorder="1" applyAlignment="1">
      <alignment horizontal="right" vertical="top"/>
    </xf>
    <xf numFmtId="10" fontId="13" fillId="6" borderId="52" xfId="1" applyNumberFormat="1" applyFont="1" applyFill="1" applyBorder="1" applyAlignment="1">
      <alignment horizontal="right" vertical="top"/>
    </xf>
    <xf numFmtId="10" fontId="13" fillId="6" borderId="73" xfId="1" applyNumberFormat="1" applyFont="1" applyFill="1" applyBorder="1" applyAlignment="1">
      <alignment horizontal="right" vertical="top"/>
    </xf>
    <xf numFmtId="171" fontId="13" fillId="6" borderId="2" xfId="1" applyNumberFormat="1" applyFont="1" applyFill="1" applyBorder="1" applyAlignment="1">
      <alignment horizontal="right" vertical="top"/>
    </xf>
    <xf numFmtId="165" fontId="13" fillId="6" borderId="34" xfId="1" applyNumberFormat="1" applyFont="1" applyFill="1" applyBorder="1" applyAlignment="1">
      <alignment horizontal="right" vertical="top"/>
    </xf>
    <xf numFmtId="173" fontId="13" fillId="6" borderId="34" xfId="1" applyNumberFormat="1" applyFont="1" applyFill="1" applyBorder="1" applyAlignment="1">
      <alignment horizontal="right" vertical="top"/>
    </xf>
    <xf numFmtId="10" fontId="11" fillId="6" borderId="29" xfId="1" applyNumberFormat="1" applyFont="1" applyFill="1" applyBorder="1" applyAlignment="1">
      <alignment vertical="top"/>
    </xf>
    <xf numFmtId="10" fontId="13" fillId="6" borderId="40" xfId="1" applyNumberFormat="1" applyFont="1" applyFill="1" applyBorder="1" applyAlignment="1">
      <alignment horizontal="right" vertical="top"/>
    </xf>
    <xf numFmtId="172" fontId="13" fillId="6" borderId="5" xfId="1" applyNumberFormat="1" applyFont="1" applyFill="1" applyBorder="1" applyAlignment="1">
      <alignment horizontal="left" vertical="top"/>
    </xf>
    <xf numFmtId="173" fontId="13" fillId="6" borderId="2" xfId="1" applyNumberFormat="1" applyFont="1" applyFill="1" applyBorder="1" applyAlignment="1">
      <alignment horizontal="right" vertical="top"/>
    </xf>
    <xf numFmtId="172" fontId="13" fillId="6" borderId="30" xfId="1" applyNumberFormat="1" applyFont="1" applyFill="1" applyBorder="1" applyAlignment="1">
      <alignment horizontal="left" vertical="top"/>
    </xf>
    <xf numFmtId="10" fontId="13" fillId="6" borderId="4" xfId="1" applyNumberFormat="1" applyFont="1" applyFill="1" applyBorder="1" applyAlignment="1">
      <alignment horizontal="right" vertical="top"/>
    </xf>
    <xf numFmtId="173" fontId="13" fillId="6" borderId="79" xfId="1" applyNumberFormat="1" applyFont="1" applyFill="1" applyBorder="1" applyAlignment="1">
      <alignment horizontal="right" vertical="top"/>
    </xf>
    <xf numFmtId="10" fontId="13" fillId="6" borderId="80" xfId="1" applyNumberFormat="1" applyFont="1" applyFill="1" applyBorder="1" applyAlignment="1">
      <alignment horizontal="right" vertical="top"/>
    </xf>
    <xf numFmtId="172" fontId="13" fillId="6" borderId="45" xfId="1" applyNumberFormat="1" applyFont="1" applyFill="1" applyBorder="1" applyAlignment="1">
      <alignment horizontal="left" vertical="top"/>
    </xf>
    <xf numFmtId="168" fontId="13" fillId="6" borderId="9" xfId="1" applyNumberFormat="1" applyFont="1" applyFill="1" applyBorder="1" applyAlignment="1">
      <alignment horizontal="right" vertical="top"/>
    </xf>
    <xf numFmtId="175" fontId="13" fillId="6" borderId="32" xfId="1" applyNumberFormat="1" applyFont="1" applyFill="1" applyBorder="1" applyAlignment="1">
      <alignment horizontal="right" vertical="top"/>
    </xf>
    <xf numFmtId="165" fontId="13" fillId="6" borderId="19" xfId="1" applyNumberFormat="1" applyFont="1" applyFill="1" applyBorder="1" applyAlignment="1">
      <alignment horizontal="right" vertical="top"/>
    </xf>
    <xf numFmtId="171" fontId="13" fillId="6" borderId="32" xfId="1" applyNumberFormat="1" applyFont="1" applyFill="1" applyBorder="1" applyAlignment="1">
      <alignment horizontal="right" vertical="top"/>
    </xf>
    <xf numFmtId="4" fontId="13" fillId="6" borderId="86" xfId="1" applyNumberFormat="1" applyFont="1" applyFill="1" applyBorder="1" applyAlignment="1">
      <alignment horizontal="right" vertical="top"/>
    </xf>
    <xf numFmtId="173" fontId="13" fillId="6" borderId="36" xfId="1" applyNumberFormat="1" applyFont="1" applyFill="1" applyBorder="1" applyAlignment="1">
      <alignment horizontal="right" vertical="top"/>
    </xf>
    <xf numFmtId="173" fontId="13" fillId="6" borderId="77" xfId="1" applyNumberFormat="1" applyFont="1" applyFill="1" applyBorder="1" applyAlignment="1">
      <alignment horizontal="right" vertical="top"/>
    </xf>
    <xf numFmtId="165" fontId="13" fillId="0" borderId="167" xfId="1" applyNumberFormat="1" applyFont="1" applyBorder="1" applyAlignment="1">
      <alignment horizontal="right" vertical="top"/>
    </xf>
    <xf numFmtId="0" fontId="23" fillId="0" borderId="28" xfId="1" applyFont="1" applyBorder="1" applyAlignment="1">
      <alignment horizontal="left" vertical="top" wrapText="1"/>
    </xf>
    <xf numFmtId="165" fontId="23" fillId="0" borderId="28" xfId="1" applyNumberFormat="1" applyFont="1" applyBorder="1" applyAlignment="1">
      <alignment horizontal="right" vertical="top"/>
    </xf>
    <xf numFmtId="165" fontId="13" fillId="0" borderId="52" xfId="1" applyNumberFormat="1" applyFont="1" applyBorder="1" applyAlignment="1">
      <alignment horizontal="right" vertical="top"/>
    </xf>
    <xf numFmtId="0" fontId="11" fillId="2" borderId="7" xfId="1" applyFont="1" applyFill="1" applyBorder="1" applyAlignment="1">
      <alignment horizontal="left" vertical="top"/>
    </xf>
    <xf numFmtId="10" fontId="13" fillId="2" borderId="68" xfId="1" applyNumberFormat="1" applyFont="1" applyFill="1" applyBorder="1" applyAlignment="1">
      <alignment horizontal="right" vertical="top"/>
    </xf>
    <xf numFmtId="10" fontId="13" fillId="2" borderId="84" xfId="1" applyNumberFormat="1" applyFont="1" applyFill="1" applyBorder="1" applyAlignment="1">
      <alignment horizontal="right" vertical="top"/>
    </xf>
    <xf numFmtId="171" fontId="13" fillId="0" borderId="168" xfId="1" applyNumberFormat="1" applyFont="1" applyBorder="1" applyAlignment="1">
      <alignment horizontal="right" vertical="top"/>
    </xf>
    <xf numFmtId="4" fontId="13" fillId="6" borderId="77" xfId="1" applyNumberFormat="1" applyFont="1" applyFill="1" applyBorder="1" applyAlignment="1">
      <alignment horizontal="right" vertical="top"/>
    </xf>
    <xf numFmtId="49" fontId="18" fillId="2" borderId="61" xfId="1" applyNumberFormat="1" applyFont="1" applyFill="1" applyBorder="1" applyAlignment="1">
      <alignment vertical="top" wrapText="1"/>
    </xf>
    <xf numFmtId="0" fontId="0" fillId="2" borderId="0" xfId="0" applyFill="1"/>
    <xf numFmtId="4" fontId="13" fillId="2" borderId="169" xfId="1" applyNumberFormat="1" applyFont="1" applyFill="1" applyBorder="1" applyAlignment="1">
      <alignment horizontal="right" vertical="top"/>
    </xf>
    <xf numFmtId="49" fontId="18" fillId="2" borderId="54" xfId="1" applyNumberFormat="1" applyFont="1" applyFill="1" applyBorder="1" applyAlignment="1">
      <alignment vertical="top" wrapText="1"/>
    </xf>
    <xf numFmtId="0" fontId="0" fillId="0" borderId="170" xfId="1" applyFont="1" applyBorder="1"/>
    <xf numFmtId="169" fontId="13" fillId="0" borderId="172" xfId="1" applyNumberFormat="1" applyFont="1" applyBorder="1" applyAlignment="1">
      <alignment horizontal="left" vertical="top"/>
    </xf>
    <xf numFmtId="175" fontId="15" fillId="0" borderId="92" xfId="1" applyNumberFormat="1" applyFont="1" applyBorder="1" applyAlignment="1">
      <alignment horizontal="right" vertical="center"/>
    </xf>
    <xf numFmtId="175" fontId="15" fillId="0" borderId="173" xfId="1" applyNumberFormat="1" applyFont="1" applyBorder="1" applyAlignment="1">
      <alignment horizontal="right" vertical="center"/>
    </xf>
    <xf numFmtId="175" fontId="28" fillId="0" borderId="1" xfId="1" applyNumberFormat="1" applyFont="1" applyBorder="1" applyAlignment="1">
      <alignment horizontal="right" vertical="center"/>
    </xf>
    <xf numFmtId="175" fontId="28" fillId="0" borderId="6" xfId="1" applyNumberFormat="1" applyFont="1" applyBorder="1" applyAlignment="1">
      <alignment horizontal="right"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right" vertical="center" wrapText="1"/>
    </xf>
    <xf numFmtId="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/>
    </xf>
    <xf numFmtId="0" fontId="4" fillId="0" borderId="65" xfId="1" applyFont="1" applyBorder="1" applyAlignment="1">
      <alignment horizontal="center" vertical="center"/>
    </xf>
    <xf numFmtId="0" fontId="15" fillId="0" borderId="92" xfId="1" applyFont="1" applyBorder="1" applyAlignment="1">
      <alignment horizontal="right" vertical="center" wrapText="1"/>
    </xf>
    <xf numFmtId="0" fontId="15" fillId="0" borderId="93" xfId="1" applyFont="1" applyBorder="1" applyAlignment="1">
      <alignment horizontal="right" vertical="center" wrapText="1"/>
    </xf>
    <xf numFmtId="0" fontId="15" fillId="0" borderId="171" xfId="1" applyFont="1" applyBorder="1" applyAlignment="1">
      <alignment horizontal="right" vertical="center" wrapText="1"/>
    </xf>
    <xf numFmtId="0" fontId="15" fillId="0" borderId="94" xfId="1" applyFont="1" applyBorder="1" applyAlignment="1">
      <alignment horizontal="right" vertical="center" wrapText="1"/>
    </xf>
    <xf numFmtId="0" fontId="1" fillId="0" borderId="0" xfId="1" applyFont="1" applyAlignment="1">
      <alignment horizontal="center" vertical="top" wrapText="1"/>
    </xf>
    <xf numFmtId="0" fontId="0" fillId="0" borderId="0" xfId="1" applyFont="1" applyAlignment="1">
      <alignment horizontal="center" vertical="top" wrapText="1"/>
    </xf>
    <xf numFmtId="0" fontId="2" fillId="0" borderId="101" xfId="3" applyFont="1" applyBorder="1" applyAlignment="1">
      <alignment horizontal="left" vertical="center"/>
    </xf>
    <xf numFmtId="0" fontId="1" fillId="0" borderId="117" xfId="3" applyBorder="1" applyAlignment="1">
      <alignment horizontal="left" vertical="top" wrapText="1"/>
    </xf>
    <xf numFmtId="0" fontId="1" fillId="0" borderId="117" xfId="3" applyFont="1" applyBorder="1" applyAlignment="1">
      <alignment horizontal="left" vertical="top" wrapText="1"/>
    </xf>
    <xf numFmtId="0" fontId="2" fillId="0" borderId="103" xfId="3" applyFont="1" applyBorder="1" applyAlignment="1">
      <alignment horizontal="center" vertical="center"/>
    </xf>
    <xf numFmtId="0" fontId="16" fillId="0" borderId="100" xfId="3" applyFont="1" applyBorder="1" applyAlignment="1">
      <alignment horizontal="center" vertical="top"/>
    </xf>
    <xf numFmtId="0" fontId="16" fillId="0" borderId="101" xfId="3" applyFont="1" applyBorder="1" applyAlignment="1">
      <alignment horizontal="left" vertical="top" wrapText="1"/>
    </xf>
    <xf numFmtId="0" fontId="2" fillId="0" borderId="102" xfId="3" applyFont="1" applyBorder="1" applyAlignment="1">
      <alignment horizontal="left" vertical="top" wrapText="1"/>
    </xf>
    <xf numFmtId="0" fontId="35" fillId="0" borderId="116" xfId="2" applyNumberFormat="1" applyFont="1" applyFill="1" applyBorder="1" applyAlignment="1" applyProtection="1">
      <alignment horizontal="left" vertical="top"/>
      <protection locked="0"/>
    </xf>
    <xf numFmtId="0" fontId="35" fillId="0" borderId="129" xfId="2" applyNumberFormat="1" applyFont="1" applyFill="1" applyBorder="1" applyAlignment="1" applyProtection="1">
      <alignment horizontal="left" vertical="top"/>
      <protection locked="0"/>
    </xf>
    <xf numFmtId="0" fontId="35" fillId="0" borderId="130" xfId="2" applyNumberFormat="1" applyFont="1" applyFill="1" applyBorder="1" applyAlignment="1" applyProtection="1">
      <alignment horizontal="left" vertical="top"/>
      <protection locked="0"/>
    </xf>
    <xf numFmtId="0" fontId="35" fillId="0" borderId="109" xfId="2" applyNumberFormat="1" applyFont="1" applyFill="1" applyBorder="1" applyAlignment="1" applyProtection="1">
      <alignment horizontal="left" vertical="top"/>
      <protection locked="0"/>
    </xf>
    <xf numFmtId="0" fontId="35" fillId="0" borderId="138" xfId="2" applyNumberFormat="1" applyFont="1" applyFill="1" applyBorder="1" applyAlignment="1" applyProtection="1">
      <alignment horizontal="left" vertical="top"/>
      <protection locked="0"/>
    </xf>
    <xf numFmtId="0" fontId="1" fillId="0" borderId="106" xfId="3" applyBorder="1" applyAlignment="1">
      <alignment horizontal="center"/>
    </xf>
    <xf numFmtId="0" fontId="1" fillId="0" borderId="105" xfId="3" applyBorder="1" applyAlignment="1">
      <alignment horizontal="center"/>
    </xf>
    <xf numFmtId="0" fontId="1" fillId="0" borderId="107" xfId="3" applyBorder="1" applyAlignment="1">
      <alignment horizontal="center"/>
    </xf>
    <xf numFmtId="0" fontId="1" fillId="0" borderId="108" xfId="3" applyBorder="1" applyAlignment="1">
      <alignment horizontal="center"/>
    </xf>
    <xf numFmtId="0" fontId="1" fillId="0" borderId="116" xfId="3" applyFont="1" applyBorder="1" applyAlignment="1">
      <alignment horizontal="left" vertical="top" wrapText="1"/>
    </xf>
    <xf numFmtId="0" fontId="1" fillId="0" borderId="130" xfId="3" applyFont="1" applyBorder="1" applyAlignment="1">
      <alignment horizontal="left" vertical="top" wrapText="1"/>
    </xf>
    <xf numFmtId="0" fontId="1" fillId="0" borderId="135" xfId="3" applyFont="1" applyBorder="1" applyAlignment="1">
      <alignment horizontal="left" vertical="top" wrapText="1"/>
    </xf>
    <xf numFmtId="0" fontId="1" fillId="0" borderId="104" xfId="3" applyBorder="1" applyAlignment="1">
      <alignment horizontal="center"/>
    </xf>
    <xf numFmtId="0" fontId="1" fillId="0" borderId="101" xfId="3" applyBorder="1" applyAlignment="1">
      <alignment horizontal="center"/>
    </xf>
    <xf numFmtId="0" fontId="1" fillId="0" borderId="103" xfId="3" applyBorder="1" applyAlignment="1">
      <alignment horizontal="center"/>
    </xf>
    <xf numFmtId="0" fontId="31" fillId="0" borderId="0" xfId="2" applyNumberFormat="1" applyFont="1" applyFill="1" applyBorder="1" applyAlignment="1" applyProtection="1">
      <alignment horizontal="left" vertical="center" wrapText="1"/>
      <protection locked="0"/>
    </xf>
    <xf numFmtId="0" fontId="1" fillId="0" borderId="0" xfId="3" applyBorder="1" applyAlignment="1"/>
    <xf numFmtId="0" fontId="2" fillId="0" borderId="100" xfId="3" applyFont="1" applyBorder="1" applyAlignment="1">
      <alignment horizontal="center" vertical="top"/>
    </xf>
    <xf numFmtId="0" fontId="2" fillId="0" borderId="101" xfId="3" applyFont="1" applyBorder="1" applyAlignment="1">
      <alignment horizontal="left" vertical="top" wrapText="1"/>
    </xf>
    <xf numFmtId="0" fontId="1" fillId="0" borderId="102" xfId="3" applyBorder="1" applyAlignment="1">
      <alignment horizontal="center" vertical="top"/>
    </xf>
    <xf numFmtId="0" fontId="1" fillId="0" borderId="109" xfId="3" applyBorder="1" applyAlignment="1">
      <alignment horizontal="center" vertical="top"/>
    </xf>
    <xf numFmtId="0" fontId="32" fillId="0" borderId="101" xfId="3" applyFont="1" applyBorder="1" applyAlignment="1">
      <alignment horizontal="center" wrapText="1"/>
    </xf>
    <xf numFmtId="0" fontId="1" fillId="0" borderId="100" xfId="3" applyBorder="1" applyAlignment="1">
      <alignment horizontal="center"/>
    </xf>
  </cellXfs>
  <cellStyles count="4">
    <cellStyle name="Dziesiętny" xfId="1" builtinId="3"/>
    <cellStyle name="Normalny" xfId="0" builtinId="0"/>
    <cellStyle name="Normalny_Prognoza długu 2011 do WPF mat. pomocnicze" xfId="2"/>
    <cellStyle name="Normalny_Załacznik Nr 3  do Zarządzenia nr 179 Prognoza długu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522</xdr:row>
      <xdr:rowOff>0</xdr:rowOff>
    </xdr:from>
    <xdr:to>
      <xdr:col>3</xdr:col>
      <xdr:colOff>314325</xdr:colOff>
      <xdr:row>522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H="1" flipV="1">
          <a:off x="0" y="117062250"/>
          <a:ext cx="123825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a%20Dochody%20i%20Wydatki%20i%20prognoza%20d&#322;ugu%20(Automatycznie%20zapisany)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Zał.1 Dochody "/>
      <sheetName val="Zał. 2 Wydatki "/>
      <sheetName val=" Zał.1 Dochody  (2)"/>
      <sheetName val="Zał. 2 Wydatki  (2)"/>
      <sheetName val=" prognoza zadłużenia 2014) (3)"/>
      <sheetName val=" prognoza zadłużenia 2014) (2)"/>
      <sheetName val="Odpady"/>
      <sheetName val="Arkusz1"/>
      <sheetName val="Arkusz2"/>
    </sheetNames>
    <sheetDataSet>
      <sheetData sheetId="0"/>
      <sheetData sheetId="1">
        <row r="537">
          <cell r="J537">
            <v>51150727.109999999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2"/>
  <sheetViews>
    <sheetView topLeftCell="A175" zoomScaleNormal="100" workbookViewId="0">
      <selection activeCell="I239" sqref="I239"/>
    </sheetView>
  </sheetViews>
  <sheetFormatPr defaultRowHeight="12.75" x14ac:dyDescent="0.2"/>
  <cols>
    <col min="1" max="1" width="4.7109375" customWidth="1"/>
    <col min="2" max="2" width="7.42578125" customWidth="1" collapsed="1"/>
    <col min="3" max="3" width="2.7109375" hidden="1" customWidth="1" collapsed="1"/>
    <col min="4" max="4" width="6.42578125" customWidth="1"/>
    <col min="5" max="5" width="44.7109375" style="1" customWidth="1"/>
    <col min="6" max="6" width="14.140625" customWidth="1" collapsed="1"/>
    <col min="7" max="7" width="13.140625" customWidth="1" collapsed="1"/>
    <col min="8" max="8" width="8.28515625" customWidth="1" collapsed="1"/>
    <col min="9" max="9" width="13.42578125" customWidth="1"/>
    <col min="10" max="10" width="13.28515625" customWidth="1"/>
    <col min="11" max="11" width="12" customWidth="1"/>
    <col min="12" max="12" width="15.42578125" hidden="1" customWidth="1"/>
  </cols>
  <sheetData>
    <row r="1" spans="1:12" ht="33" customHeight="1" x14ac:dyDescent="0.2">
      <c r="G1" s="1046" t="s">
        <v>0</v>
      </c>
      <c r="H1" s="1046"/>
      <c r="I1" s="1046"/>
      <c r="J1" s="1046"/>
      <c r="K1" s="1046"/>
    </row>
    <row r="2" spans="1:12" ht="39" customHeight="1" x14ac:dyDescent="0.2">
      <c r="A2" s="1047" t="s">
        <v>1</v>
      </c>
      <c r="B2" s="1047"/>
      <c r="C2" s="1047"/>
      <c r="D2" s="1047"/>
      <c r="E2" s="1047"/>
      <c r="F2" s="1047"/>
      <c r="G2" s="1047"/>
      <c r="H2" s="1047"/>
      <c r="I2" s="1047"/>
      <c r="J2" s="1047"/>
      <c r="K2" s="1047"/>
    </row>
    <row r="3" spans="1:12" x14ac:dyDescent="0.2">
      <c r="G3" s="2"/>
      <c r="H3" s="2"/>
      <c r="I3" s="2"/>
      <c r="J3" s="2"/>
      <c r="K3" s="2"/>
      <c r="L3" s="2"/>
    </row>
    <row r="4" spans="1:12" ht="39" x14ac:dyDescent="0.2">
      <c r="A4" s="3" t="s">
        <v>2</v>
      </c>
      <c r="B4" s="4" t="s">
        <v>3</v>
      </c>
      <c r="C4" s="4" t="s">
        <v>4</v>
      </c>
      <c r="D4" s="5" t="s">
        <v>4</v>
      </c>
      <c r="E4" s="6" t="s">
        <v>5</v>
      </c>
      <c r="F4" s="7" t="s">
        <v>6</v>
      </c>
      <c r="G4" s="8" t="s">
        <v>7</v>
      </c>
      <c r="H4" s="9" t="s">
        <v>8</v>
      </c>
      <c r="I4" s="10" t="s">
        <v>9</v>
      </c>
      <c r="J4" s="11" t="s">
        <v>10</v>
      </c>
      <c r="K4" s="12" t="s">
        <v>11</v>
      </c>
      <c r="L4" s="13" t="s">
        <v>12</v>
      </c>
    </row>
    <row r="5" spans="1:12" x14ac:dyDescent="0.2">
      <c r="A5" s="814">
        <v>10</v>
      </c>
      <c r="B5" s="815"/>
      <c r="C5" s="815"/>
      <c r="D5" s="816"/>
      <c r="E5" s="817" t="s">
        <v>13</v>
      </c>
      <c r="F5" s="818">
        <f>F9+F6</f>
        <v>501314.15</v>
      </c>
      <c r="G5" s="819">
        <f>G9+G6</f>
        <v>507226.79000000004</v>
      </c>
      <c r="H5" s="820">
        <f>G5/F5</f>
        <v>1.0117942810910086</v>
      </c>
      <c r="I5" s="819">
        <f>I9+I6</f>
        <v>507226.81000000006</v>
      </c>
      <c r="J5" s="821">
        <f>J9+J6</f>
        <v>20500</v>
      </c>
      <c r="K5" s="78">
        <f>J5/F5</f>
        <v>4.0892522183943937E-2</v>
      </c>
      <c r="L5" s="14"/>
    </row>
    <row r="6" spans="1:12" x14ac:dyDescent="0.2">
      <c r="A6" s="15"/>
      <c r="B6" s="16" t="s">
        <v>14</v>
      </c>
      <c r="C6" s="17"/>
      <c r="D6" s="18"/>
      <c r="E6" s="19" t="s">
        <v>15</v>
      </c>
      <c r="F6" s="20">
        <f>SUM(F7:F8)</f>
        <v>0</v>
      </c>
      <c r="G6" s="21">
        <f>SUM(G7:G8)</f>
        <v>183.45</v>
      </c>
      <c r="H6" s="22">
        <v>0</v>
      </c>
      <c r="I6" s="21">
        <f>SUM(I7:I8)</f>
        <v>183.45</v>
      </c>
      <c r="J6" s="23">
        <f>SUM(J7:J8)</f>
        <v>0</v>
      </c>
      <c r="K6" s="24">
        <v>0</v>
      </c>
      <c r="L6" s="14"/>
    </row>
    <row r="7" spans="1:12" x14ac:dyDescent="0.2">
      <c r="A7" s="25"/>
      <c r="B7" s="26"/>
      <c r="C7" s="26"/>
      <c r="D7" s="27" t="s">
        <v>16</v>
      </c>
      <c r="E7" s="28" t="s">
        <v>17</v>
      </c>
      <c r="F7" s="29">
        <v>0</v>
      </c>
      <c r="G7" s="30">
        <v>101.75</v>
      </c>
      <c r="H7" s="31">
        <v>0</v>
      </c>
      <c r="I7" s="32">
        <v>101.75</v>
      </c>
      <c r="J7" s="33">
        <v>0</v>
      </c>
      <c r="K7" s="34">
        <v>0</v>
      </c>
      <c r="L7" s="14"/>
    </row>
    <row r="8" spans="1:12" x14ac:dyDescent="0.2">
      <c r="A8" s="25"/>
      <c r="B8" s="26"/>
      <c r="C8" s="26"/>
      <c r="D8" s="35" t="s">
        <v>18</v>
      </c>
      <c r="E8" s="36" t="s">
        <v>19</v>
      </c>
      <c r="F8" s="29">
        <v>0</v>
      </c>
      <c r="G8" s="30">
        <v>81.7</v>
      </c>
      <c r="H8" s="31">
        <v>0</v>
      </c>
      <c r="I8" s="32">
        <v>81.7</v>
      </c>
      <c r="J8" s="33">
        <v>0</v>
      </c>
      <c r="K8" s="34">
        <v>0</v>
      </c>
      <c r="L8" s="14"/>
    </row>
    <row r="9" spans="1:12" x14ac:dyDescent="0.2">
      <c r="A9" s="860"/>
      <c r="B9" s="963">
        <v>1095</v>
      </c>
      <c r="C9" s="880"/>
      <c r="D9" s="881"/>
      <c r="E9" s="878" t="s">
        <v>20</v>
      </c>
      <c r="F9" s="902">
        <f>SUM(F10:F12)</f>
        <v>501314.15</v>
      </c>
      <c r="G9" s="883">
        <f>SUM(G10:G12)</f>
        <v>507043.34</v>
      </c>
      <c r="H9" s="884">
        <f>G9/F9</f>
        <v>1.0114283428863917</v>
      </c>
      <c r="I9" s="883">
        <f>SUM(I10:I12)</f>
        <v>507043.36000000004</v>
      </c>
      <c r="J9" s="885">
        <f>SUM(J10:J12)</f>
        <v>20500</v>
      </c>
      <c r="K9" s="956">
        <f t="shared" ref="K9:K79" si="0">J9/F9</f>
        <v>4.0892522183943937E-2</v>
      </c>
      <c r="L9" s="14"/>
    </row>
    <row r="10" spans="1:12" ht="45" x14ac:dyDescent="0.2">
      <c r="A10" s="37"/>
      <c r="B10" s="38"/>
      <c r="C10" s="39"/>
      <c r="D10" s="40">
        <v>750</v>
      </c>
      <c r="E10" s="28" t="s">
        <v>21</v>
      </c>
      <c r="F10" s="41">
        <v>18500</v>
      </c>
      <c r="G10" s="42">
        <v>23854.43</v>
      </c>
      <c r="H10" s="43">
        <f>G10/F10</f>
        <v>1.2894286486486486</v>
      </c>
      <c r="I10" s="44">
        <v>23854.43</v>
      </c>
      <c r="J10" s="45">
        <v>20500</v>
      </c>
      <c r="K10" s="46">
        <f t="shared" si="0"/>
        <v>1.1081081081081081</v>
      </c>
      <c r="L10" s="47" t="s">
        <v>22</v>
      </c>
    </row>
    <row r="11" spans="1:12" x14ac:dyDescent="0.2">
      <c r="A11" s="37"/>
      <c r="B11" s="38"/>
      <c r="C11" s="39"/>
      <c r="D11" s="35" t="s">
        <v>18</v>
      </c>
      <c r="E11" s="36" t="s">
        <v>19</v>
      </c>
      <c r="F11" s="41">
        <v>0</v>
      </c>
      <c r="G11" s="42">
        <v>374.76</v>
      </c>
      <c r="H11" s="43">
        <v>0</v>
      </c>
      <c r="I11" s="44">
        <v>374.78</v>
      </c>
      <c r="J11" s="45">
        <v>0</v>
      </c>
      <c r="K11" s="46">
        <v>0</v>
      </c>
      <c r="L11" s="14"/>
    </row>
    <row r="12" spans="1:12" ht="33.75" x14ac:dyDescent="0.2">
      <c r="A12" s="37"/>
      <c r="B12" s="38"/>
      <c r="C12" s="39"/>
      <c r="D12" s="48">
        <v>2010</v>
      </c>
      <c r="E12" s="28" t="s">
        <v>23</v>
      </c>
      <c r="F12" s="49">
        <v>482814.15</v>
      </c>
      <c r="G12" s="42">
        <v>482814.15</v>
      </c>
      <c r="H12" s="43">
        <f>G12/F12</f>
        <v>1</v>
      </c>
      <c r="I12" s="44">
        <v>482814.15</v>
      </c>
      <c r="J12" s="45">
        <v>0</v>
      </c>
      <c r="K12" s="46">
        <f t="shared" si="0"/>
        <v>0</v>
      </c>
      <c r="L12" s="14"/>
    </row>
    <row r="13" spans="1:12" x14ac:dyDescent="0.2">
      <c r="A13" s="822">
        <v>50</v>
      </c>
      <c r="B13" s="823"/>
      <c r="C13" s="823"/>
      <c r="D13" s="824"/>
      <c r="E13" s="825" t="s">
        <v>24</v>
      </c>
      <c r="F13" s="826">
        <f>F14</f>
        <v>20000</v>
      </c>
      <c r="G13" s="827">
        <f t="shared" ref="G13:J14" si="1">G14</f>
        <v>18960</v>
      </c>
      <c r="H13" s="828">
        <f>G13/F13</f>
        <v>0.94799999999999995</v>
      </c>
      <c r="I13" s="827">
        <f t="shared" si="1"/>
        <v>20000</v>
      </c>
      <c r="J13" s="829">
        <f t="shared" si="1"/>
        <v>20000</v>
      </c>
      <c r="K13" s="78">
        <f t="shared" si="0"/>
        <v>1</v>
      </c>
      <c r="L13" s="14"/>
    </row>
    <row r="14" spans="1:12" x14ac:dyDescent="0.2">
      <c r="A14" s="860"/>
      <c r="B14" s="963">
        <v>5095</v>
      </c>
      <c r="C14" s="880"/>
      <c r="D14" s="881"/>
      <c r="E14" s="878" t="s">
        <v>20</v>
      </c>
      <c r="F14" s="964">
        <f>F15</f>
        <v>20000</v>
      </c>
      <c r="G14" s="883">
        <f t="shared" si="1"/>
        <v>18960</v>
      </c>
      <c r="H14" s="884">
        <f>G14/F14</f>
        <v>0.94799999999999995</v>
      </c>
      <c r="I14" s="883">
        <f t="shared" si="1"/>
        <v>20000</v>
      </c>
      <c r="J14" s="885">
        <f t="shared" si="1"/>
        <v>20000</v>
      </c>
      <c r="K14" s="280">
        <f t="shared" si="0"/>
        <v>1</v>
      </c>
      <c r="L14" s="14"/>
    </row>
    <row r="15" spans="1:12" x14ac:dyDescent="0.2">
      <c r="A15" s="37"/>
      <c r="B15" s="38"/>
      <c r="C15" s="50"/>
      <c r="D15" s="51">
        <v>690</v>
      </c>
      <c r="E15" s="52" t="s">
        <v>25</v>
      </c>
      <c r="F15" s="53">
        <v>20000</v>
      </c>
      <c r="G15" s="42">
        <v>18960</v>
      </c>
      <c r="H15" s="43">
        <f>G15/F15</f>
        <v>0.94799999999999995</v>
      </c>
      <c r="I15" s="44">
        <v>20000</v>
      </c>
      <c r="J15" s="45">
        <v>20000</v>
      </c>
      <c r="K15" s="46">
        <f t="shared" si="0"/>
        <v>1</v>
      </c>
      <c r="L15" s="14"/>
    </row>
    <row r="16" spans="1:12" x14ac:dyDescent="0.2">
      <c r="A16" s="830">
        <v>600</v>
      </c>
      <c r="B16" s="823"/>
      <c r="C16" s="823"/>
      <c r="D16" s="824"/>
      <c r="E16" s="825" t="s">
        <v>26</v>
      </c>
      <c r="F16" s="861">
        <f>F17</f>
        <v>141500</v>
      </c>
      <c r="G16" s="827">
        <f t="shared" ref="G16:J17" si="2">G17</f>
        <v>4628.84</v>
      </c>
      <c r="H16" s="828">
        <f t="shared" si="2"/>
        <v>3.2712650176678446E-2</v>
      </c>
      <c r="I16" s="827">
        <f t="shared" si="2"/>
        <v>144128.84</v>
      </c>
      <c r="J16" s="829">
        <f t="shared" si="2"/>
        <v>3000</v>
      </c>
      <c r="K16" s="78">
        <f t="shared" si="0"/>
        <v>2.1201413427561839E-2</v>
      </c>
      <c r="L16" s="14"/>
    </row>
    <row r="17" spans="1:12" x14ac:dyDescent="0.2">
      <c r="A17" s="860"/>
      <c r="B17" s="879">
        <v>60016</v>
      </c>
      <c r="C17" s="880"/>
      <c r="D17" s="881"/>
      <c r="E17" s="878" t="s">
        <v>27</v>
      </c>
      <c r="F17" s="882">
        <f>SUM(F18:F21)</f>
        <v>141500</v>
      </c>
      <c r="G17" s="882">
        <f>SUM(G18:G20)</f>
        <v>4628.84</v>
      </c>
      <c r="H17" s="884">
        <f>G17/F17</f>
        <v>3.2712650176678446E-2</v>
      </c>
      <c r="I17" s="883">
        <f>SUM(I18:I21)</f>
        <v>144128.84</v>
      </c>
      <c r="J17" s="885">
        <f t="shared" si="2"/>
        <v>3000</v>
      </c>
      <c r="K17" s="280">
        <f t="shared" si="0"/>
        <v>2.1201413427561839E-2</v>
      </c>
      <c r="L17" s="14"/>
    </row>
    <row r="18" spans="1:12" ht="22.5" x14ac:dyDescent="0.2">
      <c r="A18" s="37"/>
      <c r="B18" s="38"/>
      <c r="C18" s="39"/>
      <c r="D18" s="40">
        <v>490</v>
      </c>
      <c r="E18" s="28" t="s">
        <v>28</v>
      </c>
      <c r="F18" s="54">
        <v>2000</v>
      </c>
      <c r="G18" s="55">
        <v>3778.56</v>
      </c>
      <c r="H18" s="56">
        <f>G18/F18</f>
        <v>1.8892800000000001</v>
      </c>
      <c r="I18" s="57">
        <v>3778.56</v>
      </c>
      <c r="J18" s="58">
        <v>3000</v>
      </c>
      <c r="K18" s="46">
        <f t="shared" si="0"/>
        <v>1.5</v>
      </c>
      <c r="L18" s="14"/>
    </row>
    <row r="19" spans="1:12" x14ac:dyDescent="0.2">
      <c r="A19" s="37"/>
      <c r="B19" s="38"/>
      <c r="C19" s="39"/>
      <c r="D19" s="35" t="s">
        <v>29</v>
      </c>
      <c r="E19" s="36" t="s">
        <v>30</v>
      </c>
      <c r="F19" s="59">
        <v>0</v>
      </c>
      <c r="G19" s="42">
        <v>0.28000000000000003</v>
      </c>
      <c r="H19" s="56">
        <v>0</v>
      </c>
      <c r="I19" s="44">
        <v>0.28000000000000003</v>
      </c>
      <c r="J19" s="45">
        <v>0</v>
      </c>
      <c r="K19" s="46">
        <v>0</v>
      </c>
      <c r="L19" s="14"/>
    </row>
    <row r="20" spans="1:12" x14ac:dyDescent="0.2">
      <c r="A20" s="37"/>
      <c r="B20" s="38"/>
      <c r="C20" s="39"/>
      <c r="D20" s="60" t="s">
        <v>31</v>
      </c>
      <c r="E20" s="61" t="s">
        <v>32</v>
      </c>
      <c r="F20" s="59">
        <v>0</v>
      </c>
      <c r="G20" s="42">
        <v>850</v>
      </c>
      <c r="H20" s="43">
        <v>0</v>
      </c>
      <c r="I20" s="62">
        <v>850</v>
      </c>
      <c r="J20" s="45">
        <v>0</v>
      </c>
      <c r="K20" s="46">
        <v>0</v>
      </c>
      <c r="L20" s="14"/>
    </row>
    <row r="21" spans="1:12" ht="45" x14ac:dyDescent="0.2">
      <c r="A21" s="37"/>
      <c r="B21" s="63"/>
      <c r="C21" s="2"/>
      <c r="D21" s="60">
        <v>6300</v>
      </c>
      <c r="E21" s="64" t="s">
        <v>358</v>
      </c>
      <c r="F21" s="65">
        <v>139500</v>
      </c>
      <c r="G21" s="66">
        <v>0</v>
      </c>
      <c r="H21" s="67">
        <f>G21/F21</f>
        <v>0</v>
      </c>
      <c r="I21" s="68">
        <v>139500</v>
      </c>
      <c r="J21" s="69">
        <v>0</v>
      </c>
      <c r="K21" s="46">
        <v>0</v>
      </c>
      <c r="L21" s="14"/>
    </row>
    <row r="22" spans="1:12" x14ac:dyDescent="0.2">
      <c r="A22" s="70">
        <v>630</v>
      </c>
      <c r="B22" s="71"/>
      <c r="C22" s="71"/>
      <c r="D22" s="72"/>
      <c r="E22" s="73" t="s">
        <v>33</v>
      </c>
      <c r="F22" s="74">
        <f>F23</f>
        <v>41440</v>
      </c>
      <c r="G22" s="74">
        <f t="shared" ref="G22:J23" si="3">G23</f>
        <v>41440.120000000003</v>
      </c>
      <c r="H22" s="75">
        <f t="shared" si="3"/>
        <v>1.0000028957528959</v>
      </c>
      <c r="I22" s="76">
        <f t="shared" si="3"/>
        <v>41440.120000000003</v>
      </c>
      <c r="J22" s="77">
        <f t="shared" si="3"/>
        <v>1066983</v>
      </c>
      <c r="K22" s="78">
        <f>J22/F22</f>
        <v>25.747659266409265</v>
      </c>
      <c r="L22" s="14"/>
    </row>
    <row r="23" spans="1:12" x14ac:dyDescent="0.2">
      <c r="A23" s="37"/>
      <c r="B23" s="79">
        <v>63095</v>
      </c>
      <c r="C23" s="80"/>
      <c r="D23" s="81"/>
      <c r="E23" s="82" t="s">
        <v>20</v>
      </c>
      <c r="F23" s="83">
        <f>F24</f>
        <v>41440</v>
      </c>
      <c r="G23" s="83">
        <f t="shared" si="3"/>
        <v>41440.120000000003</v>
      </c>
      <c r="H23" s="84">
        <f t="shared" si="3"/>
        <v>1.0000028957528959</v>
      </c>
      <c r="I23" s="85">
        <f t="shared" si="3"/>
        <v>41440.120000000003</v>
      </c>
      <c r="J23" s="86">
        <f t="shared" si="3"/>
        <v>1066983</v>
      </c>
      <c r="K23" s="24">
        <f>J23/F23</f>
        <v>25.747659266409265</v>
      </c>
      <c r="L23" s="14"/>
    </row>
    <row r="24" spans="1:12" ht="33.75" x14ac:dyDescent="0.2">
      <c r="A24" s="37"/>
      <c r="B24" s="38"/>
      <c r="C24" s="38"/>
      <c r="D24" s="87">
        <v>6298</v>
      </c>
      <c r="E24" s="88" t="s">
        <v>34</v>
      </c>
      <c r="F24" s="89">
        <v>41440</v>
      </c>
      <c r="G24" s="90">
        <v>41440.120000000003</v>
      </c>
      <c r="H24" s="91">
        <f>G24/F24</f>
        <v>1.0000028957528959</v>
      </c>
      <c r="I24" s="92">
        <v>41440.120000000003</v>
      </c>
      <c r="J24" s="93">
        <v>1066983</v>
      </c>
      <c r="K24" s="34">
        <f>J24/F24</f>
        <v>25.747659266409265</v>
      </c>
      <c r="L24" s="14"/>
    </row>
    <row r="25" spans="1:12" x14ac:dyDescent="0.2">
      <c r="A25" s="830">
        <v>700</v>
      </c>
      <c r="B25" s="831"/>
      <c r="C25" s="831"/>
      <c r="D25" s="832"/>
      <c r="E25" s="833" t="s">
        <v>35</v>
      </c>
      <c r="F25" s="834">
        <f>F26</f>
        <v>866111</v>
      </c>
      <c r="G25" s="834">
        <f>G26</f>
        <v>629182.68000000005</v>
      </c>
      <c r="H25" s="835">
        <f t="shared" ref="H25:H88" si="4">G25/F25</f>
        <v>0.7264457788897728</v>
      </c>
      <c r="I25" s="836">
        <f>I26</f>
        <v>858165.15999999992</v>
      </c>
      <c r="J25" s="837">
        <f>J26</f>
        <v>1028743</v>
      </c>
      <c r="K25" s="78">
        <f t="shared" si="0"/>
        <v>1.1877726988803976</v>
      </c>
      <c r="L25" s="14"/>
    </row>
    <row r="26" spans="1:12" x14ac:dyDescent="0.2">
      <c r="A26" s="860"/>
      <c r="B26" s="940">
        <v>70005</v>
      </c>
      <c r="C26" s="909"/>
      <c r="D26" s="961"/>
      <c r="E26" s="910" t="s">
        <v>36</v>
      </c>
      <c r="F26" s="962">
        <f>SUM(F27:F34)</f>
        <v>866111</v>
      </c>
      <c r="G26" s="913">
        <f>SUM(G27:G34)</f>
        <v>629182.68000000005</v>
      </c>
      <c r="H26" s="912">
        <f t="shared" si="4"/>
        <v>0.7264457788897728</v>
      </c>
      <c r="I26" s="913">
        <f>SUM(I27:I34)</f>
        <v>858165.15999999992</v>
      </c>
      <c r="J26" s="914">
        <f>SUM(J27:J34)</f>
        <v>1028743</v>
      </c>
      <c r="K26" s="915">
        <f t="shared" si="0"/>
        <v>1.1877726988803976</v>
      </c>
      <c r="L26" s="14"/>
    </row>
    <row r="27" spans="1:12" ht="33.75" x14ac:dyDescent="0.2">
      <c r="A27" s="37"/>
      <c r="B27" s="38"/>
      <c r="C27" s="39"/>
      <c r="D27" s="40">
        <v>470</v>
      </c>
      <c r="E27" s="28" t="s">
        <v>37</v>
      </c>
      <c r="F27" s="41">
        <v>58611</v>
      </c>
      <c r="G27" s="42">
        <v>83735.81</v>
      </c>
      <c r="H27" s="43">
        <f t="shared" si="4"/>
        <v>1.4286705567214344</v>
      </c>
      <c r="I27" s="44">
        <v>88039.34</v>
      </c>
      <c r="J27" s="45">
        <v>125400</v>
      </c>
      <c r="K27" s="46">
        <f t="shared" si="0"/>
        <v>2.1395301223319856</v>
      </c>
      <c r="L27" s="47" t="s">
        <v>38</v>
      </c>
    </row>
    <row r="28" spans="1:12" x14ac:dyDescent="0.2">
      <c r="A28" s="37"/>
      <c r="B28" s="38"/>
      <c r="C28" s="39"/>
      <c r="D28" s="94">
        <v>690</v>
      </c>
      <c r="E28" s="95" t="s">
        <v>25</v>
      </c>
      <c r="F28" s="96">
        <v>0</v>
      </c>
      <c r="G28" s="42">
        <v>35.200000000000003</v>
      </c>
      <c r="H28" s="43">
        <v>0</v>
      </c>
      <c r="I28" s="44">
        <v>35.200000000000003</v>
      </c>
      <c r="J28" s="45">
        <v>0</v>
      </c>
      <c r="K28" s="46">
        <v>0</v>
      </c>
      <c r="L28" s="14"/>
    </row>
    <row r="29" spans="1:12" ht="56.25" x14ac:dyDescent="0.2">
      <c r="A29" s="37"/>
      <c r="B29" s="38"/>
      <c r="C29" s="39"/>
      <c r="D29" s="97">
        <v>750</v>
      </c>
      <c r="E29" s="98" t="s">
        <v>21</v>
      </c>
      <c r="F29" s="99">
        <v>90500</v>
      </c>
      <c r="G29" s="42">
        <v>63299.9</v>
      </c>
      <c r="H29" s="43">
        <f t="shared" si="4"/>
        <v>0.69944640883977904</v>
      </c>
      <c r="I29" s="44">
        <v>86984.11</v>
      </c>
      <c r="J29" s="45">
        <v>280000</v>
      </c>
      <c r="K29" s="46">
        <f t="shared" si="0"/>
        <v>3.0939226519337018</v>
      </c>
      <c r="L29" s="47" t="s">
        <v>39</v>
      </c>
    </row>
    <row r="30" spans="1:12" ht="33.75" x14ac:dyDescent="0.2">
      <c r="A30" s="37"/>
      <c r="B30" s="38"/>
      <c r="C30" s="39"/>
      <c r="D30" s="100">
        <v>760</v>
      </c>
      <c r="E30" s="101" t="s">
        <v>40</v>
      </c>
      <c r="F30" s="102">
        <v>4000</v>
      </c>
      <c r="G30" s="90">
        <v>13948.16</v>
      </c>
      <c r="H30" s="91">
        <f t="shared" si="4"/>
        <v>3.4870399999999999</v>
      </c>
      <c r="I30" s="92">
        <v>14638.9</v>
      </c>
      <c r="J30" s="93">
        <v>4500</v>
      </c>
      <c r="K30" s="103">
        <f t="shared" si="0"/>
        <v>1.125</v>
      </c>
      <c r="L30" s="14"/>
    </row>
    <row r="31" spans="1:12" ht="24" customHeight="1" x14ac:dyDescent="0.2">
      <c r="A31" s="37"/>
      <c r="B31" s="38"/>
      <c r="C31" s="39"/>
      <c r="D31" s="40">
        <v>770</v>
      </c>
      <c r="E31" s="28" t="s">
        <v>41</v>
      </c>
      <c r="F31" s="104">
        <v>698000</v>
      </c>
      <c r="G31" s="42">
        <v>454295.83</v>
      </c>
      <c r="H31" s="43">
        <f t="shared" si="4"/>
        <v>0.65085362464183383</v>
      </c>
      <c r="I31" s="44">
        <v>654295.82999999996</v>
      </c>
      <c r="J31" s="45">
        <v>600900</v>
      </c>
      <c r="K31" s="46">
        <f t="shared" si="0"/>
        <v>0.86088825214899711</v>
      </c>
      <c r="L31" s="14"/>
    </row>
    <row r="32" spans="1:12" ht="24" customHeight="1" x14ac:dyDescent="0.2">
      <c r="A32" s="37"/>
      <c r="B32" s="38"/>
      <c r="C32" s="39"/>
      <c r="D32" s="35" t="s">
        <v>29</v>
      </c>
      <c r="E32" s="36" t="s">
        <v>30</v>
      </c>
      <c r="F32" s="104">
        <v>0</v>
      </c>
      <c r="G32" s="42">
        <v>854.72</v>
      </c>
      <c r="H32" s="43">
        <v>0</v>
      </c>
      <c r="I32" s="44">
        <v>854.72</v>
      </c>
      <c r="J32" s="45">
        <v>1000</v>
      </c>
      <c r="K32" s="46">
        <v>0</v>
      </c>
      <c r="L32" s="14"/>
    </row>
    <row r="33" spans="1:12" x14ac:dyDescent="0.2">
      <c r="A33" s="37"/>
      <c r="B33" s="38"/>
      <c r="C33" s="50"/>
      <c r="D33" s="51">
        <v>920</v>
      </c>
      <c r="E33" s="52" t="s">
        <v>19</v>
      </c>
      <c r="F33" s="105">
        <v>5000</v>
      </c>
      <c r="G33" s="42">
        <v>3854.67</v>
      </c>
      <c r="H33" s="43">
        <f t="shared" si="4"/>
        <v>0.77093400000000001</v>
      </c>
      <c r="I33" s="44">
        <v>4158.67</v>
      </c>
      <c r="J33" s="45">
        <v>8000</v>
      </c>
      <c r="K33" s="46">
        <f t="shared" si="0"/>
        <v>1.6</v>
      </c>
      <c r="L33" s="14"/>
    </row>
    <row r="34" spans="1:12" x14ac:dyDescent="0.2">
      <c r="A34" s="37"/>
      <c r="B34" s="38"/>
      <c r="C34" s="50"/>
      <c r="D34" s="51">
        <v>970</v>
      </c>
      <c r="E34" s="52" t="s">
        <v>32</v>
      </c>
      <c r="F34" s="53">
        <v>10000</v>
      </c>
      <c r="G34" s="42">
        <v>9158.39</v>
      </c>
      <c r="H34" s="43">
        <f t="shared" si="4"/>
        <v>0.91583899999999996</v>
      </c>
      <c r="I34" s="44">
        <v>9158.39</v>
      </c>
      <c r="J34" s="45">
        <v>8943</v>
      </c>
      <c r="K34" s="46">
        <f t="shared" si="0"/>
        <v>0.89429999999999998</v>
      </c>
      <c r="L34" s="14"/>
    </row>
    <row r="35" spans="1:12" x14ac:dyDescent="0.2">
      <c r="A35" s="830">
        <v>750</v>
      </c>
      <c r="B35" s="823"/>
      <c r="C35" s="823"/>
      <c r="D35" s="824"/>
      <c r="E35" s="825" t="s">
        <v>42</v>
      </c>
      <c r="F35" s="838">
        <f>F36+F39</f>
        <v>120500</v>
      </c>
      <c r="G35" s="827">
        <f>G36+G39</f>
        <v>91911.42</v>
      </c>
      <c r="H35" s="828">
        <f t="shared" si="4"/>
        <v>0.76275037344398344</v>
      </c>
      <c r="I35" s="827">
        <f>I36+I39</f>
        <v>120787.64</v>
      </c>
      <c r="J35" s="829">
        <f>J36+J39</f>
        <v>124061</v>
      </c>
      <c r="K35" s="78">
        <f t="shared" si="0"/>
        <v>1.0295518672199171</v>
      </c>
      <c r="L35" s="14"/>
    </row>
    <row r="36" spans="1:12" x14ac:dyDescent="0.2">
      <c r="A36" s="860"/>
      <c r="B36" s="879">
        <v>75011</v>
      </c>
      <c r="C36" s="880"/>
      <c r="D36" s="881"/>
      <c r="E36" s="878" t="s">
        <v>43</v>
      </c>
      <c r="F36" s="902">
        <f>F37</f>
        <v>118700</v>
      </c>
      <c r="G36" s="883">
        <f>G37+G38</f>
        <v>89991</v>
      </c>
      <c r="H36" s="884">
        <f t="shared" si="4"/>
        <v>0.75813816343723672</v>
      </c>
      <c r="I36" s="883">
        <f>I37+I38</f>
        <v>118731</v>
      </c>
      <c r="J36" s="885">
        <f>J37+J38</f>
        <v>122261</v>
      </c>
      <c r="K36" s="280">
        <f t="shared" si="0"/>
        <v>1.03</v>
      </c>
      <c r="L36" s="14"/>
    </row>
    <row r="37" spans="1:12" ht="33.75" x14ac:dyDescent="0.2">
      <c r="A37" s="37"/>
      <c r="B37" s="38"/>
      <c r="C37" s="39"/>
      <c r="D37" s="106">
        <v>2010</v>
      </c>
      <c r="E37" s="95" t="s">
        <v>23</v>
      </c>
      <c r="F37" s="107">
        <v>118700</v>
      </c>
      <c r="G37" s="42">
        <v>89960</v>
      </c>
      <c r="H37" s="43">
        <f t="shared" si="4"/>
        <v>0.75787700084246001</v>
      </c>
      <c r="I37" s="44">
        <v>118700</v>
      </c>
      <c r="J37" s="45">
        <v>122261</v>
      </c>
      <c r="K37" s="46">
        <f t="shared" si="0"/>
        <v>1.03</v>
      </c>
      <c r="L37" s="14"/>
    </row>
    <row r="38" spans="1:12" ht="33.75" x14ac:dyDescent="0.2">
      <c r="A38" s="37"/>
      <c r="B38" s="38"/>
      <c r="C38" s="39"/>
      <c r="D38" s="108">
        <v>2360</v>
      </c>
      <c r="E38" s="109" t="s">
        <v>44</v>
      </c>
      <c r="F38" s="110">
        <v>0</v>
      </c>
      <c r="G38" s="90">
        <v>31</v>
      </c>
      <c r="H38" s="91">
        <v>0</v>
      </c>
      <c r="I38" s="92">
        <v>31</v>
      </c>
      <c r="J38" s="93">
        <v>0</v>
      </c>
      <c r="K38" s="103">
        <v>0</v>
      </c>
      <c r="L38" s="111"/>
    </row>
    <row r="39" spans="1:12" x14ac:dyDescent="0.2">
      <c r="A39" s="37"/>
      <c r="B39" s="879">
        <v>75023</v>
      </c>
      <c r="C39" s="880"/>
      <c r="D39" s="881"/>
      <c r="E39" s="910" t="s">
        <v>45</v>
      </c>
      <c r="F39" s="960">
        <f>F40+F41+F42</f>
        <v>1800</v>
      </c>
      <c r="G39" s="913">
        <f>G40+G41+G42</f>
        <v>1920.42</v>
      </c>
      <c r="H39" s="912">
        <f t="shared" si="4"/>
        <v>1.0669</v>
      </c>
      <c r="I39" s="913">
        <f>I40+I41+I42</f>
        <v>2056.64</v>
      </c>
      <c r="J39" s="914">
        <f>J40+J41+J42</f>
        <v>1800</v>
      </c>
      <c r="K39" s="915">
        <f t="shared" si="0"/>
        <v>1</v>
      </c>
      <c r="L39" s="111"/>
    </row>
    <row r="40" spans="1:12" x14ac:dyDescent="0.2">
      <c r="A40" s="37"/>
      <c r="B40" s="38"/>
      <c r="C40" s="39"/>
      <c r="D40" s="40">
        <v>570</v>
      </c>
      <c r="E40" s="28" t="s">
        <v>46</v>
      </c>
      <c r="F40" s="54">
        <v>1000</v>
      </c>
      <c r="G40" s="42">
        <v>1250</v>
      </c>
      <c r="H40" s="43">
        <f t="shared" si="4"/>
        <v>1.25</v>
      </c>
      <c r="I40" s="44">
        <v>1250</v>
      </c>
      <c r="J40" s="45">
        <v>1000</v>
      </c>
      <c r="K40" s="46">
        <f t="shared" si="0"/>
        <v>1</v>
      </c>
      <c r="L40" s="14"/>
    </row>
    <row r="41" spans="1:12" x14ac:dyDescent="0.2">
      <c r="A41" s="37"/>
      <c r="B41" s="38"/>
      <c r="C41" s="50"/>
      <c r="D41" s="51">
        <v>690</v>
      </c>
      <c r="E41" s="52" t="s">
        <v>25</v>
      </c>
      <c r="F41" s="105">
        <v>200</v>
      </c>
      <c r="G41" s="42">
        <v>261.77</v>
      </c>
      <c r="H41" s="43">
        <f t="shared" si="4"/>
        <v>1.3088499999999998</v>
      </c>
      <c r="I41" s="44">
        <v>261.77</v>
      </c>
      <c r="J41" s="45">
        <v>200</v>
      </c>
      <c r="K41" s="46">
        <f t="shared" si="0"/>
        <v>1</v>
      </c>
      <c r="L41" s="14"/>
    </row>
    <row r="42" spans="1:12" x14ac:dyDescent="0.2">
      <c r="A42" s="37"/>
      <c r="B42" s="38"/>
      <c r="C42" s="50"/>
      <c r="D42" s="51">
        <v>970</v>
      </c>
      <c r="E42" s="52" t="s">
        <v>32</v>
      </c>
      <c r="F42" s="112">
        <v>600</v>
      </c>
      <c r="G42" s="42">
        <v>408.65</v>
      </c>
      <c r="H42" s="43">
        <f t="shared" si="4"/>
        <v>0.68108333333333326</v>
      </c>
      <c r="I42" s="44">
        <v>544.87</v>
      </c>
      <c r="J42" s="45">
        <v>600</v>
      </c>
      <c r="K42" s="46">
        <f t="shared" si="0"/>
        <v>1</v>
      </c>
      <c r="L42" s="14"/>
    </row>
    <row r="43" spans="1:12" ht="22.5" x14ac:dyDescent="0.2">
      <c r="A43" s="830">
        <v>751</v>
      </c>
      <c r="B43" s="831"/>
      <c r="C43" s="831"/>
      <c r="D43" s="839"/>
      <c r="E43" s="840" t="s">
        <v>47</v>
      </c>
      <c r="F43" s="841">
        <f>F44</f>
        <v>2930</v>
      </c>
      <c r="G43" s="842">
        <f>G44</f>
        <v>2196</v>
      </c>
      <c r="H43" s="843">
        <f t="shared" si="4"/>
        <v>0.74948805460750856</v>
      </c>
      <c r="I43" s="842">
        <f>I44</f>
        <v>2930</v>
      </c>
      <c r="J43" s="844">
        <f>J44</f>
        <v>2930</v>
      </c>
      <c r="K43" s="78">
        <f t="shared" si="0"/>
        <v>1</v>
      </c>
      <c r="L43" s="14"/>
    </row>
    <row r="44" spans="1:12" ht="22.5" x14ac:dyDescent="0.2">
      <c r="A44" s="37"/>
      <c r="B44" s="951">
        <v>75101</v>
      </c>
      <c r="C44" s="931"/>
      <c r="D44" s="957"/>
      <c r="E44" s="958" t="s">
        <v>48</v>
      </c>
      <c r="F44" s="959">
        <f>F45</f>
        <v>2930</v>
      </c>
      <c r="G44" s="935">
        <f>G45</f>
        <v>2196</v>
      </c>
      <c r="H44" s="934">
        <f t="shared" si="4"/>
        <v>0.74948805460750856</v>
      </c>
      <c r="I44" s="935">
        <f>I45</f>
        <v>2930</v>
      </c>
      <c r="J44" s="936">
        <f>J45</f>
        <v>2930</v>
      </c>
      <c r="K44" s="915">
        <f t="shared" si="0"/>
        <v>1</v>
      </c>
      <c r="L44" s="14"/>
    </row>
    <row r="45" spans="1:12" ht="33.75" x14ac:dyDescent="0.2">
      <c r="A45" s="63"/>
      <c r="B45" s="113"/>
      <c r="C45" s="113"/>
      <c r="D45" s="114">
        <v>2010</v>
      </c>
      <c r="E45" s="109" t="s">
        <v>23</v>
      </c>
      <c r="F45" s="115">
        <v>2930</v>
      </c>
      <c r="G45" s="90">
        <v>2196</v>
      </c>
      <c r="H45" s="91">
        <f t="shared" si="4"/>
        <v>0.74948805460750856</v>
      </c>
      <c r="I45" s="92">
        <v>2930</v>
      </c>
      <c r="J45" s="93">
        <v>2930</v>
      </c>
      <c r="K45" s="46">
        <f t="shared" si="0"/>
        <v>1</v>
      </c>
      <c r="L45" s="111"/>
    </row>
    <row r="46" spans="1:12" ht="33.75" x14ac:dyDescent="0.2">
      <c r="A46" s="830">
        <v>756</v>
      </c>
      <c r="B46" s="845"/>
      <c r="C46" s="845"/>
      <c r="D46" s="846"/>
      <c r="E46" s="833" t="s">
        <v>49</v>
      </c>
      <c r="F46" s="847">
        <f>F47+F50+F59+F70+F76</f>
        <v>18279769</v>
      </c>
      <c r="G46" s="848">
        <f>G47+G50+G59+G70+G76</f>
        <v>13354068.85</v>
      </c>
      <c r="H46" s="849">
        <f t="shared" si="4"/>
        <v>0.73053816216167722</v>
      </c>
      <c r="I46" s="848">
        <f>I47+I50+I59+I70+I76</f>
        <v>17841119.579999998</v>
      </c>
      <c r="J46" s="850">
        <f>J47+J50+J59+J70+J76</f>
        <v>18543925</v>
      </c>
      <c r="K46" s="78">
        <f t="shared" si="0"/>
        <v>1.0144507296563758</v>
      </c>
      <c r="L46" s="14"/>
    </row>
    <row r="47" spans="1:12" x14ac:dyDescent="0.2">
      <c r="A47" s="37"/>
      <c r="B47" s="940">
        <v>75601</v>
      </c>
      <c r="C47" s="941"/>
      <c r="D47" s="909"/>
      <c r="E47" s="910" t="s">
        <v>50</v>
      </c>
      <c r="F47" s="911">
        <f>F48+F49</f>
        <v>30000</v>
      </c>
      <c r="G47" s="911">
        <f>G48+G49</f>
        <v>41589.94</v>
      </c>
      <c r="H47" s="912">
        <f t="shared" si="4"/>
        <v>1.3863313333333334</v>
      </c>
      <c r="I47" s="913">
        <f>I48+I49</f>
        <v>54417.39</v>
      </c>
      <c r="J47" s="914">
        <f>J48+J49</f>
        <v>42000</v>
      </c>
      <c r="K47" s="915">
        <f t="shared" si="0"/>
        <v>1.4</v>
      </c>
      <c r="L47" s="14"/>
    </row>
    <row r="48" spans="1:12" ht="22.5" x14ac:dyDescent="0.2">
      <c r="A48" s="37"/>
      <c r="B48" s="116"/>
      <c r="C48" s="39"/>
      <c r="D48" s="51">
        <v>350</v>
      </c>
      <c r="E48" s="28" t="s">
        <v>51</v>
      </c>
      <c r="F48" s="41">
        <v>30000</v>
      </c>
      <c r="G48" s="42">
        <v>41551.47</v>
      </c>
      <c r="H48" s="43">
        <f t="shared" si="4"/>
        <v>1.385049</v>
      </c>
      <c r="I48" s="44">
        <v>54378.92</v>
      </c>
      <c r="J48" s="45">
        <v>42000</v>
      </c>
      <c r="K48" s="46">
        <f t="shared" si="0"/>
        <v>1.4</v>
      </c>
      <c r="L48" s="14"/>
    </row>
    <row r="49" spans="1:12" x14ac:dyDescent="0.2">
      <c r="A49" s="37"/>
      <c r="B49" s="38"/>
      <c r="C49" s="117"/>
      <c r="D49" s="118">
        <v>910</v>
      </c>
      <c r="E49" s="36" t="s">
        <v>30</v>
      </c>
      <c r="F49" s="119">
        <v>0</v>
      </c>
      <c r="G49" s="42">
        <v>38.47</v>
      </c>
      <c r="H49" s="43">
        <v>0</v>
      </c>
      <c r="I49" s="44">
        <v>38.47</v>
      </c>
      <c r="J49" s="45">
        <v>0</v>
      </c>
      <c r="K49" s="46">
        <v>0</v>
      </c>
      <c r="L49" s="14"/>
    </row>
    <row r="50" spans="1:12" ht="33.75" x14ac:dyDescent="0.2">
      <c r="A50" s="37"/>
      <c r="B50" s="955">
        <v>75615</v>
      </c>
      <c r="C50" s="355"/>
      <c r="D50" s="356"/>
      <c r="E50" s="925" t="s">
        <v>52</v>
      </c>
      <c r="F50" s="926">
        <f>SUM(F51:F58)</f>
        <v>5027559</v>
      </c>
      <c r="G50" s="926">
        <f>SUM(G51:G58)</f>
        <v>3956739.93</v>
      </c>
      <c r="H50" s="927">
        <f t="shared" si="4"/>
        <v>0.78701014349110576</v>
      </c>
      <c r="I50" s="928">
        <f>SUM(I51:I58)</f>
        <v>5377994.379999999</v>
      </c>
      <c r="J50" s="929">
        <f>SUM(J51:J58)</f>
        <v>5353305</v>
      </c>
      <c r="K50" s="956">
        <f t="shared" si="0"/>
        <v>1.0647920790188639</v>
      </c>
      <c r="L50" s="14"/>
    </row>
    <row r="51" spans="1:12" x14ac:dyDescent="0.2">
      <c r="A51" s="37"/>
      <c r="B51" s="38"/>
      <c r="C51" s="50"/>
      <c r="D51" s="94">
        <v>310</v>
      </c>
      <c r="E51" s="95" t="s">
        <v>53</v>
      </c>
      <c r="F51" s="120">
        <v>4212460</v>
      </c>
      <c r="G51" s="42">
        <v>3498394.13</v>
      </c>
      <c r="H51" s="43">
        <f t="shared" si="4"/>
        <v>0.83048720462627534</v>
      </c>
      <c r="I51" s="44">
        <v>4590936.18</v>
      </c>
      <c r="J51" s="45">
        <v>4538542</v>
      </c>
      <c r="K51" s="46">
        <f t="shared" si="0"/>
        <v>1.0774089249512162</v>
      </c>
      <c r="L51" s="121"/>
    </row>
    <row r="52" spans="1:12" x14ac:dyDescent="0.2">
      <c r="A52" s="37"/>
      <c r="B52" s="38"/>
      <c r="C52" s="50"/>
      <c r="D52" s="97">
        <v>320</v>
      </c>
      <c r="E52" s="98" t="s">
        <v>54</v>
      </c>
      <c r="F52" s="122">
        <v>132776</v>
      </c>
      <c r="G52" s="42">
        <v>76427</v>
      </c>
      <c r="H52" s="43">
        <f t="shared" si="4"/>
        <v>0.57560854371271919</v>
      </c>
      <c r="I52" s="44">
        <v>93099</v>
      </c>
      <c r="J52" s="45">
        <v>108067</v>
      </c>
      <c r="K52" s="46">
        <f t="shared" si="0"/>
        <v>0.8139046213171055</v>
      </c>
      <c r="L52" s="123"/>
    </row>
    <row r="53" spans="1:12" x14ac:dyDescent="0.2">
      <c r="A53" s="37"/>
      <c r="B53" s="38"/>
      <c r="C53" s="50"/>
      <c r="D53" s="124">
        <v>330</v>
      </c>
      <c r="E53" s="125" t="s">
        <v>55</v>
      </c>
      <c r="F53" s="126">
        <v>126973</v>
      </c>
      <c r="G53" s="90">
        <v>94701</v>
      </c>
      <c r="H53" s="91">
        <f t="shared" si="4"/>
        <v>0.74583572885574101</v>
      </c>
      <c r="I53" s="92">
        <v>125699</v>
      </c>
      <c r="J53" s="93">
        <v>116056</v>
      </c>
      <c r="K53" s="103">
        <f t="shared" si="0"/>
        <v>0.91402109109810747</v>
      </c>
      <c r="L53" s="121"/>
    </row>
    <row r="54" spans="1:12" x14ac:dyDescent="0.2">
      <c r="A54" s="37"/>
      <c r="B54" s="38"/>
      <c r="C54" s="50"/>
      <c r="D54" s="51">
        <v>340</v>
      </c>
      <c r="E54" s="52" t="s">
        <v>56</v>
      </c>
      <c r="F54" s="53">
        <v>15670</v>
      </c>
      <c r="G54" s="42">
        <v>12365</v>
      </c>
      <c r="H54" s="43">
        <f t="shared" si="4"/>
        <v>0.78908742820676447</v>
      </c>
      <c r="I54" s="44">
        <v>14365</v>
      </c>
      <c r="J54" s="45">
        <v>26240</v>
      </c>
      <c r="K54" s="46">
        <f t="shared" si="0"/>
        <v>1.6745373324824506</v>
      </c>
      <c r="L54" s="121"/>
    </row>
    <row r="55" spans="1:12" x14ac:dyDescent="0.2">
      <c r="A55" s="37"/>
      <c r="B55" s="38"/>
      <c r="C55" s="50"/>
      <c r="D55" s="51">
        <v>500</v>
      </c>
      <c r="E55" s="52" t="s">
        <v>57</v>
      </c>
      <c r="F55" s="127">
        <v>280</v>
      </c>
      <c r="G55" s="42">
        <v>2248</v>
      </c>
      <c r="H55" s="43">
        <f t="shared" si="4"/>
        <v>8.0285714285714285</v>
      </c>
      <c r="I55" s="44">
        <v>2248</v>
      </c>
      <c r="J55" s="45">
        <v>5000</v>
      </c>
      <c r="K55" s="46">
        <f t="shared" si="0"/>
        <v>17.857142857142858</v>
      </c>
      <c r="L55" s="128"/>
    </row>
    <row r="56" spans="1:12" x14ac:dyDescent="0.2">
      <c r="A56" s="37"/>
      <c r="B56" s="38"/>
      <c r="C56" s="117"/>
      <c r="D56" s="118">
        <v>690</v>
      </c>
      <c r="E56" s="36" t="s">
        <v>25</v>
      </c>
      <c r="F56" s="119">
        <v>400</v>
      </c>
      <c r="G56" s="42">
        <v>211.2</v>
      </c>
      <c r="H56" s="43">
        <f t="shared" si="4"/>
        <v>0.52800000000000002</v>
      </c>
      <c r="I56" s="44">
        <v>281.60000000000002</v>
      </c>
      <c r="J56" s="45">
        <v>400</v>
      </c>
      <c r="K56" s="46">
        <f t="shared" si="0"/>
        <v>1</v>
      </c>
      <c r="L56" s="14"/>
    </row>
    <row r="57" spans="1:12" x14ac:dyDescent="0.2">
      <c r="A57" s="37"/>
      <c r="B57" s="38"/>
      <c r="C57" s="117"/>
      <c r="D57" s="118">
        <v>910</v>
      </c>
      <c r="E57" s="36" t="s">
        <v>30</v>
      </c>
      <c r="F57" s="119">
        <v>1000</v>
      </c>
      <c r="G57" s="42">
        <v>2362.6</v>
      </c>
      <c r="H57" s="43">
        <f t="shared" si="4"/>
        <v>2.3626</v>
      </c>
      <c r="I57" s="44">
        <v>2362.6</v>
      </c>
      <c r="J57" s="45">
        <v>2000</v>
      </c>
      <c r="K57" s="46">
        <f t="shared" si="0"/>
        <v>2</v>
      </c>
      <c r="L57" s="14"/>
    </row>
    <row r="58" spans="1:12" ht="22.5" x14ac:dyDescent="0.2">
      <c r="A58" s="37"/>
      <c r="B58" s="113"/>
      <c r="C58" s="129"/>
      <c r="D58" s="114">
        <v>2680</v>
      </c>
      <c r="E58" s="109" t="s">
        <v>58</v>
      </c>
      <c r="F58" s="130">
        <v>538000</v>
      </c>
      <c r="G58" s="90">
        <v>270031</v>
      </c>
      <c r="H58" s="91">
        <f>G58/F58</f>
        <v>0.50191635687732339</v>
      </c>
      <c r="I58" s="92">
        <v>549003</v>
      </c>
      <c r="J58" s="93">
        <v>557000</v>
      </c>
      <c r="K58" s="103">
        <f t="shared" si="0"/>
        <v>1.0353159851301115</v>
      </c>
      <c r="L58" s="111"/>
    </row>
    <row r="59" spans="1:12" ht="45" x14ac:dyDescent="0.2">
      <c r="A59" s="37"/>
      <c r="B59" s="951">
        <v>75616</v>
      </c>
      <c r="C59" s="944"/>
      <c r="D59" s="944"/>
      <c r="E59" s="945" t="s">
        <v>59</v>
      </c>
      <c r="F59" s="946">
        <f>SUM(F60:F69)</f>
        <v>4433585</v>
      </c>
      <c r="G59" s="946">
        <f>SUM(G60:G69)</f>
        <v>3286221.4099999997</v>
      </c>
      <c r="H59" s="948">
        <f t="shared" si="4"/>
        <v>0.74121087336771474</v>
      </c>
      <c r="I59" s="947">
        <f>SUM(I60:I69)</f>
        <v>4245998.08</v>
      </c>
      <c r="J59" s="952">
        <f>SUM(J60:J69)</f>
        <v>4673774</v>
      </c>
      <c r="K59" s="915">
        <f t="shared" si="0"/>
        <v>1.0541748945830518</v>
      </c>
      <c r="L59" s="111"/>
    </row>
    <row r="60" spans="1:12" x14ac:dyDescent="0.2">
      <c r="A60" s="37"/>
      <c r="B60" s="38"/>
      <c r="C60" s="50"/>
      <c r="D60" s="51">
        <v>310</v>
      </c>
      <c r="E60" s="131" t="s">
        <v>53</v>
      </c>
      <c r="F60" s="42">
        <v>3028523</v>
      </c>
      <c r="G60" s="121">
        <v>2140682.4700000002</v>
      </c>
      <c r="H60" s="43">
        <f t="shared" si="4"/>
        <v>0.70684042023124816</v>
      </c>
      <c r="I60" s="44">
        <v>2904841.98</v>
      </c>
      <c r="J60" s="45">
        <v>3147626</v>
      </c>
      <c r="K60" s="46">
        <f t="shared" si="0"/>
        <v>1.0393270911265986</v>
      </c>
      <c r="L60" s="121"/>
    </row>
    <row r="61" spans="1:12" x14ac:dyDescent="0.2">
      <c r="A61" s="37"/>
      <c r="B61" s="38"/>
      <c r="C61" s="50"/>
      <c r="D61" s="94">
        <v>320</v>
      </c>
      <c r="E61" s="132" t="s">
        <v>54</v>
      </c>
      <c r="F61" s="42">
        <v>663745</v>
      </c>
      <c r="G61" s="121">
        <v>468622.99</v>
      </c>
      <c r="H61" s="43">
        <f t="shared" si="4"/>
        <v>0.70602865558309291</v>
      </c>
      <c r="I61" s="44">
        <v>611396.41</v>
      </c>
      <c r="J61" s="45">
        <v>681053</v>
      </c>
      <c r="K61" s="46">
        <f t="shared" si="0"/>
        <v>1.0260762792940059</v>
      </c>
      <c r="L61" s="121"/>
    </row>
    <row r="62" spans="1:12" x14ac:dyDescent="0.2">
      <c r="A62" s="37"/>
      <c r="B62" s="38"/>
      <c r="C62" s="50"/>
      <c r="D62" s="124">
        <v>330</v>
      </c>
      <c r="E62" s="133" t="s">
        <v>55</v>
      </c>
      <c r="F62" s="90">
        <v>6517</v>
      </c>
      <c r="G62" s="123">
        <v>5028</v>
      </c>
      <c r="H62" s="91">
        <f t="shared" si="4"/>
        <v>0.7715206383305202</v>
      </c>
      <c r="I62" s="92">
        <v>6486</v>
      </c>
      <c r="J62" s="93">
        <v>6163</v>
      </c>
      <c r="K62" s="103">
        <f t="shared" si="0"/>
        <v>0.94568052785023782</v>
      </c>
      <c r="L62" s="123"/>
    </row>
    <row r="63" spans="1:12" x14ac:dyDescent="0.2">
      <c r="A63" s="37"/>
      <c r="B63" s="38"/>
      <c r="C63" s="50"/>
      <c r="D63" s="51">
        <v>340</v>
      </c>
      <c r="E63" s="131" t="s">
        <v>56</v>
      </c>
      <c r="F63" s="42">
        <v>279200</v>
      </c>
      <c r="G63" s="121">
        <v>220540.79</v>
      </c>
      <c r="H63" s="43">
        <f t="shared" si="4"/>
        <v>0.78990254297994267</v>
      </c>
      <c r="I63" s="44">
        <v>241540.76</v>
      </c>
      <c r="J63" s="45">
        <v>319707</v>
      </c>
      <c r="K63" s="46">
        <f t="shared" si="0"/>
        <v>1.1450823782234958</v>
      </c>
      <c r="L63" s="123"/>
    </row>
    <row r="64" spans="1:12" x14ac:dyDescent="0.2">
      <c r="A64" s="37"/>
      <c r="B64" s="38"/>
      <c r="C64" s="50"/>
      <c r="D64" s="51">
        <v>360</v>
      </c>
      <c r="E64" s="131" t="s">
        <v>60</v>
      </c>
      <c r="F64" s="42">
        <v>65000</v>
      </c>
      <c r="G64" s="121">
        <v>39933</v>
      </c>
      <c r="H64" s="43">
        <f t="shared" si="4"/>
        <v>0.61435384615384614</v>
      </c>
      <c r="I64" s="44">
        <v>39933</v>
      </c>
      <c r="J64" s="45">
        <v>66625</v>
      </c>
      <c r="K64" s="46">
        <f t="shared" si="0"/>
        <v>1.0249999999999999</v>
      </c>
      <c r="L64" s="123"/>
    </row>
    <row r="65" spans="1:12" x14ac:dyDescent="0.2">
      <c r="A65" s="37"/>
      <c r="B65" s="38"/>
      <c r="C65" s="50"/>
      <c r="D65" s="51">
        <v>430</v>
      </c>
      <c r="E65" s="131" t="s">
        <v>61</v>
      </c>
      <c r="F65" s="42">
        <v>93600</v>
      </c>
      <c r="G65" s="121">
        <v>47656</v>
      </c>
      <c r="H65" s="43">
        <f t="shared" si="4"/>
        <v>0.50914529914529916</v>
      </c>
      <c r="I65" s="44">
        <v>75094</v>
      </c>
      <c r="J65" s="45">
        <v>93600</v>
      </c>
      <c r="K65" s="46">
        <f t="shared" si="0"/>
        <v>1</v>
      </c>
      <c r="L65" s="123"/>
    </row>
    <row r="66" spans="1:12" x14ac:dyDescent="0.2">
      <c r="A66" s="37"/>
      <c r="B66" s="38"/>
      <c r="C66" s="50"/>
      <c r="D66" s="40">
        <v>500</v>
      </c>
      <c r="E66" s="134" t="s">
        <v>57</v>
      </c>
      <c r="F66" s="55">
        <v>250000</v>
      </c>
      <c r="G66" s="135">
        <v>317970.13</v>
      </c>
      <c r="H66" s="56">
        <f t="shared" si="4"/>
        <v>1.2718805200000001</v>
      </c>
      <c r="I66" s="57">
        <v>317970.13</v>
      </c>
      <c r="J66" s="58">
        <v>310000</v>
      </c>
      <c r="K66" s="136">
        <f t="shared" si="0"/>
        <v>1.24</v>
      </c>
      <c r="L66" s="123"/>
    </row>
    <row r="67" spans="1:12" x14ac:dyDescent="0.2">
      <c r="A67" s="37"/>
      <c r="B67" s="38"/>
      <c r="C67" s="117"/>
      <c r="D67" s="118">
        <v>560</v>
      </c>
      <c r="E67" s="137" t="s">
        <v>62</v>
      </c>
      <c r="F67" s="55">
        <v>0</v>
      </c>
      <c r="G67" s="121">
        <v>21</v>
      </c>
      <c r="H67" s="56">
        <v>0</v>
      </c>
      <c r="I67" s="44">
        <v>21</v>
      </c>
      <c r="J67" s="58">
        <v>0</v>
      </c>
      <c r="K67" s="136">
        <v>0</v>
      </c>
      <c r="L67" s="123"/>
    </row>
    <row r="68" spans="1:12" x14ac:dyDescent="0.2">
      <c r="A68" s="37"/>
      <c r="B68" s="38"/>
      <c r="C68" s="117"/>
      <c r="D68" s="118">
        <v>690</v>
      </c>
      <c r="E68" s="137" t="s">
        <v>25</v>
      </c>
      <c r="F68" s="42">
        <v>7000</v>
      </c>
      <c r="G68" s="121">
        <v>8714.7999999999993</v>
      </c>
      <c r="H68" s="56">
        <f t="shared" si="4"/>
        <v>1.2449714285714284</v>
      </c>
      <c r="I68" s="44">
        <v>8714.7999999999993</v>
      </c>
      <c r="J68" s="45">
        <v>9000</v>
      </c>
      <c r="K68" s="136">
        <f t="shared" si="0"/>
        <v>1.2857142857142858</v>
      </c>
      <c r="L68" s="123"/>
    </row>
    <row r="69" spans="1:12" x14ac:dyDescent="0.2">
      <c r="A69" s="37"/>
      <c r="B69" s="113"/>
      <c r="C69" s="138"/>
      <c r="D69" s="118">
        <v>910</v>
      </c>
      <c r="E69" s="137" t="s">
        <v>30</v>
      </c>
      <c r="F69" s="42">
        <v>40000</v>
      </c>
      <c r="G69" s="121">
        <v>37052.230000000003</v>
      </c>
      <c r="H69" s="43">
        <f t="shared" si="4"/>
        <v>0.92630575000000004</v>
      </c>
      <c r="I69" s="44">
        <v>40000</v>
      </c>
      <c r="J69" s="45">
        <v>40000</v>
      </c>
      <c r="K69" s="46">
        <f t="shared" si="0"/>
        <v>1</v>
      </c>
      <c r="L69" s="123"/>
    </row>
    <row r="70" spans="1:12" ht="22.5" x14ac:dyDescent="0.2">
      <c r="A70" s="37"/>
      <c r="B70" s="951">
        <v>75618</v>
      </c>
      <c r="C70" s="944"/>
      <c r="D70" s="944"/>
      <c r="E70" s="945" t="s">
        <v>63</v>
      </c>
      <c r="F70" s="953">
        <f>SUM(F71:F75)</f>
        <v>365000</v>
      </c>
      <c r="G70" s="947">
        <f>SUM(G71:G75)</f>
        <v>328288.69999999995</v>
      </c>
      <c r="H70" s="948">
        <f t="shared" si="4"/>
        <v>0.89942109589041086</v>
      </c>
      <c r="I70" s="947">
        <f>SUM(I71:I75)</f>
        <v>342793.85</v>
      </c>
      <c r="J70" s="952">
        <f>SUM(J71:J75)</f>
        <v>357000</v>
      </c>
      <c r="K70" s="954">
        <f t="shared" si="0"/>
        <v>0.9780821917808219</v>
      </c>
      <c r="L70" s="111"/>
    </row>
    <row r="71" spans="1:12" x14ac:dyDescent="0.2">
      <c r="A71" s="37"/>
      <c r="B71" s="38"/>
      <c r="C71" s="50"/>
      <c r="D71" s="97">
        <v>410</v>
      </c>
      <c r="E71" s="139" t="s">
        <v>64</v>
      </c>
      <c r="F71" s="42">
        <v>50000</v>
      </c>
      <c r="G71" s="121">
        <v>35250.85</v>
      </c>
      <c r="H71" s="43">
        <f t="shared" si="4"/>
        <v>0.705017</v>
      </c>
      <c r="I71" s="44">
        <v>47000</v>
      </c>
      <c r="J71" s="45">
        <v>47000</v>
      </c>
      <c r="K71" s="46">
        <f t="shared" si="0"/>
        <v>0.94</v>
      </c>
      <c r="L71" s="14"/>
    </row>
    <row r="72" spans="1:12" x14ac:dyDescent="0.2">
      <c r="A72" s="37"/>
      <c r="B72" s="38"/>
      <c r="C72" s="50"/>
      <c r="D72" s="124">
        <v>480</v>
      </c>
      <c r="E72" s="133" t="s">
        <v>65</v>
      </c>
      <c r="F72" s="90">
        <v>295000</v>
      </c>
      <c r="G72" s="123">
        <v>280872.19</v>
      </c>
      <c r="H72" s="91">
        <f t="shared" si="4"/>
        <v>0.95210911864406778</v>
      </c>
      <c r="I72" s="92">
        <v>280872.19</v>
      </c>
      <c r="J72" s="93">
        <v>290000</v>
      </c>
      <c r="K72" s="103">
        <f t="shared" si="0"/>
        <v>0.98305084745762716</v>
      </c>
      <c r="L72" s="14"/>
    </row>
    <row r="73" spans="1:12" ht="22.5" x14ac:dyDescent="0.2">
      <c r="A73" s="37"/>
      <c r="B73" s="38"/>
      <c r="C73" s="39"/>
      <c r="D73" s="94">
        <v>490</v>
      </c>
      <c r="E73" s="132" t="s">
        <v>28</v>
      </c>
      <c r="F73" s="42">
        <v>20000</v>
      </c>
      <c r="G73" s="121">
        <v>11835.7</v>
      </c>
      <c r="H73" s="43">
        <f t="shared" si="4"/>
        <v>0.59178500000000001</v>
      </c>
      <c r="I73" s="44">
        <v>14591.7</v>
      </c>
      <c r="J73" s="45">
        <v>20000</v>
      </c>
      <c r="K73" s="46">
        <f t="shared" si="0"/>
        <v>1</v>
      </c>
      <c r="L73" s="14"/>
    </row>
    <row r="74" spans="1:12" x14ac:dyDescent="0.2">
      <c r="A74" s="37"/>
      <c r="B74" s="38"/>
      <c r="C74" s="117"/>
      <c r="D74" s="140">
        <v>690</v>
      </c>
      <c r="E74" s="141" t="s">
        <v>25</v>
      </c>
      <c r="F74" s="142">
        <v>0</v>
      </c>
      <c r="G74" s="142">
        <v>17.600000000000001</v>
      </c>
      <c r="H74" s="143">
        <v>0</v>
      </c>
      <c r="I74" s="144">
        <v>17.600000000000001</v>
      </c>
      <c r="J74" s="145">
        <v>0</v>
      </c>
      <c r="K74" s="103">
        <v>0</v>
      </c>
      <c r="L74" s="14"/>
    </row>
    <row r="75" spans="1:12" x14ac:dyDescent="0.2">
      <c r="A75" s="37"/>
      <c r="B75" s="113"/>
      <c r="C75" s="138"/>
      <c r="D75" s="118">
        <v>910</v>
      </c>
      <c r="E75" s="137" t="s">
        <v>30</v>
      </c>
      <c r="F75" s="146">
        <v>0</v>
      </c>
      <c r="G75" s="146">
        <v>312.36</v>
      </c>
      <c r="H75" s="147">
        <v>0</v>
      </c>
      <c r="I75" s="148">
        <v>312.36</v>
      </c>
      <c r="J75" s="149">
        <v>0</v>
      </c>
      <c r="K75" s="46">
        <v>0</v>
      </c>
      <c r="L75" s="14"/>
    </row>
    <row r="76" spans="1:12" ht="22.5" x14ac:dyDescent="0.2">
      <c r="A76" s="37"/>
      <c r="B76" s="951">
        <v>75621</v>
      </c>
      <c r="C76" s="944"/>
      <c r="D76" s="944"/>
      <c r="E76" s="945" t="s">
        <v>66</v>
      </c>
      <c r="F76" s="946">
        <f>SUM(F77:F78)</f>
        <v>8423625</v>
      </c>
      <c r="G76" s="947">
        <f>SUM(G77:G78)</f>
        <v>5741228.8700000001</v>
      </c>
      <c r="H76" s="948">
        <f t="shared" si="4"/>
        <v>0.68156273219664931</v>
      </c>
      <c r="I76" s="947">
        <f>SUM(I77:I78)</f>
        <v>7819915.8799999999</v>
      </c>
      <c r="J76" s="952">
        <f>SUM(J77:J78)</f>
        <v>8117846</v>
      </c>
      <c r="K76" s="915">
        <f t="shared" si="0"/>
        <v>0.96369983231684697</v>
      </c>
      <c r="L76" s="14"/>
    </row>
    <row r="77" spans="1:12" x14ac:dyDescent="0.2">
      <c r="A77" s="37"/>
      <c r="B77" s="38"/>
      <c r="C77" s="50"/>
      <c r="D77" s="51">
        <v>10</v>
      </c>
      <c r="E77" s="52" t="s">
        <v>67</v>
      </c>
      <c r="F77" s="150">
        <v>7050625</v>
      </c>
      <c r="G77" s="42">
        <v>4733063</v>
      </c>
      <c r="H77" s="43">
        <f t="shared" si="4"/>
        <v>0.67129694176048227</v>
      </c>
      <c r="I77" s="44">
        <v>6654750</v>
      </c>
      <c r="J77" s="45">
        <v>7117846</v>
      </c>
      <c r="K77" s="46">
        <f t="shared" si="0"/>
        <v>1.0095340483999646</v>
      </c>
      <c r="L77" s="151"/>
    </row>
    <row r="78" spans="1:12" x14ac:dyDescent="0.2">
      <c r="A78" s="37"/>
      <c r="B78" s="38"/>
      <c r="C78" s="50"/>
      <c r="D78" s="51">
        <v>20</v>
      </c>
      <c r="E78" s="52" t="s">
        <v>68</v>
      </c>
      <c r="F78" s="127">
        <v>1373000</v>
      </c>
      <c r="G78" s="42">
        <v>1008165.87</v>
      </c>
      <c r="H78" s="43">
        <f t="shared" si="4"/>
        <v>0.73427958485069189</v>
      </c>
      <c r="I78" s="44">
        <v>1165165.8799999999</v>
      </c>
      <c r="J78" s="45">
        <v>1000000</v>
      </c>
      <c r="K78" s="46">
        <f t="shared" si="0"/>
        <v>0.72833211944646759</v>
      </c>
      <c r="L78" s="14"/>
    </row>
    <row r="79" spans="1:12" x14ac:dyDescent="0.2">
      <c r="A79" s="862">
        <v>758</v>
      </c>
      <c r="B79" s="823"/>
      <c r="C79" s="863"/>
      <c r="D79" s="864"/>
      <c r="E79" s="865" t="s">
        <v>69</v>
      </c>
      <c r="F79" s="866">
        <f>F80+F82+F84+F91</f>
        <v>18909926.949999999</v>
      </c>
      <c r="G79" s="867">
        <f>G80+G82+G84+G91</f>
        <v>15351666.689999999</v>
      </c>
      <c r="H79" s="868">
        <f t="shared" si="4"/>
        <v>0.81183109435544387</v>
      </c>
      <c r="I79" s="867">
        <f>I80+I82+I84+I91</f>
        <v>18877224.550000001</v>
      </c>
      <c r="J79" s="869">
        <f>J80+J82+J84+J91</f>
        <v>15927341</v>
      </c>
      <c r="K79" s="78">
        <f t="shared" si="0"/>
        <v>0.84227406283026385</v>
      </c>
      <c r="L79" s="121"/>
    </row>
    <row r="80" spans="1:12" ht="22.5" x14ac:dyDescent="0.2">
      <c r="A80" s="37"/>
      <c r="B80" s="916">
        <v>75801</v>
      </c>
      <c r="C80" s="356"/>
      <c r="D80" s="356"/>
      <c r="E80" s="925" t="s">
        <v>70</v>
      </c>
      <c r="F80" s="950">
        <f>F81</f>
        <v>12126864</v>
      </c>
      <c r="G80" s="928">
        <f>G81</f>
        <v>10261196</v>
      </c>
      <c r="H80" s="927">
        <f t="shared" si="4"/>
        <v>0.84615412525447631</v>
      </c>
      <c r="I80" s="928">
        <f>I81</f>
        <v>12126864</v>
      </c>
      <c r="J80" s="929">
        <f>J81</f>
        <v>12355097</v>
      </c>
      <c r="K80" s="280">
        <f t="shared" ref="K80:K167" si="5">J80/F80</f>
        <v>1.0188204469020186</v>
      </c>
      <c r="L80" s="14"/>
    </row>
    <row r="81" spans="1:12" x14ac:dyDescent="0.2">
      <c r="A81" s="37"/>
      <c r="B81" s="38"/>
      <c r="C81" s="50"/>
      <c r="D81" s="48">
        <v>2920</v>
      </c>
      <c r="E81" s="52" t="s">
        <v>71</v>
      </c>
      <c r="F81" s="152">
        <v>12126864</v>
      </c>
      <c r="G81" s="42">
        <v>10261196</v>
      </c>
      <c r="H81" s="43">
        <f t="shared" si="4"/>
        <v>0.84615412525447631</v>
      </c>
      <c r="I81" s="44">
        <v>12126864</v>
      </c>
      <c r="J81" s="45">
        <v>12355097</v>
      </c>
      <c r="K81" s="46">
        <f t="shared" si="5"/>
        <v>1.0188204469020186</v>
      </c>
      <c r="L81" s="121"/>
    </row>
    <row r="82" spans="1:12" x14ac:dyDescent="0.2">
      <c r="A82" s="37"/>
      <c r="B82" s="879">
        <v>75807</v>
      </c>
      <c r="C82" s="880"/>
      <c r="D82" s="881"/>
      <c r="E82" s="878" t="s">
        <v>72</v>
      </c>
      <c r="F82" s="949">
        <f>F83</f>
        <v>4736148</v>
      </c>
      <c r="G82" s="883">
        <f>G83</f>
        <v>3552111</v>
      </c>
      <c r="H82" s="884">
        <f t="shared" si="4"/>
        <v>0.75</v>
      </c>
      <c r="I82" s="883">
        <f>I83</f>
        <v>4736148</v>
      </c>
      <c r="J82" s="885">
        <f>J83</f>
        <v>3237289</v>
      </c>
      <c r="K82" s="280">
        <f t="shared" si="5"/>
        <v>0.68352783739021672</v>
      </c>
      <c r="L82" s="121"/>
    </row>
    <row r="83" spans="1:12" x14ac:dyDescent="0.2">
      <c r="A83" s="37"/>
      <c r="B83" s="113"/>
      <c r="C83" s="129"/>
      <c r="D83" s="106">
        <v>2920</v>
      </c>
      <c r="E83" s="95" t="s">
        <v>71</v>
      </c>
      <c r="F83" s="120">
        <v>4736148</v>
      </c>
      <c r="G83" s="42">
        <v>3552111</v>
      </c>
      <c r="H83" s="43">
        <f t="shared" si="4"/>
        <v>0.75</v>
      </c>
      <c r="I83" s="44">
        <v>4736148</v>
      </c>
      <c r="J83" s="45">
        <v>3237289</v>
      </c>
      <c r="K83" s="46">
        <f t="shared" si="5"/>
        <v>0.68352783739021672</v>
      </c>
      <c r="L83" s="121"/>
    </row>
    <row r="84" spans="1:12" x14ac:dyDescent="0.2">
      <c r="A84" s="37"/>
      <c r="B84" s="942">
        <v>75814</v>
      </c>
      <c r="C84" s="943"/>
      <c r="D84" s="944"/>
      <c r="E84" s="945" t="s">
        <v>73</v>
      </c>
      <c r="F84" s="946">
        <f>SUM(F85:F90)</f>
        <v>1782295.95</v>
      </c>
      <c r="G84" s="947">
        <f>SUM(G85:G90)</f>
        <v>1339891.69</v>
      </c>
      <c r="H84" s="948">
        <f t="shared" si="4"/>
        <v>0.75177845183343428</v>
      </c>
      <c r="I84" s="913">
        <f>SUM(I85:I90)</f>
        <v>1749593.55</v>
      </c>
      <c r="J84" s="914">
        <f>SUM(J85:J90)</f>
        <v>100000</v>
      </c>
      <c r="K84" s="915">
        <f t="shared" si="5"/>
        <v>5.6107404609206456E-2</v>
      </c>
      <c r="L84" s="153"/>
    </row>
    <row r="85" spans="1:12" x14ac:dyDescent="0.2">
      <c r="A85" s="37"/>
      <c r="B85" s="154"/>
      <c r="C85" s="155"/>
      <c r="D85" s="156" t="s">
        <v>74</v>
      </c>
      <c r="E85" s="36" t="s">
        <v>46</v>
      </c>
      <c r="F85" s="157">
        <v>0</v>
      </c>
      <c r="G85" s="158">
        <v>3053.48</v>
      </c>
      <c r="H85" s="159">
        <v>0</v>
      </c>
      <c r="I85" s="160">
        <v>3053.48</v>
      </c>
      <c r="J85" s="161">
        <v>0</v>
      </c>
      <c r="K85" s="162">
        <v>0</v>
      </c>
      <c r="L85" s="153"/>
    </row>
    <row r="86" spans="1:12" x14ac:dyDescent="0.2">
      <c r="A86" s="37"/>
      <c r="B86" s="38"/>
      <c r="C86" s="163"/>
      <c r="D86" s="164">
        <v>920</v>
      </c>
      <c r="E86" s="109" t="s">
        <v>19</v>
      </c>
      <c r="F86" s="130">
        <v>100000</v>
      </c>
      <c r="G86" s="90">
        <v>81127.22</v>
      </c>
      <c r="H86" s="91">
        <f t="shared" si="4"/>
        <v>0.8112722</v>
      </c>
      <c r="I86" s="44">
        <v>101264.12</v>
      </c>
      <c r="J86" s="45">
        <v>100000</v>
      </c>
      <c r="K86" s="46">
        <f t="shared" si="5"/>
        <v>1</v>
      </c>
      <c r="L86" s="151"/>
    </row>
    <row r="87" spans="1:12" x14ac:dyDescent="0.2">
      <c r="A87" s="37"/>
      <c r="B87" s="38"/>
      <c r="C87" s="50"/>
      <c r="D87" s="165" t="s">
        <v>75</v>
      </c>
      <c r="E87" s="98" t="s">
        <v>76</v>
      </c>
      <c r="F87" s="122">
        <v>6320</v>
      </c>
      <c r="G87" s="42">
        <v>6320</v>
      </c>
      <c r="H87" s="91">
        <f t="shared" si="4"/>
        <v>1</v>
      </c>
      <c r="I87" s="44">
        <v>6320</v>
      </c>
      <c r="J87" s="45">
        <v>0</v>
      </c>
      <c r="K87" s="46">
        <f t="shared" si="5"/>
        <v>0</v>
      </c>
      <c r="L87" s="151"/>
    </row>
    <row r="88" spans="1:12" x14ac:dyDescent="0.2">
      <c r="A88" s="37"/>
      <c r="B88" s="38"/>
      <c r="C88" s="50"/>
      <c r="D88" s="164">
        <v>970</v>
      </c>
      <c r="E88" s="109" t="s">
        <v>32</v>
      </c>
      <c r="F88" s="166">
        <v>1611700</v>
      </c>
      <c r="G88" s="90">
        <v>1185115.04</v>
      </c>
      <c r="H88" s="91">
        <f t="shared" si="4"/>
        <v>0.73531987342557548</v>
      </c>
      <c r="I88" s="92">
        <v>1574680</v>
      </c>
      <c r="J88" s="93">
        <v>0</v>
      </c>
      <c r="K88" s="103">
        <f t="shared" si="5"/>
        <v>0</v>
      </c>
      <c r="L88" s="153"/>
    </row>
    <row r="89" spans="1:12" ht="22.5" x14ac:dyDescent="0.2">
      <c r="A89" s="37"/>
      <c r="B89" s="38"/>
      <c r="C89" s="39"/>
      <c r="D89" s="167">
        <v>2030</v>
      </c>
      <c r="E89" s="98" t="s">
        <v>77</v>
      </c>
      <c r="F89" s="99">
        <v>61609.18</v>
      </c>
      <c r="G89" s="42">
        <v>61609.18</v>
      </c>
      <c r="H89" s="43">
        <f t="shared" ref="H89:H151" si="6">G89/F89</f>
        <v>1</v>
      </c>
      <c r="I89" s="44">
        <v>61609.18</v>
      </c>
      <c r="J89" s="45">
        <v>0</v>
      </c>
      <c r="K89" s="46">
        <f t="shared" si="5"/>
        <v>0</v>
      </c>
      <c r="L89" s="14"/>
    </row>
    <row r="90" spans="1:12" ht="33.75" x14ac:dyDescent="0.2">
      <c r="A90" s="37"/>
      <c r="B90" s="113"/>
      <c r="C90" s="129"/>
      <c r="D90" s="114">
        <v>6330</v>
      </c>
      <c r="E90" s="109" t="s">
        <v>78</v>
      </c>
      <c r="F90" s="115">
        <v>2666.77</v>
      </c>
      <c r="G90" s="90">
        <v>2666.77</v>
      </c>
      <c r="H90" s="91">
        <f t="shared" si="6"/>
        <v>1</v>
      </c>
      <c r="I90" s="92">
        <v>2666.77</v>
      </c>
      <c r="J90" s="93">
        <v>0</v>
      </c>
      <c r="K90" s="103">
        <f t="shared" si="5"/>
        <v>0</v>
      </c>
      <c r="L90" s="111"/>
    </row>
    <row r="91" spans="1:12" x14ac:dyDescent="0.2">
      <c r="A91" s="37"/>
      <c r="B91" s="940">
        <v>75831</v>
      </c>
      <c r="C91" s="941"/>
      <c r="D91" s="909"/>
      <c r="E91" s="910" t="s">
        <v>79</v>
      </c>
      <c r="F91" s="930">
        <f>F92</f>
        <v>264619</v>
      </c>
      <c r="G91" s="913">
        <f>G92</f>
        <v>198468</v>
      </c>
      <c r="H91" s="912">
        <f t="shared" si="6"/>
        <v>0.75001417131800818</v>
      </c>
      <c r="I91" s="913">
        <f>I92</f>
        <v>264619</v>
      </c>
      <c r="J91" s="914">
        <f>J92</f>
        <v>234955</v>
      </c>
      <c r="K91" s="915">
        <f t="shared" si="5"/>
        <v>0.88789920602828976</v>
      </c>
      <c r="L91" s="111"/>
    </row>
    <row r="92" spans="1:12" x14ac:dyDescent="0.2">
      <c r="A92" s="37"/>
      <c r="B92" s="38"/>
      <c r="C92" s="50"/>
      <c r="D92" s="48">
        <v>2920</v>
      </c>
      <c r="E92" s="52" t="s">
        <v>71</v>
      </c>
      <c r="F92" s="127">
        <v>264619</v>
      </c>
      <c r="G92" s="42">
        <v>198468</v>
      </c>
      <c r="H92" s="43">
        <f t="shared" si="6"/>
        <v>0.75001417131800818</v>
      </c>
      <c r="I92" s="44">
        <v>264619</v>
      </c>
      <c r="J92" s="45">
        <v>234955</v>
      </c>
      <c r="K92" s="46">
        <f t="shared" si="5"/>
        <v>0.88789920602828976</v>
      </c>
      <c r="L92" s="121"/>
    </row>
    <row r="93" spans="1:12" x14ac:dyDescent="0.2">
      <c r="A93" s="830">
        <v>801</v>
      </c>
      <c r="B93" s="823"/>
      <c r="C93" s="823"/>
      <c r="D93" s="824"/>
      <c r="E93" s="825" t="s">
        <v>80</v>
      </c>
      <c r="F93" s="838">
        <f>F94+F102+F109+F112+F100</f>
        <v>938650.52</v>
      </c>
      <c r="G93" s="838">
        <f>G94+G102+G109+G112+G100</f>
        <v>664397.82999999996</v>
      </c>
      <c r="H93" s="828">
        <f t="shared" si="6"/>
        <v>0.70782236396140275</v>
      </c>
      <c r="I93" s="827">
        <f>I94+I102+I109+I112+I100</f>
        <v>946449.22</v>
      </c>
      <c r="J93" s="829">
        <f>J94+J102+J109+J112</f>
        <v>710375</v>
      </c>
      <c r="K93" s="78">
        <f t="shared" si="5"/>
        <v>0.7568045666240083</v>
      </c>
      <c r="L93" s="14"/>
    </row>
    <row r="94" spans="1:12" x14ac:dyDescent="0.2">
      <c r="A94" s="860"/>
      <c r="B94" s="894">
        <v>80101</v>
      </c>
      <c r="C94" s="895"/>
      <c r="D94" s="896"/>
      <c r="E94" s="897" t="s">
        <v>81</v>
      </c>
      <c r="F94" s="937">
        <f>SUM(F95:F99)</f>
        <v>28254</v>
      </c>
      <c r="G94" s="937">
        <f>SUM(G95:G99)</f>
        <v>31981.3</v>
      </c>
      <c r="H94" s="900">
        <f>G94/F94</f>
        <v>1.131921143908827</v>
      </c>
      <c r="I94" s="937">
        <f>SUM(I95:I99)</f>
        <v>36718.550000000003</v>
      </c>
      <c r="J94" s="938">
        <f>SUM(J95:J99)</f>
        <v>19935</v>
      </c>
      <c r="K94" s="939">
        <f>J94/F94</f>
        <v>0.70556381397324275</v>
      </c>
      <c r="L94" s="14"/>
    </row>
    <row r="95" spans="1:12" x14ac:dyDescent="0.2">
      <c r="A95" s="37"/>
      <c r="B95" s="154"/>
      <c r="C95" s="155"/>
      <c r="D95" s="156" t="s">
        <v>74</v>
      </c>
      <c r="E95" s="36" t="s">
        <v>46</v>
      </c>
      <c r="F95" s="157">
        <v>0</v>
      </c>
      <c r="G95" s="158">
        <v>300</v>
      </c>
      <c r="H95" s="159">
        <v>0</v>
      </c>
      <c r="I95" s="168">
        <v>500</v>
      </c>
      <c r="J95" s="169">
        <v>0</v>
      </c>
      <c r="K95" s="162">
        <v>0</v>
      </c>
      <c r="L95" s="153"/>
    </row>
    <row r="96" spans="1:12" ht="45" x14ac:dyDescent="0.2">
      <c r="A96" s="37"/>
      <c r="B96" s="38"/>
      <c r="C96" s="38"/>
      <c r="D96" s="100">
        <v>750</v>
      </c>
      <c r="E96" s="101" t="s">
        <v>21</v>
      </c>
      <c r="F96" s="170">
        <v>16707</v>
      </c>
      <c r="G96" s="66">
        <v>19982.75</v>
      </c>
      <c r="H96" s="67">
        <f t="shared" si="6"/>
        <v>1.1960705093673312</v>
      </c>
      <c r="I96" s="171">
        <v>24520</v>
      </c>
      <c r="J96" s="69">
        <v>19935</v>
      </c>
      <c r="K96" s="172">
        <f t="shared" si="5"/>
        <v>1.1932124259292511</v>
      </c>
      <c r="L96" s="111"/>
    </row>
    <row r="97" spans="1:12" x14ac:dyDescent="0.2">
      <c r="A97" s="173"/>
      <c r="B97" s="173"/>
      <c r="C97" s="174"/>
      <c r="D97" s="175" t="s">
        <v>18</v>
      </c>
      <c r="E97" s="52" t="s">
        <v>19</v>
      </c>
      <c r="F97" s="176">
        <v>0</v>
      </c>
      <c r="G97" s="42">
        <v>151.30000000000001</v>
      </c>
      <c r="H97" s="43">
        <v>0</v>
      </c>
      <c r="I97" s="44">
        <v>151.30000000000001</v>
      </c>
      <c r="J97" s="45">
        <v>0</v>
      </c>
      <c r="K97" s="46">
        <v>0</v>
      </c>
      <c r="L97" s="111"/>
    </row>
    <row r="98" spans="1:12" x14ac:dyDescent="0.2">
      <c r="A98" s="173"/>
      <c r="B98" s="2"/>
      <c r="C98" s="2"/>
      <c r="D98" s="177" t="s">
        <v>75</v>
      </c>
      <c r="E98" s="109" t="s">
        <v>76</v>
      </c>
      <c r="F98" s="178">
        <v>9000</v>
      </c>
      <c r="G98" s="90">
        <v>9000</v>
      </c>
      <c r="H98" s="67">
        <f t="shared" si="6"/>
        <v>1</v>
      </c>
      <c r="I98" s="44">
        <v>9000</v>
      </c>
      <c r="J98" s="45">
        <v>0</v>
      </c>
      <c r="K98" s="46">
        <v>0</v>
      </c>
      <c r="L98" s="111"/>
    </row>
    <row r="99" spans="1:12" x14ac:dyDescent="0.2">
      <c r="A99" s="37"/>
      <c r="B99" s="179"/>
      <c r="C99" s="174"/>
      <c r="D99" s="175" t="s">
        <v>31</v>
      </c>
      <c r="E99" s="36" t="s">
        <v>32</v>
      </c>
      <c r="F99" s="176">
        <v>2547</v>
      </c>
      <c r="G99" s="42">
        <v>2547.25</v>
      </c>
      <c r="H99" s="43">
        <f>G99/F99</f>
        <v>1.0000981546917942</v>
      </c>
      <c r="I99" s="44">
        <v>2547.25</v>
      </c>
      <c r="J99" s="45">
        <v>0</v>
      </c>
      <c r="K99" s="46">
        <v>0</v>
      </c>
      <c r="L99" s="111"/>
    </row>
    <row r="100" spans="1:12" x14ac:dyDescent="0.2">
      <c r="A100" s="37"/>
      <c r="B100" s="180">
        <v>80103</v>
      </c>
      <c r="C100" s="181"/>
      <c r="D100" s="182"/>
      <c r="E100" s="183" t="s">
        <v>82</v>
      </c>
      <c r="F100" s="184">
        <f>SUM(F101:F101)</f>
        <v>30000</v>
      </c>
      <c r="G100" s="184">
        <f>SUM(G101:G101)</f>
        <v>30000</v>
      </c>
      <c r="H100" s="185">
        <f>G100/F100</f>
        <v>1</v>
      </c>
      <c r="I100" s="186">
        <f>SUM(I101:I101)</f>
        <v>30000</v>
      </c>
      <c r="J100" s="187">
        <f>SUM(J101:J101)</f>
        <v>0</v>
      </c>
      <c r="K100" s="188">
        <v>0</v>
      </c>
      <c r="L100" s="111"/>
    </row>
    <row r="101" spans="1:12" ht="33.75" x14ac:dyDescent="0.2">
      <c r="A101" s="37"/>
      <c r="B101" s="63"/>
      <c r="C101" s="189"/>
      <c r="D101" s="190">
        <v>6290</v>
      </c>
      <c r="E101" s="137" t="s">
        <v>34</v>
      </c>
      <c r="F101" s="176">
        <v>30000</v>
      </c>
      <c r="G101" s="44">
        <v>30000</v>
      </c>
      <c r="H101" s="191">
        <f>G101/F101</f>
        <v>1</v>
      </c>
      <c r="I101" s="44">
        <v>30000</v>
      </c>
      <c r="J101" s="45">
        <v>0</v>
      </c>
      <c r="K101" s="46">
        <f>J101/F101</f>
        <v>0</v>
      </c>
      <c r="L101" s="111"/>
    </row>
    <row r="102" spans="1:12" x14ac:dyDescent="0.2">
      <c r="A102" s="37"/>
      <c r="B102" s="916">
        <v>80104</v>
      </c>
      <c r="C102" s="917"/>
      <c r="D102" s="918"/>
      <c r="E102" s="919" t="s">
        <v>83</v>
      </c>
      <c r="F102" s="920">
        <f>SUM(F103:F108)</f>
        <v>544696.52</v>
      </c>
      <c r="G102" s="921">
        <f>SUM(G103:G108)</f>
        <v>365416.31</v>
      </c>
      <c r="H102" s="922">
        <f t="shared" si="6"/>
        <v>0.67086220782170591</v>
      </c>
      <c r="I102" s="921">
        <f>SUM(I103:I108)</f>
        <v>544982.66999999993</v>
      </c>
      <c r="J102" s="923">
        <f>SUM(J103:J108)</f>
        <v>346440</v>
      </c>
      <c r="K102" s="280">
        <f t="shared" si="5"/>
        <v>0.63602389088147648</v>
      </c>
      <c r="L102" s="14"/>
    </row>
    <row r="103" spans="1:12" x14ac:dyDescent="0.2">
      <c r="A103" s="37"/>
      <c r="B103" s="38"/>
      <c r="C103" s="163"/>
      <c r="D103" s="97">
        <v>690</v>
      </c>
      <c r="E103" s="98" t="s">
        <v>25</v>
      </c>
      <c r="F103" s="122">
        <v>145146</v>
      </c>
      <c r="G103" s="42">
        <v>125372.65</v>
      </c>
      <c r="H103" s="43">
        <f t="shared" si="6"/>
        <v>0.86376923924875637</v>
      </c>
      <c r="I103" s="44">
        <v>155504</v>
      </c>
      <c r="J103" s="45">
        <v>87000</v>
      </c>
      <c r="K103" s="46">
        <f t="shared" si="5"/>
        <v>0.59939646976148153</v>
      </c>
      <c r="L103" s="14"/>
    </row>
    <row r="104" spans="1:12" ht="45" x14ac:dyDescent="0.2">
      <c r="A104" s="37"/>
      <c r="B104" s="38"/>
      <c r="C104" s="39"/>
      <c r="D104" s="97">
        <v>750</v>
      </c>
      <c r="E104" s="98" t="s">
        <v>21</v>
      </c>
      <c r="F104" s="192">
        <v>4440</v>
      </c>
      <c r="G104" s="42">
        <v>3206.61</v>
      </c>
      <c r="H104" s="43">
        <f t="shared" si="6"/>
        <v>0.72220945945945947</v>
      </c>
      <c r="I104" s="44">
        <v>4440</v>
      </c>
      <c r="J104" s="45">
        <v>1440</v>
      </c>
      <c r="K104" s="46">
        <f t="shared" si="5"/>
        <v>0.32432432432432434</v>
      </c>
      <c r="L104" s="14"/>
    </row>
    <row r="105" spans="1:12" x14ac:dyDescent="0.2">
      <c r="A105" s="37"/>
      <c r="B105" s="38"/>
      <c r="C105" s="50"/>
      <c r="D105" s="100">
        <v>830</v>
      </c>
      <c r="E105" s="101" t="s">
        <v>17</v>
      </c>
      <c r="F105" s="193">
        <v>258000</v>
      </c>
      <c r="G105" s="66">
        <v>170389.27</v>
      </c>
      <c r="H105" s="67">
        <f t="shared" si="6"/>
        <v>0.66042352713178287</v>
      </c>
      <c r="I105" s="92">
        <v>250000</v>
      </c>
      <c r="J105" s="93">
        <v>258000</v>
      </c>
      <c r="K105" s="103">
        <f t="shared" si="5"/>
        <v>1</v>
      </c>
      <c r="L105" s="14"/>
    </row>
    <row r="106" spans="1:12" x14ac:dyDescent="0.2">
      <c r="A106" s="37"/>
      <c r="B106" s="38"/>
      <c r="C106" s="39"/>
      <c r="D106" s="51">
        <v>920</v>
      </c>
      <c r="E106" s="52" t="s">
        <v>19</v>
      </c>
      <c r="F106" s="54">
        <v>0</v>
      </c>
      <c r="G106" s="55">
        <v>5.7</v>
      </c>
      <c r="H106" s="56">
        <v>0</v>
      </c>
      <c r="I106" s="44">
        <v>5.7</v>
      </c>
      <c r="J106" s="45">
        <v>0</v>
      </c>
      <c r="K106" s="46">
        <v>0</v>
      </c>
      <c r="L106" s="14"/>
    </row>
    <row r="107" spans="1:12" ht="22.5" x14ac:dyDescent="0.2">
      <c r="A107" s="37"/>
      <c r="B107" s="38"/>
      <c r="C107" s="50"/>
      <c r="D107" s="175">
        <v>2030</v>
      </c>
      <c r="E107" s="28" t="s">
        <v>77</v>
      </c>
      <c r="F107" s="119">
        <v>130203</v>
      </c>
      <c r="G107" s="42">
        <v>65102</v>
      </c>
      <c r="H107" s="43">
        <f t="shared" si="6"/>
        <v>0.50000384015729282</v>
      </c>
      <c r="I107" s="44">
        <v>130203</v>
      </c>
      <c r="J107" s="45">
        <v>0</v>
      </c>
      <c r="K107" s="46">
        <f t="shared" si="5"/>
        <v>0</v>
      </c>
      <c r="L107" s="14"/>
    </row>
    <row r="108" spans="1:12" ht="33.75" x14ac:dyDescent="0.2">
      <c r="A108" s="37"/>
      <c r="B108" s="38"/>
      <c r="C108" s="50"/>
      <c r="D108" s="175">
        <v>2310</v>
      </c>
      <c r="E108" s="36" t="s">
        <v>84</v>
      </c>
      <c r="F108" s="119">
        <v>6907.52</v>
      </c>
      <c r="G108" s="42">
        <v>1340.08</v>
      </c>
      <c r="H108" s="43">
        <f t="shared" si="6"/>
        <v>0.19400305753729266</v>
      </c>
      <c r="I108" s="44">
        <v>4829.97</v>
      </c>
      <c r="J108" s="45">
        <v>0</v>
      </c>
      <c r="K108" s="46">
        <f t="shared" si="5"/>
        <v>0</v>
      </c>
      <c r="L108" s="14"/>
    </row>
    <row r="109" spans="1:12" x14ac:dyDescent="0.2">
      <c r="A109" s="37"/>
      <c r="B109" s="879">
        <v>80110</v>
      </c>
      <c r="C109" s="880"/>
      <c r="D109" s="931"/>
      <c r="E109" s="932" t="s">
        <v>85</v>
      </c>
      <c r="F109" s="933">
        <f>SUM(F110:F111)</f>
        <v>2000</v>
      </c>
      <c r="G109" s="933">
        <f>SUM(G110:G111)</f>
        <v>1478</v>
      </c>
      <c r="H109" s="934">
        <f t="shared" si="6"/>
        <v>0.73899999999999999</v>
      </c>
      <c r="I109" s="935">
        <f>SUM(I110:I111)</f>
        <v>2078</v>
      </c>
      <c r="J109" s="936">
        <f>SUM(J110:J111)</f>
        <v>2000</v>
      </c>
      <c r="K109" s="280">
        <f t="shared" si="5"/>
        <v>1</v>
      </c>
      <c r="L109" s="14"/>
    </row>
    <row r="110" spans="1:12" x14ac:dyDescent="0.2">
      <c r="A110" s="37"/>
      <c r="B110" s="194"/>
      <c r="C110" s="195"/>
      <c r="D110" s="156" t="s">
        <v>86</v>
      </c>
      <c r="E110" s="98" t="s">
        <v>25</v>
      </c>
      <c r="F110" s="196">
        <v>0</v>
      </c>
      <c r="G110" s="196">
        <v>78</v>
      </c>
      <c r="H110" s="159">
        <v>0</v>
      </c>
      <c r="I110" s="197">
        <v>78</v>
      </c>
      <c r="J110" s="198">
        <v>0</v>
      </c>
      <c r="K110" s="199">
        <v>0</v>
      </c>
      <c r="L110" s="14"/>
    </row>
    <row r="111" spans="1:12" ht="45" x14ac:dyDescent="0.2">
      <c r="A111" s="37"/>
      <c r="B111" s="38"/>
      <c r="C111" s="39"/>
      <c r="D111" s="118">
        <v>750</v>
      </c>
      <c r="E111" s="36" t="s">
        <v>21</v>
      </c>
      <c r="F111" s="59">
        <v>2000</v>
      </c>
      <c r="G111" s="90">
        <v>1400</v>
      </c>
      <c r="H111" s="91">
        <f t="shared" si="6"/>
        <v>0.7</v>
      </c>
      <c r="I111" s="92">
        <v>2000</v>
      </c>
      <c r="J111" s="93">
        <v>2000</v>
      </c>
      <c r="K111" s="46">
        <f t="shared" si="5"/>
        <v>1</v>
      </c>
      <c r="L111" s="14"/>
    </row>
    <row r="112" spans="1:12" x14ac:dyDescent="0.2">
      <c r="A112" s="37"/>
      <c r="B112" s="879">
        <v>80148</v>
      </c>
      <c r="C112" s="880"/>
      <c r="D112" s="909"/>
      <c r="E112" s="910" t="s">
        <v>87</v>
      </c>
      <c r="F112" s="930">
        <f>SUM(F113:F116)</f>
        <v>333700</v>
      </c>
      <c r="G112" s="930">
        <f>SUM(G113:G116)</f>
        <v>235522.21999999997</v>
      </c>
      <c r="H112" s="912">
        <f t="shared" si="6"/>
        <v>0.70579029068025168</v>
      </c>
      <c r="I112" s="883">
        <f>SUM(I113:I116)</f>
        <v>332670</v>
      </c>
      <c r="J112" s="885">
        <f>SUM(J113:J116)</f>
        <v>342000</v>
      </c>
      <c r="K112" s="280">
        <f t="shared" si="5"/>
        <v>1.0248726400958945</v>
      </c>
      <c r="L112" s="14"/>
    </row>
    <row r="113" spans="1:12" x14ac:dyDescent="0.2">
      <c r="A113" s="37"/>
      <c r="B113" s="38"/>
      <c r="C113" s="50"/>
      <c r="D113" s="51">
        <v>830</v>
      </c>
      <c r="E113" s="95" t="s">
        <v>17</v>
      </c>
      <c r="F113" s="107">
        <v>299000</v>
      </c>
      <c r="G113" s="42">
        <v>210356.83</v>
      </c>
      <c r="H113" s="43">
        <f t="shared" si="6"/>
        <v>0.7035345484949832</v>
      </c>
      <c r="I113" s="44">
        <v>298000</v>
      </c>
      <c r="J113" s="45">
        <v>306000</v>
      </c>
      <c r="K113" s="46">
        <f t="shared" si="5"/>
        <v>1.0234113712374582</v>
      </c>
      <c r="L113" s="14"/>
    </row>
    <row r="114" spans="1:12" x14ac:dyDescent="0.2">
      <c r="A114" s="37"/>
      <c r="B114" s="38"/>
      <c r="C114" s="39"/>
      <c r="D114" s="94">
        <v>960</v>
      </c>
      <c r="E114" s="109" t="s">
        <v>76</v>
      </c>
      <c r="F114" s="200">
        <v>18000</v>
      </c>
      <c r="G114" s="90">
        <v>13500</v>
      </c>
      <c r="H114" s="91">
        <f t="shared" si="6"/>
        <v>0.75</v>
      </c>
      <c r="I114" s="92">
        <v>18000</v>
      </c>
      <c r="J114" s="93">
        <v>0</v>
      </c>
      <c r="K114" s="103">
        <f t="shared" si="5"/>
        <v>0</v>
      </c>
      <c r="L114" s="14"/>
    </row>
    <row r="115" spans="1:12" x14ac:dyDescent="0.2">
      <c r="A115" s="37"/>
      <c r="B115" s="38"/>
      <c r="C115" s="50"/>
      <c r="D115" s="100">
        <v>970</v>
      </c>
      <c r="E115" s="101" t="s">
        <v>32</v>
      </c>
      <c r="F115" s="170">
        <v>16700</v>
      </c>
      <c r="G115" s="66">
        <v>11665.39</v>
      </c>
      <c r="H115" s="67">
        <f t="shared" si="6"/>
        <v>0.69852634730538921</v>
      </c>
      <c r="I115" s="171">
        <v>16670</v>
      </c>
      <c r="J115" s="69">
        <v>18000</v>
      </c>
      <c r="K115" s="46">
        <f t="shared" si="5"/>
        <v>1.0778443113772456</v>
      </c>
      <c r="L115" s="111"/>
    </row>
    <row r="116" spans="1:12" ht="33.75" x14ac:dyDescent="0.2">
      <c r="A116" s="37"/>
      <c r="B116" s="38"/>
      <c r="C116" s="39"/>
      <c r="D116" s="201">
        <v>2700</v>
      </c>
      <c r="E116" s="202" t="s">
        <v>88</v>
      </c>
      <c r="F116" s="203">
        <v>0</v>
      </c>
      <c r="G116" s="55">
        <v>0</v>
      </c>
      <c r="H116" s="56">
        <v>0</v>
      </c>
      <c r="I116" s="57">
        <v>0</v>
      </c>
      <c r="J116" s="58">
        <v>18000</v>
      </c>
      <c r="K116" s="172">
        <v>0</v>
      </c>
      <c r="L116" s="204"/>
    </row>
    <row r="117" spans="1:12" x14ac:dyDescent="0.2">
      <c r="A117" s="851">
        <v>852</v>
      </c>
      <c r="B117" s="845"/>
      <c r="C117" s="845"/>
      <c r="D117" s="846"/>
      <c r="E117" s="833" t="s">
        <v>89</v>
      </c>
      <c r="F117" s="852">
        <f>F120+F126+F129+F132+F135+F141+F137+F118</f>
        <v>7141858.6100000003</v>
      </c>
      <c r="G117" s="852">
        <f>G120+G126+G129+G132+G135+G141+G137+G118</f>
        <v>5454099.1799999997</v>
      </c>
      <c r="H117" s="849">
        <f>G117/F117</f>
        <v>0.76368064363010391</v>
      </c>
      <c r="I117" s="852">
        <f>I120+I126+I129+I132+I135+I141+I137+I118</f>
        <v>7115787.3500000006</v>
      </c>
      <c r="J117" s="853">
        <f>J120+J126+J129+J132+J135+J141+J137+J118</f>
        <v>6300503</v>
      </c>
      <c r="K117" s="854">
        <f>J117/F117</f>
        <v>0.88219374592183364</v>
      </c>
      <c r="L117" s="14"/>
    </row>
    <row r="118" spans="1:12" x14ac:dyDescent="0.2">
      <c r="A118" s="205"/>
      <c r="B118" s="206">
        <v>85206</v>
      </c>
      <c r="C118" s="207"/>
      <c r="D118" s="207"/>
      <c r="E118" s="208" t="s">
        <v>90</v>
      </c>
      <c r="F118" s="209">
        <f>F119</f>
        <v>33780.61</v>
      </c>
      <c r="G118" s="210">
        <f>G119</f>
        <v>32143.279999999999</v>
      </c>
      <c r="H118" s="211">
        <f>G118/F118</f>
        <v>0.95153047857927964</v>
      </c>
      <c r="I118" s="210">
        <f>I119</f>
        <v>32143.279999999999</v>
      </c>
      <c r="J118" s="212">
        <f>J119</f>
        <v>0</v>
      </c>
      <c r="K118" s="213">
        <v>0</v>
      </c>
      <c r="L118" s="14"/>
    </row>
    <row r="119" spans="1:12" ht="22.5" x14ac:dyDescent="0.2">
      <c r="A119" s="205"/>
      <c r="B119" s="214"/>
      <c r="C119" s="215"/>
      <c r="D119" s="216">
        <v>2030</v>
      </c>
      <c r="E119" s="101" t="s">
        <v>77</v>
      </c>
      <c r="F119" s="217">
        <v>33780.61</v>
      </c>
      <c r="G119" s="218">
        <v>32143.279999999999</v>
      </c>
      <c r="H119" s="219">
        <f>G119/F119</f>
        <v>0.95153047857927964</v>
      </c>
      <c r="I119" s="218">
        <v>32143.279999999999</v>
      </c>
      <c r="J119" s="220">
        <v>0</v>
      </c>
      <c r="K119" s="162">
        <v>0</v>
      </c>
      <c r="L119" s="111"/>
    </row>
    <row r="120" spans="1:12" ht="33.75" x14ac:dyDescent="0.2">
      <c r="A120" s="37"/>
      <c r="B120" s="886">
        <v>85212</v>
      </c>
      <c r="C120" s="356"/>
      <c r="D120" s="356"/>
      <c r="E120" s="925" t="s">
        <v>268</v>
      </c>
      <c r="F120" s="926">
        <f>SUM(F121:F125)</f>
        <v>6274003</v>
      </c>
      <c r="G120" s="926">
        <f>SUM(G121:G125)</f>
        <v>4755002.3899999997</v>
      </c>
      <c r="H120" s="927">
        <f t="shared" si="6"/>
        <v>0.7578897220801456</v>
      </c>
      <c r="I120" s="928">
        <f>SUM(I121:I125)</f>
        <v>6257418.4199999999</v>
      </c>
      <c r="J120" s="929">
        <f>SUM(J121:J125)</f>
        <v>5834390</v>
      </c>
      <c r="K120" s="893">
        <f t="shared" si="5"/>
        <v>0.92993101852198667</v>
      </c>
      <c r="L120" s="221"/>
    </row>
    <row r="121" spans="1:12" x14ac:dyDescent="0.2">
      <c r="A121" s="37"/>
      <c r="B121" s="154"/>
      <c r="C121" s="222"/>
      <c r="D121" s="156" t="s">
        <v>86</v>
      </c>
      <c r="E121" s="98" t="s">
        <v>25</v>
      </c>
      <c r="F121" s="157">
        <v>0</v>
      </c>
      <c r="G121" s="158">
        <v>8.8000000000000007</v>
      </c>
      <c r="H121" s="159">
        <v>0</v>
      </c>
      <c r="I121" s="168">
        <v>8.8000000000000007</v>
      </c>
      <c r="J121" s="169">
        <v>0</v>
      </c>
      <c r="K121" s="199">
        <v>0</v>
      </c>
      <c r="L121" s="223"/>
    </row>
    <row r="122" spans="1:12" ht="45" x14ac:dyDescent="0.2">
      <c r="A122" s="37"/>
      <c r="B122" s="38"/>
      <c r="C122" s="38"/>
      <c r="D122" s="97">
        <v>900</v>
      </c>
      <c r="E122" s="98" t="s">
        <v>91</v>
      </c>
      <c r="F122" s="192">
        <v>556</v>
      </c>
      <c r="G122" s="42">
        <v>131.79</v>
      </c>
      <c r="H122" s="43">
        <f t="shared" si="6"/>
        <v>0.23703237410071942</v>
      </c>
      <c r="I122" s="44">
        <v>131.79</v>
      </c>
      <c r="J122" s="45">
        <v>600</v>
      </c>
      <c r="K122" s="46">
        <f t="shared" si="5"/>
        <v>1.079136690647482</v>
      </c>
      <c r="L122" s="111"/>
    </row>
    <row r="123" spans="1:12" ht="33.75" x14ac:dyDescent="0.2">
      <c r="A123" s="37"/>
      <c r="B123" s="38"/>
      <c r="C123" s="39"/>
      <c r="D123" s="167">
        <v>2010</v>
      </c>
      <c r="E123" s="98" t="s">
        <v>23</v>
      </c>
      <c r="F123" s="224">
        <v>6193000</v>
      </c>
      <c r="G123" s="42">
        <v>4710000</v>
      </c>
      <c r="H123" s="43">
        <f t="shared" si="6"/>
        <v>0.76053608913289195</v>
      </c>
      <c r="I123" s="44">
        <v>6193000</v>
      </c>
      <c r="J123" s="45">
        <v>5768150</v>
      </c>
      <c r="K123" s="46">
        <f t="shared" si="5"/>
        <v>0.93139835297917006</v>
      </c>
      <c r="L123" s="111"/>
    </row>
    <row r="124" spans="1:12" ht="33.75" x14ac:dyDescent="0.2">
      <c r="A124" s="37"/>
      <c r="B124" s="38"/>
      <c r="C124" s="39"/>
      <c r="D124" s="167">
        <v>2360</v>
      </c>
      <c r="E124" s="98" t="s">
        <v>44</v>
      </c>
      <c r="F124" s="99">
        <v>59640</v>
      </c>
      <c r="G124" s="42">
        <v>37033.769999999997</v>
      </c>
      <c r="H124" s="43">
        <f t="shared" si="6"/>
        <v>0.62095523138832998</v>
      </c>
      <c r="I124" s="44">
        <v>49378.36</v>
      </c>
      <c r="J124" s="45">
        <v>59640</v>
      </c>
      <c r="K124" s="46">
        <f t="shared" si="5"/>
        <v>1</v>
      </c>
      <c r="L124" s="14"/>
    </row>
    <row r="125" spans="1:12" ht="56.25" x14ac:dyDescent="0.2">
      <c r="A125" s="37"/>
      <c r="B125" s="113"/>
      <c r="C125" s="129"/>
      <c r="D125" s="114">
        <v>2910</v>
      </c>
      <c r="E125" s="109" t="s">
        <v>92</v>
      </c>
      <c r="F125" s="200">
        <v>20807</v>
      </c>
      <c r="G125" s="90">
        <v>7828.03</v>
      </c>
      <c r="H125" s="91">
        <f t="shared" si="6"/>
        <v>0.37622098332292014</v>
      </c>
      <c r="I125" s="92">
        <v>14899.47</v>
      </c>
      <c r="J125" s="93">
        <v>6000</v>
      </c>
      <c r="K125" s="103">
        <f t="shared" si="5"/>
        <v>0.28836449271879655</v>
      </c>
      <c r="L125" s="14"/>
    </row>
    <row r="126" spans="1:12" ht="45" x14ac:dyDescent="0.2">
      <c r="A126" s="37"/>
      <c r="B126" s="916">
        <v>85213</v>
      </c>
      <c r="C126" s="918"/>
      <c r="D126" s="918"/>
      <c r="E126" s="919" t="s">
        <v>359</v>
      </c>
      <c r="F126" s="924">
        <f>SUM(F127:F128)</f>
        <v>38532</v>
      </c>
      <c r="G126" s="921">
        <f>SUM(G127:G128)</f>
        <v>33200</v>
      </c>
      <c r="H126" s="922">
        <f t="shared" si="6"/>
        <v>0.86162150939478876</v>
      </c>
      <c r="I126" s="921">
        <f>SUM(I127:I128)</f>
        <v>38532</v>
      </c>
      <c r="J126" s="923">
        <f>SUM(J127:J128)</f>
        <v>33755</v>
      </c>
      <c r="K126" s="280">
        <f t="shared" si="5"/>
        <v>0.87602512197653903</v>
      </c>
      <c r="L126" s="14"/>
    </row>
    <row r="127" spans="1:12" ht="33.75" x14ac:dyDescent="0.2">
      <c r="A127" s="37"/>
      <c r="B127" s="38"/>
      <c r="C127" s="38"/>
      <c r="D127" s="225">
        <v>2010</v>
      </c>
      <c r="E127" s="101" t="s">
        <v>23</v>
      </c>
      <c r="F127" s="102">
        <v>16500</v>
      </c>
      <c r="G127" s="90">
        <v>16150</v>
      </c>
      <c r="H127" s="91">
        <f t="shared" si="6"/>
        <v>0.97878787878787876</v>
      </c>
      <c r="I127" s="92">
        <v>16500</v>
      </c>
      <c r="J127" s="93">
        <v>16198</v>
      </c>
      <c r="K127" s="103">
        <f t="shared" si="5"/>
        <v>0.98169696969696973</v>
      </c>
      <c r="L127" s="14"/>
    </row>
    <row r="128" spans="1:12" ht="22.5" x14ac:dyDescent="0.2">
      <c r="A128" s="37"/>
      <c r="B128" s="38"/>
      <c r="C128" s="39"/>
      <c r="D128" s="48">
        <v>2030</v>
      </c>
      <c r="E128" s="28" t="s">
        <v>77</v>
      </c>
      <c r="F128" s="41">
        <v>22032</v>
      </c>
      <c r="G128" s="42">
        <v>17050</v>
      </c>
      <c r="H128" s="43">
        <f t="shared" si="6"/>
        <v>0.77387436456063907</v>
      </c>
      <c r="I128" s="44">
        <v>22032</v>
      </c>
      <c r="J128" s="45">
        <v>17557</v>
      </c>
      <c r="K128" s="46">
        <f t="shared" si="5"/>
        <v>0.79688634713144513</v>
      </c>
      <c r="L128" s="14"/>
    </row>
    <row r="129" spans="1:12" ht="22.5" x14ac:dyDescent="0.2">
      <c r="A129" s="37"/>
      <c r="B129" s="916">
        <v>85214</v>
      </c>
      <c r="C129" s="356"/>
      <c r="D129" s="896"/>
      <c r="E129" s="897" t="s">
        <v>93</v>
      </c>
      <c r="F129" s="903">
        <f>F130+F131</f>
        <v>192100</v>
      </c>
      <c r="G129" s="903">
        <f>G130+G131</f>
        <v>126048</v>
      </c>
      <c r="H129" s="900">
        <f t="shared" si="6"/>
        <v>0.6561582509109839</v>
      </c>
      <c r="I129" s="899">
        <f>SUM(I130:I131)</f>
        <v>189780</v>
      </c>
      <c r="J129" s="901">
        <f>SUM(J130:J131)</f>
        <v>90328</v>
      </c>
      <c r="K129" s="280">
        <f t="shared" si="5"/>
        <v>0.47021343050494535</v>
      </c>
      <c r="L129" s="14"/>
    </row>
    <row r="130" spans="1:12" ht="22.5" x14ac:dyDescent="0.2">
      <c r="A130" s="37"/>
      <c r="B130" s="38"/>
      <c r="C130" s="129"/>
      <c r="D130" s="114">
        <v>2030</v>
      </c>
      <c r="E130" s="109" t="s">
        <v>77</v>
      </c>
      <c r="F130" s="130">
        <v>160100</v>
      </c>
      <c r="G130" s="90">
        <v>96368</v>
      </c>
      <c r="H130" s="91">
        <f t="shared" si="6"/>
        <v>0.6019237976264834</v>
      </c>
      <c r="I130" s="92">
        <v>160100</v>
      </c>
      <c r="J130" s="93">
        <v>90328</v>
      </c>
      <c r="K130" s="46">
        <f t="shared" si="5"/>
        <v>0.56419737663960023</v>
      </c>
      <c r="L130" s="14"/>
    </row>
    <row r="131" spans="1:12" ht="33.75" x14ac:dyDescent="0.2">
      <c r="A131" s="37"/>
      <c r="B131" s="226"/>
      <c r="C131" s="113"/>
      <c r="D131" s="227">
        <v>2700</v>
      </c>
      <c r="E131" s="228" t="s">
        <v>88</v>
      </c>
      <c r="F131" s="119">
        <v>32000</v>
      </c>
      <c r="G131" s="42">
        <v>29680</v>
      </c>
      <c r="H131" s="43">
        <f t="shared" si="6"/>
        <v>0.92749999999999999</v>
      </c>
      <c r="I131" s="229">
        <v>29680</v>
      </c>
      <c r="J131" s="93">
        <v>0</v>
      </c>
      <c r="K131" s="103">
        <f t="shared" si="5"/>
        <v>0</v>
      </c>
      <c r="L131" s="111"/>
    </row>
    <row r="132" spans="1:12" x14ac:dyDescent="0.2">
      <c r="A132" s="37"/>
      <c r="B132" s="916">
        <v>85216</v>
      </c>
      <c r="C132" s="917"/>
      <c r="D132" s="918"/>
      <c r="E132" s="919" t="s">
        <v>94</v>
      </c>
      <c r="F132" s="920">
        <f>SUM(F133:F134)</f>
        <v>222068</v>
      </c>
      <c r="G132" s="921">
        <f>SUM(G133:G134)</f>
        <v>214000</v>
      </c>
      <c r="H132" s="922">
        <f t="shared" si="6"/>
        <v>0.96366878613757945</v>
      </c>
      <c r="I132" s="921">
        <f>SUM(I133:I134)</f>
        <v>222068</v>
      </c>
      <c r="J132" s="923">
        <f>SUM(J133:J134)</f>
        <v>159564</v>
      </c>
      <c r="K132" s="280">
        <f t="shared" si="5"/>
        <v>0.71853666444512487</v>
      </c>
      <c r="L132" s="111"/>
    </row>
    <row r="133" spans="1:12" ht="22.5" x14ac:dyDescent="0.2">
      <c r="A133" s="37"/>
      <c r="B133" s="38"/>
      <c r="C133" s="38"/>
      <c r="D133" s="225">
        <v>2030</v>
      </c>
      <c r="E133" s="101" t="s">
        <v>77</v>
      </c>
      <c r="F133" s="193">
        <v>221968</v>
      </c>
      <c r="G133" s="90">
        <v>214000</v>
      </c>
      <c r="H133" s="91">
        <f t="shared" si="6"/>
        <v>0.96410293375621714</v>
      </c>
      <c r="I133" s="92">
        <v>221968</v>
      </c>
      <c r="J133" s="93">
        <v>159564</v>
      </c>
      <c r="K133" s="103">
        <f t="shared" si="5"/>
        <v>0.71886037627045341</v>
      </c>
      <c r="L133" s="14"/>
    </row>
    <row r="134" spans="1:12" ht="56.25" x14ac:dyDescent="0.2">
      <c r="A134" s="37"/>
      <c r="B134" s="38"/>
      <c r="C134" s="39"/>
      <c r="D134" s="48">
        <v>2910</v>
      </c>
      <c r="E134" s="28" t="s">
        <v>92</v>
      </c>
      <c r="F134" s="54">
        <v>100</v>
      </c>
      <c r="G134" s="42">
        <v>0</v>
      </c>
      <c r="H134" s="43">
        <f t="shared" si="6"/>
        <v>0</v>
      </c>
      <c r="I134" s="44">
        <v>100</v>
      </c>
      <c r="J134" s="45">
        <v>0</v>
      </c>
      <c r="K134" s="46">
        <f t="shared" si="5"/>
        <v>0</v>
      </c>
      <c r="L134" s="14"/>
    </row>
    <row r="135" spans="1:12" x14ac:dyDescent="0.2">
      <c r="A135" s="37"/>
      <c r="B135" s="894">
        <v>85219</v>
      </c>
      <c r="C135" s="895"/>
      <c r="D135" s="896"/>
      <c r="E135" s="897" t="s">
        <v>95</v>
      </c>
      <c r="F135" s="903">
        <f>F136</f>
        <v>107700</v>
      </c>
      <c r="G135" s="899">
        <f>G136</f>
        <v>82800</v>
      </c>
      <c r="H135" s="900">
        <f t="shared" si="6"/>
        <v>0.76880222841225632</v>
      </c>
      <c r="I135" s="899">
        <f>I136</f>
        <v>107700</v>
      </c>
      <c r="J135" s="901">
        <f>J136</f>
        <v>112976</v>
      </c>
      <c r="K135" s="280">
        <f t="shared" si="5"/>
        <v>1.048987929433612</v>
      </c>
      <c r="L135" s="14"/>
    </row>
    <row r="136" spans="1:12" ht="22.5" x14ac:dyDescent="0.2">
      <c r="A136" s="37"/>
      <c r="B136" s="38"/>
      <c r="C136" s="38"/>
      <c r="D136" s="114">
        <v>2030</v>
      </c>
      <c r="E136" s="109" t="s">
        <v>77</v>
      </c>
      <c r="F136" s="130">
        <v>107700</v>
      </c>
      <c r="G136" s="90">
        <v>82800</v>
      </c>
      <c r="H136" s="91">
        <f t="shared" si="6"/>
        <v>0.76880222841225632</v>
      </c>
      <c r="I136" s="92">
        <v>107700</v>
      </c>
      <c r="J136" s="93">
        <v>112976</v>
      </c>
      <c r="K136" s="103">
        <f t="shared" si="5"/>
        <v>1.048987929433612</v>
      </c>
      <c r="L136" s="14"/>
    </row>
    <row r="137" spans="1:12" x14ac:dyDescent="0.2">
      <c r="A137" s="37"/>
      <c r="B137" s="879">
        <v>85228</v>
      </c>
      <c r="C137" s="880"/>
      <c r="D137" s="909"/>
      <c r="E137" s="910" t="s">
        <v>96</v>
      </c>
      <c r="F137" s="911">
        <f>SUM(F138:F140)</f>
        <v>69490</v>
      </c>
      <c r="G137" s="911">
        <f>SUM(G138:G140)</f>
        <v>48073.51</v>
      </c>
      <c r="H137" s="912">
        <f t="shared" si="6"/>
        <v>0.69180472010361205</v>
      </c>
      <c r="I137" s="913">
        <f>SUM(I138:I140)</f>
        <v>63960.65</v>
      </c>
      <c r="J137" s="914">
        <f>SUM(J138:J140)</f>
        <v>69490</v>
      </c>
      <c r="K137" s="915">
        <f t="shared" si="5"/>
        <v>1</v>
      </c>
      <c r="L137" s="111"/>
    </row>
    <row r="138" spans="1:12" x14ac:dyDescent="0.2">
      <c r="A138" s="37"/>
      <c r="B138" s="38"/>
      <c r="C138" s="50"/>
      <c r="D138" s="51">
        <v>830</v>
      </c>
      <c r="E138" s="52" t="s">
        <v>17</v>
      </c>
      <c r="F138" s="53">
        <v>31000</v>
      </c>
      <c r="G138" s="42">
        <v>19265</v>
      </c>
      <c r="H138" s="43">
        <f t="shared" si="6"/>
        <v>0.62145161290322581</v>
      </c>
      <c r="I138" s="44">
        <v>25553.3</v>
      </c>
      <c r="J138" s="45">
        <v>31000</v>
      </c>
      <c r="K138" s="46">
        <f t="shared" si="5"/>
        <v>1</v>
      </c>
      <c r="L138" s="14"/>
    </row>
    <row r="139" spans="1:12" ht="33.75" x14ac:dyDescent="0.2">
      <c r="A139" s="37"/>
      <c r="B139" s="38"/>
      <c r="C139" s="39"/>
      <c r="D139" s="106">
        <v>2010</v>
      </c>
      <c r="E139" s="95" t="s">
        <v>23</v>
      </c>
      <c r="F139" s="96">
        <v>38300</v>
      </c>
      <c r="G139" s="42">
        <v>28728</v>
      </c>
      <c r="H139" s="43">
        <f t="shared" si="6"/>
        <v>0.75007832898172322</v>
      </c>
      <c r="I139" s="44">
        <v>38300</v>
      </c>
      <c r="J139" s="45">
        <v>38300</v>
      </c>
      <c r="K139" s="46">
        <f t="shared" si="5"/>
        <v>1</v>
      </c>
      <c r="L139" s="14"/>
    </row>
    <row r="140" spans="1:12" ht="33.75" x14ac:dyDescent="0.2">
      <c r="A140" s="37"/>
      <c r="B140" s="38"/>
      <c r="C140" s="39"/>
      <c r="D140" s="225">
        <v>2360</v>
      </c>
      <c r="E140" s="230" t="s">
        <v>44</v>
      </c>
      <c r="F140" s="231">
        <v>190</v>
      </c>
      <c r="G140" s="66">
        <v>80.510000000000005</v>
      </c>
      <c r="H140" s="67">
        <f t="shared" si="6"/>
        <v>0.42373684210526319</v>
      </c>
      <c r="I140" s="171">
        <v>107.35</v>
      </c>
      <c r="J140" s="69">
        <v>190</v>
      </c>
      <c r="K140" s="172">
        <f t="shared" si="5"/>
        <v>1</v>
      </c>
      <c r="L140" s="14"/>
    </row>
    <row r="141" spans="1:12" x14ac:dyDescent="0.2">
      <c r="A141" s="37"/>
      <c r="B141" s="879">
        <v>85295</v>
      </c>
      <c r="C141" s="880"/>
      <c r="D141" s="881"/>
      <c r="E141" s="904" t="s">
        <v>20</v>
      </c>
      <c r="F141" s="275">
        <f>SUM(F142:F143)</f>
        <v>204185</v>
      </c>
      <c r="G141" s="275">
        <f>SUM(G142:G143)</f>
        <v>162832</v>
      </c>
      <c r="H141" s="905">
        <f>G141/F141</f>
        <v>0.79747287998628691</v>
      </c>
      <c r="I141" s="906">
        <f>SUM(I142:I143)</f>
        <v>204185</v>
      </c>
      <c r="J141" s="907">
        <f>SUM(J142:J143)</f>
        <v>0</v>
      </c>
      <c r="K141" s="908">
        <f>SUM(K143)</f>
        <v>0</v>
      </c>
      <c r="L141" s="14"/>
    </row>
    <row r="142" spans="1:12" ht="33.75" x14ac:dyDescent="0.2">
      <c r="A142" s="37"/>
      <c r="B142" s="38"/>
      <c r="C142" s="38"/>
      <c r="D142" s="232">
        <v>2010</v>
      </c>
      <c r="E142" s="134" t="s">
        <v>23</v>
      </c>
      <c r="F142" s="176">
        <v>63455</v>
      </c>
      <c r="G142" s="42">
        <v>61218</v>
      </c>
      <c r="H142" s="43">
        <f>G142/F142</f>
        <v>0.9647466708691198</v>
      </c>
      <c r="I142" s="44">
        <v>63455</v>
      </c>
      <c r="J142" s="69">
        <v>0</v>
      </c>
      <c r="K142" s="103">
        <v>0</v>
      </c>
      <c r="L142" s="14"/>
    </row>
    <row r="143" spans="1:12" ht="22.5" x14ac:dyDescent="0.2">
      <c r="A143" s="63"/>
      <c r="B143" s="113"/>
      <c r="C143" s="129"/>
      <c r="D143" s="106">
        <v>2030</v>
      </c>
      <c r="E143" s="95" t="s">
        <v>77</v>
      </c>
      <c r="F143" s="107">
        <v>140730</v>
      </c>
      <c r="G143" s="42">
        <v>101614</v>
      </c>
      <c r="H143" s="43">
        <f t="shared" si="6"/>
        <v>0.7220493142897747</v>
      </c>
      <c r="I143" s="44">
        <v>140730</v>
      </c>
      <c r="J143" s="45">
        <v>0</v>
      </c>
      <c r="K143" s="46">
        <f t="shared" si="5"/>
        <v>0</v>
      </c>
      <c r="L143" s="14"/>
    </row>
    <row r="144" spans="1:12" x14ac:dyDescent="0.2">
      <c r="A144" s="855">
        <v>853</v>
      </c>
      <c r="B144" s="815"/>
      <c r="C144" s="815"/>
      <c r="D144" s="816"/>
      <c r="E144" s="817" t="s">
        <v>97</v>
      </c>
      <c r="F144" s="818">
        <f>F145</f>
        <v>212460</v>
      </c>
      <c r="G144" s="819">
        <f>G145</f>
        <v>212460</v>
      </c>
      <c r="H144" s="820">
        <f t="shared" si="6"/>
        <v>1</v>
      </c>
      <c r="I144" s="819">
        <f>I145</f>
        <v>212460</v>
      </c>
      <c r="J144" s="821">
        <f>J145</f>
        <v>0</v>
      </c>
      <c r="K144" s="856">
        <f t="shared" si="5"/>
        <v>0</v>
      </c>
      <c r="L144" s="14"/>
    </row>
    <row r="145" spans="1:12" x14ac:dyDescent="0.2">
      <c r="A145" s="860"/>
      <c r="B145" s="894">
        <v>85395</v>
      </c>
      <c r="C145" s="895"/>
      <c r="D145" s="896"/>
      <c r="E145" s="897" t="s">
        <v>20</v>
      </c>
      <c r="F145" s="903">
        <f>SUM(F146:F147)</f>
        <v>212460</v>
      </c>
      <c r="G145" s="903">
        <f>SUM(G146:G147)</f>
        <v>212460</v>
      </c>
      <c r="H145" s="900">
        <f t="shared" si="6"/>
        <v>1</v>
      </c>
      <c r="I145" s="899">
        <f>SUM(I146:I147)</f>
        <v>212460</v>
      </c>
      <c r="J145" s="901">
        <f>J147</f>
        <v>0</v>
      </c>
      <c r="K145" s="213">
        <f t="shared" si="5"/>
        <v>0</v>
      </c>
      <c r="L145" s="14"/>
    </row>
    <row r="146" spans="1:12" ht="45" x14ac:dyDescent="0.2">
      <c r="A146" s="860"/>
      <c r="B146" s="194"/>
      <c r="C146" s="26"/>
      <c r="D146" s="233">
        <v>2007</v>
      </c>
      <c r="E146" s="234" t="s">
        <v>98</v>
      </c>
      <c r="F146" s="235">
        <v>201777.66</v>
      </c>
      <c r="G146" s="236">
        <v>201777.66</v>
      </c>
      <c r="H146" s="237">
        <f t="shared" si="6"/>
        <v>1</v>
      </c>
      <c r="I146" s="197">
        <v>201777.66</v>
      </c>
      <c r="J146" s="198">
        <v>0</v>
      </c>
      <c r="K146" s="162">
        <v>0</v>
      </c>
      <c r="L146" s="14"/>
    </row>
    <row r="147" spans="1:12" ht="45" x14ac:dyDescent="0.2">
      <c r="A147" s="37"/>
      <c r="B147" s="38"/>
      <c r="C147" s="39"/>
      <c r="D147" s="238">
        <v>2009</v>
      </c>
      <c r="E147" s="239" t="s">
        <v>98</v>
      </c>
      <c r="F147" s="193">
        <v>10682.34</v>
      </c>
      <c r="G147" s="90">
        <v>10682.34</v>
      </c>
      <c r="H147" s="91">
        <f t="shared" si="6"/>
        <v>1</v>
      </c>
      <c r="I147" s="44">
        <v>10682.34</v>
      </c>
      <c r="J147" s="45">
        <v>0</v>
      </c>
      <c r="K147" s="46">
        <f t="shared" si="5"/>
        <v>0</v>
      </c>
      <c r="L147" s="14"/>
    </row>
    <row r="148" spans="1:12" x14ac:dyDescent="0.2">
      <c r="A148" s="830">
        <v>854</v>
      </c>
      <c r="B148" s="823"/>
      <c r="C148" s="823"/>
      <c r="D148" s="824"/>
      <c r="E148" s="825" t="s">
        <v>99</v>
      </c>
      <c r="F148" s="838">
        <f>F149</f>
        <v>302248</v>
      </c>
      <c r="G148" s="827">
        <f>G149</f>
        <v>302248</v>
      </c>
      <c r="H148" s="828">
        <f t="shared" si="6"/>
        <v>1</v>
      </c>
      <c r="I148" s="827">
        <f>I149</f>
        <v>297199.18</v>
      </c>
      <c r="J148" s="829">
        <f>J149</f>
        <v>0</v>
      </c>
      <c r="K148" s="78">
        <f t="shared" si="5"/>
        <v>0</v>
      </c>
      <c r="L148" s="14"/>
    </row>
    <row r="149" spans="1:12" x14ac:dyDescent="0.2">
      <c r="A149" s="860"/>
      <c r="B149" s="879">
        <v>85415</v>
      </c>
      <c r="C149" s="880"/>
      <c r="D149" s="881"/>
      <c r="E149" s="878" t="s">
        <v>100</v>
      </c>
      <c r="F149" s="902">
        <f>F150+F151</f>
        <v>302248</v>
      </c>
      <c r="G149" s="902">
        <f>G150+G151</f>
        <v>302248</v>
      </c>
      <c r="H149" s="884">
        <f t="shared" si="6"/>
        <v>1</v>
      </c>
      <c r="I149" s="883">
        <f>I150+I151</f>
        <v>297199.18</v>
      </c>
      <c r="J149" s="901">
        <f>J150+J151</f>
        <v>0</v>
      </c>
      <c r="K149" s="213">
        <f t="shared" si="5"/>
        <v>0</v>
      </c>
      <c r="L149" s="14"/>
    </row>
    <row r="150" spans="1:12" ht="22.5" x14ac:dyDescent="0.2">
      <c r="A150" s="37"/>
      <c r="B150" s="38"/>
      <c r="C150" s="39"/>
      <c r="D150" s="240">
        <v>2030</v>
      </c>
      <c r="E150" s="28" t="s">
        <v>77</v>
      </c>
      <c r="F150" s="49">
        <v>231519</v>
      </c>
      <c r="G150" s="55">
        <v>231519</v>
      </c>
      <c r="H150" s="56">
        <f t="shared" si="6"/>
        <v>1</v>
      </c>
      <c r="I150" s="44">
        <v>231519</v>
      </c>
      <c r="J150" s="45">
        <v>0</v>
      </c>
      <c r="K150" s="46">
        <f t="shared" si="5"/>
        <v>0</v>
      </c>
      <c r="L150" s="14"/>
    </row>
    <row r="151" spans="1:12" ht="45" x14ac:dyDescent="0.2">
      <c r="A151" s="37"/>
      <c r="B151" s="38"/>
      <c r="C151" s="39"/>
      <c r="D151" s="241">
        <v>2040</v>
      </c>
      <c r="E151" s="36" t="s">
        <v>101</v>
      </c>
      <c r="F151" s="119">
        <v>70729</v>
      </c>
      <c r="G151" s="42">
        <v>70729</v>
      </c>
      <c r="H151" s="43">
        <f t="shared" si="6"/>
        <v>1</v>
      </c>
      <c r="I151" s="44">
        <v>65680.179999999993</v>
      </c>
      <c r="J151" s="45">
        <v>0</v>
      </c>
      <c r="K151" s="172">
        <f>J151/F151</f>
        <v>0</v>
      </c>
      <c r="L151" s="14"/>
    </row>
    <row r="152" spans="1:12" x14ac:dyDescent="0.2">
      <c r="A152" s="830">
        <v>900</v>
      </c>
      <c r="B152" s="823"/>
      <c r="C152" s="823"/>
      <c r="D152" s="816"/>
      <c r="E152" s="817" t="s">
        <v>102</v>
      </c>
      <c r="F152" s="857">
        <f>F153+F160+F155+F163</f>
        <v>3363072</v>
      </c>
      <c r="G152" s="857">
        <f>G153+G160+G155+G163</f>
        <v>2497485.85</v>
      </c>
      <c r="H152" s="820">
        <f>G152/F152</f>
        <v>0.74262039290267945</v>
      </c>
      <c r="I152" s="857">
        <f>I153+I160+I155+I163</f>
        <v>2904112.67</v>
      </c>
      <c r="J152" s="858">
        <f>J153+J160+J155+J163</f>
        <v>4558640</v>
      </c>
      <c r="K152" s="859">
        <f>J152/F152</f>
        <v>1.3554987820659208</v>
      </c>
      <c r="L152" s="14"/>
    </row>
    <row r="153" spans="1:12" x14ac:dyDescent="0.2">
      <c r="A153" s="860"/>
      <c r="B153" s="894">
        <v>90001</v>
      </c>
      <c r="C153" s="895"/>
      <c r="D153" s="896"/>
      <c r="E153" s="897" t="s">
        <v>103</v>
      </c>
      <c r="F153" s="898">
        <f>F154</f>
        <v>2380072</v>
      </c>
      <c r="G153" s="899">
        <f>G154</f>
        <v>1946368.48</v>
      </c>
      <c r="H153" s="900">
        <f>H154</f>
        <v>0.81777714287634995</v>
      </c>
      <c r="I153" s="899">
        <f>I154</f>
        <v>1946368.48</v>
      </c>
      <c r="J153" s="901">
        <f>J154</f>
        <v>1894040</v>
      </c>
      <c r="K153" s="213">
        <f t="shared" si="5"/>
        <v>0.79579105169927633</v>
      </c>
      <c r="L153" s="14"/>
    </row>
    <row r="154" spans="1:12" ht="45" x14ac:dyDescent="0.2">
      <c r="A154" s="37"/>
      <c r="B154" s="242"/>
      <c r="C154" s="242"/>
      <c r="D154" s="167">
        <v>6207</v>
      </c>
      <c r="E154" s="98" t="s">
        <v>360</v>
      </c>
      <c r="F154" s="243">
        <v>2380072</v>
      </c>
      <c r="G154" s="42">
        <v>1946368.48</v>
      </c>
      <c r="H154" s="43">
        <f>G154/F154</f>
        <v>0.81777714287634995</v>
      </c>
      <c r="I154" s="44">
        <v>1946368.48</v>
      </c>
      <c r="J154" s="45">
        <v>1894040</v>
      </c>
      <c r="K154" s="46">
        <f t="shared" si="5"/>
        <v>0.79579105169927633</v>
      </c>
      <c r="L154" s="111"/>
    </row>
    <row r="155" spans="1:12" x14ac:dyDescent="0.2">
      <c r="A155" s="37"/>
      <c r="B155" s="244">
        <v>90002</v>
      </c>
      <c r="C155" s="245"/>
      <c r="D155" s="246"/>
      <c r="E155" s="247" t="s">
        <v>104</v>
      </c>
      <c r="F155" s="248">
        <f>SUM(F156:F159)</f>
        <v>703000</v>
      </c>
      <c r="G155" s="248">
        <f>SUM(G156:G159)</f>
        <v>400124.43</v>
      </c>
      <c r="H155" s="249">
        <v>0</v>
      </c>
      <c r="I155" s="250">
        <f>SUM(I156:I159)</f>
        <v>799873.4</v>
      </c>
      <c r="J155" s="251">
        <f>SUM(J156:J159)</f>
        <v>1449600</v>
      </c>
      <c r="K155" s="252">
        <f>SUM(K156:K156)</f>
        <v>2.0540540540540539</v>
      </c>
      <c r="L155" s="111"/>
    </row>
    <row r="156" spans="1:12" ht="22.5" x14ac:dyDescent="0.2">
      <c r="A156" s="37"/>
      <c r="B156" s="38"/>
      <c r="C156" s="2"/>
      <c r="D156" s="253" t="s">
        <v>105</v>
      </c>
      <c r="E156" s="230" t="s">
        <v>28</v>
      </c>
      <c r="F156" s="254">
        <v>703000</v>
      </c>
      <c r="G156" s="142">
        <v>397860.23</v>
      </c>
      <c r="H156" s="143">
        <v>0</v>
      </c>
      <c r="I156" s="144">
        <v>795720</v>
      </c>
      <c r="J156" s="145">
        <v>1444000</v>
      </c>
      <c r="K156" s="255">
        <f>J156/F156</f>
        <v>2.0540540540540539</v>
      </c>
      <c r="L156" s="111"/>
    </row>
    <row r="157" spans="1:12" x14ac:dyDescent="0.2">
      <c r="A157" s="37"/>
      <c r="B157" s="38"/>
      <c r="C157" s="2"/>
      <c r="D157" s="256" t="s">
        <v>86</v>
      </c>
      <c r="E157" s="98" t="s">
        <v>25</v>
      </c>
      <c r="F157" s="166">
        <v>0</v>
      </c>
      <c r="G157" s="257">
        <v>35.200000000000003</v>
      </c>
      <c r="H157" s="147">
        <v>0</v>
      </c>
      <c r="I157" s="257">
        <v>70.400000000000006</v>
      </c>
      <c r="J157" s="93">
        <v>2000</v>
      </c>
      <c r="K157" s="258">
        <v>0</v>
      </c>
      <c r="L157" s="111"/>
    </row>
    <row r="158" spans="1:12" ht="45" x14ac:dyDescent="0.2">
      <c r="A158" s="37"/>
      <c r="B158" s="38"/>
      <c r="C158" s="2"/>
      <c r="D158" s="259" t="s">
        <v>106</v>
      </c>
      <c r="E158" s="260" t="s">
        <v>21</v>
      </c>
      <c r="F158" s="261">
        <v>0</v>
      </c>
      <c r="G158" s="262">
        <v>766</v>
      </c>
      <c r="H158" s="263">
        <v>0</v>
      </c>
      <c r="I158" s="262">
        <v>2620</v>
      </c>
      <c r="J158" s="69">
        <v>3600</v>
      </c>
      <c r="K158" s="258">
        <v>0</v>
      </c>
      <c r="L158" s="204"/>
    </row>
    <row r="159" spans="1:12" x14ac:dyDescent="0.2">
      <c r="A159" s="37"/>
      <c r="B159" s="113"/>
      <c r="C159" s="189"/>
      <c r="D159" s="256" t="s">
        <v>107</v>
      </c>
      <c r="E159" s="98" t="s">
        <v>108</v>
      </c>
      <c r="F159" s="243">
        <v>0</v>
      </c>
      <c r="G159" s="264">
        <v>1463</v>
      </c>
      <c r="H159" s="265">
        <v>0</v>
      </c>
      <c r="I159" s="264">
        <v>1463</v>
      </c>
      <c r="J159" s="45">
        <v>0</v>
      </c>
      <c r="K159" s="258">
        <v>0</v>
      </c>
      <c r="L159" s="14"/>
    </row>
    <row r="160" spans="1:12" ht="22.5" x14ac:dyDescent="0.2">
      <c r="A160" s="37"/>
      <c r="B160" s="886">
        <v>90019</v>
      </c>
      <c r="C160" s="887"/>
      <c r="D160" s="887"/>
      <c r="E160" s="888" t="s">
        <v>109</v>
      </c>
      <c r="F160" s="889">
        <f>SUM(F161:F162)</f>
        <v>280000</v>
      </c>
      <c r="G160" s="889">
        <f>SUM(G161:G162)</f>
        <v>150992.94</v>
      </c>
      <c r="H160" s="890">
        <f>G160/F160</f>
        <v>0.53926050000000003</v>
      </c>
      <c r="I160" s="891">
        <f>SUM(I161:I162)</f>
        <v>157870.79</v>
      </c>
      <c r="J160" s="892">
        <f>J161+J162</f>
        <v>215000</v>
      </c>
      <c r="K160" s="893">
        <f t="shared" si="5"/>
        <v>0.7678571428571429</v>
      </c>
      <c r="L160" s="221"/>
    </row>
    <row r="161" spans="1:12" ht="22.5" x14ac:dyDescent="0.2">
      <c r="A161" s="37"/>
      <c r="B161" s="154"/>
      <c r="C161" s="155"/>
      <c r="D161" s="266" t="s">
        <v>110</v>
      </c>
      <c r="E161" s="239" t="s">
        <v>111</v>
      </c>
      <c r="F161" s="267">
        <v>0</v>
      </c>
      <c r="G161" s="158">
        <v>366</v>
      </c>
      <c r="H161" s="159">
        <v>0</v>
      </c>
      <c r="I161" s="268">
        <v>366</v>
      </c>
      <c r="J161" s="169">
        <v>0</v>
      </c>
      <c r="K161" s="199">
        <v>0</v>
      </c>
      <c r="L161" s="269"/>
    </row>
    <row r="162" spans="1:12" x14ac:dyDescent="0.2">
      <c r="A162" s="37"/>
      <c r="B162" s="38"/>
      <c r="C162" s="163"/>
      <c r="D162" s="118">
        <v>690</v>
      </c>
      <c r="E162" s="36" t="s">
        <v>25</v>
      </c>
      <c r="F162" s="270">
        <v>280000</v>
      </c>
      <c r="G162" s="66">
        <v>150626.94</v>
      </c>
      <c r="H162" s="67">
        <f>G162/F162</f>
        <v>0.53795335714285719</v>
      </c>
      <c r="I162" s="92">
        <v>157504.79</v>
      </c>
      <c r="J162" s="93">
        <v>215000</v>
      </c>
      <c r="K162" s="103">
        <f t="shared" si="5"/>
        <v>0.7678571428571429</v>
      </c>
      <c r="L162" s="111"/>
    </row>
    <row r="163" spans="1:12" x14ac:dyDescent="0.2">
      <c r="A163" s="37"/>
      <c r="B163" s="271">
        <v>90095</v>
      </c>
      <c r="C163" s="272"/>
      <c r="D163" s="273"/>
      <c r="E163" s="274" t="s">
        <v>20</v>
      </c>
      <c r="F163" s="275">
        <f>F164</f>
        <v>0</v>
      </c>
      <c r="G163" s="276">
        <f>G164</f>
        <v>0</v>
      </c>
      <c r="H163" s="277">
        <v>0</v>
      </c>
      <c r="I163" s="278">
        <f>I164</f>
        <v>0</v>
      </c>
      <c r="J163" s="279">
        <f>J164</f>
        <v>1000000</v>
      </c>
      <c r="K163" s="280">
        <v>0</v>
      </c>
      <c r="L163" s="281"/>
    </row>
    <row r="164" spans="1:12" ht="33.75" x14ac:dyDescent="0.2">
      <c r="A164" s="37"/>
      <c r="B164" s="38"/>
      <c r="C164" s="39"/>
      <c r="D164" s="118">
        <v>6298</v>
      </c>
      <c r="E164" s="282" t="s">
        <v>34</v>
      </c>
      <c r="F164" s="119">
        <v>0</v>
      </c>
      <c r="G164" s="42">
        <v>0</v>
      </c>
      <c r="H164" s="43">
        <v>0</v>
      </c>
      <c r="I164" s="68">
        <v>0</v>
      </c>
      <c r="J164" s="69">
        <v>1000000</v>
      </c>
      <c r="K164" s="46">
        <v>0</v>
      </c>
      <c r="L164" s="14"/>
    </row>
    <row r="165" spans="1:12" x14ac:dyDescent="0.2">
      <c r="A165" s="830">
        <v>921</v>
      </c>
      <c r="B165" s="823"/>
      <c r="C165" s="823"/>
      <c r="D165" s="816"/>
      <c r="E165" s="825" t="s">
        <v>112</v>
      </c>
      <c r="F165" s="818">
        <f>F166+F168</f>
        <v>1530</v>
      </c>
      <c r="G165" s="819">
        <f>G166+G168</f>
        <v>1409.31</v>
      </c>
      <c r="H165" s="820">
        <f t="shared" ref="H165:H167" si="7">G165/F165</f>
        <v>0.92111764705882349</v>
      </c>
      <c r="I165" s="827">
        <f>I166+I168</f>
        <v>2539.31</v>
      </c>
      <c r="J165" s="829">
        <f>J166+J168</f>
        <v>634286</v>
      </c>
      <c r="K165" s="78">
        <f t="shared" si="5"/>
        <v>414.56601307189544</v>
      </c>
      <c r="L165" s="14"/>
    </row>
    <row r="166" spans="1:12" x14ac:dyDescent="0.2">
      <c r="A166" s="860"/>
      <c r="B166" s="879">
        <v>92105</v>
      </c>
      <c r="C166" s="880"/>
      <c r="D166" s="881"/>
      <c r="E166" s="878" t="s">
        <v>113</v>
      </c>
      <c r="F166" s="882">
        <f>F167</f>
        <v>1530</v>
      </c>
      <c r="G166" s="883">
        <f>G167</f>
        <v>1000</v>
      </c>
      <c r="H166" s="884">
        <f t="shared" si="7"/>
        <v>0.65359477124183007</v>
      </c>
      <c r="I166" s="883">
        <f>I167</f>
        <v>1530</v>
      </c>
      <c r="J166" s="885">
        <f>J167</f>
        <v>0</v>
      </c>
      <c r="K166" s="280">
        <f t="shared" si="5"/>
        <v>0</v>
      </c>
      <c r="L166" s="14"/>
    </row>
    <row r="167" spans="1:12" ht="33.75" x14ac:dyDescent="0.2">
      <c r="A167" s="37"/>
      <c r="B167" s="38"/>
      <c r="C167" s="39"/>
      <c r="D167" s="225">
        <v>2700</v>
      </c>
      <c r="E167" s="101" t="s">
        <v>88</v>
      </c>
      <c r="F167" s="102">
        <v>1530</v>
      </c>
      <c r="G167" s="66">
        <v>1000</v>
      </c>
      <c r="H167" s="67">
        <f t="shared" si="7"/>
        <v>0.65359477124183007</v>
      </c>
      <c r="I167" s="171">
        <v>1530</v>
      </c>
      <c r="J167" s="69">
        <v>0</v>
      </c>
      <c r="K167" s="172">
        <f t="shared" si="5"/>
        <v>0</v>
      </c>
      <c r="L167" s="111"/>
    </row>
    <row r="168" spans="1:12" x14ac:dyDescent="0.2">
      <c r="A168" s="37"/>
      <c r="B168" s="283">
        <v>92109</v>
      </c>
      <c r="C168" s="284"/>
      <c r="D168" s="285"/>
      <c r="E168" s="878" t="s">
        <v>114</v>
      </c>
      <c r="F168" s="286">
        <f>SUM(F169:F171)</f>
        <v>0</v>
      </c>
      <c r="G168" s="286">
        <f>SUM(G169:G171)</f>
        <v>409.31</v>
      </c>
      <c r="H168" s="277">
        <v>0</v>
      </c>
      <c r="I168" s="287">
        <f>SUM(I169:I171)</f>
        <v>1009.31</v>
      </c>
      <c r="J168" s="279">
        <f>SUM(J169:J171)</f>
        <v>634286</v>
      </c>
      <c r="K168" s="280">
        <v>0</v>
      </c>
      <c r="L168" s="288"/>
    </row>
    <row r="169" spans="1:12" x14ac:dyDescent="0.2">
      <c r="A169" s="37"/>
      <c r="B169" s="289"/>
      <c r="C169" s="215"/>
      <c r="D169" s="290" t="s">
        <v>16</v>
      </c>
      <c r="E169" s="52" t="s">
        <v>17</v>
      </c>
      <c r="F169" s="291">
        <v>0</v>
      </c>
      <c r="G169" s="292">
        <v>408.91</v>
      </c>
      <c r="H169" s="293">
        <v>0</v>
      </c>
      <c r="I169" s="294">
        <v>1008.91</v>
      </c>
      <c r="J169" s="295">
        <v>5000</v>
      </c>
      <c r="K169" s="46">
        <v>0</v>
      </c>
      <c r="L169" s="296"/>
    </row>
    <row r="170" spans="1:12" x14ac:dyDescent="0.2">
      <c r="A170" s="37"/>
      <c r="B170" s="173"/>
      <c r="C170" s="2"/>
      <c r="D170" s="297" t="s">
        <v>18</v>
      </c>
      <c r="E170" s="202" t="s">
        <v>19</v>
      </c>
      <c r="F170" s="298">
        <v>0</v>
      </c>
      <c r="G170" s="55">
        <v>0.4</v>
      </c>
      <c r="H170" s="56">
        <v>0</v>
      </c>
      <c r="I170" s="57">
        <v>0.4</v>
      </c>
      <c r="J170" s="58">
        <v>0</v>
      </c>
      <c r="K170" s="172">
        <v>0</v>
      </c>
      <c r="L170" s="111"/>
    </row>
    <row r="171" spans="1:12" ht="33.75" x14ac:dyDescent="0.2">
      <c r="A171" s="37"/>
      <c r="B171" s="179"/>
      <c r="C171" s="189"/>
      <c r="D171" s="118">
        <v>6298</v>
      </c>
      <c r="E171" s="36" t="s">
        <v>34</v>
      </c>
      <c r="F171" s="59">
        <v>0</v>
      </c>
      <c r="G171" s="42">
        <v>0</v>
      </c>
      <c r="H171" s="43">
        <v>0</v>
      </c>
      <c r="I171" s="62">
        <v>0</v>
      </c>
      <c r="J171" s="45">
        <v>629286</v>
      </c>
      <c r="K171" s="46">
        <v>0</v>
      </c>
      <c r="L171" s="111"/>
    </row>
    <row r="172" spans="1:12" x14ac:dyDescent="0.2">
      <c r="A172" s="870">
        <v>926</v>
      </c>
      <c r="B172" s="871"/>
      <c r="C172" s="872"/>
      <c r="D172" s="872"/>
      <c r="E172" s="873" t="s">
        <v>115</v>
      </c>
      <c r="F172" s="874">
        <f>F173</f>
        <v>0</v>
      </c>
      <c r="G172" s="874">
        <f>G173</f>
        <v>1095.81</v>
      </c>
      <c r="H172" s="875">
        <v>0</v>
      </c>
      <c r="I172" s="874">
        <f>I173</f>
        <v>1095.81</v>
      </c>
      <c r="J172" s="876">
        <f>J173</f>
        <v>0</v>
      </c>
      <c r="K172" s="877">
        <v>0</v>
      </c>
      <c r="L172" s="14"/>
    </row>
    <row r="173" spans="1:12" x14ac:dyDescent="0.2">
      <c r="A173" s="37"/>
      <c r="B173" s="299">
        <v>92695</v>
      </c>
      <c r="C173" s="207"/>
      <c r="D173" s="300"/>
      <c r="E173" s="82" t="s">
        <v>20</v>
      </c>
      <c r="F173" s="301">
        <f>F175+F174</f>
        <v>0</v>
      </c>
      <c r="G173" s="301">
        <f>G175+G174</f>
        <v>1095.81</v>
      </c>
      <c r="H173" s="302">
        <v>0</v>
      </c>
      <c r="I173" s="303">
        <f>I175+I174</f>
        <v>1095.81</v>
      </c>
      <c r="J173" s="304">
        <f>J175+J174</f>
        <v>0</v>
      </c>
      <c r="K173" s="213">
        <v>0</v>
      </c>
      <c r="L173" s="14"/>
    </row>
    <row r="174" spans="1:12" ht="45" x14ac:dyDescent="0.2">
      <c r="A174" s="37"/>
      <c r="B174" s="305"/>
      <c r="C174" s="306"/>
      <c r="D174" s="290" t="s">
        <v>116</v>
      </c>
      <c r="E174" s="36" t="s">
        <v>91</v>
      </c>
      <c r="F174" s="267">
        <v>0</v>
      </c>
      <c r="G174" s="267">
        <v>20.23</v>
      </c>
      <c r="H174" s="293">
        <v>0</v>
      </c>
      <c r="I174" s="294">
        <v>20.23</v>
      </c>
      <c r="J174" s="295">
        <v>0</v>
      </c>
      <c r="K174" s="199">
        <v>0</v>
      </c>
      <c r="L174" s="14"/>
    </row>
    <row r="175" spans="1:12" ht="56.25" x14ac:dyDescent="0.2">
      <c r="A175" s="63"/>
      <c r="B175" s="63"/>
      <c r="C175" s="307"/>
      <c r="D175" s="241">
        <v>2910</v>
      </c>
      <c r="E175" s="308" t="s">
        <v>92</v>
      </c>
      <c r="F175" s="119">
        <v>0</v>
      </c>
      <c r="G175" s="42">
        <v>1075.58</v>
      </c>
      <c r="H175" s="43">
        <v>0</v>
      </c>
      <c r="I175" s="44">
        <v>1075.58</v>
      </c>
      <c r="J175" s="45">
        <v>0</v>
      </c>
      <c r="K175" s="46">
        <v>0</v>
      </c>
      <c r="L175" s="14"/>
    </row>
    <row r="176" spans="1:12" ht="24.75" customHeight="1" x14ac:dyDescent="0.2">
      <c r="A176" s="1048" t="s">
        <v>117</v>
      </c>
      <c r="B176" s="1048"/>
      <c r="C176" s="1048"/>
      <c r="D176" s="1048"/>
      <c r="E176" s="1048"/>
      <c r="F176" s="309">
        <f>F172+F165+F152+F148+F117+F93+F79+F46+F43+F35+F25+F16+F13+F5+F22+F144</f>
        <v>50843310.229999997</v>
      </c>
      <c r="G176" s="309">
        <f>G172+G165+G152+G148+G117+G93+G79+G46+G43+G35+G25+G16+G13+G5+G22+G144</f>
        <v>39134477.370000005</v>
      </c>
      <c r="H176" s="310">
        <f>G176/F176</f>
        <v>0.76970750316939007</v>
      </c>
      <c r="I176" s="311">
        <f>I172+I165+I152+I148+I117+I93+I79+I46+I43+I35+I25+I16+I13+I5+I22+I144</f>
        <v>49892666.240000002</v>
      </c>
      <c r="J176" s="312">
        <f>J172+J165+J152+J148+J117+J93+J79+J46+J43+J35+J25+J16+J13+J5+J22+J144</f>
        <v>48941287</v>
      </c>
      <c r="K176" s="313">
        <f t="shared" ref="K176" si="8">J176/F176</f>
        <v>0.96259049181896672</v>
      </c>
      <c r="L176" s="14"/>
    </row>
    <row r="177" spans="1:12" ht="18.75" customHeight="1" x14ac:dyDescent="0.2">
      <c r="A177" s="965"/>
      <c r="B177" s="965"/>
      <c r="C177" s="965"/>
      <c r="D177" s="965"/>
      <c r="E177" s="965" t="s">
        <v>118</v>
      </c>
      <c r="F177" s="966"/>
      <c r="G177" s="966"/>
      <c r="H177" s="967"/>
      <c r="I177" s="966"/>
      <c r="J177" s="966"/>
      <c r="K177" s="968"/>
      <c r="L177" s="221"/>
    </row>
    <row r="178" spans="1:12" x14ac:dyDescent="0.2">
      <c r="A178" s="314"/>
      <c r="B178" s="189"/>
      <c r="C178" s="189"/>
      <c r="D178" s="189"/>
      <c r="E178" s="315" t="s">
        <v>119</v>
      </c>
      <c r="F178" s="316">
        <f>F176-F180</f>
        <v>47547631.459999993</v>
      </c>
      <c r="G178" s="316">
        <f>G176-G180</f>
        <v>36644295.010000005</v>
      </c>
      <c r="H178" s="317">
        <f>G178/F178</f>
        <v>0.77068602335801839</v>
      </c>
      <c r="I178" s="318">
        <f>I176-I180</f>
        <v>47062293.140000001</v>
      </c>
      <c r="J178" s="319">
        <f>J176-J180</f>
        <v>43745578</v>
      </c>
      <c r="K178" s="320">
        <f>J178/F178</f>
        <v>0.92003695361358817</v>
      </c>
      <c r="L178" s="321"/>
    </row>
    <row r="179" spans="1:12" x14ac:dyDescent="0.2">
      <c r="A179" s="314"/>
      <c r="B179" s="189"/>
      <c r="C179" s="189"/>
      <c r="D179" s="189"/>
      <c r="E179" s="322" t="s">
        <v>120</v>
      </c>
      <c r="F179" s="316">
        <f>F146+F147</f>
        <v>212460</v>
      </c>
      <c r="G179" s="316">
        <f>G145</f>
        <v>212460</v>
      </c>
      <c r="H179" s="317">
        <f>G179/F179</f>
        <v>1</v>
      </c>
      <c r="I179" s="318">
        <f>I146+I147</f>
        <v>212460</v>
      </c>
      <c r="J179" s="319">
        <v>0</v>
      </c>
      <c r="K179" s="320">
        <f>J179/F179</f>
        <v>0</v>
      </c>
      <c r="L179" s="321"/>
    </row>
    <row r="180" spans="1:12" x14ac:dyDescent="0.2">
      <c r="A180" s="314"/>
      <c r="B180" s="189"/>
      <c r="C180" s="189"/>
      <c r="D180" s="189"/>
      <c r="E180" s="315" t="s">
        <v>121</v>
      </c>
      <c r="F180" s="316">
        <f>F154+F90+F30+F31+F24+F21+F101</f>
        <v>3295678.77</v>
      </c>
      <c r="G180" s="316">
        <f>G154+G90+G30+G31+G24+G21+G101+G159</f>
        <v>2490182.36</v>
      </c>
      <c r="H180" s="317">
        <f>G180/F180</f>
        <v>0.7555901329546143</v>
      </c>
      <c r="I180" s="318">
        <f>I154+I90+I30+I31+I24+I21+I101+I159</f>
        <v>2830373.1</v>
      </c>
      <c r="J180" s="319">
        <f>J154+J90+J30+J31+J24+J21+J101+J164+J171</f>
        <v>5195709</v>
      </c>
      <c r="K180" s="320">
        <f>J180/F180</f>
        <v>1.5765216705267668</v>
      </c>
      <c r="L180" s="321"/>
    </row>
    <row r="181" spans="1:12" x14ac:dyDescent="0.2">
      <c r="A181" s="314"/>
      <c r="B181" s="189"/>
      <c r="C181" s="189"/>
      <c r="D181" s="189"/>
      <c r="E181" s="322" t="s">
        <v>120</v>
      </c>
      <c r="F181" s="323">
        <f>F154+F24</f>
        <v>2421512</v>
      </c>
      <c r="G181" s="323">
        <f>+G154+G24</f>
        <v>1987808.6</v>
      </c>
      <c r="H181" s="324">
        <f>G181/F181</f>
        <v>0.82089562223932822</v>
      </c>
      <c r="I181" s="325">
        <f>I154+I24</f>
        <v>1987808.6</v>
      </c>
      <c r="J181" s="326">
        <f>J171+J164+J154+J24</f>
        <v>4590309</v>
      </c>
      <c r="K181" s="320">
        <f>J181/F181</f>
        <v>1.8956375190376922</v>
      </c>
      <c r="L181" s="321"/>
    </row>
    <row r="182" spans="1:12" hidden="1" x14ac:dyDescent="0.2">
      <c r="A182" s="2"/>
      <c r="B182" s="2"/>
      <c r="C182" s="2"/>
      <c r="D182" s="2"/>
      <c r="E182" s="327"/>
      <c r="F182" s="2"/>
      <c r="G182" s="2"/>
      <c r="H182" s="2"/>
      <c r="I182" s="2"/>
      <c r="J182" s="2"/>
      <c r="K182" s="2"/>
    </row>
    <row r="183" spans="1:12" hidden="1" x14ac:dyDescent="0.2">
      <c r="G183" s="328"/>
      <c r="H183" t="s">
        <v>122</v>
      </c>
      <c r="J183" s="329">
        <f>J176</f>
        <v>48941287</v>
      </c>
      <c r="K183" s="330"/>
    </row>
    <row r="184" spans="1:12" hidden="1" x14ac:dyDescent="0.2">
      <c r="G184" s="328"/>
      <c r="H184" t="s">
        <v>123</v>
      </c>
      <c r="J184" s="329">
        <v>1875669</v>
      </c>
      <c r="K184" s="1049">
        <f>J184+J185</f>
        <v>6033206</v>
      </c>
    </row>
    <row r="185" spans="1:12" hidden="1" x14ac:dyDescent="0.2">
      <c r="G185" s="328"/>
      <c r="H185" t="s">
        <v>124</v>
      </c>
      <c r="J185" s="329">
        <v>4157537</v>
      </c>
      <c r="K185" s="1050"/>
    </row>
    <row r="186" spans="1:12" hidden="1" x14ac:dyDescent="0.2">
      <c r="H186" t="s">
        <v>117</v>
      </c>
      <c r="J186" s="329">
        <f>SUM(J183:J185)</f>
        <v>54974493</v>
      </c>
      <c r="K186" s="330"/>
    </row>
    <row r="187" spans="1:12" hidden="1" x14ac:dyDescent="0.2">
      <c r="G187" s="328"/>
      <c r="H187" t="s">
        <v>125</v>
      </c>
      <c r="J187" s="329">
        <v>931400</v>
      </c>
      <c r="K187" s="330"/>
    </row>
    <row r="188" spans="1:12" hidden="1" x14ac:dyDescent="0.2">
      <c r="H188" t="s">
        <v>126</v>
      </c>
      <c r="J188" s="329">
        <f>J186-J187</f>
        <v>54043093</v>
      </c>
      <c r="K188" s="330"/>
    </row>
    <row r="189" spans="1:12" hidden="1" x14ac:dyDescent="0.2">
      <c r="G189" s="328"/>
      <c r="H189" t="s">
        <v>127</v>
      </c>
      <c r="J189" s="329">
        <f>'[1]Zał. 2 Wydatki '!J537</f>
        <v>51150727.109999999</v>
      </c>
      <c r="K189" s="330"/>
    </row>
    <row r="190" spans="1:12" hidden="1" x14ac:dyDescent="0.2">
      <c r="G190" s="331"/>
      <c r="H190" s="332" t="s">
        <v>128</v>
      </c>
      <c r="I190" s="332"/>
      <c r="J190" s="333">
        <f>J188-J189</f>
        <v>2892365.8900000006</v>
      </c>
      <c r="K190" s="330"/>
    </row>
    <row r="191" spans="1:12" hidden="1" x14ac:dyDescent="0.2">
      <c r="A191" s="328" t="s">
        <v>129</v>
      </c>
    </row>
    <row r="192" spans="1:1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spans="5:5" hidden="1" x14ac:dyDescent="0.2"/>
    <row r="226" spans="5:5" hidden="1" x14ac:dyDescent="0.2"/>
    <row r="227" spans="5:5" hidden="1" x14ac:dyDescent="0.2"/>
    <row r="228" spans="5:5" hidden="1" x14ac:dyDescent="0.2"/>
    <row r="229" spans="5:5" hidden="1" x14ac:dyDescent="0.2"/>
    <row r="230" spans="5:5" hidden="1" x14ac:dyDescent="0.2"/>
    <row r="232" spans="5:5" x14ac:dyDescent="0.2">
      <c r="E232" s="334"/>
    </row>
  </sheetData>
  <mergeCells count="4">
    <mergeCell ref="G1:K1"/>
    <mergeCell ref="A2:K2"/>
    <mergeCell ref="A176:E176"/>
    <mergeCell ref="K184:K185"/>
  </mergeCells>
  <pageMargins left="0.59055118110236227" right="0.19685039370078741" top="0.98425196850393704" bottom="0.39370078740157483" header="0.51181102362204722" footer="0.11811023622047245"/>
  <pageSetup paperSize="9" orientation="landscape" r:id="rId1"/>
  <headerFooter alignWithMargins="0">
    <oddFooter>Strona &amp;P</oddFooter>
  </headerFooter>
  <rowBreaks count="1" manualBreakCount="1">
    <brk id="1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8"/>
  <sheetViews>
    <sheetView tabSelected="1" topLeftCell="A58" zoomScaleNormal="100" zoomScaleSheetLayoutView="100" workbookViewId="0">
      <selection activeCell="H69" sqref="H69"/>
    </sheetView>
  </sheetViews>
  <sheetFormatPr defaultRowHeight="12.75" x14ac:dyDescent="0.2"/>
  <cols>
    <col min="1" max="1" width="4.85546875" customWidth="1"/>
    <col min="2" max="2" width="6.85546875" customWidth="1"/>
    <col min="3" max="3" width="2.140625" customWidth="1"/>
    <col min="4" max="4" width="5" customWidth="1"/>
    <col min="5" max="5" width="34.5703125" style="1" customWidth="1"/>
    <col min="6" max="6" width="14" customWidth="1"/>
    <col min="7" max="7" width="13.85546875" customWidth="1"/>
    <col min="8" max="8" width="8.28515625" customWidth="1"/>
    <col min="9" max="9" width="13.5703125" customWidth="1"/>
    <col min="10" max="10" width="14.140625" customWidth="1"/>
    <col min="11" max="11" width="10" style="615" customWidth="1"/>
    <col min="12" max="12" width="15.85546875" style="335" hidden="1" customWidth="1"/>
    <col min="13" max="13" width="9.140625" hidden="1" customWidth="1"/>
    <col min="14" max="14" width="12.7109375" bestFit="1" customWidth="1"/>
  </cols>
  <sheetData>
    <row r="1" spans="1:12" ht="36" customHeight="1" x14ac:dyDescent="0.2">
      <c r="G1" s="1046" t="s">
        <v>130</v>
      </c>
      <c r="H1" s="1046"/>
      <c r="I1" s="1046"/>
      <c r="J1" s="1046"/>
      <c r="K1" s="1046"/>
    </row>
    <row r="2" spans="1:12" ht="46.5" customHeight="1" x14ac:dyDescent="0.2">
      <c r="A2" s="1047" t="s">
        <v>131</v>
      </c>
      <c r="B2" s="1047"/>
      <c r="C2" s="1047"/>
      <c r="D2" s="1047"/>
      <c r="E2" s="1047"/>
      <c r="F2" s="1047"/>
      <c r="G2" s="1047"/>
      <c r="H2" s="1047"/>
      <c r="I2" s="1047"/>
      <c r="J2" s="1047"/>
      <c r="K2" s="1047"/>
    </row>
    <row r="3" spans="1:12" ht="58.5" x14ac:dyDescent="0.2">
      <c r="A3" s="4" t="s">
        <v>2</v>
      </c>
      <c r="B3" s="4" t="s">
        <v>3</v>
      </c>
      <c r="C3" s="1051" t="s">
        <v>4</v>
      </c>
      <c r="D3" s="1052"/>
      <c r="E3" s="6" t="s">
        <v>5</v>
      </c>
      <c r="F3" s="7" t="s">
        <v>132</v>
      </c>
      <c r="G3" s="8" t="s">
        <v>7</v>
      </c>
      <c r="H3" s="336" t="s">
        <v>8</v>
      </c>
      <c r="I3" s="10" t="s">
        <v>133</v>
      </c>
      <c r="J3" s="11" t="s">
        <v>10</v>
      </c>
      <c r="K3" s="337" t="s">
        <v>134</v>
      </c>
      <c r="L3" s="338" t="s">
        <v>12</v>
      </c>
    </row>
    <row r="4" spans="1:12" x14ac:dyDescent="0.2">
      <c r="A4" s="969">
        <v>10</v>
      </c>
      <c r="B4" s="815"/>
      <c r="C4" s="815"/>
      <c r="D4" s="816"/>
      <c r="E4" s="817" t="s">
        <v>13</v>
      </c>
      <c r="F4" s="818">
        <f>F5+F7+F9</f>
        <v>518814.15</v>
      </c>
      <c r="G4" s="819">
        <f>G5+G7+G9</f>
        <v>491224.15</v>
      </c>
      <c r="H4" s="820">
        <f t="shared" ref="H4:H70" si="0">G4/F4</f>
        <v>0.94682103408320684</v>
      </c>
      <c r="I4" s="819">
        <f>I5+I7+I9</f>
        <v>513224.15</v>
      </c>
      <c r="J4" s="821">
        <f>J5+J7+J9</f>
        <v>33000</v>
      </c>
      <c r="K4" s="970">
        <f>J4/F4</f>
        <v>6.3606592071553947E-2</v>
      </c>
      <c r="L4" s="339"/>
    </row>
    <row r="5" spans="1:12" x14ac:dyDescent="0.2">
      <c r="A5" s="26"/>
      <c r="B5" s="963">
        <v>1008</v>
      </c>
      <c r="C5" s="880"/>
      <c r="D5" s="881"/>
      <c r="E5" s="878" t="s">
        <v>135</v>
      </c>
      <c r="F5" s="964">
        <f>F6</f>
        <v>15000</v>
      </c>
      <c r="G5" s="883">
        <f>G6</f>
        <v>0</v>
      </c>
      <c r="H5" s="884">
        <f t="shared" si="0"/>
        <v>0</v>
      </c>
      <c r="I5" s="883">
        <f>I6</f>
        <v>15000</v>
      </c>
      <c r="J5" s="885">
        <f>J6</f>
        <v>15000</v>
      </c>
      <c r="K5" s="995">
        <f>J5/F5</f>
        <v>1</v>
      </c>
      <c r="L5" s="340"/>
    </row>
    <row r="6" spans="1:12" ht="45" x14ac:dyDescent="0.2">
      <c r="A6" s="38"/>
      <c r="B6" s="38"/>
      <c r="C6" s="39"/>
      <c r="D6" s="341">
        <v>2830</v>
      </c>
      <c r="E6" s="28" t="s">
        <v>136</v>
      </c>
      <c r="F6" s="41">
        <v>15000</v>
      </c>
      <c r="G6" s="42">
        <v>0</v>
      </c>
      <c r="H6" s="43">
        <f t="shared" si="0"/>
        <v>0</v>
      </c>
      <c r="I6" s="44">
        <v>15000</v>
      </c>
      <c r="J6" s="45">
        <v>15000</v>
      </c>
      <c r="K6" s="342">
        <f>J6/F6</f>
        <v>1</v>
      </c>
      <c r="L6" s="343" t="s">
        <v>137</v>
      </c>
    </row>
    <row r="7" spans="1:12" x14ac:dyDescent="0.2">
      <c r="A7" s="38"/>
      <c r="B7" s="963">
        <v>1030</v>
      </c>
      <c r="C7" s="880"/>
      <c r="D7" s="881"/>
      <c r="E7" s="878" t="s">
        <v>138</v>
      </c>
      <c r="F7" s="964">
        <f>F8</f>
        <v>20000</v>
      </c>
      <c r="G7" s="883">
        <f>G8</f>
        <v>8410</v>
      </c>
      <c r="H7" s="884">
        <f t="shared" si="0"/>
        <v>0.42049999999999998</v>
      </c>
      <c r="I7" s="883">
        <f>I8</f>
        <v>15410</v>
      </c>
      <c r="J7" s="885">
        <f>J8</f>
        <v>17000</v>
      </c>
      <c r="K7" s="996">
        <f t="shared" ref="K7:K73" si="1">J7/F7</f>
        <v>0.85</v>
      </c>
      <c r="L7" s="340"/>
    </row>
    <row r="8" spans="1:12" ht="33.75" x14ac:dyDescent="0.2">
      <c r="A8" s="38"/>
      <c r="B8" s="38"/>
      <c r="C8" s="39"/>
      <c r="D8" s="341">
        <v>2850</v>
      </c>
      <c r="E8" s="28" t="s">
        <v>139</v>
      </c>
      <c r="F8" s="41">
        <v>20000</v>
      </c>
      <c r="G8" s="42">
        <v>8410</v>
      </c>
      <c r="H8" s="43">
        <f t="shared" si="0"/>
        <v>0.42049999999999998</v>
      </c>
      <c r="I8" s="44">
        <v>15410</v>
      </c>
      <c r="J8" s="45">
        <v>17000</v>
      </c>
      <c r="K8" s="342">
        <f t="shared" si="1"/>
        <v>0.85</v>
      </c>
      <c r="L8" s="343" t="s">
        <v>140</v>
      </c>
    </row>
    <row r="9" spans="1:12" x14ac:dyDescent="0.2">
      <c r="A9" s="38"/>
      <c r="B9" s="963">
        <v>1095</v>
      </c>
      <c r="C9" s="880"/>
      <c r="D9" s="881"/>
      <c r="E9" s="878" t="s">
        <v>20</v>
      </c>
      <c r="F9" s="902">
        <f>SUM(F10:F15)</f>
        <v>483814.15</v>
      </c>
      <c r="G9" s="883">
        <f>SUM(G10:G15)</f>
        <v>482814.15</v>
      </c>
      <c r="H9" s="884">
        <f t="shared" si="0"/>
        <v>0.9979330906299454</v>
      </c>
      <c r="I9" s="883">
        <f>SUM(I10:I15)</f>
        <v>482814.15</v>
      </c>
      <c r="J9" s="885">
        <f>SUM(J10:J15)</f>
        <v>1000</v>
      </c>
      <c r="K9" s="996">
        <f t="shared" si="1"/>
        <v>2.0669093700545964E-3</v>
      </c>
      <c r="L9" s="340"/>
    </row>
    <row r="10" spans="1:12" x14ac:dyDescent="0.2">
      <c r="A10" s="38"/>
      <c r="B10" s="38"/>
      <c r="C10" s="50"/>
      <c r="D10" s="344">
        <v>4010</v>
      </c>
      <c r="E10" s="52" t="s">
        <v>141</v>
      </c>
      <c r="F10" s="105">
        <v>4782.3999999999996</v>
      </c>
      <c r="G10" s="42">
        <v>4782.3999999999996</v>
      </c>
      <c r="H10" s="43">
        <f t="shared" si="0"/>
        <v>1</v>
      </c>
      <c r="I10" s="44">
        <v>4782.3999999999996</v>
      </c>
      <c r="J10" s="45">
        <v>0</v>
      </c>
      <c r="K10" s="342">
        <f t="shared" si="1"/>
        <v>0</v>
      </c>
      <c r="L10" s="343"/>
    </row>
    <row r="11" spans="1:12" x14ac:dyDescent="0.2">
      <c r="A11" s="38"/>
      <c r="B11" s="38"/>
      <c r="C11" s="50"/>
      <c r="D11" s="344">
        <v>4110</v>
      </c>
      <c r="E11" s="52" t="s">
        <v>142</v>
      </c>
      <c r="F11" s="112">
        <v>822.09</v>
      </c>
      <c r="G11" s="42">
        <v>822.09</v>
      </c>
      <c r="H11" s="43">
        <f t="shared" si="0"/>
        <v>1</v>
      </c>
      <c r="I11" s="44">
        <v>822.09</v>
      </c>
      <c r="J11" s="45">
        <v>0</v>
      </c>
      <c r="K11" s="342">
        <f t="shared" si="1"/>
        <v>0</v>
      </c>
      <c r="L11" s="343"/>
    </row>
    <row r="12" spans="1:12" x14ac:dyDescent="0.2">
      <c r="A12" s="38"/>
      <c r="B12" s="38"/>
      <c r="C12" s="50"/>
      <c r="D12" s="344">
        <v>4120</v>
      </c>
      <c r="E12" s="52" t="s">
        <v>143</v>
      </c>
      <c r="F12" s="345">
        <v>117.17</v>
      </c>
      <c r="G12" s="42">
        <v>117.17</v>
      </c>
      <c r="H12" s="43">
        <f t="shared" si="0"/>
        <v>1</v>
      </c>
      <c r="I12" s="44">
        <v>117.17</v>
      </c>
      <c r="J12" s="45">
        <v>0</v>
      </c>
      <c r="K12" s="342">
        <f t="shared" si="1"/>
        <v>0</v>
      </c>
      <c r="L12" s="343"/>
    </row>
    <row r="13" spans="1:12" x14ac:dyDescent="0.2">
      <c r="A13" s="38"/>
      <c r="B13" s="38"/>
      <c r="C13" s="50"/>
      <c r="D13" s="344">
        <v>4210</v>
      </c>
      <c r="E13" s="52" t="s">
        <v>144</v>
      </c>
      <c r="F13" s="105">
        <v>2605.2800000000002</v>
      </c>
      <c r="G13" s="42">
        <v>2605.2800000000002</v>
      </c>
      <c r="H13" s="43">
        <f t="shared" si="0"/>
        <v>1</v>
      </c>
      <c r="I13" s="44">
        <v>2605.2800000000002</v>
      </c>
      <c r="J13" s="45">
        <v>0</v>
      </c>
      <c r="K13" s="342">
        <f t="shared" si="1"/>
        <v>0</v>
      </c>
      <c r="L13" s="343"/>
    </row>
    <row r="14" spans="1:12" x14ac:dyDescent="0.2">
      <c r="A14" s="38"/>
      <c r="B14" s="38"/>
      <c r="C14" s="50"/>
      <c r="D14" s="344">
        <v>4300</v>
      </c>
      <c r="E14" s="52" t="s">
        <v>145</v>
      </c>
      <c r="F14" s="105">
        <v>2140</v>
      </c>
      <c r="G14" s="42">
        <v>1140</v>
      </c>
      <c r="H14" s="43">
        <f t="shared" si="0"/>
        <v>0.53271028037383172</v>
      </c>
      <c r="I14" s="44">
        <v>1140</v>
      </c>
      <c r="J14" s="45">
        <v>1000</v>
      </c>
      <c r="K14" s="342">
        <f t="shared" si="1"/>
        <v>0.46728971962616822</v>
      </c>
      <c r="L14" s="343" t="s">
        <v>146</v>
      </c>
    </row>
    <row r="15" spans="1:12" x14ac:dyDescent="0.2">
      <c r="A15" s="38"/>
      <c r="B15" s="38"/>
      <c r="C15" s="50"/>
      <c r="D15" s="344">
        <v>4430</v>
      </c>
      <c r="E15" s="52" t="s">
        <v>147</v>
      </c>
      <c r="F15" s="127">
        <v>473347.21</v>
      </c>
      <c r="G15" s="42">
        <v>473347.21</v>
      </c>
      <c r="H15" s="43">
        <f t="shared" si="0"/>
        <v>1</v>
      </c>
      <c r="I15" s="44">
        <v>473347.21</v>
      </c>
      <c r="J15" s="45">
        <v>0</v>
      </c>
      <c r="K15" s="342">
        <f t="shared" si="1"/>
        <v>0</v>
      </c>
      <c r="L15" s="343"/>
    </row>
    <row r="16" spans="1:12" x14ac:dyDescent="0.2">
      <c r="A16" s="969">
        <v>50</v>
      </c>
      <c r="B16" s="823"/>
      <c r="C16" s="823"/>
      <c r="D16" s="824"/>
      <c r="E16" s="825" t="s">
        <v>24</v>
      </c>
      <c r="F16" s="826">
        <f>F17</f>
        <v>20000</v>
      </c>
      <c r="G16" s="827">
        <f>G17</f>
        <v>4914.07</v>
      </c>
      <c r="H16" s="828">
        <f t="shared" si="0"/>
        <v>0.24570349999999999</v>
      </c>
      <c r="I16" s="827">
        <f>I17</f>
        <v>19866.82</v>
      </c>
      <c r="J16" s="829">
        <f>J17</f>
        <v>20000</v>
      </c>
      <c r="K16" s="859">
        <f t="shared" si="1"/>
        <v>1</v>
      </c>
      <c r="L16" s="346"/>
    </row>
    <row r="17" spans="1:12" x14ac:dyDescent="0.2">
      <c r="A17" s="26"/>
      <c r="B17" s="963">
        <v>5095</v>
      </c>
      <c r="C17" s="880"/>
      <c r="D17" s="881"/>
      <c r="E17" s="878" t="s">
        <v>20</v>
      </c>
      <c r="F17" s="997">
        <f>SUM(F18:F21)</f>
        <v>20000</v>
      </c>
      <c r="G17" s="928">
        <f>SUM(G18:G21)</f>
        <v>4914.07</v>
      </c>
      <c r="H17" s="927">
        <f t="shared" si="0"/>
        <v>0.24570349999999999</v>
      </c>
      <c r="I17" s="883">
        <f>SUM(I18:I21)</f>
        <v>19866.82</v>
      </c>
      <c r="J17" s="885">
        <f>SUM(J18:J21)</f>
        <v>20000</v>
      </c>
      <c r="K17" s="995">
        <f t="shared" si="1"/>
        <v>1</v>
      </c>
      <c r="L17" s="340"/>
    </row>
    <row r="18" spans="1:12" x14ac:dyDescent="0.2">
      <c r="A18" s="26"/>
      <c r="B18" s="347"/>
      <c r="C18" s="348"/>
      <c r="D18" s="349">
        <v>4110</v>
      </c>
      <c r="E18" s="131" t="s">
        <v>142</v>
      </c>
      <c r="F18" s="196">
        <v>520</v>
      </c>
      <c r="G18" s="158">
        <v>257.88</v>
      </c>
      <c r="H18" s="159">
        <f>G18/F18</f>
        <v>0.49592307692307691</v>
      </c>
      <c r="I18" s="160">
        <v>386.82</v>
      </c>
      <c r="J18" s="161">
        <v>542</v>
      </c>
      <c r="K18" s="350">
        <f t="shared" si="1"/>
        <v>1.0423076923076924</v>
      </c>
      <c r="L18" s="351"/>
    </row>
    <row r="19" spans="1:12" x14ac:dyDescent="0.2">
      <c r="A19" s="38"/>
      <c r="B19" s="38"/>
      <c r="C19" s="50"/>
      <c r="D19" s="344">
        <v>4170</v>
      </c>
      <c r="E19" s="52" t="s">
        <v>148</v>
      </c>
      <c r="F19" s="352">
        <v>3000</v>
      </c>
      <c r="G19" s="90">
        <v>2155.8200000000002</v>
      </c>
      <c r="H19" s="91">
        <f t="shared" si="0"/>
        <v>0.71860666666666673</v>
      </c>
      <c r="I19" s="44">
        <v>3000</v>
      </c>
      <c r="J19" s="45">
        <v>3150</v>
      </c>
      <c r="K19" s="342">
        <f t="shared" si="1"/>
        <v>1.05</v>
      </c>
      <c r="L19" s="343"/>
    </row>
    <row r="20" spans="1:12" x14ac:dyDescent="0.2">
      <c r="A20" s="38"/>
      <c r="B20" s="38"/>
      <c r="C20" s="50"/>
      <c r="D20" s="344">
        <v>4210</v>
      </c>
      <c r="E20" s="52" t="s">
        <v>144</v>
      </c>
      <c r="F20" s="53">
        <v>14000</v>
      </c>
      <c r="G20" s="42">
        <v>564.80999999999995</v>
      </c>
      <c r="H20" s="43">
        <f t="shared" si="0"/>
        <v>4.0343571428571423E-2</v>
      </c>
      <c r="I20" s="44">
        <v>14000</v>
      </c>
      <c r="J20" s="45">
        <v>14000</v>
      </c>
      <c r="K20" s="342">
        <f t="shared" si="1"/>
        <v>1</v>
      </c>
      <c r="L20" s="343"/>
    </row>
    <row r="21" spans="1:12" x14ac:dyDescent="0.2">
      <c r="A21" s="38"/>
      <c r="B21" s="38"/>
      <c r="C21" s="50"/>
      <c r="D21" s="344">
        <v>4260</v>
      </c>
      <c r="E21" s="52" t="s">
        <v>149</v>
      </c>
      <c r="F21" s="105">
        <v>2480</v>
      </c>
      <c r="G21" s="42">
        <v>1935.56</v>
      </c>
      <c r="H21" s="43">
        <f t="shared" si="0"/>
        <v>0.78046774193548385</v>
      </c>
      <c r="I21" s="44">
        <v>2480</v>
      </c>
      <c r="J21" s="45">
        <v>2308</v>
      </c>
      <c r="K21" s="342">
        <f t="shared" si="1"/>
        <v>0.9306451612903226</v>
      </c>
      <c r="L21" s="343"/>
    </row>
    <row r="22" spans="1:12" x14ac:dyDescent="0.2">
      <c r="A22" s="971">
        <v>600</v>
      </c>
      <c r="B22" s="823"/>
      <c r="C22" s="823"/>
      <c r="D22" s="824"/>
      <c r="E22" s="825" t="s">
        <v>26</v>
      </c>
      <c r="F22" s="972">
        <f>F28+F23+F26</f>
        <v>2686223</v>
      </c>
      <c r="G22" s="972">
        <f>G28+G23+G26</f>
        <v>1522382.6400000001</v>
      </c>
      <c r="H22" s="828">
        <f t="shared" si="0"/>
        <v>0.56673725152379384</v>
      </c>
      <c r="I22" s="972">
        <f>I28+I23+I26</f>
        <v>2619775.7599999998</v>
      </c>
      <c r="J22" s="973">
        <f>J28+J23+J26</f>
        <v>955544</v>
      </c>
      <c r="K22" s="974">
        <f>J22/F22</f>
        <v>0.35572028085531243</v>
      </c>
      <c r="L22" s="346"/>
    </row>
    <row r="23" spans="1:12" x14ac:dyDescent="0.2">
      <c r="A23" s="353"/>
      <c r="B23" s="354">
        <v>60004</v>
      </c>
      <c r="C23" s="355"/>
      <c r="D23" s="356"/>
      <c r="E23" s="357" t="s">
        <v>150</v>
      </c>
      <c r="F23" s="358">
        <f>SUM(F24:F25)</f>
        <v>105000</v>
      </c>
      <c r="G23" s="358">
        <f>SUM(G24:G25)</f>
        <v>17560.25</v>
      </c>
      <c r="H23" s="359">
        <f t="shared" si="0"/>
        <v>0.16724047619047619</v>
      </c>
      <c r="I23" s="358">
        <f>SUM(I24:I25)</f>
        <v>68753.53</v>
      </c>
      <c r="J23" s="360">
        <f>SUM(J24:J25)</f>
        <v>212000</v>
      </c>
      <c r="K23" s="361">
        <f>J23/F23</f>
        <v>2.019047619047619</v>
      </c>
      <c r="L23" s="346"/>
    </row>
    <row r="24" spans="1:12" ht="33.75" x14ac:dyDescent="0.2">
      <c r="A24" s="353"/>
      <c r="B24" s="362"/>
      <c r="C24" s="195"/>
      <c r="D24" s="363">
        <v>2310</v>
      </c>
      <c r="E24" s="364" t="s">
        <v>151</v>
      </c>
      <c r="F24" s="217">
        <v>100000</v>
      </c>
      <c r="G24" s="217">
        <v>12798.32</v>
      </c>
      <c r="H24" s="219">
        <f t="shared" si="0"/>
        <v>0.12798319999999999</v>
      </c>
      <c r="I24" s="217">
        <v>63991.6</v>
      </c>
      <c r="J24" s="365">
        <v>210000</v>
      </c>
      <c r="K24" s="366">
        <f>J24/F24</f>
        <v>2.1</v>
      </c>
      <c r="L24" s="346" t="s">
        <v>137</v>
      </c>
    </row>
    <row r="25" spans="1:12" x14ac:dyDescent="0.2">
      <c r="A25" s="353"/>
      <c r="B25" s="367"/>
      <c r="C25" s="368"/>
      <c r="D25" s="369">
        <v>4300</v>
      </c>
      <c r="E25" s="109" t="s">
        <v>145</v>
      </c>
      <c r="F25" s="370">
        <v>5000</v>
      </c>
      <c r="G25" s="370">
        <v>4761.93</v>
      </c>
      <c r="H25" s="371">
        <f t="shared" si="0"/>
        <v>0.95238600000000007</v>
      </c>
      <c r="I25" s="370">
        <v>4761.93</v>
      </c>
      <c r="J25" s="372">
        <v>2000</v>
      </c>
      <c r="K25" s="366">
        <f>J25/F25</f>
        <v>0.4</v>
      </c>
      <c r="L25" s="373" t="s">
        <v>137</v>
      </c>
    </row>
    <row r="26" spans="1:12" x14ac:dyDescent="0.2">
      <c r="A26" s="353"/>
      <c r="B26" s="998">
        <v>60014</v>
      </c>
      <c r="C26" s="999"/>
      <c r="D26" s="931"/>
      <c r="E26" s="1000" t="s">
        <v>152</v>
      </c>
      <c r="F26" s="1001">
        <f>F27</f>
        <v>100000</v>
      </c>
      <c r="G26" s="1002">
        <f>SUM(G27)</f>
        <v>100000</v>
      </c>
      <c r="H26" s="1003">
        <f t="shared" si="0"/>
        <v>1</v>
      </c>
      <c r="I26" s="1002">
        <f>I27</f>
        <v>100000</v>
      </c>
      <c r="J26" s="1004">
        <f>J27</f>
        <v>0</v>
      </c>
      <c r="K26" s="915">
        <f>J26/F26</f>
        <v>0</v>
      </c>
      <c r="L26" s="374"/>
    </row>
    <row r="27" spans="1:12" ht="45" x14ac:dyDescent="0.2">
      <c r="A27" s="353"/>
      <c r="B27" s="375"/>
      <c r="C27" s="375"/>
      <c r="D27" s="376">
        <v>6300</v>
      </c>
      <c r="E27" s="377" t="s">
        <v>361</v>
      </c>
      <c r="F27" s="378">
        <v>100000</v>
      </c>
      <c r="G27" s="379">
        <v>100000</v>
      </c>
      <c r="H27" s="380">
        <f t="shared" si="0"/>
        <v>1</v>
      </c>
      <c r="I27" s="379">
        <v>100000</v>
      </c>
      <c r="J27" s="381">
        <v>0</v>
      </c>
      <c r="K27" s="199">
        <v>0</v>
      </c>
      <c r="L27" s="339"/>
    </row>
    <row r="28" spans="1:12" x14ac:dyDescent="0.2">
      <c r="A28" s="26"/>
      <c r="B28" s="940">
        <v>60016</v>
      </c>
      <c r="C28" s="941"/>
      <c r="D28" s="909"/>
      <c r="E28" s="910" t="s">
        <v>27</v>
      </c>
      <c r="F28" s="946">
        <f>SUM(F29:F34)</f>
        <v>2481223</v>
      </c>
      <c r="G28" s="947">
        <f>SUM(G29:G34)</f>
        <v>1404822.3900000001</v>
      </c>
      <c r="H28" s="948">
        <f t="shared" si="0"/>
        <v>0.56618143149567779</v>
      </c>
      <c r="I28" s="913">
        <f>SUM(I29:I34)</f>
        <v>2451022.23</v>
      </c>
      <c r="J28" s="914">
        <f>SUM(J29:J34)</f>
        <v>743544</v>
      </c>
      <c r="K28" s="1005">
        <f t="shared" si="1"/>
        <v>0.29966834903593914</v>
      </c>
      <c r="L28" s="340"/>
    </row>
    <row r="29" spans="1:12" x14ac:dyDescent="0.2">
      <c r="A29" s="26"/>
      <c r="B29" s="194"/>
      <c r="C29" s="382"/>
      <c r="D29" s="383">
        <v>4170</v>
      </c>
      <c r="E29" s="384" t="s">
        <v>148</v>
      </c>
      <c r="F29" s="157">
        <v>20000</v>
      </c>
      <c r="G29" s="158">
        <v>20000</v>
      </c>
      <c r="H29" s="159">
        <f t="shared" si="0"/>
        <v>1</v>
      </c>
      <c r="I29" s="160">
        <v>20000</v>
      </c>
      <c r="J29" s="161">
        <v>0</v>
      </c>
      <c r="K29" s="385">
        <f t="shared" si="1"/>
        <v>0</v>
      </c>
      <c r="L29" s="351"/>
    </row>
    <row r="30" spans="1:12" ht="39" x14ac:dyDescent="0.2">
      <c r="A30" s="38"/>
      <c r="B30" s="38"/>
      <c r="C30" s="50"/>
      <c r="D30" s="344">
        <v>4210</v>
      </c>
      <c r="E30" s="52" t="s">
        <v>144</v>
      </c>
      <c r="F30" s="386">
        <v>122600</v>
      </c>
      <c r="G30" s="90">
        <v>51706.47</v>
      </c>
      <c r="H30" s="91">
        <f t="shared" si="0"/>
        <v>0.42174934747145187</v>
      </c>
      <c r="I30" s="44">
        <v>122600</v>
      </c>
      <c r="J30" s="45">
        <v>86695</v>
      </c>
      <c r="K30" s="342">
        <f t="shared" si="1"/>
        <v>0.70713703099510605</v>
      </c>
      <c r="L30" s="343" t="s">
        <v>153</v>
      </c>
    </row>
    <row r="31" spans="1:12" x14ac:dyDescent="0.2">
      <c r="A31" s="38"/>
      <c r="B31" s="38"/>
      <c r="C31" s="129"/>
      <c r="D31" s="387">
        <v>4270</v>
      </c>
      <c r="E31" s="95" t="s">
        <v>154</v>
      </c>
      <c r="F31" s="107">
        <v>135000</v>
      </c>
      <c r="G31" s="42">
        <v>121376.33</v>
      </c>
      <c r="H31" s="43">
        <f t="shared" si="0"/>
        <v>0.8990839259259259</v>
      </c>
      <c r="I31" s="44">
        <v>134376.32999999999</v>
      </c>
      <c r="J31" s="45">
        <v>120000</v>
      </c>
      <c r="K31" s="342">
        <f t="shared" si="1"/>
        <v>0.88888888888888884</v>
      </c>
      <c r="L31" s="343"/>
    </row>
    <row r="32" spans="1:12" ht="19.5" x14ac:dyDescent="0.2">
      <c r="A32" s="38"/>
      <c r="B32" s="38"/>
      <c r="C32" s="163"/>
      <c r="D32" s="388">
        <v>4300</v>
      </c>
      <c r="E32" s="125" t="s">
        <v>145</v>
      </c>
      <c r="F32" s="126">
        <v>606000</v>
      </c>
      <c r="G32" s="90">
        <v>356907.52000000002</v>
      </c>
      <c r="H32" s="91">
        <f t="shared" si="0"/>
        <v>0.58895630363036311</v>
      </c>
      <c r="I32" s="92">
        <v>586000</v>
      </c>
      <c r="J32" s="93">
        <v>519807</v>
      </c>
      <c r="K32" s="389">
        <f t="shared" si="1"/>
        <v>0.85776732673267331</v>
      </c>
      <c r="L32" s="343" t="s">
        <v>155</v>
      </c>
    </row>
    <row r="33" spans="1:12" ht="19.5" x14ac:dyDescent="0.2">
      <c r="A33" s="38"/>
      <c r="B33" s="38"/>
      <c r="C33" s="50"/>
      <c r="D33" s="344">
        <v>4430</v>
      </c>
      <c r="E33" s="52" t="s">
        <v>147</v>
      </c>
      <c r="F33" s="53">
        <v>20000</v>
      </c>
      <c r="G33" s="42">
        <v>11879.82</v>
      </c>
      <c r="H33" s="43">
        <f t="shared" si="0"/>
        <v>0.59399099999999994</v>
      </c>
      <c r="I33" s="44">
        <v>11879.82</v>
      </c>
      <c r="J33" s="45">
        <v>17042</v>
      </c>
      <c r="K33" s="342">
        <f t="shared" si="1"/>
        <v>0.85209999999999997</v>
      </c>
      <c r="L33" s="343" t="s">
        <v>156</v>
      </c>
    </row>
    <row r="34" spans="1:12" x14ac:dyDescent="0.2">
      <c r="A34" s="38"/>
      <c r="B34" s="38"/>
      <c r="C34" s="129"/>
      <c r="D34" s="387">
        <v>6050</v>
      </c>
      <c r="E34" s="95" t="s">
        <v>157</v>
      </c>
      <c r="F34" s="107">
        <v>1577623</v>
      </c>
      <c r="G34" s="42">
        <v>842952.25</v>
      </c>
      <c r="H34" s="43">
        <f t="shared" si="0"/>
        <v>0.53431792639939957</v>
      </c>
      <c r="I34" s="44">
        <v>1576166.08</v>
      </c>
      <c r="J34" s="45">
        <v>0</v>
      </c>
      <c r="K34" s="342">
        <f t="shared" si="1"/>
        <v>0</v>
      </c>
      <c r="L34" s="343"/>
    </row>
    <row r="35" spans="1:12" x14ac:dyDescent="0.2">
      <c r="A35" s="971">
        <v>630</v>
      </c>
      <c r="B35" s="831"/>
      <c r="C35" s="831"/>
      <c r="D35" s="839"/>
      <c r="E35" s="840" t="s">
        <v>33</v>
      </c>
      <c r="F35" s="975">
        <f>F36</f>
        <v>164500</v>
      </c>
      <c r="G35" s="842">
        <f>G36</f>
        <v>3459.6600000000003</v>
      </c>
      <c r="H35" s="843">
        <f t="shared" si="0"/>
        <v>2.1031367781155018E-2</v>
      </c>
      <c r="I35" s="842">
        <f>I36</f>
        <v>164498.15</v>
      </c>
      <c r="J35" s="844">
        <f>J36</f>
        <v>1549680.97</v>
      </c>
      <c r="K35" s="976">
        <f t="shared" si="1"/>
        <v>9.4205530091185405</v>
      </c>
      <c r="L35" s="346"/>
    </row>
    <row r="36" spans="1:12" x14ac:dyDescent="0.2">
      <c r="A36" s="26"/>
      <c r="B36" s="942">
        <v>63095</v>
      </c>
      <c r="C36" s="943"/>
      <c r="D36" s="944"/>
      <c r="E36" s="945" t="s">
        <v>20</v>
      </c>
      <c r="F36" s="953">
        <f>SUM(F37:F40)</f>
        <v>164500</v>
      </c>
      <c r="G36" s="947">
        <f>SUM(G37:G40)</f>
        <v>3459.6600000000003</v>
      </c>
      <c r="H36" s="948">
        <f t="shared" si="0"/>
        <v>2.1031367781155018E-2</v>
      </c>
      <c r="I36" s="947">
        <f>SUM(I37:I40)</f>
        <v>164498.15</v>
      </c>
      <c r="J36" s="952">
        <f>SUM(J37:J40)</f>
        <v>1549680.97</v>
      </c>
      <c r="K36" s="1006">
        <f t="shared" si="1"/>
        <v>9.4205530091185405</v>
      </c>
      <c r="L36" s="390"/>
    </row>
    <row r="37" spans="1:12" x14ac:dyDescent="0.2">
      <c r="A37" s="26"/>
      <c r="B37" s="391"/>
      <c r="C37" s="392"/>
      <c r="D37" s="344">
        <v>4210</v>
      </c>
      <c r="E37" s="131" t="s">
        <v>144</v>
      </c>
      <c r="F37" s="393">
        <v>4000</v>
      </c>
      <c r="G37" s="394">
        <v>2961.51</v>
      </c>
      <c r="H37" s="395">
        <f t="shared" si="0"/>
        <v>0.74037750000000002</v>
      </c>
      <c r="I37" s="396">
        <v>4000</v>
      </c>
      <c r="J37" s="397">
        <v>5669.97</v>
      </c>
      <c r="K37" s="398">
        <f t="shared" si="1"/>
        <v>1.4174925</v>
      </c>
      <c r="L37" s="399" t="s">
        <v>158</v>
      </c>
    </row>
    <row r="38" spans="1:12" x14ac:dyDescent="0.2">
      <c r="A38" s="26"/>
      <c r="B38" s="400"/>
      <c r="C38" s="401"/>
      <c r="D38" s="402">
        <v>4300</v>
      </c>
      <c r="E38" s="52" t="s">
        <v>145</v>
      </c>
      <c r="F38" s="403">
        <v>500</v>
      </c>
      <c r="G38" s="404">
        <v>498.15</v>
      </c>
      <c r="H38" s="405">
        <f>G38/F38</f>
        <v>0.99629999999999996</v>
      </c>
      <c r="I38" s="406">
        <v>498.15</v>
      </c>
      <c r="J38" s="397">
        <v>24</v>
      </c>
      <c r="K38" s="398">
        <f>J38/F38</f>
        <v>4.8000000000000001E-2</v>
      </c>
      <c r="L38" s="351" t="s">
        <v>159</v>
      </c>
    </row>
    <row r="39" spans="1:12" x14ac:dyDescent="0.2">
      <c r="A39" s="38"/>
      <c r="B39" s="38"/>
      <c r="C39" s="50"/>
      <c r="D39" s="344">
        <v>6058</v>
      </c>
      <c r="E39" s="52" t="s">
        <v>157</v>
      </c>
      <c r="F39" s="386">
        <v>102000</v>
      </c>
      <c r="G39" s="90">
        <v>0</v>
      </c>
      <c r="H39" s="91">
        <f t="shared" si="0"/>
        <v>0</v>
      </c>
      <c r="I39" s="92">
        <v>102000</v>
      </c>
      <c r="J39" s="45">
        <v>1066983</v>
      </c>
      <c r="K39" s="407">
        <f t="shared" si="1"/>
        <v>10.460617647058823</v>
      </c>
      <c r="L39" s="343" t="s">
        <v>160</v>
      </c>
    </row>
    <row r="40" spans="1:12" x14ac:dyDescent="0.2">
      <c r="A40" s="38"/>
      <c r="B40" s="38"/>
      <c r="C40" s="50"/>
      <c r="D40" s="344">
        <v>6059</v>
      </c>
      <c r="E40" s="52" t="s">
        <v>157</v>
      </c>
      <c r="F40" s="53">
        <v>58000</v>
      </c>
      <c r="G40" s="42">
        <v>0</v>
      </c>
      <c r="H40" s="43">
        <f t="shared" si="0"/>
        <v>0</v>
      </c>
      <c r="I40" s="44">
        <v>58000</v>
      </c>
      <c r="J40" s="45">
        <v>477004</v>
      </c>
      <c r="K40" s="408">
        <f t="shared" si="1"/>
        <v>8.2242068965517241</v>
      </c>
      <c r="L40" s="343" t="s">
        <v>161</v>
      </c>
    </row>
    <row r="41" spans="1:12" x14ac:dyDescent="0.2">
      <c r="A41" s="971">
        <v>700</v>
      </c>
      <c r="B41" s="823"/>
      <c r="C41" s="823"/>
      <c r="D41" s="824"/>
      <c r="E41" s="825" t="s">
        <v>35</v>
      </c>
      <c r="F41" s="838">
        <f>F42+F44</f>
        <v>1762105</v>
      </c>
      <c r="G41" s="827">
        <f>G42+G44</f>
        <v>1639555.74</v>
      </c>
      <c r="H41" s="828">
        <f t="shared" si="0"/>
        <v>0.93045291852642154</v>
      </c>
      <c r="I41" s="827">
        <f>I42+I44</f>
        <v>1744140.52</v>
      </c>
      <c r="J41" s="829">
        <f>J42+J44</f>
        <v>1082521</v>
      </c>
      <c r="K41" s="977">
        <f t="shared" si="1"/>
        <v>0.6143339925827348</v>
      </c>
      <c r="L41" s="346"/>
    </row>
    <row r="42" spans="1:12" x14ac:dyDescent="0.2">
      <c r="A42" s="26"/>
      <c r="B42" s="879">
        <v>70001</v>
      </c>
      <c r="C42" s="880"/>
      <c r="D42" s="881"/>
      <c r="E42" s="878" t="s">
        <v>162</v>
      </c>
      <c r="F42" s="902">
        <f>F43</f>
        <v>481343</v>
      </c>
      <c r="G42" s="883">
        <f>G43</f>
        <v>481343</v>
      </c>
      <c r="H42" s="884">
        <f t="shared" si="0"/>
        <v>1</v>
      </c>
      <c r="I42" s="883">
        <f>I43</f>
        <v>481343</v>
      </c>
      <c r="J42" s="885">
        <f>J43</f>
        <v>270321</v>
      </c>
      <c r="K42" s="995">
        <f t="shared" si="1"/>
        <v>0.561597447142682</v>
      </c>
      <c r="L42" s="340"/>
    </row>
    <row r="43" spans="1:12" ht="22.5" x14ac:dyDescent="0.2">
      <c r="A43" s="38"/>
      <c r="B43" s="38"/>
      <c r="C43" s="39"/>
      <c r="D43" s="341">
        <v>2650</v>
      </c>
      <c r="E43" s="28" t="s">
        <v>163</v>
      </c>
      <c r="F43" s="49">
        <v>481343</v>
      </c>
      <c r="G43" s="42">
        <v>481343</v>
      </c>
      <c r="H43" s="43">
        <f t="shared" si="0"/>
        <v>1</v>
      </c>
      <c r="I43" s="44">
        <v>481343</v>
      </c>
      <c r="J43" s="45">
        <v>270321</v>
      </c>
      <c r="K43" s="408">
        <f t="shared" si="1"/>
        <v>0.561597447142682</v>
      </c>
      <c r="L43" s="343"/>
    </row>
    <row r="44" spans="1:12" x14ac:dyDescent="0.2">
      <c r="A44" s="38"/>
      <c r="B44" s="879">
        <v>70005</v>
      </c>
      <c r="C44" s="880"/>
      <c r="D44" s="881"/>
      <c r="E44" s="878" t="s">
        <v>36</v>
      </c>
      <c r="F44" s="902">
        <f>SUM(F45:F53)</f>
        <v>1280762</v>
      </c>
      <c r="G44" s="883">
        <f>SUM(G45:G53)</f>
        <v>1158212.74</v>
      </c>
      <c r="H44" s="884">
        <f t="shared" si="0"/>
        <v>0.90431535289148179</v>
      </c>
      <c r="I44" s="883">
        <f>SUM(I45:I53)</f>
        <v>1262797.52</v>
      </c>
      <c r="J44" s="885">
        <f>SUM(J45:J53)</f>
        <v>812200</v>
      </c>
      <c r="K44" s="995">
        <f t="shared" si="1"/>
        <v>0.63415373035739664</v>
      </c>
      <c r="L44" s="340"/>
    </row>
    <row r="45" spans="1:12" x14ac:dyDescent="0.2">
      <c r="A45" s="38"/>
      <c r="B45" s="38"/>
      <c r="C45" s="129"/>
      <c r="D45" s="387">
        <v>4300</v>
      </c>
      <c r="E45" s="95" t="s">
        <v>145</v>
      </c>
      <c r="F45" s="96">
        <v>104700</v>
      </c>
      <c r="G45" s="409">
        <v>54891.95</v>
      </c>
      <c r="H45" s="410">
        <f t="shared" si="0"/>
        <v>0.52427841451766954</v>
      </c>
      <c r="I45" s="411">
        <v>93189</v>
      </c>
      <c r="J45" s="412">
        <v>110000</v>
      </c>
      <c r="K45" s="413">
        <f t="shared" si="1"/>
        <v>1.0506208213944603</v>
      </c>
      <c r="L45" s="414"/>
    </row>
    <row r="46" spans="1:12" x14ac:dyDescent="0.2">
      <c r="A46" s="38"/>
      <c r="B46" s="38"/>
      <c r="C46" s="163"/>
      <c r="D46" s="388">
        <v>4430</v>
      </c>
      <c r="E46" s="125" t="s">
        <v>147</v>
      </c>
      <c r="F46" s="386">
        <v>4000</v>
      </c>
      <c r="G46" s="90">
        <v>2111</v>
      </c>
      <c r="H46" s="91">
        <f t="shared" si="0"/>
        <v>0.52775000000000005</v>
      </c>
      <c r="I46" s="92">
        <v>3814</v>
      </c>
      <c r="J46" s="415">
        <v>4000</v>
      </c>
      <c r="K46" s="407">
        <f t="shared" si="1"/>
        <v>1</v>
      </c>
      <c r="L46" s="416"/>
    </row>
    <row r="47" spans="1:12" x14ac:dyDescent="0.2">
      <c r="A47" s="38"/>
      <c r="B47" s="38"/>
      <c r="C47" s="129"/>
      <c r="D47" s="387">
        <v>4480</v>
      </c>
      <c r="E47" s="95" t="s">
        <v>53</v>
      </c>
      <c r="F47" s="96">
        <v>382000</v>
      </c>
      <c r="G47" s="42">
        <v>379567</v>
      </c>
      <c r="H47" s="43">
        <f t="shared" si="0"/>
        <v>0.99363089005235605</v>
      </c>
      <c r="I47" s="44">
        <v>379567</v>
      </c>
      <c r="J47" s="417">
        <v>392000</v>
      </c>
      <c r="K47" s="413">
        <f t="shared" si="1"/>
        <v>1.0261780104712042</v>
      </c>
      <c r="L47" s="343"/>
    </row>
    <row r="48" spans="1:12" ht="22.5" x14ac:dyDescent="0.2">
      <c r="A48" s="38"/>
      <c r="B48" s="38"/>
      <c r="C48" s="242"/>
      <c r="D48" s="418">
        <v>4500</v>
      </c>
      <c r="E48" s="98" t="s">
        <v>164</v>
      </c>
      <c r="F48" s="419">
        <v>600</v>
      </c>
      <c r="G48" s="42">
        <v>570</v>
      </c>
      <c r="H48" s="43">
        <f t="shared" si="0"/>
        <v>0.95</v>
      </c>
      <c r="I48" s="44">
        <v>570</v>
      </c>
      <c r="J48" s="417">
        <v>600</v>
      </c>
      <c r="K48" s="398">
        <f t="shared" si="1"/>
        <v>1</v>
      </c>
      <c r="L48" s="343"/>
    </row>
    <row r="49" spans="1:12" ht="22.5" x14ac:dyDescent="0.2">
      <c r="A49" s="38"/>
      <c r="B49" s="38"/>
      <c r="C49" s="113"/>
      <c r="D49" s="227">
        <v>4520</v>
      </c>
      <c r="E49" s="109" t="s">
        <v>165</v>
      </c>
      <c r="F49" s="115">
        <v>3162</v>
      </c>
      <c r="G49" s="90">
        <v>3161.42</v>
      </c>
      <c r="H49" s="91">
        <f t="shared" si="0"/>
        <v>0.99981657179000638</v>
      </c>
      <c r="I49" s="92">
        <v>3161.42</v>
      </c>
      <c r="J49" s="415">
        <v>3600</v>
      </c>
      <c r="K49" s="420">
        <f t="shared" si="1"/>
        <v>1.1385199240986716</v>
      </c>
      <c r="L49" s="416"/>
    </row>
    <row r="50" spans="1:12" ht="22.5" x14ac:dyDescent="0.2">
      <c r="A50" s="38"/>
      <c r="B50" s="38"/>
      <c r="C50" s="38"/>
      <c r="D50" s="421">
        <v>4590</v>
      </c>
      <c r="E50" s="101" t="s">
        <v>166</v>
      </c>
      <c r="F50" s="193">
        <v>580000</v>
      </c>
      <c r="G50" s="90">
        <v>566896.1</v>
      </c>
      <c r="H50" s="91">
        <f t="shared" si="0"/>
        <v>0.97740706896551721</v>
      </c>
      <c r="I50" s="92">
        <v>576196.1</v>
      </c>
      <c r="J50" s="415">
        <v>80000</v>
      </c>
      <c r="K50" s="407">
        <f t="shared" si="1"/>
        <v>0.13793103448275862</v>
      </c>
      <c r="L50" s="416"/>
    </row>
    <row r="51" spans="1:12" ht="33.75" x14ac:dyDescent="0.2">
      <c r="A51" s="38"/>
      <c r="B51" s="38"/>
      <c r="C51" s="129"/>
      <c r="D51" s="387">
        <v>4600</v>
      </c>
      <c r="E51" s="95" t="s">
        <v>167</v>
      </c>
      <c r="F51" s="107">
        <v>140000</v>
      </c>
      <c r="G51" s="42">
        <v>95075.55</v>
      </c>
      <c r="H51" s="43">
        <f t="shared" si="0"/>
        <v>0.67911107142857141</v>
      </c>
      <c r="I51" s="44">
        <v>140000</v>
      </c>
      <c r="J51" s="417">
        <v>190000</v>
      </c>
      <c r="K51" s="413">
        <f t="shared" si="1"/>
        <v>1.3571428571428572</v>
      </c>
      <c r="L51" s="343"/>
    </row>
    <row r="52" spans="1:12" ht="22.5" x14ac:dyDescent="0.2">
      <c r="A52" s="38"/>
      <c r="B52" s="38"/>
      <c r="C52" s="113"/>
      <c r="D52" s="227">
        <v>4610</v>
      </c>
      <c r="E52" s="109" t="s">
        <v>168</v>
      </c>
      <c r="F52" s="130">
        <v>4000</v>
      </c>
      <c r="G52" s="90">
        <v>2360</v>
      </c>
      <c r="H52" s="91">
        <f t="shared" si="0"/>
        <v>0.59</v>
      </c>
      <c r="I52" s="92">
        <v>4000</v>
      </c>
      <c r="J52" s="415">
        <v>2000</v>
      </c>
      <c r="K52" s="420">
        <f t="shared" si="1"/>
        <v>0.5</v>
      </c>
      <c r="L52" s="416"/>
    </row>
    <row r="53" spans="1:12" ht="22.5" x14ac:dyDescent="0.2">
      <c r="A53" s="38"/>
      <c r="B53" s="38"/>
      <c r="C53" s="38"/>
      <c r="D53" s="421">
        <v>6060</v>
      </c>
      <c r="E53" s="101" t="s">
        <v>169</v>
      </c>
      <c r="F53" s="170">
        <v>62300</v>
      </c>
      <c r="G53" s="90">
        <v>53579.72</v>
      </c>
      <c r="H53" s="91">
        <f t="shared" si="0"/>
        <v>0.86002760834670944</v>
      </c>
      <c r="I53" s="92">
        <v>62300</v>
      </c>
      <c r="J53" s="415">
        <v>30000</v>
      </c>
      <c r="K53" s="407">
        <f t="shared" si="1"/>
        <v>0.48154093097913325</v>
      </c>
      <c r="L53" s="343"/>
    </row>
    <row r="54" spans="1:12" x14ac:dyDescent="0.2">
      <c r="A54" s="971">
        <v>710</v>
      </c>
      <c r="B54" s="823"/>
      <c r="C54" s="823"/>
      <c r="D54" s="824"/>
      <c r="E54" s="825" t="s">
        <v>170</v>
      </c>
      <c r="F54" s="838">
        <f>F55+F58</f>
        <v>113500</v>
      </c>
      <c r="G54" s="827">
        <f>G55+G58</f>
        <v>42185.69</v>
      </c>
      <c r="H54" s="828">
        <f t="shared" si="0"/>
        <v>0.37168008810572689</v>
      </c>
      <c r="I54" s="827">
        <f>I55+I58</f>
        <v>90092.69</v>
      </c>
      <c r="J54" s="829">
        <f>J55+J58</f>
        <v>103150</v>
      </c>
      <c r="K54" s="977">
        <f t="shared" si="1"/>
        <v>0.90881057268722465</v>
      </c>
      <c r="L54" s="346"/>
    </row>
    <row r="55" spans="1:12" x14ac:dyDescent="0.2">
      <c r="A55" s="26"/>
      <c r="B55" s="894">
        <v>71014</v>
      </c>
      <c r="C55" s="895"/>
      <c r="D55" s="896"/>
      <c r="E55" s="897" t="s">
        <v>171</v>
      </c>
      <c r="F55" s="903">
        <f>SUM(F56:F57)</f>
        <v>103500</v>
      </c>
      <c r="G55" s="899">
        <f>SUM(G56:G57)</f>
        <v>35185.730000000003</v>
      </c>
      <c r="H55" s="900">
        <f t="shared" si="0"/>
        <v>0.33995874396135267</v>
      </c>
      <c r="I55" s="899">
        <f>SUM(I56:I57)</f>
        <v>80092.73</v>
      </c>
      <c r="J55" s="901">
        <f>SUM(J56:J57)</f>
        <v>93150</v>
      </c>
      <c r="K55" s="939">
        <f t="shared" si="1"/>
        <v>0.9</v>
      </c>
      <c r="L55" s="340"/>
    </row>
    <row r="56" spans="1:12" x14ac:dyDescent="0.2">
      <c r="A56" s="38"/>
      <c r="B56" s="38"/>
      <c r="C56" s="163"/>
      <c r="D56" s="388">
        <v>4170</v>
      </c>
      <c r="E56" s="125" t="s">
        <v>148</v>
      </c>
      <c r="F56" s="352">
        <v>3500</v>
      </c>
      <c r="G56" s="90">
        <v>900</v>
      </c>
      <c r="H56" s="91">
        <f t="shared" si="0"/>
        <v>0.25714285714285712</v>
      </c>
      <c r="I56" s="92">
        <v>2100</v>
      </c>
      <c r="J56" s="93">
        <v>3150</v>
      </c>
      <c r="K56" s="407">
        <f t="shared" si="1"/>
        <v>0.9</v>
      </c>
      <c r="L56" s="343"/>
    </row>
    <row r="57" spans="1:12" x14ac:dyDescent="0.2">
      <c r="A57" s="38"/>
      <c r="B57" s="38"/>
      <c r="C57" s="50"/>
      <c r="D57" s="344">
        <v>4300</v>
      </c>
      <c r="E57" s="52" t="s">
        <v>145</v>
      </c>
      <c r="F57" s="127">
        <v>100000</v>
      </c>
      <c r="G57" s="42">
        <v>34285.730000000003</v>
      </c>
      <c r="H57" s="43">
        <f t="shared" si="0"/>
        <v>0.34285730000000003</v>
      </c>
      <c r="I57" s="44">
        <v>77992.73</v>
      </c>
      <c r="J57" s="45">
        <v>90000</v>
      </c>
      <c r="K57" s="408">
        <f t="shared" si="1"/>
        <v>0.9</v>
      </c>
      <c r="L57" s="343"/>
    </row>
    <row r="58" spans="1:12" x14ac:dyDescent="0.2">
      <c r="A58" s="38"/>
      <c r="B58" s="879">
        <v>71035</v>
      </c>
      <c r="C58" s="880"/>
      <c r="D58" s="881"/>
      <c r="E58" s="878" t="s">
        <v>172</v>
      </c>
      <c r="F58" s="964">
        <f>F59</f>
        <v>10000</v>
      </c>
      <c r="G58" s="883">
        <f>G59</f>
        <v>6999.96</v>
      </c>
      <c r="H58" s="884">
        <f t="shared" si="0"/>
        <v>0.69999599999999995</v>
      </c>
      <c r="I58" s="883">
        <f>I59</f>
        <v>9999.9599999999991</v>
      </c>
      <c r="J58" s="885">
        <f>J59</f>
        <v>10000</v>
      </c>
      <c r="K58" s="995">
        <f t="shared" si="1"/>
        <v>1</v>
      </c>
      <c r="L58" s="340"/>
    </row>
    <row r="59" spans="1:12" x14ac:dyDescent="0.2">
      <c r="A59" s="113"/>
      <c r="B59" s="113"/>
      <c r="C59" s="129"/>
      <c r="D59" s="387">
        <v>4300</v>
      </c>
      <c r="E59" s="95" t="s">
        <v>145</v>
      </c>
      <c r="F59" s="96">
        <v>10000</v>
      </c>
      <c r="G59" s="42">
        <v>6999.96</v>
      </c>
      <c r="H59" s="43">
        <f t="shared" si="0"/>
        <v>0.69999599999999995</v>
      </c>
      <c r="I59" s="44">
        <v>9999.9599999999991</v>
      </c>
      <c r="J59" s="45">
        <v>10000</v>
      </c>
      <c r="K59" s="413">
        <f t="shared" si="1"/>
        <v>1</v>
      </c>
      <c r="L59" s="343"/>
    </row>
    <row r="60" spans="1:12" x14ac:dyDescent="0.2">
      <c r="A60" s="978">
        <v>750</v>
      </c>
      <c r="B60" s="979"/>
      <c r="C60" s="979"/>
      <c r="D60" s="832"/>
      <c r="E60" s="980" t="s">
        <v>42</v>
      </c>
      <c r="F60" s="834">
        <f>F61+F69+F75+F114+F119</f>
        <v>3952359</v>
      </c>
      <c r="G60" s="834">
        <f>G61+G69+G75+G114+G119</f>
        <v>2780140.669999999</v>
      </c>
      <c r="H60" s="835">
        <f>G60/F60</f>
        <v>0.70341299208902808</v>
      </c>
      <c r="I60" s="834">
        <f>I61+I69+I75+I114+I119</f>
        <v>3875553.6500000004</v>
      </c>
      <c r="J60" s="837">
        <f>J61+J69+J75+J114+J119</f>
        <v>4253116</v>
      </c>
      <c r="K60" s="981">
        <f t="shared" si="1"/>
        <v>1.0760955672295962</v>
      </c>
      <c r="L60" s="373"/>
    </row>
    <row r="61" spans="1:12" x14ac:dyDescent="0.2">
      <c r="A61" s="26"/>
      <c r="B61" s="940">
        <v>75011</v>
      </c>
      <c r="C61" s="941"/>
      <c r="D61" s="909"/>
      <c r="E61" s="910" t="s">
        <v>43</v>
      </c>
      <c r="F61" s="930">
        <f>SUM(F62:F68)</f>
        <v>118700</v>
      </c>
      <c r="G61" s="913">
        <f>SUM(G62:G68)</f>
        <v>89960</v>
      </c>
      <c r="H61" s="912">
        <f t="shared" si="0"/>
        <v>0.75787700084246001</v>
      </c>
      <c r="I61" s="913">
        <f>SUM(I62:I68)</f>
        <v>118700</v>
      </c>
      <c r="J61" s="914">
        <f>SUM(J62:J68)</f>
        <v>122261</v>
      </c>
      <c r="K61" s="1005">
        <f t="shared" si="1"/>
        <v>1.03</v>
      </c>
      <c r="L61" s="422"/>
    </row>
    <row r="62" spans="1:12" x14ac:dyDescent="0.2">
      <c r="A62" s="38"/>
      <c r="B62" s="38"/>
      <c r="C62" s="129"/>
      <c r="D62" s="387">
        <v>4010</v>
      </c>
      <c r="E62" s="95" t="s">
        <v>141</v>
      </c>
      <c r="F62" s="107">
        <v>88765</v>
      </c>
      <c r="G62" s="409">
        <v>67630.05</v>
      </c>
      <c r="H62" s="410">
        <f t="shared" si="0"/>
        <v>0.7618999605700445</v>
      </c>
      <c r="I62" s="411">
        <v>88765</v>
      </c>
      <c r="J62" s="149">
        <v>90025</v>
      </c>
      <c r="K62" s="413">
        <f t="shared" si="1"/>
        <v>1.0141947839801724</v>
      </c>
      <c r="L62" s="414" t="s">
        <v>173</v>
      </c>
    </row>
    <row r="63" spans="1:12" x14ac:dyDescent="0.2">
      <c r="A63" s="38"/>
      <c r="B63" s="38"/>
      <c r="C63" s="242"/>
      <c r="D63" s="418">
        <v>4040</v>
      </c>
      <c r="E63" s="52" t="s">
        <v>174</v>
      </c>
      <c r="F63" s="122">
        <v>7075</v>
      </c>
      <c r="G63" s="42">
        <v>7075</v>
      </c>
      <c r="H63" s="43">
        <f>G63/F63</f>
        <v>1</v>
      </c>
      <c r="I63" s="44">
        <v>7075</v>
      </c>
      <c r="J63" s="45">
        <v>7545</v>
      </c>
      <c r="K63" s="413">
        <f t="shared" si="1"/>
        <v>1.0664310954063605</v>
      </c>
      <c r="L63" s="416" t="s">
        <v>173</v>
      </c>
    </row>
    <row r="64" spans="1:12" x14ac:dyDescent="0.2">
      <c r="A64" s="38"/>
      <c r="B64" s="38"/>
      <c r="C64" s="163"/>
      <c r="D64" s="388">
        <v>4110</v>
      </c>
      <c r="E64" s="125" t="s">
        <v>142</v>
      </c>
      <c r="F64" s="386">
        <v>15954</v>
      </c>
      <c r="G64" s="90">
        <v>12819.54</v>
      </c>
      <c r="H64" s="91">
        <f t="shared" si="0"/>
        <v>0.80353140278300117</v>
      </c>
      <c r="I64" s="92">
        <v>15954</v>
      </c>
      <c r="J64" s="93">
        <v>16771</v>
      </c>
      <c r="K64" s="413">
        <f t="shared" si="1"/>
        <v>1.0512097279679078</v>
      </c>
      <c r="L64" s="416" t="s">
        <v>173</v>
      </c>
    </row>
    <row r="65" spans="1:13" x14ac:dyDescent="0.2">
      <c r="A65" s="38"/>
      <c r="B65" s="38"/>
      <c r="C65" s="50"/>
      <c r="D65" s="344">
        <v>4120</v>
      </c>
      <c r="E65" s="52" t="s">
        <v>143</v>
      </c>
      <c r="F65" s="423">
        <v>2274</v>
      </c>
      <c r="G65" s="55">
        <v>1830.27</v>
      </c>
      <c r="H65" s="56">
        <f t="shared" si="0"/>
        <v>0.80486807387862791</v>
      </c>
      <c r="I65" s="44">
        <v>2274</v>
      </c>
      <c r="J65" s="45">
        <v>2389</v>
      </c>
      <c r="K65" s="413">
        <f t="shared" si="1"/>
        <v>1.0505716798592788</v>
      </c>
      <c r="L65" s="343" t="s">
        <v>173</v>
      </c>
    </row>
    <row r="66" spans="1:13" x14ac:dyDescent="0.2">
      <c r="A66" s="38"/>
      <c r="B66" s="38"/>
      <c r="C66" s="50"/>
      <c r="D66" s="344">
        <v>4210</v>
      </c>
      <c r="E66" s="52" t="s">
        <v>144</v>
      </c>
      <c r="F66" s="424">
        <v>0</v>
      </c>
      <c r="G66" s="55">
        <v>0</v>
      </c>
      <c r="H66" s="56">
        <v>0</v>
      </c>
      <c r="I66" s="44">
        <v>0</v>
      </c>
      <c r="J66" s="45">
        <v>600</v>
      </c>
      <c r="K66" s="413">
        <v>0</v>
      </c>
      <c r="L66" s="343" t="s">
        <v>173</v>
      </c>
    </row>
    <row r="67" spans="1:13" ht="19.5" x14ac:dyDescent="0.2">
      <c r="A67" s="38"/>
      <c r="B67" s="38"/>
      <c r="C67" s="50"/>
      <c r="D67" s="344">
        <v>4300</v>
      </c>
      <c r="E67" s="52" t="s">
        <v>145</v>
      </c>
      <c r="F67" s="59">
        <v>3132</v>
      </c>
      <c r="G67" s="42">
        <v>0</v>
      </c>
      <c r="H67" s="43">
        <v>0</v>
      </c>
      <c r="I67" s="44">
        <v>3132</v>
      </c>
      <c r="J67" s="45">
        <v>3931</v>
      </c>
      <c r="K67" s="413">
        <f t="shared" si="1"/>
        <v>1.2551085568326947</v>
      </c>
      <c r="L67" s="343" t="s">
        <v>175</v>
      </c>
    </row>
    <row r="68" spans="1:13" x14ac:dyDescent="0.2">
      <c r="A68" s="38"/>
      <c r="B68" s="38"/>
      <c r="C68" s="50"/>
      <c r="D68" s="344">
        <v>4410</v>
      </c>
      <c r="E68" s="52" t="s">
        <v>176</v>
      </c>
      <c r="F68" s="59">
        <v>1500</v>
      </c>
      <c r="G68" s="42">
        <v>605.14</v>
      </c>
      <c r="H68" s="43">
        <f>G68/F68</f>
        <v>0.40342666666666666</v>
      </c>
      <c r="I68" s="68">
        <v>1500</v>
      </c>
      <c r="J68" s="69">
        <v>1000</v>
      </c>
      <c r="K68" s="413">
        <f t="shared" si="1"/>
        <v>0.66666666666666663</v>
      </c>
      <c r="L68" s="343" t="s">
        <v>173</v>
      </c>
    </row>
    <row r="69" spans="1:13" x14ac:dyDescent="0.2">
      <c r="A69" s="38"/>
      <c r="B69" s="879">
        <v>75022</v>
      </c>
      <c r="C69" s="880"/>
      <c r="D69" s="881"/>
      <c r="E69" s="878" t="s">
        <v>177</v>
      </c>
      <c r="F69" s="930">
        <f>SUM(F70:F74)</f>
        <v>273200</v>
      </c>
      <c r="G69" s="913">
        <f>SUM(G70:G74)</f>
        <v>195211.93999999997</v>
      </c>
      <c r="H69" s="912">
        <f t="shared" si="0"/>
        <v>0.71453857979502189</v>
      </c>
      <c r="I69" s="883">
        <f>SUM(I70:I74)</f>
        <v>267799.61</v>
      </c>
      <c r="J69" s="885">
        <f>SUM(J70:J74)</f>
        <v>287600</v>
      </c>
      <c r="K69" s="995">
        <f t="shared" si="1"/>
        <v>1.0527086383601756</v>
      </c>
      <c r="L69" s="422"/>
    </row>
    <row r="70" spans="1:13" x14ac:dyDescent="0.2">
      <c r="A70" s="38"/>
      <c r="B70" s="38"/>
      <c r="C70" s="50"/>
      <c r="D70" s="344">
        <v>3030</v>
      </c>
      <c r="E70" s="52" t="s">
        <v>178</v>
      </c>
      <c r="F70" s="127">
        <v>236200</v>
      </c>
      <c r="G70" s="42">
        <v>173624.47</v>
      </c>
      <c r="H70" s="43">
        <f t="shared" si="0"/>
        <v>0.73507396274343773</v>
      </c>
      <c r="I70" s="44">
        <v>232829.05</v>
      </c>
      <c r="J70" s="45">
        <v>246600</v>
      </c>
      <c r="K70" s="408">
        <f t="shared" si="1"/>
        <v>1.044030482641829</v>
      </c>
      <c r="L70" s="343"/>
    </row>
    <row r="71" spans="1:13" ht="22.5" x14ac:dyDescent="0.2">
      <c r="A71" s="38"/>
      <c r="B71" s="38"/>
      <c r="C71" s="129"/>
      <c r="D71" s="387">
        <v>3040</v>
      </c>
      <c r="E71" s="95" t="s">
        <v>179</v>
      </c>
      <c r="F71" s="425">
        <v>4000</v>
      </c>
      <c r="G71" s="42">
        <v>3898.58</v>
      </c>
      <c r="H71" s="43">
        <f t="shared" ref="H71:H153" si="2">G71/F71</f>
        <v>0.97464499999999998</v>
      </c>
      <c r="I71" s="44">
        <v>3998.58</v>
      </c>
      <c r="J71" s="45">
        <v>4000</v>
      </c>
      <c r="K71" s="413">
        <f t="shared" si="1"/>
        <v>1</v>
      </c>
      <c r="L71" s="343"/>
    </row>
    <row r="72" spans="1:13" x14ac:dyDescent="0.2">
      <c r="A72" s="38"/>
      <c r="B72" s="38"/>
      <c r="C72" s="163"/>
      <c r="D72" s="388">
        <v>4210</v>
      </c>
      <c r="E72" s="125" t="s">
        <v>144</v>
      </c>
      <c r="F72" s="386">
        <v>20000</v>
      </c>
      <c r="G72" s="90">
        <v>10989.99</v>
      </c>
      <c r="H72" s="91">
        <f t="shared" si="2"/>
        <v>0.54949950000000003</v>
      </c>
      <c r="I72" s="92">
        <v>18653.32</v>
      </c>
      <c r="J72" s="93">
        <v>20000</v>
      </c>
      <c r="K72" s="407">
        <f t="shared" si="1"/>
        <v>1</v>
      </c>
      <c r="L72" s="416"/>
    </row>
    <row r="73" spans="1:13" x14ac:dyDescent="0.2">
      <c r="A73" s="38"/>
      <c r="B73" s="38"/>
      <c r="C73" s="50"/>
      <c r="D73" s="344">
        <v>4300</v>
      </c>
      <c r="E73" s="52" t="s">
        <v>145</v>
      </c>
      <c r="F73" s="41">
        <v>13000</v>
      </c>
      <c r="G73" s="55">
        <v>6698.9</v>
      </c>
      <c r="H73" s="56">
        <f t="shared" si="2"/>
        <v>0.51529999999999998</v>
      </c>
      <c r="I73" s="57">
        <v>12318.66</v>
      </c>
      <c r="J73" s="58">
        <v>13000</v>
      </c>
      <c r="K73" s="426">
        <f t="shared" si="1"/>
        <v>1</v>
      </c>
      <c r="L73" s="427"/>
    </row>
    <row r="74" spans="1:13" x14ac:dyDescent="0.2">
      <c r="A74" s="38"/>
      <c r="B74" s="113"/>
      <c r="C74" s="129"/>
      <c r="D74" s="387">
        <v>4420</v>
      </c>
      <c r="E74" s="132" t="s">
        <v>180</v>
      </c>
      <c r="F74" s="176">
        <v>0</v>
      </c>
      <c r="G74" s="42">
        <v>0</v>
      </c>
      <c r="H74" s="43">
        <v>0</v>
      </c>
      <c r="I74" s="44">
        <v>0</v>
      </c>
      <c r="J74" s="45">
        <v>4000</v>
      </c>
      <c r="K74" s="413">
        <v>0</v>
      </c>
      <c r="L74" s="343"/>
    </row>
    <row r="75" spans="1:13" ht="22.5" x14ac:dyDescent="0.2">
      <c r="A75" s="38"/>
      <c r="B75" s="940">
        <v>75023</v>
      </c>
      <c r="C75" s="941"/>
      <c r="D75" s="909"/>
      <c r="E75" s="910" t="s">
        <v>45</v>
      </c>
      <c r="F75" s="962">
        <f>F76+F77+F81+F85+F89+F93+F94+F95+F96+F97+F98+F99+F100+F101+F102+F103+F104+F105+F106+F107+F108+F109+F110+F111+F112+F113</f>
        <v>3292995</v>
      </c>
      <c r="G75" s="962">
        <f>G76+G77+G81+G85+G89+G93+G94+G95+G96+G97+G98+G99+G100+G101+G102+G103+G104+G105+G106+G107+G108+G109+G110+G111+G112+G113</f>
        <v>2341942.7799999993</v>
      </c>
      <c r="H75" s="912">
        <f>G75/F75</f>
        <v>0.71118929120754792</v>
      </c>
      <c r="I75" s="1026">
        <f>I76+I77+I81+I85+I89+I93+I94+I95+I96+I97+I98+I99+I100+I101+I102+I103+I104+I105+I106+I107+I108+I109+I110+I111+I112+I113</f>
        <v>3246301.14</v>
      </c>
      <c r="J75" s="1025">
        <f>J76+J77+J81+J85+J89+J93+J94+J95+J96+J97+J98+J99+J100+J101+J102+J103+J104+J105+J106+J107+J108+J109+J110+J111+J112+J113</f>
        <v>3585545</v>
      </c>
      <c r="K75" s="1007">
        <f t="shared" ref="K75:K156" si="3">J75/F75</f>
        <v>1.0888400984514097</v>
      </c>
      <c r="L75" s="422"/>
    </row>
    <row r="76" spans="1:13" ht="22.5" x14ac:dyDescent="0.2">
      <c r="A76" s="38"/>
      <c r="B76" s="38"/>
      <c r="C76" s="129"/>
      <c r="D76" s="387">
        <v>3020</v>
      </c>
      <c r="E76" s="95" t="s">
        <v>181</v>
      </c>
      <c r="F76" s="425">
        <v>4200</v>
      </c>
      <c r="G76" s="42">
        <v>4100.6400000000003</v>
      </c>
      <c r="H76" s="43">
        <f t="shared" si="2"/>
        <v>0.97634285714285718</v>
      </c>
      <c r="I76" s="44">
        <v>4100.6400000000003</v>
      </c>
      <c r="J76" s="45">
        <v>4200</v>
      </c>
      <c r="K76" s="420">
        <f t="shared" si="3"/>
        <v>1</v>
      </c>
      <c r="L76" s="343"/>
    </row>
    <row r="77" spans="1:13" ht="39" x14ac:dyDescent="0.2">
      <c r="A77" s="38"/>
      <c r="B77" s="38"/>
      <c r="C77" s="38"/>
      <c r="D77" s="421">
        <v>4010</v>
      </c>
      <c r="E77" s="101" t="s">
        <v>182</v>
      </c>
      <c r="F77" s="261">
        <v>1966476</v>
      </c>
      <c r="G77" s="66">
        <v>1385046.72</v>
      </c>
      <c r="H77" s="67">
        <f t="shared" si="2"/>
        <v>0.70432932819927629</v>
      </c>
      <c r="I77" s="171">
        <v>1953063.52</v>
      </c>
      <c r="J77" s="69">
        <f>J78+J79+J80</f>
        <v>2218778</v>
      </c>
      <c r="K77" s="428">
        <f t="shared" si="3"/>
        <v>1.1283015912729166</v>
      </c>
      <c r="L77" s="429" t="s">
        <v>183</v>
      </c>
      <c r="M77" s="430"/>
    </row>
    <row r="78" spans="1:13" x14ac:dyDescent="0.2">
      <c r="A78" s="38"/>
      <c r="B78" s="38"/>
      <c r="C78" s="38"/>
      <c r="D78" s="421"/>
      <c r="E78" s="431" t="s">
        <v>42</v>
      </c>
      <c r="F78" s="432">
        <v>1966476</v>
      </c>
      <c r="G78" s="433">
        <v>1385046.72</v>
      </c>
      <c r="H78" s="434">
        <f t="shared" si="2"/>
        <v>0.70432932819927629</v>
      </c>
      <c r="I78" s="435">
        <v>1953063.52</v>
      </c>
      <c r="J78" s="436">
        <v>2043800</v>
      </c>
      <c r="K78" s="437">
        <f>J78/F78</f>
        <v>1.0393211002829428</v>
      </c>
      <c r="L78" s="429" t="s">
        <v>184</v>
      </c>
      <c r="M78" s="430"/>
    </row>
    <row r="79" spans="1:13" x14ac:dyDescent="0.2">
      <c r="A79" s="38"/>
      <c r="B79" s="38"/>
      <c r="C79" s="38"/>
      <c r="D79" s="421"/>
      <c r="E79" s="431" t="s">
        <v>185</v>
      </c>
      <c r="F79" s="432">
        <v>0</v>
      </c>
      <c r="G79" s="433">
        <v>0</v>
      </c>
      <c r="H79" s="434">
        <v>0</v>
      </c>
      <c r="I79" s="435">
        <v>0</v>
      </c>
      <c r="J79" s="436">
        <v>172458</v>
      </c>
      <c r="K79" s="437">
        <v>0</v>
      </c>
      <c r="L79" s="429"/>
      <c r="M79" s="430"/>
    </row>
    <row r="80" spans="1:13" x14ac:dyDescent="0.2">
      <c r="A80" s="38"/>
      <c r="B80" s="38"/>
      <c r="C80" s="163"/>
      <c r="D80" s="388"/>
      <c r="E80" s="438" t="s">
        <v>186</v>
      </c>
      <c r="F80" s="439">
        <v>0</v>
      </c>
      <c r="G80" s="440">
        <v>0</v>
      </c>
      <c r="H80" s="441">
        <v>0</v>
      </c>
      <c r="I80" s="442">
        <v>0</v>
      </c>
      <c r="J80" s="443">
        <v>2520</v>
      </c>
      <c r="K80" s="444">
        <v>0</v>
      </c>
      <c r="L80" s="416"/>
      <c r="M80" s="430"/>
    </row>
    <row r="81" spans="1:12" ht="39" x14ac:dyDescent="0.2">
      <c r="A81" s="38"/>
      <c r="B81" s="38"/>
      <c r="C81" s="39"/>
      <c r="D81" s="341">
        <v>4040</v>
      </c>
      <c r="E81" s="28" t="s">
        <v>187</v>
      </c>
      <c r="F81" s="49">
        <v>152032</v>
      </c>
      <c r="G81" s="55">
        <v>148884.51999999999</v>
      </c>
      <c r="H81" s="56">
        <f t="shared" si="2"/>
        <v>0.9792972532098505</v>
      </c>
      <c r="I81" s="57">
        <v>148884.51999999999</v>
      </c>
      <c r="J81" s="58">
        <v>167678</v>
      </c>
      <c r="K81" s="426">
        <f t="shared" si="3"/>
        <v>1.1029125447274257</v>
      </c>
      <c r="L81" s="343" t="s">
        <v>188</v>
      </c>
    </row>
    <row r="82" spans="1:12" x14ac:dyDescent="0.2">
      <c r="A82" s="38"/>
      <c r="B82" s="38"/>
      <c r="C82" s="38"/>
      <c r="D82" s="445"/>
      <c r="E82" s="431" t="s">
        <v>42</v>
      </c>
      <c r="F82" s="446">
        <v>152032</v>
      </c>
      <c r="G82" s="433">
        <v>148884.51999999999</v>
      </c>
      <c r="H82" s="434">
        <f t="shared" si="2"/>
        <v>0.9792972532098505</v>
      </c>
      <c r="I82" s="435">
        <v>148884.51999999999</v>
      </c>
      <c r="J82" s="436">
        <v>152780</v>
      </c>
      <c r="K82" s="447">
        <f>J82/F82</f>
        <v>1.0049200168385604</v>
      </c>
      <c r="L82" s="448"/>
    </row>
    <row r="83" spans="1:12" x14ac:dyDescent="0.2">
      <c r="A83" s="38"/>
      <c r="B83" s="38"/>
      <c r="C83" s="38"/>
      <c r="D83" s="445"/>
      <c r="E83" s="431" t="s">
        <v>185</v>
      </c>
      <c r="F83" s="446">
        <v>0</v>
      </c>
      <c r="G83" s="433">
        <v>0</v>
      </c>
      <c r="H83" s="434">
        <v>0</v>
      </c>
      <c r="I83" s="435">
        <v>0</v>
      </c>
      <c r="J83" s="436">
        <v>12858</v>
      </c>
      <c r="K83" s="447">
        <v>0</v>
      </c>
      <c r="L83" s="448"/>
    </row>
    <row r="84" spans="1:12" x14ac:dyDescent="0.2">
      <c r="A84" s="38"/>
      <c r="B84" s="38"/>
      <c r="C84" s="163"/>
      <c r="D84" s="449"/>
      <c r="E84" s="438" t="s">
        <v>186</v>
      </c>
      <c r="F84" s="450">
        <v>0</v>
      </c>
      <c r="G84" s="440">
        <v>0</v>
      </c>
      <c r="H84" s="441">
        <v>0</v>
      </c>
      <c r="I84" s="442">
        <v>0</v>
      </c>
      <c r="J84" s="443">
        <v>2040</v>
      </c>
      <c r="K84" s="451">
        <v>0</v>
      </c>
      <c r="L84" s="452"/>
    </row>
    <row r="85" spans="1:12" ht="48.75" x14ac:dyDescent="0.2">
      <c r="A85" s="38"/>
      <c r="B85" s="38"/>
      <c r="C85" s="39"/>
      <c r="D85" s="341">
        <v>4110</v>
      </c>
      <c r="E85" s="28" t="s">
        <v>189</v>
      </c>
      <c r="F85" s="49">
        <v>356023</v>
      </c>
      <c r="G85" s="55">
        <v>233990.36</v>
      </c>
      <c r="H85" s="56">
        <f t="shared" si="2"/>
        <v>0.65723383039859784</v>
      </c>
      <c r="I85" s="57">
        <v>355900.45</v>
      </c>
      <c r="J85" s="58">
        <v>402380</v>
      </c>
      <c r="K85" s="426">
        <f t="shared" si="3"/>
        <v>1.1302078798279886</v>
      </c>
      <c r="L85" s="427" t="s">
        <v>190</v>
      </c>
    </row>
    <row r="86" spans="1:12" x14ac:dyDescent="0.2">
      <c r="A86" s="38"/>
      <c r="B86" s="38"/>
      <c r="C86" s="38"/>
      <c r="D86" s="453"/>
      <c r="E86" s="431" t="s">
        <v>42</v>
      </c>
      <c r="F86" s="454">
        <v>356023</v>
      </c>
      <c r="G86" s="455">
        <v>233990.36</v>
      </c>
      <c r="H86" s="456">
        <f t="shared" si="2"/>
        <v>0.65723383039859784</v>
      </c>
      <c r="I86" s="457">
        <v>355900.45</v>
      </c>
      <c r="J86" s="458">
        <v>371220</v>
      </c>
      <c r="K86" s="459">
        <f>J86/F86</f>
        <v>1.0426854444797107</v>
      </c>
      <c r="L86" s="460"/>
    </row>
    <row r="87" spans="1:12" x14ac:dyDescent="0.2">
      <c r="A87" s="38"/>
      <c r="B87" s="38"/>
      <c r="C87" s="38"/>
      <c r="D87" s="453"/>
      <c r="E87" s="431" t="s">
        <v>185</v>
      </c>
      <c r="F87" s="454">
        <v>0</v>
      </c>
      <c r="G87" s="455">
        <v>0</v>
      </c>
      <c r="H87" s="456">
        <v>0</v>
      </c>
      <c r="I87" s="457">
        <v>0</v>
      </c>
      <c r="J87" s="458">
        <v>30376</v>
      </c>
      <c r="K87" s="459">
        <v>0</v>
      </c>
      <c r="L87" s="460"/>
    </row>
    <row r="88" spans="1:12" x14ac:dyDescent="0.2">
      <c r="A88" s="38"/>
      <c r="B88" s="38"/>
      <c r="C88" s="163"/>
      <c r="D88" s="388"/>
      <c r="E88" s="438" t="s">
        <v>186</v>
      </c>
      <c r="F88" s="450">
        <v>0</v>
      </c>
      <c r="G88" s="440">
        <v>0</v>
      </c>
      <c r="H88" s="441">
        <v>0</v>
      </c>
      <c r="I88" s="442">
        <v>0</v>
      </c>
      <c r="J88" s="443">
        <v>784</v>
      </c>
      <c r="K88" s="444">
        <v>0</v>
      </c>
      <c r="L88" s="416"/>
    </row>
    <row r="89" spans="1:12" ht="39" x14ac:dyDescent="0.2">
      <c r="A89" s="38"/>
      <c r="B89" s="38"/>
      <c r="C89" s="39"/>
      <c r="D89" s="341">
        <v>4120</v>
      </c>
      <c r="E89" s="28" t="s">
        <v>191</v>
      </c>
      <c r="F89" s="41">
        <v>47864</v>
      </c>
      <c r="G89" s="55">
        <v>27437.41</v>
      </c>
      <c r="H89" s="56">
        <f t="shared" si="2"/>
        <v>0.57323687949189372</v>
      </c>
      <c r="I89" s="57">
        <v>43658.44</v>
      </c>
      <c r="J89" s="58">
        <v>49576</v>
      </c>
      <c r="K89" s="426">
        <f t="shared" si="3"/>
        <v>1.0357680093598529</v>
      </c>
      <c r="L89" s="427" t="s">
        <v>192</v>
      </c>
    </row>
    <row r="90" spans="1:12" x14ac:dyDescent="0.2">
      <c r="A90" s="38"/>
      <c r="B90" s="38"/>
      <c r="C90" s="38"/>
      <c r="D90" s="421"/>
      <c r="E90" s="431" t="s">
        <v>42</v>
      </c>
      <c r="F90" s="461">
        <v>47864</v>
      </c>
      <c r="G90" s="433">
        <v>27437.41</v>
      </c>
      <c r="H90" s="434">
        <f t="shared" si="2"/>
        <v>0.57323687949189372</v>
      </c>
      <c r="I90" s="435">
        <v>43658.44</v>
      </c>
      <c r="J90" s="436">
        <v>45135</v>
      </c>
      <c r="K90" s="447">
        <f>J90/F90</f>
        <v>0.94298428881831853</v>
      </c>
      <c r="L90" s="448"/>
    </row>
    <row r="91" spans="1:12" x14ac:dyDescent="0.2">
      <c r="A91" s="38"/>
      <c r="B91" s="38"/>
      <c r="C91" s="38"/>
      <c r="D91" s="421"/>
      <c r="E91" s="431" t="s">
        <v>185</v>
      </c>
      <c r="F91" s="461">
        <v>0</v>
      </c>
      <c r="G91" s="433">
        <v>0</v>
      </c>
      <c r="H91" s="434">
        <v>0</v>
      </c>
      <c r="I91" s="435">
        <v>0</v>
      </c>
      <c r="J91" s="436">
        <v>4329</v>
      </c>
      <c r="K91" s="447">
        <v>0</v>
      </c>
      <c r="L91" s="448"/>
    </row>
    <row r="92" spans="1:12" x14ac:dyDescent="0.2">
      <c r="A92" s="38"/>
      <c r="B92" s="38"/>
      <c r="C92" s="38"/>
      <c r="D92" s="421"/>
      <c r="E92" s="438" t="s">
        <v>186</v>
      </c>
      <c r="F92" s="461">
        <v>0</v>
      </c>
      <c r="G92" s="440">
        <v>0</v>
      </c>
      <c r="H92" s="441">
        <v>0</v>
      </c>
      <c r="I92" s="442">
        <v>0</v>
      </c>
      <c r="J92" s="443">
        <v>112</v>
      </c>
      <c r="K92" s="451">
        <v>0</v>
      </c>
      <c r="L92" s="452"/>
    </row>
    <row r="93" spans="1:12" ht="22.5" x14ac:dyDescent="0.2">
      <c r="A93" s="38"/>
      <c r="B93" s="38"/>
      <c r="C93" s="39"/>
      <c r="D93" s="341">
        <v>4140</v>
      </c>
      <c r="E93" s="28" t="s">
        <v>193</v>
      </c>
      <c r="F93" s="41">
        <v>44000</v>
      </c>
      <c r="G93" s="42">
        <v>23672</v>
      </c>
      <c r="H93" s="43">
        <f t="shared" si="2"/>
        <v>0.53800000000000003</v>
      </c>
      <c r="I93" s="44">
        <v>32984</v>
      </c>
      <c r="J93" s="45">
        <v>38000</v>
      </c>
      <c r="K93" s="408">
        <f t="shared" si="3"/>
        <v>0.86363636363636365</v>
      </c>
      <c r="L93" s="343" t="s">
        <v>137</v>
      </c>
    </row>
    <row r="94" spans="1:12" x14ac:dyDescent="0.2">
      <c r="A94" s="38"/>
      <c r="B94" s="38"/>
      <c r="C94" s="50"/>
      <c r="D94" s="344">
        <v>4170</v>
      </c>
      <c r="E94" s="52" t="s">
        <v>148</v>
      </c>
      <c r="F94" s="105">
        <v>8080</v>
      </c>
      <c r="G94" s="42">
        <v>7911.3</v>
      </c>
      <c r="H94" s="43">
        <f t="shared" si="2"/>
        <v>0.97912128712871294</v>
      </c>
      <c r="I94" s="44">
        <v>8057</v>
      </c>
      <c r="J94" s="45">
        <v>9000</v>
      </c>
      <c r="K94" s="408">
        <f t="shared" si="3"/>
        <v>1.113861386138614</v>
      </c>
      <c r="L94" s="343"/>
    </row>
    <row r="95" spans="1:12" ht="19.5" x14ac:dyDescent="0.2">
      <c r="A95" s="38"/>
      <c r="B95" s="38"/>
      <c r="C95" s="50"/>
      <c r="D95" s="344">
        <v>4210</v>
      </c>
      <c r="E95" s="52" t="s">
        <v>144</v>
      </c>
      <c r="F95" s="127">
        <v>100500</v>
      </c>
      <c r="G95" s="42">
        <v>60334.67</v>
      </c>
      <c r="H95" s="43">
        <f t="shared" si="2"/>
        <v>0.60034497512437812</v>
      </c>
      <c r="I95" s="44">
        <v>100500</v>
      </c>
      <c r="J95" s="45">
        <v>96800</v>
      </c>
      <c r="K95" s="408">
        <f t="shared" si="3"/>
        <v>0.96318407960199004</v>
      </c>
      <c r="L95" s="343" t="s">
        <v>194</v>
      </c>
    </row>
    <row r="96" spans="1:12" ht="22.5" x14ac:dyDescent="0.2">
      <c r="A96" s="38"/>
      <c r="B96" s="38"/>
      <c r="C96" s="39"/>
      <c r="D96" s="341">
        <v>4230</v>
      </c>
      <c r="E96" s="28" t="s">
        <v>195</v>
      </c>
      <c r="F96" s="54">
        <v>1200</v>
      </c>
      <c r="G96" s="42">
        <v>1194.24</v>
      </c>
      <c r="H96" s="43">
        <f t="shared" si="2"/>
        <v>0.99519999999999997</v>
      </c>
      <c r="I96" s="44">
        <v>1194.24</v>
      </c>
      <c r="J96" s="45">
        <v>1200</v>
      </c>
      <c r="K96" s="408">
        <f t="shared" si="3"/>
        <v>1</v>
      </c>
      <c r="L96" s="343"/>
    </row>
    <row r="97" spans="1:12" ht="22.5" x14ac:dyDescent="0.2">
      <c r="A97" s="38"/>
      <c r="B97" s="38"/>
      <c r="C97" s="129"/>
      <c r="D97" s="387">
        <v>4240</v>
      </c>
      <c r="E97" s="95" t="s">
        <v>196</v>
      </c>
      <c r="F97" s="96">
        <v>15000</v>
      </c>
      <c r="G97" s="42">
        <v>5241.45</v>
      </c>
      <c r="H97" s="43">
        <f t="shared" si="2"/>
        <v>0.34942999999999996</v>
      </c>
      <c r="I97" s="44">
        <v>15000</v>
      </c>
      <c r="J97" s="45">
        <v>10000</v>
      </c>
      <c r="K97" s="413">
        <f t="shared" si="3"/>
        <v>0.66666666666666663</v>
      </c>
      <c r="L97" s="343" t="s">
        <v>197</v>
      </c>
    </row>
    <row r="98" spans="1:12" x14ac:dyDescent="0.2">
      <c r="A98" s="38"/>
      <c r="B98" s="38"/>
      <c r="C98" s="163"/>
      <c r="D98" s="388">
        <v>4260</v>
      </c>
      <c r="E98" s="125" t="s">
        <v>149</v>
      </c>
      <c r="F98" s="386">
        <v>77000</v>
      </c>
      <c r="G98" s="90">
        <v>54201.86</v>
      </c>
      <c r="H98" s="91">
        <f t="shared" si="2"/>
        <v>0.70392025974025974</v>
      </c>
      <c r="I98" s="92">
        <v>77000</v>
      </c>
      <c r="J98" s="93">
        <v>78000</v>
      </c>
      <c r="K98" s="407">
        <f t="shared" si="3"/>
        <v>1.0129870129870129</v>
      </c>
      <c r="L98" s="343"/>
    </row>
    <row r="99" spans="1:12" x14ac:dyDescent="0.2">
      <c r="A99" s="38"/>
      <c r="B99" s="38"/>
      <c r="C99" s="50"/>
      <c r="D99" s="344">
        <v>4270</v>
      </c>
      <c r="E99" s="52" t="s">
        <v>154</v>
      </c>
      <c r="F99" s="53">
        <v>34000</v>
      </c>
      <c r="G99" s="42">
        <v>25321.07</v>
      </c>
      <c r="H99" s="43">
        <f t="shared" si="2"/>
        <v>0.74473735294117649</v>
      </c>
      <c r="I99" s="44">
        <v>34000</v>
      </c>
      <c r="J99" s="45">
        <v>42000</v>
      </c>
      <c r="K99" s="408">
        <f t="shared" si="3"/>
        <v>1.2352941176470589</v>
      </c>
      <c r="L99" s="343"/>
    </row>
    <row r="100" spans="1:12" x14ac:dyDescent="0.2">
      <c r="A100" s="38"/>
      <c r="B100" s="38"/>
      <c r="C100" s="129"/>
      <c r="D100" s="387">
        <v>4280</v>
      </c>
      <c r="E100" s="95" t="s">
        <v>198</v>
      </c>
      <c r="F100" s="425">
        <v>3000</v>
      </c>
      <c r="G100" s="42">
        <v>2560</v>
      </c>
      <c r="H100" s="43">
        <f t="shared" si="2"/>
        <v>0.85333333333333339</v>
      </c>
      <c r="I100" s="44">
        <v>2800</v>
      </c>
      <c r="J100" s="45">
        <v>1500</v>
      </c>
      <c r="K100" s="413">
        <f t="shared" si="3"/>
        <v>0.5</v>
      </c>
      <c r="L100" s="343"/>
    </row>
    <row r="101" spans="1:12" x14ac:dyDescent="0.2">
      <c r="A101" s="38"/>
      <c r="B101" s="38"/>
      <c r="C101" s="163"/>
      <c r="D101" s="388">
        <v>4300</v>
      </c>
      <c r="E101" s="125" t="s">
        <v>145</v>
      </c>
      <c r="F101" s="126">
        <v>158920</v>
      </c>
      <c r="G101" s="90">
        <v>106052.9</v>
      </c>
      <c r="H101" s="91">
        <f t="shared" si="2"/>
        <v>0.66733513717593751</v>
      </c>
      <c r="I101" s="92">
        <v>157798.82</v>
      </c>
      <c r="J101" s="93">
        <v>158069</v>
      </c>
      <c r="K101" s="407">
        <f t="shared" si="3"/>
        <v>0.9946451044550717</v>
      </c>
      <c r="L101" s="343" t="s">
        <v>199</v>
      </c>
    </row>
    <row r="102" spans="1:12" x14ac:dyDescent="0.2">
      <c r="A102" s="38"/>
      <c r="B102" s="38"/>
      <c r="C102" s="129"/>
      <c r="D102" s="387">
        <v>4350</v>
      </c>
      <c r="E102" s="95" t="s">
        <v>200</v>
      </c>
      <c r="F102" s="425">
        <v>5000</v>
      </c>
      <c r="G102" s="42">
        <v>2988.86</v>
      </c>
      <c r="H102" s="43">
        <f t="shared" si="2"/>
        <v>0.59777199999999997</v>
      </c>
      <c r="I102" s="44">
        <v>4483.29</v>
      </c>
      <c r="J102" s="45">
        <v>5000</v>
      </c>
      <c r="K102" s="413">
        <f t="shared" si="3"/>
        <v>1</v>
      </c>
      <c r="L102" s="343"/>
    </row>
    <row r="103" spans="1:12" ht="33.75" x14ac:dyDescent="0.2">
      <c r="A103" s="38"/>
      <c r="B103" s="38"/>
      <c r="C103" s="113"/>
      <c r="D103" s="227">
        <v>4360</v>
      </c>
      <c r="E103" s="109" t="s">
        <v>201</v>
      </c>
      <c r="F103" s="200">
        <v>12500</v>
      </c>
      <c r="G103" s="90">
        <v>7944.28</v>
      </c>
      <c r="H103" s="91">
        <f t="shared" si="2"/>
        <v>0.63554239999999995</v>
      </c>
      <c r="I103" s="92">
        <v>12500</v>
      </c>
      <c r="J103" s="93">
        <v>24500</v>
      </c>
      <c r="K103" s="420">
        <f t="shared" si="3"/>
        <v>1.96</v>
      </c>
      <c r="L103" s="416"/>
    </row>
    <row r="104" spans="1:12" ht="33.75" x14ac:dyDescent="0.2">
      <c r="A104" s="38"/>
      <c r="B104" s="38"/>
      <c r="C104" s="38"/>
      <c r="D104" s="421">
        <v>4370</v>
      </c>
      <c r="E104" s="101" t="s">
        <v>202</v>
      </c>
      <c r="F104" s="170">
        <v>12000</v>
      </c>
      <c r="G104" s="90">
        <v>6498.94</v>
      </c>
      <c r="H104" s="91">
        <f t="shared" si="2"/>
        <v>0.54157833333333327</v>
      </c>
      <c r="I104" s="92">
        <v>11748.41</v>
      </c>
      <c r="J104" s="93">
        <v>1100</v>
      </c>
      <c r="K104" s="407">
        <f t="shared" si="3"/>
        <v>9.166666666666666E-2</v>
      </c>
      <c r="L104" s="416"/>
    </row>
    <row r="105" spans="1:12" x14ac:dyDescent="0.2">
      <c r="A105" s="38"/>
      <c r="B105" s="38"/>
      <c r="C105" s="129"/>
      <c r="D105" s="387">
        <v>4380</v>
      </c>
      <c r="E105" s="95" t="s">
        <v>203</v>
      </c>
      <c r="F105" s="425">
        <v>1000</v>
      </c>
      <c r="G105" s="42">
        <v>0</v>
      </c>
      <c r="H105" s="43">
        <f t="shared" si="2"/>
        <v>0</v>
      </c>
      <c r="I105" s="44">
        <v>0</v>
      </c>
      <c r="J105" s="45">
        <v>1000</v>
      </c>
      <c r="K105" s="413">
        <f t="shared" si="3"/>
        <v>1</v>
      </c>
      <c r="L105" s="343"/>
    </row>
    <row r="106" spans="1:12" ht="22.5" x14ac:dyDescent="0.2">
      <c r="A106" s="38"/>
      <c r="B106" s="38"/>
      <c r="C106" s="38"/>
      <c r="D106" s="421">
        <v>4390</v>
      </c>
      <c r="E106" s="101" t="s">
        <v>204</v>
      </c>
      <c r="F106" s="170">
        <v>48000</v>
      </c>
      <c r="G106" s="90">
        <v>33694.559999999998</v>
      </c>
      <c r="H106" s="91">
        <f t="shared" si="2"/>
        <v>0.70196999999999998</v>
      </c>
      <c r="I106" s="92">
        <v>45539.46</v>
      </c>
      <c r="J106" s="93">
        <v>48000</v>
      </c>
      <c r="K106" s="407">
        <f t="shared" si="3"/>
        <v>1</v>
      </c>
      <c r="L106" s="416"/>
    </row>
    <row r="107" spans="1:12" x14ac:dyDescent="0.2">
      <c r="A107" s="38"/>
      <c r="B107" s="38"/>
      <c r="C107" s="50"/>
      <c r="D107" s="344">
        <v>4410</v>
      </c>
      <c r="E107" s="52" t="s">
        <v>176</v>
      </c>
      <c r="F107" s="53">
        <v>48500</v>
      </c>
      <c r="G107" s="42">
        <v>32869.300000000003</v>
      </c>
      <c r="H107" s="43">
        <f t="shared" si="2"/>
        <v>0.67771752577319588</v>
      </c>
      <c r="I107" s="44">
        <v>46226.67</v>
      </c>
      <c r="J107" s="45">
        <v>48000</v>
      </c>
      <c r="K107" s="408">
        <f t="shared" si="3"/>
        <v>0.98969072164948457</v>
      </c>
      <c r="L107" s="343" t="s">
        <v>205</v>
      </c>
    </row>
    <row r="108" spans="1:12" x14ac:dyDescent="0.2">
      <c r="A108" s="38"/>
      <c r="B108" s="38"/>
      <c r="C108" s="129"/>
      <c r="D108" s="387">
        <v>4420</v>
      </c>
      <c r="E108" s="132" t="s">
        <v>180</v>
      </c>
      <c r="F108" s="96">
        <v>2000</v>
      </c>
      <c r="G108" s="42">
        <v>1103.26</v>
      </c>
      <c r="H108" s="43">
        <f t="shared" si="2"/>
        <v>0.55162999999999995</v>
      </c>
      <c r="I108" s="44">
        <v>1103.26</v>
      </c>
      <c r="J108" s="45">
        <v>2000</v>
      </c>
      <c r="K108" s="413">
        <f t="shared" si="3"/>
        <v>1</v>
      </c>
      <c r="L108" s="343" t="s">
        <v>137</v>
      </c>
    </row>
    <row r="109" spans="1:12" ht="29.25" x14ac:dyDescent="0.2">
      <c r="A109" s="38"/>
      <c r="B109" s="38"/>
      <c r="C109" s="163"/>
      <c r="D109" s="388">
        <v>4430</v>
      </c>
      <c r="E109" s="125" t="s">
        <v>147</v>
      </c>
      <c r="F109" s="386">
        <v>70000</v>
      </c>
      <c r="G109" s="90">
        <v>62633.4</v>
      </c>
      <c r="H109" s="91">
        <f t="shared" si="2"/>
        <v>0.89476285714285719</v>
      </c>
      <c r="I109" s="92">
        <v>64734.2</v>
      </c>
      <c r="J109" s="93">
        <v>73000</v>
      </c>
      <c r="K109" s="407">
        <f t="shared" si="3"/>
        <v>1.0428571428571429</v>
      </c>
      <c r="L109" s="416" t="s">
        <v>206</v>
      </c>
    </row>
    <row r="110" spans="1:12" ht="22.5" x14ac:dyDescent="0.2">
      <c r="A110" s="38"/>
      <c r="B110" s="38"/>
      <c r="C110" s="50"/>
      <c r="D110" s="344">
        <v>4440</v>
      </c>
      <c r="E110" s="52" t="s">
        <v>207</v>
      </c>
      <c r="F110" s="53">
        <v>65200</v>
      </c>
      <c r="G110" s="42">
        <v>65200</v>
      </c>
      <c r="H110" s="43">
        <f t="shared" si="2"/>
        <v>1</v>
      </c>
      <c r="I110" s="44">
        <v>65200</v>
      </c>
      <c r="J110" s="45">
        <v>70764</v>
      </c>
      <c r="K110" s="408">
        <f t="shared" si="3"/>
        <v>1.0853374233128834</v>
      </c>
      <c r="L110" s="343" t="s">
        <v>208</v>
      </c>
    </row>
    <row r="111" spans="1:12" ht="22.5" x14ac:dyDescent="0.2">
      <c r="A111" s="38"/>
      <c r="B111" s="38"/>
      <c r="C111" s="39"/>
      <c r="D111" s="341">
        <v>4610</v>
      </c>
      <c r="E111" s="28" t="s">
        <v>168</v>
      </c>
      <c r="F111" s="41">
        <v>10000</v>
      </c>
      <c r="G111" s="42">
        <v>6993.32</v>
      </c>
      <c r="H111" s="43">
        <f t="shared" si="2"/>
        <v>0.69933199999999995</v>
      </c>
      <c r="I111" s="44">
        <v>9324.43</v>
      </c>
      <c r="J111" s="45">
        <v>10000</v>
      </c>
      <c r="K111" s="408">
        <f t="shared" si="3"/>
        <v>1</v>
      </c>
      <c r="L111" s="343" t="s">
        <v>137</v>
      </c>
    </row>
    <row r="112" spans="1:12" ht="22.5" x14ac:dyDescent="0.2">
      <c r="A112" s="38"/>
      <c r="B112" s="38"/>
      <c r="C112" s="129"/>
      <c r="D112" s="387">
        <v>4700</v>
      </c>
      <c r="E112" s="95" t="s">
        <v>209</v>
      </c>
      <c r="F112" s="96">
        <v>21000</v>
      </c>
      <c r="G112" s="42">
        <v>16067.93</v>
      </c>
      <c r="H112" s="43">
        <f t="shared" si="2"/>
        <v>0.76513952380952377</v>
      </c>
      <c r="I112" s="44">
        <v>21000</v>
      </c>
      <c r="J112" s="45">
        <v>20000</v>
      </c>
      <c r="K112" s="413">
        <f t="shared" si="3"/>
        <v>0.95238095238095233</v>
      </c>
      <c r="L112" s="343"/>
    </row>
    <row r="113" spans="1:12" ht="39" x14ac:dyDescent="0.2">
      <c r="A113" s="38"/>
      <c r="B113" s="38"/>
      <c r="C113" s="38"/>
      <c r="D113" s="421">
        <v>6060</v>
      </c>
      <c r="E113" s="101" t="s">
        <v>169</v>
      </c>
      <c r="F113" s="170">
        <v>29500</v>
      </c>
      <c r="G113" s="90">
        <v>19999.79</v>
      </c>
      <c r="H113" s="91">
        <f t="shared" si="2"/>
        <v>0.67795898305084745</v>
      </c>
      <c r="I113" s="92">
        <v>29499.79</v>
      </c>
      <c r="J113" s="93">
        <v>5000</v>
      </c>
      <c r="K113" s="407">
        <f t="shared" si="3"/>
        <v>0.16949152542372881</v>
      </c>
      <c r="L113" s="416" t="s">
        <v>210</v>
      </c>
    </row>
    <row r="114" spans="1:12" x14ac:dyDescent="0.2">
      <c r="A114" s="38"/>
      <c r="B114" s="879">
        <v>75075</v>
      </c>
      <c r="C114" s="880"/>
      <c r="D114" s="881"/>
      <c r="E114" s="878" t="s">
        <v>211</v>
      </c>
      <c r="F114" s="997">
        <f>SUM(F115:F118)</f>
        <v>67000</v>
      </c>
      <c r="G114" s="997">
        <f>SUM(G115:G118)</f>
        <v>32515.19</v>
      </c>
      <c r="H114" s="927">
        <f t="shared" si="2"/>
        <v>0.48530134328358204</v>
      </c>
      <c r="I114" s="883">
        <f>SUM(I115:I118)</f>
        <v>65137.2</v>
      </c>
      <c r="J114" s="885">
        <f>SUM(J115:J118)</f>
        <v>43000</v>
      </c>
      <c r="K114" s="995">
        <f t="shared" si="3"/>
        <v>0.64179104477611937</v>
      </c>
      <c r="L114" s="340"/>
    </row>
    <row r="115" spans="1:12" x14ac:dyDescent="0.2">
      <c r="A115" s="38"/>
      <c r="B115" s="194"/>
      <c r="C115" s="348"/>
      <c r="D115" s="349">
        <v>4110</v>
      </c>
      <c r="E115" s="52" t="s">
        <v>142</v>
      </c>
      <c r="F115" s="196">
        <v>100</v>
      </c>
      <c r="G115" s="196">
        <v>98.85</v>
      </c>
      <c r="H115" s="159">
        <f>G115/F115</f>
        <v>0.98849999999999993</v>
      </c>
      <c r="I115" s="160">
        <v>98.85</v>
      </c>
      <c r="J115" s="161">
        <v>0</v>
      </c>
      <c r="K115" s="350">
        <f>J115/F115</f>
        <v>0</v>
      </c>
      <c r="L115" s="351"/>
    </row>
    <row r="116" spans="1:12" x14ac:dyDescent="0.2">
      <c r="A116" s="38"/>
      <c r="B116" s="38"/>
      <c r="C116" s="50"/>
      <c r="D116" s="344">
        <v>4170</v>
      </c>
      <c r="E116" s="52" t="s">
        <v>148</v>
      </c>
      <c r="F116" s="352">
        <v>2000</v>
      </c>
      <c r="G116" s="90">
        <v>575</v>
      </c>
      <c r="H116" s="91">
        <f t="shared" si="2"/>
        <v>0.28749999999999998</v>
      </c>
      <c r="I116" s="44">
        <v>575</v>
      </c>
      <c r="J116" s="45">
        <v>2000</v>
      </c>
      <c r="K116" s="408">
        <f t="shared" si="3"/>
        <v>1</v>
      </c>
      <c r="L116" s="343"/>
    </row>
    <row r="117" spans="1:12" x14ac:dyDescent="0.2">
      <c r="A117" s="38"/>
      <c r="B117" s="38"/>
      <c r="C117" s="50"/>
      <c r="D117" s="344">
        <v>4210</v>
      </c>
      <c r="E117" s="52" t="s">
        <v>144</v>
      </c>
      <c r="F117" s="53">
        <v>23000</v>
      </c>
      <c r="G117" s="42">
        <v>15239.63</v>
      </c>
      <c r="H117" s="43">
        <f t="shared" si="2"/>
        <v>0.66259260869565217</v>
      </c>
      <c r="I117" s="44">
        <v>22563.35</v>
      </c>
      <c r="J117" s="45">
        <v>20000</v>
      </c>
      <c r="K117" s="408">
        <f t="shared" si="3"/>
        <v>0.86956521739130432</v>
      </c>
      <c r="L117" s="343" t="s">
        <v>212</v>
      </c>
    </row>
    <row r="118" spans="1:12" x14ac:dyDescent="0.2">
      <c r="A118" s="38"/>
      <c r="B118" s="38"/>
      <c r="C118" s="50"/>
      <c r="D118" s="344">
        <v>4300</v>
      </c>
      <c r="E118" s="52" t="s">
        <v>145</v>
      </c>
      <c r="F118" s="53">
        <v>41900</v>
      </c>
      <c r="G118" s="42">
        <v>16601.71</v>
      </c>
      <c r="H118" s="43">
        <f t="shared" si="2"/>
        <v>0.39622219570405726</v>
      </c>
      <c r="I118" s="44">
        <v>41900</v>
      </c>
      <c r="J118" s="45">
        <v>21000</v>
      </c>
      <c r="K118" s="408">
        <f t="shared" si="3"/>
        <v>0.50119331742243434</v>
      </c>
      <c r="L118" s="343" t="s">
        <v>213</v>
      </c>
    </row>
    <row r="119" spans="1:12" x14ac:dyDescent="0.2">
      <c r="A119" s="38"/>
      <c r="B119" s="879">
        <v>75095</v>
      </c>
      <c r="C119" s="880"/>
      <c r="D119" s="881"/>
      <c r="E119" s="878" t="s">
        <v>20</v>
      </c>
      <c r="F119" s="964">
        <f>SUM(F120:F123)</f>
        <v>200464</v>
      </c>
      <c r="G119" s="964">
        <f>SUM(G120:G123)</f>
        <v>120510.76000000001</v>
      </c>
      <c r="H119" s="884">
        <f t="shared" si="2"/>
        <v>0.60115911086279838</v>
      </c>
      <c r="I119" s="883">
        <f>SUM(I120:I123)</f>
        <v>177615.7</v>
      </c>
      <c r="J119" s="885">
        <f>SUM(J120:J123)</f>
        <v>214710</v>
      </c>
      <c r="K119" s="995">
        <f t="shared" si="3"/>
        <v>1.0710651289009498</v>
      </c>
      <c r="L119" s="340"/>
    </row>
    <row r="120" spans="1:12" x14ac:dyDescent="0.2">
      <c r="A120" s="38"/>
      <c r="B120" s="38"/>
      <c r="C120" s="50"/>
      <c r="D120" s="344">
        <v>3030</v>
      </c>
      <c r="E120" s="52" t="s">
        <v>178</v>
      </c>
      <c r="F120" s="53">
        <v>84864</v>
      </c>
      <c r="G120" s="42">
        <v>63648</v>
      </c>
      <c r="H120" s="43">
        <f t="shared" si="2"/>
        <v>0.75</v>
      </c>
      <c r="I120" s="44">
        <v>84864</v>
      </c>
      <c r="J120" s="45">
        <v>89110</v>
      </c>
      <c r="K120" s="408">
        <f t="shared" si="3"/>
        <v>1.0500329939668176</v>
      </c>
      <c r="L120" s="343"/>
    </row>
    <row r="121" spans="1:12" x14ac:dyDescent="0.2">
      <c r="A121" s="38"/>
      <c r="B121" s="38"/>
      <c r="C121" s="50"/>
      <c r="D121" s="344">
        <v>4100</v>
      </c>
      <c r="E121" s="52" t="s">
        <v>214</v>
      </c>
      <c r="F121" s="53">
        <v>100000</v>
      </c>
      <c r="G121" s="42">
        <v>49152.44</v>
      </c>
      <c r="H121" s="43">
        <f t="shared" si="2"/>
        <v>0.49152440000000003</v>
      </c>
      <c r="I121" s="44">
        <v>77927.06</v>
      </c>
      <c r="J121" s="45">
        <v>100000</v>
      </c>
      <c r="K121" s="408">
        <f t="shared" si="3"/>
        <v>1</v>
      </c>
      <c r="L121" s="343" t="s">
        <v>137</v>
      </c>
    </row>
    <row r="122" spans="1:12" x14ac:dyDescent="0.2">
      <c r="A122" s="38"/>
      <c r="B122" s="38"/>
      <c r="C122" s="50"/>
      <c r="D122" s="344">
        <v>4300</v>
      </c>
      <c r="E122" s="52" t="s">
        <v>145</v>
      </c>
      <c r="F122" s="53">
        <v>15000</v>
      </c>
      <c r="G122" s="42">
        <v>7114.32</v>
      </c>
      <c r="H122" s="43">
        <f t="shared" si="2"/>
        <v>0.47428799999999999</v>
      </c>
      <c r="I122" s="44">
        <v>14228.64</v>
      </c>
      <c r="J122" s="45">
        <v>25000</v>
      </c>
      <c r="K122" s="408">
        <f t="shared" si="3"/>
        <v>1.6666666666666667</v>
      </c>
      <c r="L122" s="343"/>
    </row>
    <row r="123" spans="1:12" x14ac:dyDescent="0.2">
      <c r="A123" s="38"/>
      <c r="B123" s="38"/>
      <c r="C123" s="50"/>
      <c r="D123" s="344">
        <v>4430</v>
      </c>
      <c r="E123" s="52" t="s">
        <v>147</v>
      </c>
      <c r="F123" s="112">
        <v>600</v>
      </c>
      <c r="G123" s="42">
        <v>596</v>
      </c>
      <c r="H123" s="43">
        <f t="shared" si="2"/>
        <v>0.99333333333333329</v>
      </c>
      <c r="I123" s="44">
        <v>596</v>
      </c>
      <c r="J123" s="45">
        <v>600</v>
      </c>
      <c r="K123" s="408">
        <f t="shared" si="3"/>
        <v>1</v>
      </c>
      <c r="L123" s="343"/>
    </row>
    <row r="124" spans="1:12" ht="33.75" x14ac:dyDescent="0.2">
      <c r="A124" s="971">
        <v>751</v>
      </c>
      <c r="B124" s="831"/>
      <c r="C124" s="831"/>
      <c r="D124" s="839"/>
      <c r="E124" s="840" t="s">
        <v>47</v>
      </c>
      <c r="F124" s="841">
        <f>F125</f>
        <v>2930</v>
      </c>
      <c r="G124" s="842">
        <f>G125</f>
        <v>2196</v>
      </c>
      <c r="H124" s="843">
        <f t="shared" si="2"/>
        <v>0.74948805460750856</v>
      </c>
      <c r="I124" s="842">
        <f>I125</f>
        <v>2930</v>
      </c>
      <c r="J124" s="844">
        <f>J125</f>
        <v>2930</v>
      </c>
      <c r="K124" s="982">
        <f t="shared" si="3"/>
        <v>1</v>
      </c>
      <c r="L124" s="373"/>
    </row>
    <row r="125" spans="1:12" ht="22.5" x14ac:dyDescent="0.2">
      <c r="A125" s="38"/>
      <c r="B125" s="955">
        <v>75101</v>
      </c>
      <c r="C125" s="917"/>
      <c r="D125" s="918"/>
      <c r="E125" s="919" t="s">
        <v>48</v>
      </c>
      <c r="F125" s="1008">
        <f>SUM(F126:F128)</f>
        <v>2930</v>
      </c>
      <c r="G125" s="1008">
        <f>SUM(G126:G128)</f>
        <v>2196</v>
      </c>
      <c r="H125" s="922">
        <f t="shared" si="2"/>
        <v>0.74948805460750856</v>
      </c>
      <c r="I125" s="921">
        <f>SUM(I126:I128)</f>
        <v>2930</v>
      </c>
      <c r="J125" s="923">
        <f>SUM(J126:J128)</f>
        <v>2930</v>
      </c>
      <c r="K125" s="473">
        <f t="shared" si="3"/>
        <v>1</v>
      </c>
      <c r="L125" s="399"/>
    </row>
    <row r="126" spans="1:12" x14ac:dyDescent="0.2">
      <c r="A126" s="38"/>
      <c r="B126" s="38"/>
      <c r="C126" s="163"/>
      <c r="D126" s="388">
        <v>4010</v>
      </c>
      <c r="E126" s="125" t="s">
        <v>141</v>
      </c>
      <c r="F126" s="352">
        <v>2449</v>
      </c>
      <c r="G126" s="90">
        <v>1835.64</v>
      </c>
      <c r="H126" s="91">
        <f t="shared" si="2"/>
        <v>0.74954675377705193</v>
      </c>
      <c r="I126" s="92">
        <v>2449</v>
      </c>
      <c r="J126" s="93">
        <v>2449</v>
      </c>
      <c r="K126" s="407">
        <f t="shared" si="3"/>
        <v>1</v>
      </c>
      <c r="L126" s="416"/>
    </row>
    <row r="127" spans="1:12" x14ac:dyDescent="0.2">
      <c r="A127" s="38"/>
      <c r="B127" s="38"/>
      <c r="C127" s="129"/>
      <c r="D127" s="387">
        <v>4110</v>
      </c>
      <c r="E127" s="95" t="s">
        <v>142</v>
      </c>
      <c r="F127" s="462">
        <v>421</v>
      </c>
      <c r="G127" s="42">
        <v>315.36</v>
      </c>
      <c r="H127" s="43">
        <f t="shared" si="2"/>
        <v>0.74907363420427553</v>
      </c>
      <c r="I127" s="44">
        <v>421</v>
      </c>
      <c r="J127" s="45">
        <v>421</v>
      </c>
      <c r="K127" s="413">
        <f t="shared" si="3"/>
        <v>1</v>
      </c>
      <c r="L127" s="343"/>
    </row>
    <row r="128" spans="1:12" x14ac:dyDescent="0.2">
      <c r="A128" s="113"/>
      <c r="B128" s="113"/>
      <c r="C128" s="113"/>
      <c r="D128" s="227">
        <v>4120</v>
      </c>
      <c r="E128" s="109" t="s">
        <v>143</v>
      </c>
      <c r="F128" s="463">
        <v>60</v>
      </c>
      <c r="G128" s="90">
        <v>45</v>
      </c>
      <c r="H128" s="91">
        <f t="shared" si="2"/>
        <v>0.75</v>
      </c>
      <c r="I128" s="464">
        <v>60</v>
      </c>
      <c r="J128" s="93">
        <v>60</v>
      </c>
      <c r="K128" s="407">
        <f t="shared" si="3"/>
        <v>1</v>
      </c>
      <c r="L128" s="343"/>
    </row>
    <row r="129" spans="1:12" ht="22.5" x14ac:dyDescent="0.2">
      <c r="A129" s="978">
        <v>754</v>
      </c>
      <c r="B129" s="979"/>
      <c r="C129" s="979"/>
      <c r="D129" s="832"/>
      <c r="E129" s="980" t="s">
        <v>215</v>
      </c>
      <c r="F129" s="983">
        <f>F130+F135+F152+F157+F133</f>
        <v>720623</v>
      </c>
      <c r="G129" s="836">
        <f>G130+G135+G152+G157+G133</f>
        <v>438137.27</v>
      </c>
      <c r="H129" s="835">
        <f t="shared" si="2"/>
        <v>0.60799789904013612</v>
      </c>
      <c r="I129" s="836">
        <f>I130+I135+I152+I157+I133</f>
        <v>684597.3</v>
      </c>
      <c r="J129" s="844">
        <f>J130+J135+J152+J157+J133</f>
        <v>402452</v>
      </c>
      <c r="K129" s="982">
        <f t="shared" si="3"/>
        <v>0.55847787261855364</v>
      </c>
      <c r="L129" s="373"/>
    </row>
    <row r="130" spans="1:12" x14ac:dyDescent="0.2">
      <c r="A130" s="38"/>
      <c r="B130" s="940">
        <v>75404</v>
      </c>
      <c r="C130" s="941"/>
      <c r="D130" s="909"/>
      <c r="E130" s="910" t="s">
        <v>216</v>
      </c>
      <c r="F130" s="911">
        <f>F131+F132</f>
        <v>27000</v>
      </c>
      <c r="G130" s="913">
        <f>G131+G132</f>
        <v>27000</v>
      </c>
      <c r="H130" s="912">
        <f t="shared" si="2"/>
        <v>1</v>
      </c>
      <c r="I130" s="913">
        <f>I131+I132</f>
        <v>27000</v>
      </c>
      <c r="J130" s="914">
        <f>J131+J132</f>
        <v>15000</v>
      </c>
      <c r="K130" s="1005">
        <f t="shared" si="3"/>
        <v>0.55555555555555558</v>
      </c>
      <c r="L130" s="422"/>
    </row>
    <row r="131" spans="1:12" ht="22.5" x14ac:dyDescent="0.2">
      <c r="A131" s="38"/>
      <c r="B131" s="465"/>
      <c r="C131" s="39"/>
      <c r="D131" s="341">
        <v>3000</v>
      </c>
      <c r="E131" s="28" t="s">
        <v>217</v>
      </c>
      <c r="F131" s="41">
        <v>17000</v>
      </c>
      <c r="G131" s="55">
        <v>17000</v>
      </c>
      <c r="H131" s="56">
        <f t="shared" si="2"/>
        <v>1</v>
      </c>
      <c r="I131" s="57">
        <v>17000</v>
      </c>
      <c r="J131" s="58">
        <v>15000</v>
      </c>
      <c r="K131" s="426">
        <f t="shared" si="3"/>
        <v>0.88235294117647056</v>
      </c>
      <c r="L131" s="427"/>
    </row>
    <row r="132" spans="1:12" x14ac:dyDescent="0.2">
      <c r="A132" s="38"/>
      <c r="B132" s="179"/>
      <c r="C132" s="314"/>
      <c r="D132" s="418">
        <v>4210</v>
      </c>
      <c r="E132" s="95" t="s">
        <v>144</v>
      </c>
      <c r="F132" s="466">
        <v>10000</v>
      </c>
      <c r="G132" s="42">
        <v>10000</v>
      </c>
      <c r="H132" s="43">
        <f t="shared" si="2"/>
        <v>1</v>
      </c>
      <c r="I132" s="44">
        <v>10000</v>
      </c>
      <c r="J132" s="45">
        <v>0</v>
      </c>
      <c r="K132" s="467">
        <f>J132/F132</f>
        <v>0</v>
      </c>
      <c r="L132" s="343"/>
    </row>
    <row r="133" spans="1:12" ht="22.5" x14ac:dyDescent="0.2">
      <c r="A133" s="38"/>
      <c r="B133" s="468">
        <v>75411</v>
      </c>
      <c r="C133" s="469"/>
      <c r="D133" s="470"/>
      <c r="E133" s="471" t="s">
        <v>218</v>
      </c>
      <c r="F133" s="472">
        <f>F134</f>
        <v>40000</v>
      </c>
      <c r="G133" s="276">
        <f>G134</f>
        <v>40000</v>
      </c>
      <c r="H133" s="277">
        <f>G133/F133</f>
        <v>1</v>
      </c>
      <c r="I133" s="287">
        <f>I134</f>
        <v>40000</v>
      </c>
      <c r="J133" s="279">
        <f>J134</f>
        <v>0</v>
      </c>
      <c r="K133" s="473">
        <v>0</v>
      </c>
      <c r="L133" s="474"/>
    </row>
    <row r="134" spans="1:12" ht="33.75" x14ac:dyDescent="0.2">
      <c r="A134" s="38"/>
      <c r="B134" s="38"/>
      <c r="C134" s="38"/>
      <c r="D134" s="421">
        <v>6170</v>
      </c>
      <c r="E134" s="230" t="s">
        <v>219</v>
      </c>
      <c r="F134" s="176">
        <v>40000</v>
      </c>
      <c r="G134" s="42">
        <v>40000</v>
      </c>
      <c r="H134" s="43">
        <f>G134/F134</f>
        <v>1</v>
      </c>
      <c r="I134" s="229">
        <v>40000</v>
      </c>
      <c r="J134" s="145">
        <v>0</v>
      </c>
      <c r="K134" s="428">
        <v>0</v>
      </c>
      <c r="L134" s="416"/>
    </row>
    <row r="135" spans="1:12" x14ac:dyDescent="0.2">
      <c r="A135" s="38"/>
      <c r="B135" s="894">
        <v>75412</v>
      </c>
      <c r="C135" s="895"/>
      <c r="D135" s="896"/>
      <c r="E135" s="897" t="s">
        <v>220</v>
      </c>
      <c r="F135" s="1009">
        <f>SUM(F136:F151)</f>
        <v>395498</v>
      </c>
      <c r="G135" s="935">
        <f>SUM(G136:G151)</f>
        <v>206425.63</v>
      </c>
      <c r="H135" s="934">
        <f t="shared" si="2"/>
        <v>0.52193849273574078</v>
      </c>
      <c r="I135" s="899">
        <f>SUM(I136:I151)</f>
        <v>382511.01</v>
      </c>
      <c r="J135" s="901">
        <f>SUM(J136:J151)</f>
        <v>355652</v>
      </c>
      <c r="K135" s="939">
        <f t="shared" si="3"/>
        <v>0.89925107080187505</v>
      </c>
      <c r="L135" s="475"/>
    </row>
    <row r="136" spans="1:12" x14ac:dyDescent="0.2">
      <c r="A136" s="38"/>
      <c r="B136" s="38"/>
      <c r="C136" s="163"/>
      <c r="D136" s="388">
        <v>3030</v>
      </c>
      <c r="E136" s="125" t="s">
        <v>178</v>
      </c>
      <c r="F136" s="386">
        <v>40000</v>
      </c>
      <c r="G136" s="90">
        <v>29721</v>
      </c>
      <c r="H136" s="91">
        <f t="shared" si="2"/>
        <v>0.74302500000000005</v>
      </c>
      <c r="I136" s="92">
        <v>39324</v>
      </c>
      <c r="J136" s="93">
        <v>40000</v>
      </c>
      <c r="K136" s="407">
        <f t="shared" si="3"/>
        <v>1</v>
      </c>
      <c r="L136" s="416"/>
    </row>
    <row r="137" spans="1:12" x14ac:dyDescent="0.2">
      <c r="A137" s="38"/>
      <c r="B137" s="38"/>
      <c r="C137" s="50"/>
      <c r="D137" s="344">
        <v>4010</v>
      </c>
      <c r="E137" s="52" t="s">
        <v>141</v>
      </c>
      <c r="F137" s="53">
        <v>24000</v>
      </c>
      <c r="G137" s="42">
        <v>17374.61</v>
      </c>
      <c r="H137" s="43">
        <f t="shared" si="2"/>
        <v>0.72394208333333332</v>
      </c>
      <c r="I137" s="44">
        <v>24000</v>
      </c>
      <c r="J137" s="45">
        <v>0</v>
      </c>
      <c r="K137" s="408">
        <f t="shared" si="3"/>
        <v>0</v>
      </c>
      <c r="L137" s="343"/>
    </row>
    <row r="138" spans="1:12" x14ac:dyDescent="0.2">
      <c r="A138" s="38"/>
      <c r="B138" s="38"/>
      <c r="C138" s="129"/>
      <c r="D138" s="387">
        <v>4040</v>
      </c>
      <c r="E138" s="95" t="s">
        <v>174</v>
      </c>
      <c r="F138" s="425">
        <v>1881</v>
      </c>
      <c r="G138" s="42">
        <v>1844.51</v>
      </c>
      <c r="H138" s="43">
        <f t="shared" si="2"/>
        <v>0.98060074428495481</v>
      </c>
      <c r="I138" s="44">
        <v>1844.51</v>
      </c>
      <c r="J138" s="45">
        <v>0</v>
      </c>
      <c r="K138" s="413">
        <f t="shared" si="3"/>
        <v>0</v>
      </c>
      <c r="L138" s="343"/>
    </row>
    <row r="139" spans="1:12" x14ac:dyDescent="0.2">
      <c r="A139" s="38"/>
      <c r="B139" s="38"/>
      <c r="C139" s="163"/>
      <c r="D139" s="388">
        <v>4110</v>
      </c>
      <c r="E139" s="125" t="s">
        <v>142</v>
      </c>
      <c r="F139" s="352">
        <v>4449</v>
      </c>
      <c r="G139" s="90">
        <v>3051.33</v>
      </c>
      <c r="H139" s="91">
        <f t="shared" si="2"/>
        <v>0.68584625758597439</v>
      </c>
      <c r="I139" s="92">
        <v>4441.0600000000004</v>
      </c>
      <c r="J139" s="93">
        <v>3899</v>
      </c>
      <c r="K139" s="407">
        <f t="shared" si="3"/>
        <v>0.87637671386828497</v>
      </c>
      <c r="L139" s="416"/>
    </row>
    <row r="140" spans="1:12" x14ac:dyDescent="0.2">
      <c r="A140" s="38"/>
      <c r="B140" s="38"/>
      <c r="C140" s="50"/>
      <c r="D140" s="344">
        <v>4120</v>
      </c>
      <c r="E140" s="52" t="s">
        <v>143</v>
      </c>
      <c r="F140" s="112">
        <v>634</v>
      </c>
      <c r="G140" s="42">
        <v>392.02</v>
      </c>
      <c r="H140" s="43">
        <f t="shared" si="2"/>
        <v>0.6183280757097791</v>
      </c>
      <c r="I140" s="44">
        <v>628.53</v>
      </c>
      <c r="J140" s="45">
        <v>494</v>
      </c>
      <c r="K140" s="408">
        <f t="shared" si="3"/>
        <v>0.77917981072555209</v>
      </c>
      <c r="L140" s="343"/>
    </row>
    <row r="141" spans="1:12" x14ac:dyDescent="0.2">
      <c r="A141" s="38"/>
      <c r="B141" s="38"/>
      <c r="C141" s="50"/>
      <c r="D141" s="344">
        <v>4170</v>
      </c>
      <c r="E141" s="52" t="s">
        <v>362</v>
      </c>
      <c r="F141" s="112">
        <v>0</v>
      </c>
      <c r="G141" s="42">
        <v>0</v>
      </c>
      <c r="H141" s="43">
        <v>0</v>
      </c>
      <c r="I141" s="44">
        <v>0</v>
      </c>
      <c r="J141" s="45">
        <v>22680</v>
      </c>
      <c r="K141" s="408">
        <v>0</v>
      </c>
      <c r="L141" s="343"/>
    </row>
    <row r="142" spans="1:12" ht="19.5" x14ac:dyDescent="0.2">
      <c r="A142" s="38"/>
      <c r="B142" s="38"/>
      <c r="C142" s="50"/>
      <c r="D142" s="344">
        <v>4210</v>
      </c>
      <c r="E142" s="52" t="s">
        <v>144</v>
      </c>
      <c r="F142" s="127">
        <v>107700</v>
      </c>
      <c r="G142" s="42">
        <v>72739.210000000006</v>
      </c>
      <c r="H142" s="43">
        <f t="shared" si="2"/>
        <v>0.67538727948003718</v>
      </c>
      <c r="I142" s="44">
        <v>107700</v>
      </c>
      <c r="J142" s="45">
        <v>120079</v>
      </c>
      <c r="K142" s="408">
        <f t="shared" si="3"/>
        <v>1.1149396471680595</v>
      </c>
      <c r="L142" s="343" t="s">
        <v>221</v>
      </c>
    </row>
    <row r="143" spans="1:12" x14ac:dyDescent="0.2">
      <c r="A143" s="38"/>
      <c r="B143" s="38"/>
      <c r="C143" s="50"/>
      <c r="D143" s="344">
        <v>4260</v>
      </c>
      <c r="E143" s="52" t="s">
        <v>149</v>
      </c>
      <c r="F143" s="53">
        <v>35000</v>
      </c>
      <c r="G143" s="42">
        <v>30645.58</v>
      </c>
      <c r="H143" s="43">
        <f t="shared" si="2"/>
        <v>0.87558800000000003</v>
      </c>
      <c r="I143" s="44">
        <v>35000</v>
      </c>
      <c r="J143" s="45">
        <v>45000</v>
      </c>
      <c r="K143" s="408">
        <f t="shared" si="3"/>
        <v>1.2857142857142858</v>
      </c>
      <c r="L143" s="343"/>
    </row>
    <row r="144" spans="1:12" x14ac:dyDescent="0.2">
      <c r="A144" s="38"/>
      <c r="B144" s="38"/>
      <c r="C144" s="50"/>
      <c r="D144" s="344">
        <v>4270</v>
      </c>
      <c r="E144" s="52" t="s">
        <v>222</v>
      </c>
      <c r="F144" s="53">
        <v>5000</v>
      </c>
      <c r="G144" s="42">
        <v>0</v>
      </c>
      <c r="H144" s="43">
        <f t="shared" si="2"/>
        <v>0</v>
      </c>
      <c r="I144" s="44">
        <v>5000</v>
      </c>
      <c r="J144" s="45">
        <v>0</v>
      </c>
      <c r="K144" s="408">
        <v>0</v>
      </c>
      <c r="L144" s="343"/>
    </row>
    <row r="145" spans="1:12" x14ac:dyDescent="0.2">
      <c r="A145" s="38"/>
      <c r="B145" s="38"/>
      <c r="C145" s="50"/>
      <c r="D145" s="344">
        <v>4280</v>
      </c>
      <c r="E145" s="52" t="s">
        <v>198</v>
      </c>
      <c r="F145" s="53">
        <v>20000</v>
      </c>
      <c r="G145" s="42">
        <v>9820</v>
      </c>
      <c r="H145" s="43">
        <f t="shared" si="2"/>
        <v>0.49099999999999999</v>
      </c>
      <c r="I145" s="44">
        <v>9820</v>
      </c>
      <c r="J145" s="45">
        <v>20000</v>
      </c>
      <c r="K145" s="408">
        <f t="shared" si="3"/>
        <v>1</v>
      </c>
      <c r="L145" s="343"/>
    </row>
    <row r="146" spans="1:12" ht="19.5" x14ac:dyDescent="0.2">
      <c r="A146" s="38"/>
      <c r="B146" s="38"/>
      <c r="C146" s="50"/>
      <c r="D146" s="344">
        <v>4300</v>
      </c>
      <c r="E146" s="52" t="s">
        <v>145</v>
      </c>
      <c r="F146" s="53">
        <v>56634</v>
      </c>
      <c r="G146" s="42">
        <v>27214.49</v>
      </c>
      <c r="H146" s="43">
        <f t="shared" si="2"/>
        <v>0.48053271886146132</v>
      </c>
      <c r="I146" s="44">
        <v>56634</v>
      </c>
      <c r="J146" s="45">
        <v>66000</v>
      </c>
      <c r="K146" s="408">
        <f t="shared" si="3"/>
        <v>1.16537768831444</v>
      </c>
      <c r="L146" s="343" t="s">
        <v>223</v>
      </c>
    </row>
    <row r="147" spans="1:12" ht="33.75" x14ac:dyDescent="0.2">
      <c r="A147" s="38"/>
      <c r="B147" s="38"/>
      <c r="C147" s="129"/>
      <c r="D147" s="387">
        <v>4360</v>
      </c>
      <c r="E147" s="95" t="s">
        <v>201</v>
      </c>
      <c r="F147" s="425">
        <v>1700</v>
      </c>
      <c r="G147" s="42">
        <v>832.19</v>
      </c>
      <c r="H147" s="43">
        <f t="shared" si="2"/>
        <v>0.48952352941176475</v>
      </c>
      <c r="I147" s="44">
        <v>1409.59</v>
      </c>
      <c r="J147" s="45">
        <v>0</v>
      </c>
      <c r="K147" s="413">
        <f t="shared" si="3"/>
        <v>0</v>
      </c>
      <c r="L147" s="343"/>
    </row>
    <row r="148" spans="1:12" ht="33.75" x14ac:dyDescent="0.2">
      <c r="A148" s="38"/>
      <c r="B148" s="38"/>
      <c r="C148" s="113"/>
      <c r="D148" s="227">
        <v>4370</v>
      </c>
      <c r="E148" s="109" t="s">
        <v>224</v>
      </c>
      <c r="F148" s="115">
        <v>2000</v>
      </c>
      <c r="G148" s="90">
        <v>913.89</v>
      </c>
      <c r="H148" s="91">
        <f t="shared" si="2"/>
        <v>0.45694499999999999</v>
      </c>
      <c r="I148" s="92">
        <v>1218.52</v>
      </c>
      <c r="J148" s="93">
        <v>2000</v>
      </c>
      <c r="K148" s="420">
        <f t="shared" si="3"/>
        <v>1</v>
      </c>
      <c r="L148" s="416"/>
    </row>
    <row r="149" spans="1:12" x14ac:dyDescent="0.2">
      <c r="A149" s="38"/>
      <c r="B149" s="38"/>
      <c r="C149" s="163"/>
      <c r="D149" s="388">
        <v>4410</v>
      </c>
      <c r="E149" s="125" t="s">
        <v>176</v>
      </c>
      <c r="F149" s="352">
        <v>2500</v>
      </c>
      <c r="G149" s="90">
        <v>790.8</v>
      </c>
      <c r="H149" s="91">
        <f t="shared" si="2"/>
        <v>0.31631999999999999</v>
      </c>
      <c r="I149" s="92">
        <v>1490.8</v>
      </c>
      <c r="J149" s="93">
        <v>2500</v>
      </c>
      <c r="K149" s="407">
        <f t="shared" si="3"/>
        <v>1</v>
      </c>
      <c r="L149" s="343" t="s">
        <v>137</v>
      </c>
    </row>
    <row r="150" spans="1:12" x14ac:dyDescent="0.2">
      <c r="A150" s="38"/>
      <c r="B150" s="38"/>
      <c r="C150" s="129"/>
      <c r="D150" s="387">
        <v>4430</v>
      </c>
      <c r="E150" s="95" t="s">
        <v>147</v>
      </c>
      <c r="F150" s="96">
        <v>30000</v>
      </c>
      <c r="G150" s="42">
        <v>11086</v>
      </c>
      <c r="H150" s="43">
        <f t="shared" si="2"/>
        <v>0.36953333333333332</v>
      </c>
      <c r="I150" s="44">
        <v>30000</v>
      </c>
      <c r="J150" s="45">
        <v>33000</v>
      </c>
      <c r="K150" s="413">
        <f t="shared" si="3"/>
        <v>1.1000000000000001</v>
      </c>
      <c r="L150" s="343"/>
    </row>
    <row r="151" spans="1:12" ht="45" x14ac:dyDescent="0.2">
      <c r="A151" s="38"/>
      <c r="B151" s="38"/>
      <c r="C151" s="38"/>
      <c r="D151" s="421">
        <v>6230</v>
      </c>
      <c r="E151" s="101" t="s">
        <v>225</v>
      </c>
      <c r="F151" s="170">
        <v>64000</v>
      </c>
      <c r="G151" s="90">
        <v>0</v>
      </c>
      <c r="H151" s="91">
        <f t="shared" si="2"/>
        <v>0</v>
      </c>
      <c r="I151" s="229">
        <v>64000</v>
      </c>
      <c r="J151" s="93">
        <v>0</v>
      </c>
      <c r="K151" s="428">
        <f t="shared" si="3"/>
        <v>0</v>
      </c>
      <c r="L151" s="416"/>
    </row>
    <row r="152" spans="1:12" x14ac:dyDescent="0.2">
      <c r="A152" s="38"/>
      <c r="B152" s="894">
        <v>75414</v>
      </c>
      <c r="C152" s="895"/>
      <c r="D152" s="896"/>
      <c r="E152" s="897" t="s">
        <v>226</v>
      </c>
      <c r="F152" s="937">
        <f>SUM(F153:F156)</f>
        <v>10600</v>
      </c>
      <c r="G152" s="935">
        <f>SUM(G153:G156)</f>
        <v>1593.14</v>
      </c>
      <c r="H152" s="934">
        <f t="shared" si="2"/>
        <v>0.15029622641509435</v>
      </c>
      <c r="I152" s="899">
        <f>SUM(I153:I156)</f>
        <v>7880.0400000000009</v>
      </c>
      <c r="J152" s="901">
        <f>SUM(J153:J156)</f>
        <v>6900</v>
      </c>
      <c r="K152" s="939">
        <f t="shared" si="3"/>
        <v>0.65094339622641506</v>
      </c>
      <c r="L152" s="475"/>
    </row>
    <row r="153" spans="1:12" x14ac:dyDescent="0.2">
      <c r="A153" s="38"/>
      <c r="B153" s="38"/>
      <c r="C153" s="163"/>
      <c r="D153" s="388">
        <v>4210</v>
      </c>
      <c r="E153" s="125" t="s">
        <v>144</v>
      </c>
      <c r="F153" s="352">
        <v>6000</v>
      </c>
      <c r="G153" s="90">
        <v>358.01</v>
      </c>
      <c r="H153" s="91">
        <f t="shared" si="2"/>
        <v>5.966833333333333E-2</v>
      </c>
      <c r="I153" s="92">
        <v>5308.01</v>
      </c>
      <c r="J153" s="93">
        <v>4000</v>
      </c>
      <c r="K153" s="407">
        <f t="shared" si="3"/>
        <v>0.66666666666666663</v>
      </c>
      <c r="L153" s="416"/>
    </row>
    <row r="154" spans="1:12" x14ac:dyDescent="0.2">
      <c r="A154" s="38"/>
      <c r="B154" s="38"/>
      <c r="C154" s="129"/>
      <c r="D154" s="387">
        <v>4260</v>
      </c>
      <c r="E154" s="95" t="s">
        <v>149</v>
      </c>
      <c r="F154" s="425">
        <v>3000</v>
      </c>
      <c r="G154" s="42">
        <v>865.71</v>
      </c>
      <c r="H154" s="43">
        <f t="shared" ref="H154:H219" si="4">G154/F154</f>
        <v>0.28856999999999999</v>
      </c>
      <c r="I154" s="44">
        <v>1179.43</v>
      </c>
      <c r="J154" s="45">
        <v>2000</v>
      </c>
      <c r="K154" s="413">
        <f t="shared" si="3"/>
        <v>0.66666666666666663</v>
      </c>
      <c r="L154" s="343"/>
    </row>
    <row r="155" spans="1:12" x14ac:dyDescent="0.2">
      <c r="A155" s="38"/>
      <c r="B155" s="38"/>
      <c r="C155" s="163"/>
      <c r="D155" s="388">
        <v>4300</v>
      </c>
      <c r="E155" s="125" t="s">
        <v>145</v>
      </c>
      <c r="F155" s="352">
        <v>900</v>
      </c>
      <c r="G155" s="90">
        <v>0</v>
      </c>
      <c r="H155" s="91">
        <f t="shared" si="4"/>
        <v>0</v>
      </c>
      <c r="I155" s="92">
        <v>800</v>
      </c>
      <c r="J155" s="93">
        <v>900</v>
      </c>
      <c r="K155" s="407">
        <f t="shared" si="3"/>
        <v>1</v>
      </c>
      <c r="L155" s="343"/>
    </row>
    <row r="156" spans="1:12" ht="33.75" x14ac:dyDescent="0.2">
      <c r="A156" s="38"/>
      <c r="B156" s="113"/>
      <c r="C156" s="129"/>
      <c r="D156" s="387">
        <v>4360</v>
      </c>
      <c r="E156" s="95" t="s">
        <v>201</v>
      </c>
      <c r="F156" s="462">
        <v>700</v>
      </c>
      <c r="G156" s="42">
        <v>369.42</v>
      </c>
      <c r="H156" s="43">
        <f t="shared" si="4"/>
        <v>0.52774285714285718</v>
      </c>
      <c r="I156" s="44">
        <v>592.6</v>
      </c>
      <c r="J156" s="45">
        <v>0</v>
      </c>
      <c r="K156" s="413">
        <f t="shared" si="3"/>
        <v>0</v>
      </c>
      <c r="L156" s="343"/>
    </row>
    <row r="157" spans="1:12" x14ac:dyDescent="0.2">
      <c r="A157" s="38"/>
      <c r="B157" s="916">
        <v>75416</v>
      </c>
      <c r="C157" s="917"/>
      <c r="D157" s="918"/>
      <c r="E157" s="919" t="s">
        <v>227</v>
      </c>
      <c r="F157" s="920">
        <f>SUM(F158:F167)</f>
        <v>247525</v>
      </c>
      <c r="G157" s="921">
        <f>SUM(G158:G167)</f>
        <v>163118.5</v>
      </c>
      <c r="H157" s="922">
        <f t="shared" si="4"/>
        <v>0.65899808100191903</v>
      </c>
      <c r="I157" s="921">
        <f>SUM(I158:I167)</f>
        <v>227206.25000000003</v>
      </c>
      <c r="J157" s="923">
        <f>SUM(J158:J167)</f>
        <v>24900</v>
      </c>
      <c r="K157" s="473">
        <f t="shared" ref="K157:K230" si="5">J157/F157</f>
        <v>0.1005958994041006</v>
      </c>
      <c r="L157" s="399"/>
    </row>
    <row r="158" spans="1:12" ht="22.5" x14ac:dyDescent="0.2">
      <c r="A158" s="38"/>
      <c r="B158" s="38"/>
      <c r="C158" s="163"/>
      <c r="D158" s="388">
        <v>3020</v>
      </c>
      <c r="E158" s="125" t="s">
        <v>181</v>
      </c>
      <c r="F158" s="352">
        <v>1550</v>
      </c>
      <c r="G158" s="90">
        <v>1526.4</v>
      </c>
      <c r="H158" s="91">
        <f t="shared" si="4"/>
        <v>0.98477419354838713</v>
      </c>
      <c r="I158" s="92">
        <v>1526.4</v>
      </c>
      <c r="J158" s="93">
        <v>1550</v>
      </c>
      <c r="K158" s="407">
        <f t="shared" si="5"/>
        <v>1</v>
      </c>
      <c r="L158" s="416"/>
    </row>
    <row r="159" spans="1:12" x14ac:dyDescent="0.2">
      <c r="A159" s="38"/>
      <c r="B159" s="38"/>
      <c r="C159" s="50"/>
      <c r="D159" s="344">
        <v>4010</v>
      </c>
      <c r="E159" s="52" t="s">
        <v>141</v>
      </c>
      <c r="F159" s="127">
        <v>169477</v>
      </c>
      <c r="G159" s="42">
        <v>109559.25</v>
      </c>
      <c r="H159" s="43">
        <f t="shared" si="4"/>
        <v>0.64645497619145964</v>
      </c>
      <c r="I159" s="44">
        <v>154339.20000000001</v>
      </c>
      <c r="J159" s="45">
        <v>0</v>
      </c>
      <c r="K159" s="408">
        <f t="shared" si="5"/>
        <v>0</v>
      </c>
      <c r="L159" s="343"/>
    </row>
    <row r="160" spans="1:12" x14ac:dyDescent="0.2">
      <c r="A160" s="38"/>
      <c r="B160" s="38"/>
      <c r="C160" s="50"/>
      <c r="D160" s="344">
        <v>4040</v>
      </c>
      <c r="E160" s="52" t="s">
        <v>174</v>
      </c>
      <c r="F160" s="53">
        <v>12598</v>
      </c>
      <c r="G160" s="42">
        <v>12227.82</v>
      </c>
      <c r="H160" s="43">
        <f t="shared" si="4"/>
        <v>0.97061597078901407</v>
      </c>
      <c r="I160" s="44">
        <v>12227.82</v>
      </c>
      <c r="J160" s="45">
        <v>0</v>
      </c>
      <c r="K160" s="408">
        <f t="shared" si="5"/>
        <v>0</v>
      </c>
      <c r="L160" s="343"/>
    </row>
    <row r="161" spans="1:12" x14ac:dyDescent="0.2">
      <c r="A161" s="38"/>
      <c r="B161" s="38"/>
      <c r="C161" s="50"/>
      <c r="D161" s="344">
        <v>4110</v>
      </c>
      <c r="E161" s="52" t="s">
        <v>142</v>
      </c>
      <c r="F161" s="53">
        <v>29273</v>
      </c>
      <c r="G161" s="42">
        <v>19034.02</v>
      </c>
      <c r="H161" s="43">
        <f t="shared" si="4"/>
        <v>0.65022443890274317</v>
      </c>
      <c r="I161" s="44">
        <v>28621.86</v>
      </c>
      <c r="J161" s="45">
        <v>0</v>
      </c>
      <c r="K161" s="408">
        <f t="shared" si="5"/>
        <v>0</v>
      </c>
      <c r="L161" s="343"/>
    </row>
    <row r="162" spans="1:12" x14ac:dyDescent="0.2">
      <c r="A162" s="38"/>
      <c r="B162" s="38"/>
      <c r="C162" s="50"/>
      <c r="D162" s="344">
        <v>4120</v>
      </c>
      <c r="E162" s="52" t="s">
        <v>143</v>
      </c>
      <c r="F162" s="105">
        <v>4172</v>
      </c>
      <c r="G162" s="42">
        <v>2058.9</v>
      </c>
      <c r="H162" s="43">
        <f t="shared" si="4"/>
        <v>0.49350431447746884</v>
      </c>
      <c r="I162" s="44">
        <v>4004.78</v>
      </c>
      <c r="J162" s="45">
        <v>0</v>
      </c>
      <c r="K162" s="408">
        <f t="shared" si="5"/>
        <v>0</v>
      </c>
      <c r="L162" s="343"/>
    </row>
    <row r="163" spans="1:12" x14ac:dyDescent="0.2">
      <c r="A163" s="38"/>
      <c r="B163" s="38"/>
      <c r="C163" s="129"/>
      <c r="D163" s="387">
        <v>4210</v>
      </c>
      <c r="E163" s="95" t="s">
        <v>144</v>
      </c>
      <c r="F163" s="96">
        <v>18500</v>
      </c>
      <c r="G163" s="42">
        <v>9176.92</v>
      </c>
      <c r="H163" s="43">
        <f t="shared" si="4"/>
        <v>0.49604972972972972</v>
      </c>
      <c r="I163" s="44">
        <v>15227.27</v>
      </c>
      <c r="J163" s="45">
        <v>18500</v>
      </c>
      <c r="K163" s="413">
        <f t="shared" si="5"/>
        <v>1</v>
      </c>
      <c r="L163" s="343"/>
    </row>
    <row r="164" spans="1:12" x14ac:dyDescent="0.2">
      <c r="A164" s="38"/>
      <c r="B164" s="38"/>
      <c r="C164" s="163"/>
      <c r="D164" s="388">
        <v>4300</v>
      </c>
      <c r="E164" s="125" t="s">
        <v>145</v>
      </c>
      <c r="F164" s="352">
        <v>3000</v>
      </c>
      <c r="G164" s="90">
        <v>1823.49</v>
      </c>
      <c r="H164" s="91">
        <f t="shared" si="4"/>
        <v>0.60782999999999998</v>
      </c>
      <c r="I164" s="92">
        <v>2931.32</v>
      </c>
      <c r="J164" s="93">
        <v>3000</v>
      </c>
      <c r="K164" s="407">
        <f t="shared" si="5"/>
        <v>1</v>
      </c>
      <c r="L164" s="416"/>
    </row>
    <row r="165" spans="1:12" ht="33.75" x14ac:dyDescent="0.2">
      <c r="A165" s="38"/>
      <c r="B165" s="38"/>
      <c r="C165" s="39"/>
      <c r="D165" s="341">
        <v>4360</v>
      </c>
      <c r="E165" s="28" t="s">
        <v>201</v>
      </c>
      <c r="F165" s="54">
        <v>2500</v>
      </c>
      <c r="G165" s="42">
        <v>1547.7</v>
      </c>
      <c r="H165" s="43">
        <f t="shared" si="4"/>
        <v>0.61907999999999996</v>
      </c>
      <c r="I165" s="44">
        <v>2163.6</v>
      </c>
      <c r="J165" s="45">
        <v>0</v>
      </c>
      <c r="K165" s="408">
        <f t="shared" si="5"/>
        <v>0</v>
      </c>
      <c r="L165" s="343"/>
    </row>
    <row r="166" spans="1:12" x14ac:dyDescent="0.2">
      <c r="A166" s="38"/>
      <c r="B166" s="38"/>
      <c r="C166" s="50"/>
      <c r="D166" s="344">
        <v>4430</v>
      </c>
      <c r="E166" s="52" t="s">
        <v>147</v>
      </c>
      <c r="F166" s="105">
        <v>1850</v>
      </c>
      <c r="G166" s="42">
        <v>1559</v>
      </c>
      <c r="H166" s="43">
        <f t="shared" si="4"/>
        <v>0.84270270270270276</v>
      </c>
      <c r="I166" s="44">
        <v>1559</v>
      </c>
      <c r="J166" s="45">
        <v>1850</v>
      </c>
      <c r="K166" s="408">
        <f t="shared" si="5"/>
        <v>1</v>
      </c>
      <c r="L166" s="343"/>
    </row>
    <row r="167" spans="1:12" ht="22.5" x14ac:dyDescent="0.2">
      <c r="A167" s="38"/>
      <c r="B167" s="113"/>
      <c r="C167" s="129"/>
      <c r="D167" s="387">
        <v>4440</v>
      </c>
      <c r="E167" s="95" t="s">
        <v>207</v>
      </c>
      <c r="F167" s="425">
        <v>4605</v>
      </c>
      <c r="G167" s="42">
        <v>4605</v>
      </c>
      <c r="H167" s="43">
        <f t="shared" si="4"/>
        <v>1</v>
      </c>
      <c r="I167" s="44">
        <v>4605</v>
      </c>
      <c r="J167" s="45">
        <v>0</v>
      </c>
      <c r="K167" s="413">
        <f t="shared" si="5"/>
        <v>0</v>
      </c>
      <c r="L167" s="343"/>
    </row>
    <row r="168" spans="1:12" x14ac:dyDescent="0.2">
      <c r="A168" s="984">
        <v>757</v>
      </c>
      <c r="B168" s="985"/>
      <c r="C168" s="863"/>
      <c r="D168" s="864"/>
      <c r="E168" s="865" t="s">
        <v>228</v>
      </c>
      <c r="F168" s="986">
        <f>F169</f>
        <v>822300</v>
      </c>
      <c r="G168" s="867">
        <f t="shared" ref="G168:J169" si="6">G169</f>
        <v>309483.24</v>
      </c>
      <c r="H168" s="868">
        <f t="shared" si="4"/>
        <v>0.37636293323604525</v>
      </c>
      <c r="I168" s="867">
        <f t="shared" si="6"/>
        <v>472044.79999999999</v>
      </c>
      <c r="J168" s="869">
        <f t="shared" si="6"/>
        <v>573583</v>
      </c>
      <c r="K168" s="977">
        <f t="shared" si="5"/>
        <v>0.69753496290891404</v>
      </c>
      <c r="L168" s="476" t="s">
        <v>229</v>
      </c>
    </row>
    <row r="169" spans="1:12" ht="22.5" x14ac:dyDescent="0.2">
      <c r="A169" s="38"/>
      <c r="B169" s="955">
        <v>75702</v>
      </c>
      <c r="C169" s="895"/>
      <c r="D169" s="896"/>
      <c r="E169" s="897" t="s">
        <v>230</v>
      </c>
      <c r="F169" s="903">
        <f>F170</f>
        <v>822300</v>
      </c>
      <c r="G169" s="899">
        <f t="shared" si="6"/>
        <v>309483.24</v>
      </c>
      <c r="H169" s="900">
        <f t="shared" si="4"/>
        <v>0.37636293323604525</v>
      </c>
      <c r="I169" s="899">
        <f t="shared" si="6"/>
        <v>472044.79999999999</v>
      </c>
      <c r="J169" s="901">
        <f t="shared" si="6"/>
        <v>573583</v>
      </c>
      <c r="K169" s="939">
        <f t="shared" si="5"/>
        <v>0.69753496290891404</v>
      </c>
      <c r="L169" s="475"/>
    </row>
    <row r="170" spans="1:12" ht="45" x14ac:dyDescent="0.2">
      <c r="A170" s="38"/>
      <c r="B170" s="38"/>
      <c r="C170" s="38"/>
      <c r="D170" s="421">
        <v>8110</v>
      </c>
      <c r="E170" s="101" t="s">
        <v>231</v>
      </c>
      <c r="F170" s="193">
        <v>822300</v>
      </c>
      <c r="G170" s="90">
        <v>309483.24</v>
      </c>
      <c r="H170" s="91">
        <f t="shared" si="4"/>
        <v>0.37636293323604525</v>
      </c>
      <c r="I170" s="92">
        <v>472044.79999999999</v>
      </c>
      <c r="J170" s="93">
        <v>573583</v>
      </c>
      <c r="K170" s="407">
        <f t="shared" si="5"/>
        <v>0.69753496290891404</v>
      </c>
      <c r="L170" s="416" t="s">
        <v>137</v>
      </c>
    </row>
    <row r="171" spans="1:12" x14ac:dyDescent="0.2">
      <c r="A171" s="971">
        <v>758</v>
      </c>
      <c r="B171" s="823"/>
      <c r="C171" s="823"/>
      <c r="D171" s="824"/>
      <c r="E171" s="825" t="s">
        <v>69</v>
      </c>
      <c r="F171" s="838">
        <f>F172</f>
        <v>229014</v>
      </c>
      <c r="G171" s="827">
        <f t="shared" ref="G171:J172" si="7">G172</f>
        <v>0</v>
      </c>
      <c r="H171" s="828">
        <v>0</v>
      </c>
      <c r="I171" s="827">
        <f t="shared" si="7"/>
        <v>0</v>
      </c>
      <c r="J171" s="829">
        <f t="shared" si="7"/>
        <v>177166</v>
      </c>
      <c r="K171" s="977">
        <f>J171/F171</f>
        <v>0.77360336049324496</v>
      </c>
      <c r="L171" s="346" t="s">
        <v>232</v>
      </c>
    </row>
    <row r="172" spans="1:12" x14ac:dyDescent="0.2">
      <c r="A172" s="26"/>
      <c r="B172" s="879">
        <v>75818</v>
      </c>
      <c r="C172" s="880"/>
      <c r="D172" s="881"/>
      <c r="E172" s="878" t="s">
        <v>233</v>
      </c>
      <c r="F172" s="902">
        <f>F173</f>
        <v>229014</v>
      </c>
      <c r="G172" s="883">
        <f t="shared" si="7"/>
        <v>0</v>
      </c>
      <c r="H172" s="884">
        <v>0</v>
      </c>
      <c r="I172" s="883">
        <f t="shared" si="7"/>
        <v>0</v>
      </c>
      <c r="J172" s="885">
        <f t="shared" si="7"/>
        <v>177166</v>
      </c>
      <c r="K172" s="995">
        <f>J172/F172</f>
        <v>0.77360336049324496</v>
      </c>
      <c r="L172" s="340"/>
    </row>
    <row r="173" spans="1:12" x14ac:dyDescent="0.2">
      <c r="A173" s="38"/>
      <c r="B173" s="38"/>
      <c r="C173" s="39"/>
      <c r="D173" s="341">
        <v>4810</v>
      </c>
      <c r="E173" s="28" t="s">
        <v>234</v>
      </c>
      <c r="F173" s="1027">
        <f>SUM(F175:F178)</f>
        <v>229014</v>
      </c>
      <c r="G173" s="55">
        <v>0</v>
      </c>
      <c r="H173" s="56">
        <v>0</v>
      </c>
      <c r="I173" s="57">
        <v>0</v>
      </c>
      <c r="J173" s="58">
        <f>SUM(J175:J178)</f>
        <v>177166</v>
      </c>
      <c r="K173" s="426">
        <f>J173/F173</f>
        <v>0.77360336049324496</v>
      </c>
      <c r="L173" s="343"/>
    </row>
    <row r="174" spans="1:12" x14ac:dyDescent="0.2">
      <c r="A174" s="38"/>
      <c r="B174" s="38"/>
      <c r="C174" s="38"/>
      <c r="D174" s="421"/>
      <c r="E174" s="260" t="s">
        <v>242</v>
      </c>
      <c r="F174" s="1030"/>
      <c r="G174" s="66"/>
      <c r="H174" s="67"/>
      <c r="I174" s="68"/>
      <c r="J174" s="69"/>
      <c r="K174" s="428"/>
      <c r="L174" s="416"/>
    </row>
    <row r="175" spans="1:12" ht="22.5" x14ac:dyDescent="0.2">
      <c r="A175" s="38"/>
      <c r="B175" s="38"/>
      <c r="C175" s="38"/>
      <c r="D175" s="421"/>
      <c r="E175" s="1028" t="s">
        <v>235</v>
      </c>
      <c r="F175" s="1029">
        <v>27614</v>
      </c>
      <c r="G175" s="433">
        <v>0</v>
      </c>
      <c r="H175" s="67">
        <v>0</v>
      </c>
      <c r="I175" s="68">
        <v>0</v>
      </c>
      <c r="J175" s="436">
        <v>0</v>
      </c>
      <c r="K175" s="428">
        <v>0</v>
      </c>
      <c r="L175" s="416"/>
    </row>
    <row r="176" spans="1:12" ht="33.75" x14ac:dyDescent="0.2">
      <c r="A176" s="38"/>
      <c r="B176" s="38"/>
      <c r="C176" s="38"/>
      <c r="D176" s="421"/>
      <c r="E176" s="1028" t="s">
        <v>363</v>
      </c>
      <c r="F176" s="1029">
        <v>81400</v>
      </c>
      <c r="G176" s="433">
        <v>0</v>
      </c>
      <c r="H176" s="67">
        <v>0</v>
      </c>
      <c r="I176" s="171">
        <v>0</v>
      </c>
      <c r="J176" s="436">
        <v>0</v>
      </c>
      <c r="K176" s="428">
        <v>0</v>
      </c>
      <c r="L176" s="429"/>
    </row>
    <row r="177" spans="1:12" x14ac:dyDescent="0.2">
      <c r="A177" s="478"/>
      <c r="B177" s="38"/>
      <c r="C177" s="38"/>
      <c r="D177" s="421"/>
      <c r="E177" s="1028" t="s">
        <v>364</v>
      </c>
      <c r="F177" s="1029">
        <v>120000</v>
      </c>
      <c r="G177" s="433">
        <v>0</v>
      </c>
      <c r="H177" s="67">
        <v>0</v>
      </c>
      <c r="I177" s="171">
        <v>0</v>
      </c>
      <c r="J177" s="436">
        <v>125166</v>
      </c>
      <c r="K177" s="428">
        <f>J177/F177</f>
        <v>1.04305</v>
      </c>
      <c r="L177" s="429"/>
    </row>
    <row r="178" spans="1:12" x14ac:dyDescent="0.2">
      <c r="A178" s="113"/>
      <c r="B178" s="113"/>
      <c r="C178" s="113"/>
      <c r="D178" s="227"/>
      <c r="E178" s="479" t="s">
        <v>236</v>
      </c>
      <c r="F178" s="477">
        <v>0</v>
      </c>
      <c r="G178" s="440">
        <v>0</v>
      </c>
      <c r="H178" s="91">
        <v>0</v>
      </c>
      <c r="I178" s="229">
        <v>0</v>
      </c>
      <c r="J178" s="443">
        <v>52000</v>
      </c>
      <c r="K178" s="420">
        <v>0</v>
      </c>
      <c r="L178" s="429"/>
    </row>
    <row r="179" spans="1:12" x14ac:dyDescent="0.2">
      <c r="A179" s="978">
        <v>801</v>
      </c>
      <c r="B179" s="815"/>
      <c r="C179" s="815"/>
      <c r="D179" s="816"/>
      <c r="E179" s="817" t="s">
        <v>80</v>
      </c>
      <c r="F179" s="987">
        <f>F180+F203+F220+F251+F273+F275+F291+F295+F308</f>
        <v>21937235.949999999</v>
      </c>
      <c r="G179" s="819">
        <f>G180+G203+G220+G251+G273+G275+G291+G295+G308</f>
        <v>16422574.15</v>
      </c>
      <c r="H179" s="820">
        <f t="shared" si="4"/>
        <v>0.74861637935749148</v>
      </c>
      <c r="I179" s="819">
        <f>I180+I203+I220+I251+I273+I275+I291+I295+I308</f>
        <v>21841663.670000002</v>
      </c>
      <c r="J179" s="821">
        <f>J180+J203+J220+J251+J273+J275+J291+J295+J308</f>
        <v>21204858</v>
      </c>
      <c r="K179" s="988">
        <f t="shared" si="5"/>
        <v>0.96661484830316557</v>
      </c>
      <c r="L179" s="480"/>
    </row>
    <row r="180" spans="1:12" x14ac:dyDescent="0.2">
      <c r="A180" s="26"/>
      <c r="B180" s="879">
        <v>80101</v>
      </c>
      <c r="C180" s="880"/>
      <c r="D180" s="881"/>
      <c r="E180" s="878" t="s">
        <v>81</v>
      </c>
      <c r="F180" s="949">
        <f>SUM(F181:F202)</f>
        <v>8769685</v>
      </c>
      <c r="G180" s="949">
        <f>SUM(G181:G202)</f>
        <v>6738975.7000000002</v>
      </c>
      <c r="H180" s="884">
        <f t="shared" si="4"/>
        <v>0.76843988125001073</v>
      </c>
      <c r="I180" s="883">
        <f>SUM(I181:I202)</f>
        <v>8755492.0899999999</v>
      </c>
      <c r="J180" s="885">
        <f>SUM(J181:J202)</f>
        <v>9000447</v>
      </c>
      <c r="K180" s="995">
        <f t="shared" si="5"/>
        <v>1.0263136019138657</v>
      </c>
      <c r="L180" s="340"/>
    </row>
    <row r="181" spans="1:12" ht="22.5" x14ac:dyDescent="0.2">
      <c r="A181" s="38"/>
      <c r="B181" s="38"/>
      <c r="C181" s="129"/>
      <c r="D181" s="387">
        <v>3020</v>
      </c>
      <c r="E181" s="95" t="s">
        <v>181</v>
      </c>
      <c r="F181" s="107">
        <v>254334</v>
      </c>
      <c r="G181" s="409">
        <v>178345.79</v>
      </c>
      <c r="H181" s="410">
        <f t="shared" si="4"/>
        <v>0.70122669403225679</v>
      </c>
      <c r="I181" s="411">
        <v>253450</v>
      </c>
      <c r="J181" s="149">
        <v>308839</v>
      </c>
      <c r="K181" s="413">
        <f t="shared" si="5"/>
        <v>1.2143048117829311</v>
      </c>
      <c r="L181" s="343"/>
    </row>
    <row r="182" spans="1:12" x14ac:dyDescent="0.2">
      <c r="A182" s="38"/>
      <c r="B182" s="38"/>
      <c r="C182" s="163"/>
      <c r="D182" s="388">
        <v>3240</v>
      </c>
      <c r="E182" s="125" t="s">
        <v>237</v>
      </c>
      <c r="F182" s="352">
        <v>4000</v>
      </c>
      <c r="G182" s="90">
        <v>3200</v>
      </c>
      <c r="H182" s="91">
        <f t="shared" si="4"/>
        <v>0.8</v>
      </c>
      <c r="I182" s="92">
        <v>3200</v>
      </c>
      <c r="J182" s="93">
        <v>5000</v>
      </c>
      <c r="K182" s="407">
        <f t="shared" si="5"/>
        <v>1.25</v>
      </c>
      <c r="L182" s="343"/>
    </row>
    <row r="183" spans="1:12" x14ac:dyDescent="0.2">
      <c r="A183" s="38"/>
      <c r="B183" s="38"/>
      <c r="C183" s="50"/>
      <c r="D183" s="344">
        <v>4010</v>
      </c>
      <c r="E183" s="52" t="s">
        <v>141</v>
      </c>
      <c r="F183" s="150">
        <v>5421162</v>
      </c>
      <c r="G183" s="42">
        <v>4176640.97</v>
      </c>
      <c r="H183" s="43">
        <f t="shared" si="4"/>
        <v>0.77043279097728501</v>
      </c>
      <c r="I183" s="44">
        <v>5419014</v>
      </c>
      <c r="J183" s="45">
        <v>5604017</v>
      </c>
      <c r="K183" s="408">
        <f t="shared" si="5"/>
        <v>1.0337298534889752</v>
      </c>
      <c r="L183" s="343"/>
    </row>
    <row r="184" spans="1:12" x14ac:dyDescent="0.2">
      <c r="A184" s="38"/>
      <c r="B184" s="38"/>
      <c r="C184" s="50"/>
      <c r="D184" s="344">
        <v>4040</v>
      </c>
      <c r="E184" s="52" t="s">
        <v>174</v>
      </c>
      <c r="F184" s="127">
        <v>443184</v>
      </c>
      <c r="G184" s="42">
        <v>442922.09</v>
      </c>
      <c r="H184" s="43">
        <f t="shared" si="4"/>
        <v>0.99940902649915164</v>
      </c>
      <c r="I184" s="44">
        <v>442922.09</v>
      </c>
      <c r="J184" s="45">
        <v>480000</v>
      </c>
      <c r="K184" s="408">
        <f t="shared" si="5"/>
        <v>1.0830715910321673</v>
      </c>
      <c r="L184" s="343"/>
    </row>
    <row r="185" spans="1:12" x14ac:dyDescent="0.2">
      <c r="A185" s="38"/>
      <c r="B185" s="38"/>
      <c r="C185" s="129"/>
      <c r="D185" s="387">
        <v>4110</v>
      </c>
      <c r="E185" s="95" t="s">
        <v>142</v>
      </c>
      <c r="F185" s="107">
        <v>1064729</v>
      </c>
      <c r="G185" s="42">
        <v>783531.85</v>
      </c>
      <c r="H185" s="43">
        <f t="shared" si="4"/>
        <v>0.73589791392927217</v>
      </c>
      <c r="I185" s="44">
        <v>1063800</v>
      </c>
      <c r="J185" s="45">
        <v>1106796</v>
      </c>
      <c r="K185" s="413">
        <f t="shared" si="5"/>
        <v>1.0395095841289193</v>
      </c>
      <c r="L185" s="343"/>
    </row>
    <row r="186" spans="1:12" x14ac:dyDescent="0.2">
      <c r="A186" s="38"/>
      <c r="B186" s="38"/>
      <c r="C186" s="163"/>
      <c r="D186" s="388">
        <v>4120</v>
      </c>
      <c r="E186" s="125" t="s">
        <v>143</v>
      </c>
      <c r="F186" s="126">
        <v>151961</v>
      </c>
      <c r="G186" s="90">
        <v>100568.23</v>
      </c>
      <c r="H186" s="91">
        <f t="shared" si="4"/>
        <v>0.66180289679588844</v>
      </c>
      <c r="I186" s="92">
        <v>148900</v>
      </c>
      <c r="J186" s="93">
        <v>157813</v>
      </c>
      <c r="K186" s="407">
        <f t="shared" si="5"/>
        <v>1.0385098808246853</v>
      </c>
      <c r="L186" s="416"/>
    </row>
    <row r="187" spans="1:12" x14ac:dyDescent="0.2">
      <c r="A187" s="38"/>
      <c r="B187" s="38"/>
      <c r="C187" s="50"/>
      <c r="D187" s="344">
        <v>4170</v>
      </c>
      <c r="E187" s="52" t="s">
        <v>148</v>
      </c>
      <c r="F187" s="53">
        <v>43026</v>
      </c>
      <c r="G187" s="42">
        <v>22966.29</v>
      </c>
      <c r="H187" s="43">
        <f t="shared" si="4"/>
        <v>0.53377701854692516</v>
      </c>
      <c r="I187" s="44">
        <v>42568</v>
      </c>
      <c r="J187" s="45">
        <v>47728</v>
      </c>
      <c r="K187" s="408">
        <f t="shared" si="5"/>
        <v>1.1092827592618417</v>
      </c>
      <c r="L187" s="343"/>
    </row>
    <row r="188" spans="1:12" x14ac:dyDescent="0.2">
      <c r="A188" s="38"/>
      <c r="B188" s="38"/>
      <c r="C188" s="50"/>
      <c r="D188" s="344">
        <v>4210</v>
      </c>
      <c r="E188" s="52" t="s">
        <v>144</v>
      </c>
      <c r="F188" s="127">
        <v>253088</v>
      </c>
      <c r="G188" s="42">
        <v>196694.32</v>
      </c>
      <c r="H188" s="43">
        <f t="shared" si="4"/>
        <v>0.77717758250094826</v>
      </c>
      <c r="I188" s="44">
        <v>250961</v>
      </c>
      <c r="J188" s="45">
        <v>272689</v>
      </c>
      <c r="K188" s="408">
        <f t="shared" si="5"/>
        <v>1.0774473700847136</v>
      </c>
      <c r="L188" s="343"/>
    </row>
    <row r="189" spans="1:12" ht="22.5" x14ac:dyDescent="0.2">
      <c r="A189" s="38"/>
      <c r="B189" s="38"/>
      <c r="C189" s="129"/>
      <c r="D189" s="387">
        <v>4230</v>
      </c>
      <c r="E189" s="95" t="s">
        <v>195</v>
      </c>
      <c r="F189" s="481">
        <v>1200</v>
      </c>
      <c r="G189" s="42">
        <v>453.36</v>
      </c>
      <c r="H189" s="43">
        <f t="shared" si="4"/>
        <v>0.37780000000000002</v>
      </c>
      <c r="I189" s="44">
        <v>1200</v>
      </c>
      <c r="J189" s="45">
        <v>1300</v>
      </c>
      <c r="K189" s="413">
        <f t="shared" si="5"/>
        <v>1.0833333333333333</v>
      </c>
      <c r="L189" s="343"/>
    </row>
    <row r="190" spans="1:12" ht="22.5" x14ac:dyDescent="0.2">
      <c r="A190" s="38"/>
      <c r="B190" s="38"/>
      <c r="C190" s="163"/>
      <c r="D190" s="388">
        <v>4240</v>
      </c>
      <c r="E190" s="125" t="s">
        <v>196</v>
      </c>
      <c r="F190" s="386">
        <v>14630</v>
      </c>
      <c r="G190" s="90">
        <v>10364.959999999999</v>
      </c>
      <c r="H190" s="91">
        <f t="shared" si="4"/>
        <v>0.70847300068352692</v>
      </c>
      <c r="I190" s="92">
        <v>14590</v>
      </c>
      <c r="J190" s="93">
        <v>25100</v>
      </c>
      <c r="K190" s="407">
        <f t="shared" si="5"/>
        <v>1.7156527682843472</v>
      </c>
      <c r="L190" s="416"/>
    </row>
    <row r="191" spans="1:12" x14ac:dyDescent="0.2">
      <c r="A191" s="38"/>
      <c r="B191" s="38"/>
      <c r="C191" s="50"/>
      <c r="D191" s="344">
        <v>4260</v>
      </c>
      <c r="E191" s="52" t="s">
        <v>149</v>
      </c>
      <c r="F191" s="127">
        <v>417207</v>
      </c>
      <c r="G191" s="42">
        <v>283570.99</v>
      </c>
      <c r="H191" s="43">
        <f t="shared" si="4"/>
        <v>0.6796889553626857</v>
      </c>
      <c r="I191" s="44">
        <v>416677</v>
      </c>
      <c r="J191" s="45">
        <v>410490</v>
      </c>
      <c r="K191" s="408">
        <f t="shared" si="5"/>
        <v>0.98390007837835891</v>
      </c>
      <c r="L191" s="343" t="s">
        <v>238</v>
      </c>
    </row>
    <row r="192" spans="1:12" x14ac:dyDescent="0.2">
      <c r="A192" s="38"/>
      <c r="B192" s="38"/>
      <c r="C192" s="50"/>
      <c r="D192" s="344">
        <v>4270</v>
      </c>
      <c r="E192" s="52" t="s">
        <v>154</v>
      </c>
      <c r="F192" s="127">
        <v>84400</v>
      </c>
      <c r="G192" s="42">
        <v>37382.22</v>
      </c>
      <c r="H192" s="43">
        <f t="shared" si="4"/>
        <v>0.44291729857819906</v>
      </c>
      <c r="I192" s="44">
        <v>82387</v>
      </c>
      <c r="J192" s="45">
        <v>12000</v>
      </c>
      <c r="K192" s="408">
        <f t="shared" si="5"/>
        <v>0.14218009478672985</v>
      </c>
      <c r="L192" s="343"/>
    </row>
    <row r="193" spans="1:12" x14ac:dyDescent="0.2">
      <c r="A193" s="38"/>
      <c r="B193" s="38"/>
      <c r="C193" s="129"/>
      <c r="D193" s="387">
        <v>4280</v>
      </c>
      <c r="E193" s="95" t="s">
        <v>198</v>
      </c>
      <c r="F193" s="96">
        <v>13525</v>
      </c>
      <c r="G193" s="42">
        <v>8077.5</v>
      </c>
      <c r="H193" s="43">
        <f t="shared" si="4"/>
        <v>0.5972273567467653</v>
      </c>
      <c r="I193" s="44">
        <v>13500</v>
      </c>
      <c r="J193" s="45">
        <v>17180</v>
      </c>
      <c r="K193" s="413">
        <f t="shared" si="5"/>
        <v>1.2702402957486136</v>
      </c>
      <c r="L193" s="343"/>
    </row>
    <row r="194" spans="1:12" x14ac:dyDescent="0.2">
      <c r="A194" s="38"/>
      <c r="B194" s="38"/>
      <c r="C194" s="163"/>
      <c r="D194" s="388">
        <v>4300</v>
      </c>
      <c r="E194" s="125" t="s">
        <v>145</v>
      </c>
      <c r="F194" s="126">
        <v>152380</v>
      </c>
      <c r="G194" s="90">
        <v>103737.42</v>
      </c>
      <c r="H194" s="91">
        <f t="shared" si="4"/>
        <v>0.68078107363171014</v>
      </c>
      <c r="I194" s="92">
        <v>152100</v>
      </c>
      <c r="J194" s="93">
        <v>159380</v>
      </c>
      <c r="K194" s="407">
        <f t="shared" si="5"/>
        <v>1.0459377871111695</v>
      </c>
      <c r="L194" s="416"/>
    </row>
    <row r="195" spans="1:12" x14ac:dyDescent="0.2">
      <c r="A195" s="38"/>
      <c r="B195" s="38"/>
      <c r="C195" s="129"/>
      <c r="D195" s="387">
        <v>4350</v>
      </c>
      <c r="E195" s="95" t="s">
        <v>200</v>
      </c>
      <c r="F195" s="425">
        <v>7860</v>
      </c>
      <c r="G195" s="42">
        <v>3851.74</v>
      </c>
      <c r="H195" s="43">
        <f t="shared" si="4"/>
        <v>0.49004325699745543</v>
      </c>
      <c r="I195" s="44">
        <v>7450</v>
      </c>
      <c r="J195" s="45">
        <v>7360</v>
      </c>
      <c r="K195" s="413">
        <f t="shared" si="5"/>
        <v>0.93638676844783719</v>
      </c>
      <c r="L195" s="343"/>
    </row>
    <row r="196" spans="1:12" ht="33.75" x14ac:dyDescent="0.2">
      <c r="A196" s="38"/>
      <c r="B196" s="38"/>
      <c r="C196" s="113"/>
      <c r="D196" s="227">
        <v>4360</v>
      </c>
      <c r="E196" s="109" t="s">
        <v>201</v>
      </c>
      <c r="F196" s="115">
        <v>1700</v>
      </c>
      <c r="G196" s="90">
        <v>1526.42</v>
      </c>
      <c r="H196" s="91">
        <f t="shared" si="4"/>
        <v>0.89789411764705884</v>
      </c>
      <c r="I196" s="92">
        <v>1700</v>
      </c>
      <c r="J196" s="93">
        <v>2000</v>
      </c>
      <c r="K196" s="420">
        <f t="shared" si="5"/>
        <v>1.1764705882352942</v>
      </c>
      <c r="L196" s="416"/>
    </row>
    <row r="197" spans="1:12" ht="33.75" x14ac:dyDescent="0.2">
      <c r="A197" s="38"/>
      <c r="B197" s="38"/>
      <c r="C197" s="38"/>
      <c r="D197" s="421">
        <v>4370</v>
      </c>
      <c r="E197" s="101" t="s">
        <v>239</v>
      </c>
      <c r="F197" s="170">
        <v>16000</v>
      </c>
      <c r="G197" s="90">
        <v>9157.0400000000009</v>
      </c>
      <c r="H197" s="91">
        <f t="shared" si="4"/>
        <v>0.57231500000000002</v>
      </c>
      <c r="I197" s="92">
        <v>15800</v>
      </c>
      <c r="J197" s="93">
        <v>16100</v>
      </c>
      <c r="K197" s="407">
        <f t="shared" si="5"/>
        <v>1.0062500000000001</v>
      </c>
      <c r="L197" s="416"/>
    </row>
    <row r="198" spans="1:12" x14ac:dyDescent="0.2">
      <c r="A198" s="38"/>
      <c r="B198" s="38"/>
      <c r="C198" s="50"/>
      <c r="D198" s="344">
        <v>4410</v>
      </c>
      <c r="E198" s="52" t="s">
        <v>176</v>
      </c>
      <c r="F198" s="53">
        <v>9700</v>
      </c>
      <c r="G198" s="42">
        <v>5098.54</v>
      </c>
      <c r="H198" s="43">
        <f t="shared" si="4"/>
        <v>0.52562268041237115</v>
      </c>
      <c r="I198" s="44">
        <v>9700</v>
      </c>
      <c r="J198" s="45">
        <v>9700</v>
      </c>
      <c r="K198" s="408">
        <f t="shared" si="5"/>
        <v>1</v>
      </c>
      <c r="L198" s="343"/>
    </row>
    <row r="199" spans="1:12" x14ac:dyDescent="0.2">
      <c r="A199" s="38"/>
      <c r="B199" s="38"/>
      <c r="C199" s="50"/>
      <c r="D199" s="344">
        <v>4430</v>
      </c>
      <c r="E199" s="52" t="s">
        <v>147</v>
      </c>
      <c r="F199" s="105">
        <v>11160</v>
      </c>
      <c r="G199" s="42">
        <v>9960</v>
      </c>
      <c r="H199" s="43">
        <f t="shared" si="4"/>
        <v>0.89247311827956988</v>
      </c>
      <c r="I199" s="44">
        <v>11147</v>
      </c>
      <c r="J199" s="45">
        <v>15900</v>
      </c>
      <c r="K199" s="408">
        <f t="shared" si="5"/>
        <v>1.424731182795699</v>
      </c>
      <c r="L199" s="343"/>
    </row>
    <row r="200" spans="1:12" ht="22.5" x14ac:dyDescent="0.2">
      <c r="A200" s="38"/>
      <c r="B200" s="38"/>
      <c r="C200" s="50"/>
      <c r="D200" s="344">
        <v>4440</v>
      </c>
      <c r="E200" s="52" t="s">
        <v>207</v>
      </c>
      <c r="F200" s="127">
        <v>347034</v>
      </c>
      <c r="G200" s="42">
        <v>347034</v>
      </c>
      <c r="H200" s="43">
        <f t="shared" si="4"/>
        <v>1</v>
      </c>
      <c r="I200" s="44">
        <v>347034</v>
      </c>
      <c r="J200" s="45">
        <v>340130</v>
      </c>
      <c r="K200" s="408">
        <f t="shared" si="5"/>
        <v>0.98010569569552264</v>
      </c>
      <c r="L200" s="343"/>
    </row>
    <row r="201" spans="1:12" x14ac:dyDescent="0.2">
      <c r="A201" s="38"/>
      <c r="B201" s="38"/>
      <c r="C201" s="50"/>
      <c r="D201" s="344">
        <v>4480</v>
      </c>
      <c r="E201" s="52" t="s">
        <v>53</v>
      </c>
      <c r="F201" s="112">
        <v>905</v>
      </c>
      <c r="G201" s="42">
        <v>892</v>
      </c>
      <c r="H201" s="43">
        <f t="shared" si="4"/>
        <v>0.98563535911602207</v>
      </c>
      <c r="I201" s="44">
        <v>892</v>
      </c>
      <c r="J201" s="45">
        <v>925</v>
      </c>
      <c r="K201" s="408">
        <f t="shared" si="5"/>
        <v>1.0220994475138121</v>
      </c>
      <c r="L201" s="343"/>
    </row>
    <row r="202" spans="1:12" ht="22.5" x14ac:dyDescent="0.2">
      <c r="A202" s="38"/>
      <c r="B202" s="113"/>
      <c r="C202" s="113"/>
      <c r="D202" s="227">
        <v>6060</v>
      </c>
      <c r="E202" s="95" t="s">
        <v>240</v>
      </c>
      <c r="F202" s="482">
        <v>56500</v>
      </c>
      <c r="G202" s="62">
        <v>12999.97</v>
      </c>
      <c r="H202" s="43">
        <f>G202/F202</f>
        <v>0.23008796460176989</v>
      </c>
      <c r="I202" s="62">
        <v>56500</v>
      </c>
      <c r="J202" s="45">
        <v>0</v>
      </c>
      <c r="K202" s="420">
        <v>0</v>
      </c>
      <c r="L202" s="343" t="s">
        <v>241</v>
      </c>
    </row>
    <row r="203" spans="1:12" ht="22.5" x14ac:dyDescent="0.2">
      <c r="A203" s="38"/>
      <c r="B203" s="916">
        <v>80103</v>
      </c>
      <c r="C203" s="917"/>
      <c r="D203" s="918"/>
      <c r="E203" s="919" t="s">
        <v>82</v>
      </c>
      <c r="F203" s="920">
        <f>SUM(F204:F219)</f>
        <v>1144896</v>
      </c>
      <c r="G203" s="921">
        <f>SUM(G204:G219)</f>
        <v>827964.30000000016</v>
      </c>
      <c r="H203" s="277">
        <f t="shared" si="4"/>
        <v>0.72317861185644827</v>
      </c>
      <c r="I203" s="921">
        <f>SUM(I204:I219)</f>
        <v>1140541.81</v>
      </c>
      <c r="J203" s="923">
        <f>SUM(J204:J219)</f>
        <v>1070490</v>
      </c>
      <c r="K203" s="473">
        <f t="shared" si="5"/>
        <v>0.93501069092738553</v>
      </c>
      <c r="L203" s="399"/>
    </row>
    <row r="204" spans="1:12" ht="33.75" x14ac:dyDescent="0.2">
      <c r="A204" s="38"/>
      <c r="B204" s="483"/>
      <c r="C204" s="375"/>
      <c r="D204" s="484">
        <v>2310</v>
      </c>
      <c r="E204" s="364" t="s">
        <v>151</v>
      </c>
      <c r="F204" s="267">
        <v>3600</v>
      </c>
      <c r="G204" s="168">
        <v>1587.72</v>
      </c>
      <c r="H204" s="293">
        <f>G204/F204</f>
        <v>0.44103333333333333</v>
      </c>
      <c r="I204" s="168">
        <v>3175.44</v>
      </c>
      <c r="J204" s="169">
        <v>0</v>
      </c>
      <c r="K204" s="34">
        <v>0</v>
      </c>
      <c r="L204" s="485"/>
    </row>
    <row r="205" spans="1:12" ht="22.5" x14ac:dyDescent="0.2">
      <c r="A205" s="38"/>
      <c r="B205" s="26"/>
      <c r="C205" s="382"/>
      <c r="D205" s="486">
        <v>3020</v>
      </c>
      <c r="E205" s="487" t="s">
        <v>181</v>
      </c>
      <c r="F205" s="488">
        <v>23262</v>
      </c>
      <c r="G205" s="489">
        <v>15382.33</v>
      </c>
      <c r="H205" s="490">
        <f t="shared" si="4"/>
        <v>0.66126429369787632</v>
      </c>
      <c r="I205" s="491">
        <v>22958</v>
      </c>
      <c r="J205" s="492">
        <v>30576</v>
      </c>
      <c r="K205" s="385">
        <f t="shared" si="5"/>
        <v>1.3144183647149859</v>
      </c>
      <c r="L205" s="416"/>
    </row>
    <row r="206" spans="1:12" x14ac:dyDescent="0.2">
      <c r="A206" s="38"/>
      <c r="B206" s="38"/>
      <c r="C206" s="129"/>
      <c r="D206" s="387">
        <v>4010</v>
      </c>
      <c r="E206" s="95" t="s">
        <v>141</v>
      </c>
      <c r="F206" s="107">
        <v>722243</v>
      </c>
      <c r="G206" s="42">
        <v>496093.31</v>
      </c>
      <c r="H206" s="43">
        <f t="shared" si="4"/>
        <v>0.68687866825985155</v>
      </c>
      <c r="I206" s="44">
        <v>721100</v>
      </c>
      <c r="J206" s="45">
        <v>710218</v>
      </c>
      <c r="K206" s="413">
        <f t="shared" si="5"/>
        <v>0.98335047899391204</v>
      </c>
      <c r="L206" s="343"/>
    </row>
    <row r="207" spans="1:12" x14ac:dyDescent="0.2">
      <c r="A207" s="38"/>
      <c r="B207" s="38"/>
      <c r="C207" s="163"/>
      <c r="D207" s="388">
        <v>4040</v>
      </c>
      <c r="E207" s="125" t="s">
        <v>174</v>
      </c>
      <c r="F207" s="386">
        <v>56229</v>
      </c>
      <c r="G207" s="90">
        <v>55804.08</v>
      </c>
      <c r="H207" s="91">
        <f t="shared" si="4"/>
        <v>0.99244304540361739</v>
      </c>
      <c r="I207" s="92">
        <v>55804.08</v>
      </c>
      <c r="J207" s="93">
        <v>59300</v>
      </c>
      <c r="K207" s="407">
        <f t="shared" si="5"/>
        <v>1.0546159455085453</v>
      </c>
      <c r="L207" s="343"/>
    </row>
    <row r="208" spans="1:12" x14ac:dyDescent="0.2">
      <c r="A208" s="38"/>
      <c r="B208" s="38"/>
      <c r="C208" s="50"/>
      <c r="D208" s="344">
        <v>4110</v>
      </c>
      <c r="E208" s="52" t="s">
        <v>142</v>
      </c>
      <c r="F208" s="127">
        <v>137652</v>
      </c>
      <c r="G208" s="42">
        <v>88551.01</v>
      </c>
      <c r="H208" s="43">
        <f t="shared" si="4"/>
        <v>0.64329621073431553</v>
      </c>
      <c r="I208" s="44">
        <v>136700</v>
      </c>
      <c r="J208" s="45">
        <v>137260</v>
      </c>
      <c r="K208" s="408">
        <f t="shared" si="5"/>
        <v>0.99715223897945549</v>
      </c>
      <c r="L208" s="343"/>
    </row>
    <row r="209" spans="1:12" x14ac:dyDescent="0.2">
      <c r="A209" s="38"/>
      <c r="B209" s="38"/>
      <c r="C209" s="129"/>
      <c r="D209" s="387">
        <v>4120</v>
      </c>
      <c r="E209" s="95" t="s">
        <v>143</v>
      </c>
      <c r="F209" s="96">
        <v>19672</v>
      </c>
      <c r="G209" s="42">
        <v>12431.18</v>
      </c>
      <c r="H209" s="43">
        <f t="shared" si="4"/>
        <v>0.63192252948352989</v>
      </c>
      <c r="I209" s="44">
        <v>19400</v>
      </c>
      <c r="J209" s="45">
        <v>19604</v>
      </c>
      <c r="K209" s="413">
        <f t="shared" si="5"/>
        <v>0.99654331028873522</v>
      </c>
      <c r="L209" s="343"/>
    </row>
    <row r="210" spans="1:12" x14ac:dyDescent="0.2">
      <c r="A210" s="38"/>
      <c r="B210" s="38"/>
      <c r="C210" s="163"/>
      <c r="D210" s="388">
        <v>4210</v>
      </c>
      <c r="E210" s="125" t="s">
        <v>144</v>
      </c>
      <c r="F210" s="386">
        <v>20400</v>
      </c>
      <c r="G210" s="90">
        <v>12088.54</v>
      </c>
      <c r="H210" s="91">
        <f t="shared" si="4"/>
        <v>0.59257549019607847</v>
      </c>
      <c r="I210" s="92">
        <v>20400</v>
      </c>
      <c r="J210" s="93">
        <v>29400</v>
      </c>
      <c r="K210" s="407">
        <f t="shared" si="5"/>
        <v>1.4411764705882353</v>
      </c>
      <c r="L210" s="343"/>
    </row>
    <row r="211" spans="1:12" ht="22.5" x14ac:dyDescent="0.2">
      <c r="A211" s="38"/>
      <c r="B211" s="38"/>
      <c r="C211" s="129"/>
      <c r="D211" s="387">
        <v>4240</v>
      </c>
      <c r="E211" s="95" t="s">
        <v>196</v>
      </c>
      <c r="F211" s="425">
        <v>2630</v>
      </c>
      <c r="G211" s="42">
        <v>1113.94</v>
      </c>
      <c r="H211" s="43">
        <f t="shared" si="4"/>
        <v>0.42355133079847912</v>
      </c>
      <c r="I211" s="44">
        <v>2630</v>
      </c>
      <c r="J211" s="45">
        <v>7150</v>
      </c>
      <c r="K211" s="413">
        <f t="shared" si="5"/>
        <v>2.7186311787072244</v>
      </c>
      <c r="L211" s="343"/>
    </row>
    <row r="212" spans="1:12" x14ac:dyDescent="0.2">
      <c r="A212" s="38"/>
      <c r="B212" s="38"/>
      <c r="C212" s="163"/>
      <c r="D212" s="388">
        <v>4260</v>
      </c>
      <c r="E212" s="125" t="s">
        <v>149</v>
      </c>
      <c r="F212" s="386">
        <v>20530</v>
      </c>
      <c r="G212" s="90">
        <v>13643.79</v>
      </c>
      <c r="H212" s="91">
        <f t="shared" si="4"/>
        <v>0.6645781782756941</v>
      </c>
      <c r="I212" s="92">
        <v>20480</v>
      </c>
      <c r="J212" s="93">
        <v>20530</v>
      </c>
      <c r="K212" s="407">
        <f t="shared" si="5"/>
        <v>1</v>
      </c>
      <c r="L212" s="416"/>
    </row>
    <row r="213" spans="1:12" x14ac:dyDescent="0.2">
      <c r="A213" s="38"/>
      <c r="B213" s="38"/>
      <c r="C213" s="50"/>
      <c r="D213" s="344">
        <v>4270</v>
      </c>
      <c r="E213" s="52" t="s">
        <v>154</v>
      </c>
      <c r="F213" s="112">
        <v>900</v>
      </c>
      <c r="G213" s="42">
        <v>0</v>
      </c>
      <c r="H213" s="43">
        <f t="shared" si="4"/>
        <v>0</v>
      </c>
      <c r="I213" s="44">
        <v>900</v>
      </c>
      <c r="J213" s="45">
        <v>900</v>
      </c>
      <c r="K213" s="408">
        <f t="shared" si="5"/>
        <v>1</v>
      </c>
      <c r="L213" s="343"/>
    </row>
    <row r="214" spans="1:12" x14ac:dyDescent="0.2">
      <c r="A214" s="38"/>
      <c r="B214" s="38"/>
      <c r="C214" s="50"/>
      <c r="D214" s="344">
        <v>4280</v>
      </c>
      <c r="E214" s="52" t="s">
        <v>198</v>
      </c>
      <c r="F214" s="527">
        <v>1400</v>
      </c>
      <c r="G214" s="42">
        <v>150</v>
      </c>
      <c r="H214" s="43">
        <f t="shared" si="4"/>
        <v>0.10714285714285714</v>
      </c>
      <c r="I214" s="44">
        <v>1400</v>
      </c>
      <c r="J214" s="45">
        <v>900</v>
      </c>
      <c r="K214" s="408">
        <f t="shared" si="5"/>
        <v>0.6428571428571429</v>
      </c>
      <c r="L214" s="343"/>
    </row>
    <row r="215" spans="1:12" x14ac:dyDescent="0.2">
      <c r="A215" s="38"/>
      <c r="B215" s="38"/>
      <c r="C215" s="129"/>
      <c r="D215" s="387">
        <v>4300</v>
      </c>
      <c r="E215" s="95" t="s">
        <v>145</v>
      </c>
      <c r="F215" s="425">
        <v>12150</v>
      </c>
      <c r="G215" s="42">
        <v>7560.8</v>
      </c>
      <c r="H215" s="43">
        <f t="shared" si="4"/>
        <v>0.6222880658436214</v>
      </c>
      <c r="I215" s="44">
        <v>11900</v>
      </c>
      <c r="J215" s="45">
        <v>12150</v>
      </c>
      <c r="K215" s="413">
        <f t="shared" si="5"/>
        <v>1</v>
      </c>
      <c r="L215" s="343"/>
    </row>
    <row r="216" spans="1:12" ht="33.75" x14ac:dyDescent="0.2">
      <c r="A216" s="38"/>
      <c r="B216" s="38"/>
      <c r="C216" s="38"/>
      <c r="D216" s="421">
        <v>4370</v>
      </c>
      <c r="E216" s="101" t="s">
        <v>239</v>
      </c>
      <c r="F216" s="493">
        <v>700</v>
      </c>
      <c r="G216" s="90">
        <v>463.31</v>
      </c>
      <c r="H216" s="91">
        <f t="shared" si="4"/>
        <v>0.66187142857142856</v>
      </c>
      <c r="I216" s="92">
        <v>600</v>
      </c>
      <c r="J216" s="93">
        <v>700</v>
      </c>
      <c r="K216" s="407">
        <f t="shared" si="5"/>
        <v>1</v>
      </c>
      <c r="L216" s="416"/>
    </row>
    <row r="217" spans="1:12" x14ac:dyDescent="0.2">
      <c r="A217" s="38"/>
      <c r="B217" s="38"/>
      <c r="C217" s="50"/>
      <c r="D217" s="344">
        <v>4430</v>
      </c>
      <c r="E217" s="52" t="s">
        <v>147</v>
      </c>
      <c r="F217" s="112">
        <v>400</v>
      </c>
      <c r="G217" s="42">
        <v>0</v>
      </c>
      <c r="H217" s="43">
        <v>0</v>
      </c>
      <c r="I217" s="44">
        <v>0</v>
      </c>
      <c r="J217" s="45">
        <v>400</v>
      </c>
      <c r="K217" s="407">
        <f t="shared" si="5"/>
        <v>1</v>
      </c>
      <c r="L217" s="343"/>
    </row>
    <row r="218" spans="1:12" ht="22.5" x14ac:dyDescent="0.2">
      <c r="A218" s="38"/>
      <c r="B218" s="38"/>
      <c r="C218" s="50"/>
      <c r="D218" s="344">
        <v>4440</v>
      </c>
      <c r="E218" s="52" t="s">
        <v>207</v>
      </c>
      <c r="F218" s="41">
        <v>43128</v>
      </c>
      <c r="G218" s="55">
        <v>43128</v>
      </c>
      <c r="H218" s="56">
        <f t="shared" si="4"/>
        <v>1</v>
      </c>
      <c r="I218" s="44">
        <v>43128</v>
      </c>
      <c r="J218" s="45">
        <v>41402</v>
      </c>
      <c r="K218" s="408">
        <f t="shared" si="5"/>
        <v>0.95997959562233348</v>
      </c>
      <c r="L218" s="343"/>
    </row>
    <row r="219" spans="1:12" x14ac:dyDescent="0.2">
      <c r="A219" s="38"/>
      <c r="B219" s="38"/>
      <c r="C219" s="39"/>
      <c r="D219" s="341">
        <v>6050</v>
      </c>
      <c r="E219" s="134" t="s">
        <v>157</v>
      </c>
      <c r="F219" s="176">
        <v>80000</v>
      </c>
      <c r="G219" s="42">
        <v>79966.289999999994</v>
      </c>
      <c r="H219" s="43">
        <f t="shared" si="4"/>
        <v>0.99957862499999994</v>
      </c>
      <c r="I219" s="229">
        <v>79966.289999999994</v>
      </c>
      <c r="J219" s="93">
        <v>0</v>
      </c>
      <c r="K219" s="426">
        <f t="shared" si="5"/>
        <v>0</v>
      </c>
      <c r="L219" s="416"/>
    </row>
    <row r="220" spans="1:12" x14ac:dyDescent="0.2">
      <c r="A220" s="38"/>
      <c r="B220" s="894">
        <v>80104</v>
      </c>
      <c r="C220" s="895"/>
      <c r="D220" s="896"/>
      <c r="E220" s="897" t="s">
        <v>83</v>
      </c>
      <c r="F220" s="1010">
        <f>F221+F226+F230+F231+F232+F233+F234+F235+F236+F237+F238+F239+F240+F241+F242+F243+F244+F245+F246+F247+F248+F249+F250</f>
        <v>4225803.95</v>
      </c>
      <c r="G220" s="1010">
        <f>G221+G226+G230+G231+G232+G233+G234+G235+G236+G237+G238+G239+G240+G241+G242+G243+G244+G245+G246+G247+G248+G249+G250</f>
        <v>3113990.1600000011</v>
      </c>
      <c r="H220" s="934">
        <f>G220/F220</f>
        <v>0.73689887104204177</v>
      </c>
      <c r="I220" s="899">
        <f>I221+I226+I230+I231+I232+I233+I234+I235+I236+I237+I238+I239+I240+I241+I242+I244+I243+I245+I246+I247+I248+I249+I250</f>
        <v>4176924.8500000006</v>
      </c>
      <c r="J220" s="923">
        <f>J221+J226+J230+J231+J232+J233+J234+J235+J236+J237+J238+J239+J240+J241+J242+J244+J243+J245+J246+J247+J248+J249+J250</f>
        <v>3740980</v>
      </c>
      <c r="K220" s="939">
        <f t="shared" si="5"/>
        <v>0.88527060040255767</v>
      </c>
      <c r="L220" s="475"/>
    </row>
    <row r="221" spans="1:12" ht="33.75" x14ac:dyDescent="0.2">
      <c r="A221" s="38"/>
      <c r="B221" s="194"/>
      <c r="C221" s="26"/>
      <c r="D221" s="216">
        <v>2310</v>
      </c>
      <c r="E221" s="494" t="s">
        <v>151</v>
      </c>
      <c r="F221" s="495">
        <f>F223+F224+F225</f>
        <v>50191</v>
      </c>
      <c r="G221" s="160">
        <f>SUM(G223:G225)</f>
        <v>32414.22</v>
      </c>
      <c r="H221" s="496">
        <f>G221/F221</f>
        <v>0.64581737761750113</v>
      </c>
      <c r="I221" s="160">
        <f>SUM(I223:I225)</f>
        <v>44465.16</v>
      </c>
      <c r="J221" s="161">
        <f>J223+J224+J225</f>
        <v>49800</v>
      </c>
      <c r="K221" s="497">
        <f>J221/F221</f>
        <v>0.99220975872168315</v>
      </c>
      <c r="L221" s="498"/>
    </row>
    <row r="222" spans="1:12" x14ac:dyDescent="0.2">
      <c r="A222" s="38"/>
      <c r="B222" s="194"/>
      <c r="C222" s="26"/>
      <c r="D222" s="499"/>
      <c r="E222" s="500" t="s">
        <v>242</v>
      </c>
      <c r="F222" s="501"/>
      <c r="G222" s="160"/>
      <c r="H222" s="502"/>
      <c r="I222" s="160"/>
      <c r="J222" s="161"/>
      <c r="K222" s="497"/>
      <c r="L222" s="498"/>
    </row>
    <row r="223" spans="1:12" x14ac:dyDescent="0.2">
      <c r="A223" s="38"/>
      <c r="B223" s="194"/>
      <c r="C223" s="26"/>
      <c r="D223" s="499"/>
      <c r="E223" s="503" t="s">
        <v>243</v>
      </c>
      <c r="F223" s="504">
        <v>39000</v>
      </c>
      <c r="G223" s="505">
        <v>25953.39</v>
      </c>
      <c r="H223" s="506">
        <f>G223/F223</f>
        <v>0.66547153846153839</v>
      </c>
      <c r="I223" s="505">
        <v>34101.72</v>
      </c>
      <c r="J223" s="507">
        <v>39000</v>
      </c>
      <c r="K223" s="508">
        <f>J223/F223</f>
        <v>1</v>
      </c>
      <c r="L223" s="509"/>
    </row>
    <row r="224" spans="1:12" x14ac:dyDescent="0.2">
      <c r="A224" s="38"/>
      <c r="B224" s="194"/>
      <c r="C224" s="26"/>
      <c r="D224" s="499"/>
      <c r="E224" s="503" t="s">
        <v>244</v>
      </c>
      <c r="F224" s="504">
        <v>5191</v>
      </c>
      <c r="G224" s="505">
        <v>3323.5</v>
      </c>
      <c r="H224" s="506">
        <f>G224/F224</f>
        <v>0.64024272779811209</v>
      </c>
      <c r="I224" s="505">
        <v>4985.16</v>
      </c>
      <c r="J224" s="507">
        <v>5200</v>
      </c>
      <c r="K224" s="508">
        <f>J224/F224</f>
        <v>1.0017337699865152</v>
      </c>
      <c r="L224" s="509"/>
    </row>
    <row r="225" spans="1:12" x14ac:dyDescent="0.2">
      <c r="A225" s="38"/>
      <c r="B225" s="194"/>
      <c r="C225" s="26"/>
      <c r="D225" s="510"/>
      <c r="E225" s="511" t="s">
        <v>245</v>
      </c>
      <c r="F225" s="512">
        <v>6000</v>
      </c>
      <c r="G225" s="513">
        <v>3137.33</v>
      </c>
      <c r="H225" s="514">
        <f>G225/F225</f>
        <v>0.52288833333333329</v>
      </c>
      <c r="I225" s="513">
        <v>5378.28</v>
      </c>
      <c r="J225" s="515">
        <v>5600</v>
      </c>
      <c r="K225" s="516">
        <f>J225/F225</f>
        <v>0.93333333333333335</v>
      </c>
      <c r="L225" s="517"/>
    </row>
    <row r="226" spans="1:12" ht="22.5" x14ac:dyDescent="0.2">
      <c r="A226" s="38"/>
      <c r="B226" s="38"/>
      <c r="C226" s="38"/>
      <c r="D226" s="518">
        <v>2540</v>
      </c>
      <c r="E226" s="88" t="s">
        <v>246</v>
      </c>
      <c r="F226" s="519">
        <f>F228+F229</f>
        <v>1007695.95</v>
      </c>
      <c r="G226" s="55">
        <f>SUM(G228:G229)</f>
        <v>726098.34</v>
      </c>
      <c r="H226" s="56">
        <f t="shared" ref="H226:H291" si="8">G226/F226</f>
        <v>0.72055300013858348</v>
      </c>
      <c r="I226" s="57">
        <f>I228+I229</f>
        <v>982221.75</v>
      </c>
      <c r="J226" s="58">
        <f>J228+J229</f>
        <v>1000000</v>
      </c>
      <c r="K226" s="520">
        <f t="shared" si="5"/>
        <v>0.9923628253145208</v>
      </c>
      <c r="L226" s="427"/>
    </row>
    <row r="227" spans="1:12" x14ac:dyDescent="0.2">
      <c r="A227" s="38"/>
      <c r="B227" s="38"/>
      <c r="C227" s="38"/>
      <c r="D227" s="421"/>
      <c r="E227" s="101" t="s">
        <v>242</v>
      </c>
      <c r="F227" s="193"/>
      <c r="G227" s="66"/>
      <c r="H227" s="67"/>
      <c r="I227" s="171"/>
      <c r="J227" s="69"/>
      <c r="K227" s="428"/>
      <c r="L227" s="429"/>
    </row>
    <row r="228" spans="1:12" x14ac:dyDescent="0.2">
      <c r="A228" s="38"/>
      <c r="B228" s="38"/>
      <c r="C228" s="38"/>
      <c r="D228" s="453"/>
      <c r="E228" s="521" t="s">
        <v>247</v>
      </c>
      <c r="F228" s="446">
        <v>235400</v>
      </c>
      <c r="G228" s="433">
        <v>173779.75</v>
      </c>
      <c r="H228" s="434">
        <f>G228/F228</f>
        <v>0.73823173322005098</v>
      </c>
      <c r="I228" s="435">
        <v>228470.92</v>
      </c>
      <c r="J228" s="436">
        <v>230000</v>
      </c>
      <c r="K228" s="447">
        <f>J228/F228</f>
        <v>0.97706032285471534</v>
      </c>
      <c r="L228" s="448" t="s">
        <v>248</v>
      </c>
    </row>
    <row r="229" spans="1:12" x14ac:dyDescent="0.2">
      <c r="A229" s="38"/>
      <c r="B229" s="38"/>
      <c r="C229" s="113"/>
      <c r="D229" s="227"/>
      <c r="E229" s="522" t="s">
        <v>249</v>
      </c>
      <c r="F229" s="523">
        <v>772295.95</v>
      </c>
      <c r="G229" s="440">
        <v>552318.59</v>
      </c>
      <c r="H229" s="441">
        <f>G229/F229</f>
        <v>0.71516442627984778</v>
      </c>
      <c r="I229" s="442">
        <v>753750.83</v>
      </c>
      <c r="J229" s="443">
        <v>770000</v>
      </c>
      <c r="K229" s="524">
        <f>J229/F229</f>
        <v>0.99702711117415554</v>
      </c>
      <c r="L229" s="452" t="s">
        <v>250</v>
      </c>
    </row>
    <row r="230" spans="1:12" ht="22.5" x14ac:dyDescent="0.2">
      <c r="A230" s="38"/>
      <c r="B230" s="38"/>
      <c r="C230" s="163"/>
      <c r="D230" s="388">
        <v>3020</v>
      </c>
      <c r="E230" s="125" t="s">
        <v>181</v>
      </c>
      <c r="F230" s="386">
        <v>59254</v>
      </c>
      <c r="G230" s="90">
        <v>38096.239999999998</v>
      </c>
      <c r="H230" s="91">
        <f t="shared" si="8"/>
        <v>0.64293111013602455</v>
      </c>
      <c r="I230" s="92">
        <v>53700</v>
      </c>
      <c r="J230" s="93">
        <v>63382</v>
      </c>
      <c r="K230" s="407">
        <f t="shared" si="5"/>
        <v>1.0696661828737299</v>
      </c>
      <c r="L230" s="416"/>
    </row>
    <row r="231" spans="1:12" x14ac:dyDescent="0.2">
      <c r="A231" s="38"/>
      <c r="B231" s="38"/>
      <c r="C231" s="50"/>
      <c r="D231" s="344">
        <v>4010</v>
      </c>
      <c r="E231" s="52" t="s">
        <v>141</v>
      </c>
      <c r="F231" s="150">
        <v>1763995</v>
      </c>
      <c r="G231" s="42">
        <v>1305442.71</v>
      </c>
      <c r="H231" s="43">
        <f t="shared" si="8"/>
        <v>0.7400489853996185</v>
      </c>
      <c r="I231" s="44">
        <v>1762400</v>
      </c>
      <c r="J231" s="45">
        <v>1348997</v>
      </c>
      <c r="K231" s="408">
        <f t="shared" ref="K231:K293" si="9">J231/F231</f>
        <v>0.76473969597419489</v>
      </c>
      <c r="L231" s="343" t="s">
        <v>251</v>
      </c>
    </row>
    <row r="232" spans="1:12" x14ac:dyDescent="0.2">
      <c r="A232" s="38"/>
      <c r="B232" s="38"/>
      <c r="C232" s="50"/>
      <c r="D232" s="344">
        <v>4040</v>
      </c>
      <c r="E232" s="52" t="s">
        <v>174</v>
      </c>
      <c r="F232" s="127">
        <v>135140</v>
      </c>
      <c r="G232" s="42">
        <v>134005.24</v>
      </c>
      <c r="H232" s="43">
        <f t="shared" si="8"/>
        <v>0.99160307828918148</v>
      </c>
      <c r="I232" s="44">
        <v>134005.24</v>
      </c>
      <c r="J232" s="45">
        <v>154000</v>
      </c>
      <c r="K232" s="408">
        <f t="shared" si="9"/>
        <v>1.1395589758768685</v>
      </c>
      <c r="L232" s="343"/>
    </row>
    <row r="233" spans="1:12" x14ac:dyDescent="0.2">
      <c r="A233" s="38"/>
      <c r="B233" s="38"/>
      <c r="C233" s="50"/>
      <c r="D233" s="344">
        <v>4110</v>
      </c>
      <c r="E233" s="52" t="s">
        <v>142</v>
      </c>
      <c r="F233" s="127">
        <v>337731</v>
      </c>
      <c r="G233" s="42">
        <v>235770.1</v>
      </c>
      <c r="H233" s="43">
        <f t="shared" si="8"/>
        <v>0.69810026322724295</v>
      </c>
      <c r="I233" s="44">
        <v>336500</v>
      </c>
      <c r="J233" s="45">
        <v>268410</v>
      </c>
      <c r="K233" s="408">
        <f t="shared" si="9"/>
        <v>0.79474493013670644</v>
      </c>
      <c r="L233" s="343" t="s">
        <v>252</v>
      </c>
    </row>
    <row r="234" spans="1:12" x14ac:dyDescent="0.2">
      <c r="A234" s="38"/>
      <c r="B234" s="38"/>
      <c r="C234" s="50"/>
      <c r="D234" s="344">
        <v>4120</v>
      </c>
      <c r="E234" s="52" t="s">
        <v>143</v>
      </c>
      <c r="F234" s="53">
        <v>48389</v>
      </c>
      <c r="G234" s="42">
        <v>31335.74</v>
      </c>
      <c r="H234" s="43">
        <f t="shared" si="8"/>
        <v>0.64757982186034024</v>
      </c>
      <c r="I234" s="44">
        <v>47600</v>
      </c>
      <c r="J234" s="45">
        <v>42147</v>
      </c>
      <c r="K234" s="408">
        <f t="shared" si="9"/>
        <v>0.87100374051953955</v>
      </c>
      <c r="L234" s="343" t="s">
        <v>253</v>
      </c>
    </row>
    <row r="235" spans="1:12" x14ac:dyDescent="0.2">
      <c r="A235" s="38"/>
      <c r="B235" s="38"/>
      <c r="C235" s="50"/>
      <c r="D235" s="344">
        <v>4170</v>
      </c>
      <c r="E235" s="52" t="s">
        <v>148</v>
      </c>
      <c r="F235" s="105">
        <v>5500</v>
      </c>
      <c r="G235" s="42">
        <v>1500</v>
      </c>
      <c r="H235" s="43">
        <f t="shared" si="8"/>
        <v>0.27272727272727271</v>
      </c>
      <c r="I235" s="44">
        <v>5500</v>
      </c>
      <c r="J235" s="45">
        <v>5500</v>
      </c>
      <c r="K235" s="408">
        <f t="shared" si="9"/>
        <v>1</v>
      </c>
      <c r="L235" s="343"/>
    </row>
    <row r="236" spans="1:12" x14ac:dyDescent="0.2">
      <c r="A236" s="38"/>
      <c r="B236" s="38"/>
      <c r="C236" s="50"/>
      <c r="D236" s="344">
        <v>4210</v>
      </c>
      <c r="E236" s="52" t="s">
        <v>144</v>
      </c>
      <c r="F236" s="53">
        <v>78422</v>
      </c>
      <c r="G236" s="42">
        <v>56244.73</v>
      </c>
      <c r="H236" s="43">
        <f t="shared" si="8"/>
        <v>0.71720601361862746</v>
      </c>
      <c r="I236" s="44">
        <v>78200</v>
      </c>
      <c r="J236" s="45">
        <v>78422</v>
      </c>
      <c r="K236" s="408">
        <f t="shared" si="9"/>
        <v>1</v>
      </c>
      <c r="L236" s="343"/>
    </row>
    <row r="237" spans="1:12" x14ac:dyDescent="0.2">
      <c r="A237" s="38"/>
      <c r="B237" s="38"/>
      <c r="C237" s="50"/>
      <c r="D237" s="344">
        <v>4220</v>
      </c>
      <c r="E237" s="52" t="s">
        <v>254</v>
      </c>
      <c r="F237" s="127">
        <v>253000</v>
      </c>
      <c r="G237" s="42">
        <v>165986.82999999999</v>
      </c>
      <c r="H237" s="43">
        <f t="shared" si="8"/>
        <v>0.65607442687747031</v>
      </c>
      <c r="I237" s="44">
        <v>246000</v>
      </c>
      <c r="J237" s="45">
        <v>253000</v>
      </c>
      <c r="K237" s="408">
        <f t="shared" si="9"/>
        <v>1</v>
      </c>
      <c r="L237" s="343"/>
    </row>
    <row r="238" spans="1:12" ht="22.5" x14ac:dyDescent="0.2">
      <c r="A238" s="38"/>
      <c r="B238" s="38"/>
      <c r="C238" s="39"/>
      <c r="D238" s="341">
        <v>4230</v>
      </c>
      <c r="E238" s="28" t="s">
        <v>195</v>
      </c>
      <c r="F238" s="525">
        <v>600</v>
      </c>
      <c r="G238" s="42">
        <v>153.29</v>
      </c>
      <c r="H238" s="43">
        <f t="shared" si="8"/>
        <v>0.25548333333333334</v>
      </c>
      <c r="I238" s="44">
        <v>600</v>
      </c>
      <c r="J238" s="45">
        <v>600</v>
      </c>
      <c r="K238" s="408">
        <f t="shared" si="9"/>
        <v>1</v>
      </c>
      <c r="L238" s="343"/>
    </row>
    <row r="239" spans="1:12" ht="22.5" x14ac:dyDescent="0.2">
      <c r="A239" s="38"/>
      <c r="B239" s="38"/>
      <c r="C239" s="50"/>
      <c r="D239" s="344">
        <v>4240</v>
      </c>
      <c r="E239" s="52" t="s">
        <v>196</v>
      </c>
      <c r="F239" s="105">
        <v>3650</v>
      </c>
      <c r="G239" s="42">
        <v>3069.27</v>
      </c>
      <c r="H239" s="43">
        <f t="shared" si="8"/>
        <v>0.84089589041095891</v>
      </c>
      <c r="I239" s="44">
        <v>3650</v>
      </c>
      <c r="J239" s="45">
        <v>3650</v>
      </c>
      <c r="K239" s="408">
        <f t="shared" si="9"/>
        <v>1</v>
      </c>
      <c r="L239" s="343"/>
    </row>
    <row r="240" spans="1:12" x14ac:dyDescent="0.2">
      <c r="A240" s="38"/>
      <c r="B240" s="38"/>
      <c r="C240" s="129"/>
      <c r="D240" s="387">
        <v>4260</v>
      </c>
      <c r="E240" s="95" t="s">
        <v>149</v>
      </c>
      <c r="F240" s="107">
        <v>247700</v>
      </c>
      <c r="G240" s="42">
        <v>177392.29</v>
      </c>
      <c r="H240" s="43">
        <f t="shared" si="8"/>
        <v>0.71615781186919669</v>
      </c>
      <c r="I240" s="44">
        <v>247700</v>
      </c>
      <c r="J240" s="45">
        <v>269200</v>
      </c>
      <c r="K240" s="413">
        <f t="shared" si="9"/>
        <v>1.0867985466289867</v>
      </c>
      <c r="L240" s="343"/>
    </row>
    <row r="241" spans="1:12" x14ac:dyDescent="0.2">
      <c r="A241" s="38"/>
      <c r="B241" s="38"/>
      <c r="C241" s="163"/>
      <c r="D241" s="388">
        <v>4270</v>
      </c>
      <c r="E241" s="125" t="s">
        <v>154</v>
      </c>
      <c r="F241" s="386">
        <v>33000</v>
      </c>
      <c r="G241" s="90">
        <v>28944.36</v>
      </c>
      <c r="H241" s="91">
        <f t="shared" si="8"/>
        <v>0.8771018181818182</v>
      </c>
      <c r="I241" s="92">
        <v>32955.699999999997</v>
      </c>
      <c r="J241" s="93">
        <v>6000</v>
      </c>
      <c r="K241" s="407">
        <f t="shared" si="9"/>
        <v>0.18181818181818182</v>
      </c>
      <c r="L241" s="416"/>
    </row>
    <row r="242" spans="1:12" x14ac:dyDescent="0.2">
      <c r="A242" s="38"/>
      <c r="B242" s="38"/>
      <c r="C242" s="129"/>
      <c r="D242" s="387">
        <v>4280</v>
      </c>
      <c r="E242" s="95" t="s">
        <v>198</v>
      </c>
      <c r="F242" s="425">
        <v>4000</v>
      </c>
      <c r="G242" s="42">
        <v>795</v>
      </c>
      <c r="H242" s="43">
        <f t="shared" si="8"/>
        <v>0.19875000000000001</v>
      </c>
      <c r="I242" s="44">
        <v>4000</v>
      </c>
      <c r="J242" s="45">
        <v>4000</v>
      </c>
      <c r="K242" s="413">
        <f t="shared" si="9"/>
        <v>1</v>
      </c>
      <c r="L242" s="343"/>
    </row>
    <row r="243" spans="1:12" x14ac:dyDescent="0.2">
      <c r="A243" s="38"/>
      <c r="B243" s="38"/>
      <c r="C243" s="163"/>
      <c r="D243" s="388">
        <v>4300</v>
      </c>
      <c r="E243" s="125" t="s">
        <v>145</v>
      </c>
      <c r="F243" s="386">
        <v>68800</v>
      </c>
      <c r="G243" s="90">
        <v>53606.44</v>
      </c>
      <c r="H243" s="91">
        <f t="shared" si="8"/>
        <v>0.77916337209302333</v>
      </c>
      <c r="I243" s="92">
        <v>68700</v>
      </c>
      <c r="J243" s="93">
        <v>71300</v>
      </c>
      <c r="K243" s="407">
        <f t="shared" si="9"/>
        <v>1.0363372093023255</v>
      </c>
      <c r="L243" s="343"/>
    </row>
    <row r="244" spans="1:12" x14ac:dyDescent="0.2">
      <c r="A244" s="38"/>
      <c r="B244" s="38"/>
      <c r="C244" s="129"/>
      <c r="D244" s="387">
        <v>4350</v>
      </c>
      <c r="E244" s="95" t="s">
        <v>200</v>
      </c>
      <c r="F244" s="425">
        <v>2600</v>
      </c>
      <c r="G244" s="42">
        <v>1332.99</v>
      </c>
      <c r="H244" s="43">
        <f t="shared" si="8"/>
        <v>0.51268846153846159</v>
      </c>
      <c r="I244" s="44">
        <v>2600</v>
      </c>
      <c r="J244" s="45">
        <v>2600</v>
      </c>
      <c r="K244" s="413">
        <f t="shared" si="9"/>
        <v>1</v>
      </c>
      <c r="L244" s="343"/>
    </row>
    <row r="245" spans="1:12" ht="33.75" x14ac:dyDescent="0.2">
      <c r="A245" s="38"/>
      <c r="B245" s="38"/>
      <c r="C245" s="113"/>
      <c r="D245" s="227">
        <v>4360</v>
      </c>
      <c r="E245" s="109" t="s">
        <v>201</v>
      </c>
      <c r="F245" s="526">
        <v>1200</v>
      </c>
      <c r="G245" s="90">
        <v>599.45000000000005</v>
      </c>
      <c r="H245" s="91">
        <f t="shared" si="8"/>
        <v>0.49954166666666672</v>
      </c>
      <c r="I245" s="92">
        <v>1200</v>
      </c>
      <c r="J245" s="93">
        <v>1200</v>
      </c>
      <c r="K245" s="420">
        <f t="shared" si="9"/>
        <v>1</v>
      </c>
      <c r="L245" s="343"/>
    </row>
    <row r="246" spans="1:12" ht="33.75" x14ac:dyDescent="0.2">
      <c r="A246" s="38"/>
      <c r="B246" s="38"/>
      <c r="C246" s="38"/>
      <c r="D246" s="421">
        <v>4370</v>
      </c>
      <c r="E246" s="101" t="s">
        <v>239</v>
      </c>
      <c r="F246" s="102">
        <v>5400</v>
      </c>
      <c r="G246" s="90">
        <v>3454.22</v>
      </c>
      <c r="H246" s="91">
        <f t="shared" si="8"/>
        <v>0.63967037037037033</v>
      </c>
      <c r="I246" s="92">
        <v>5400</v>
      </c>
      <c r="J246" s="93">
        <v>5400</v>
      </c>
      <c r="K246" s="407">
        <f t="shared" si="9"/>
        <v>1</v>
      </c>
      <c r="L246" s="416"/>
    </row>
    <row r="247" spans="1:12" x14ac:dyDescent="0.2">
      <c r="A247" s="38"/>
      <c r="B247" s="38"/>
      <c r="C247" s="50"/>
      <c r="D247" s="344">
        <v>4410</v>
      </c>
      <c r="E247" s="52" t="s">
        <v>176</v>
      </c>
      <c r="F247" s="105">
        <v>2000</v>
      </c>
      <c r="G247" s="42">
        <v>953.7</v>
      </c>
      <c r="H247" s="43">
        <f t="shared" si="8"/>
        <v>0.47685</v>
      </c>
      <c r="I247" s="44">
        <v>2000</v>
      </c>
      <c r="J247" s="45">
        <v>2000</v>
      </c>
      <c r="K247" s="408">
        <f t="shared" si="9"/>
        <v>1</v>
      </c>
      <c r="L247" s="343"/>
    </row>
    <row r="248" spans="1:12" x14ac:dyDescent="0.2">
      <c r="A248" s="38"/>
      <c r="B248" s="38"/>
      <c r="C248" s="50"/>
      <c r="D248" s="344">
        <v>4430</v>
      </c>
      <c r="E248" s="52" t="s">
        <v>147</v>
      </c>
      <c r="F248" s="105">
        <v>4000</v>
      </c>
      <c r="G248" s="42">
        <v>3265</v>
      </c>
      <c r="H248" s="43">
        <f t="shared" si="8"/>
        <v>0.81625000000000003</v>
      </c>
      <c r="I248" s="44">
        <v>3997</v>
      </c>
      <c r="J248" s="45">
        <v>4400</v>
      </c>
      <c r="K248" s="408">
        <f t="shared" si="9"/>
        <v>1.1000000000000001</v>
      </c>
      <c r="L248" s="343"/>
    </row>
    <row r="249" spans="1:12" ht="22.5" x14ac:dyDescent="0.2">
      <c r="A249" s="38"/>
      <c r="B249" s="38"/>
      <c r="C249" s="50"/>
      <c r="D249" s="344">
        <v>4440</v>
      </c>
      <c r="E249" s="52" t="s">
        <v>207</v>
      </c>
      <c r="F249" s="127">
        <v>113196</v>
      </c>
      <c r="G249" s="42">
        <v>113196</v>
      </c>
      <c r="H249" s="43">
        <f t="shared" si="8"/>
        <v>1</v>
      </c>
      <c r="I249" s="44">
        <v>113196</v>
      </c>
      <c r="J249" s="45">
        <v>106617</v>
      </c>
      <c r="K249" s="408">
        <f t="shared" si="9"/>
        <v>0.94187957171631509</v>
      </c>
      <c r="L249" s="343"/>
    </row>
    <row r="250" spans="1:12" x14ac:dyDescent="0.2">
      <c r="A250" s="38"/>
      <c r="B250" s="38"/>
      <c r="C250" s="50"/>
      <c r="D250" s="344">
        <v>4480</v>
      </c>
      <c r="E250" s="52" t="s">
        <v>53</v>
      </c>
      <c r="F250" s="112">
        <v>340</v>
      </c>
      <c r="G250" s="42">
        <v>334</v>
      </c>
      <c r="H250" s="43">
        <f t="shared" si="8"/>
        <v>0.98235294117647054</v>
      </c>
      <c r="I250" s="44">
        <v>334</v>
      </c>
      <c r="J250" s="45">
        <v>355</v>
      </c>
      <c r="K250" s="408">
        <f t="shared" si="9"/>
        <v>1.0441176470588236</v>
      </c>
      <c r="L250" s="343"/>
    </row>
    <row r="251" spans="1:12" x14ac:dyDescent="0.2">
      <c r="A251" s="38"/>
      <c r="B251" s="955">
        <v>80110</v>
      </c>
      <c r="C251" s="999"/>
      <c r="D251" s="931"/>
      <c r="E251" s="932" t="s">
        <v>85</v>
      </c>
      <c r="F251" s="1010">
        <f>SUM(F252:F272)</f>
        <v>5493483</v>
      </c>
      <c r="G251" s="1010">
        <f>SUM(G252:G272)</f>
        <v>4184397.7700000005</v>
      </c>
      <c r="H251" s="1011">
        <f t="shared" si="8"/>
        <v>0.76170214233847644</v>
      </c>
      <c r="I251" s="935">
        <f>SUM(I252:I272)</f>
        <v>5476502.7100000009</v>
      </c>
      <c r="J251" s="936">
        <f>SUM(J252:J272)</f>
        <v>5013836</v>
      </c>
      <c r="K251" s="1012">
        <f t="shared" si="9"/>
        <v>0.91268799776025522</v>
      </c>
      <c r="L251" s="485"/>
    </row>
    <row r="252" spans="1:12" ht="45" x14ac:dyDescent="0.2">
      <c r="A252" s="38"/>
      <c r="B252" s="38"/>
      <c r="C252" s="242"/>
      <c r="D252" s="418">
        <v>2320</v>
      </c>
      <c r="E252" s="98" t="s">
        <v>255</v>
      </c>
      <c r="F252" s="243">
        <v>1353564</v>
      </c>
      <c r="G252" s="42">
        <v>1145870</v>
      </c>
      <c r="H252" s="43">
        <f t="shared" si="8"/>
        <v>0.84655768031655687</v>
      </c>
      <c r="I252" s="44">
        <v>1353564</v>
      </c>
      <c r="J252" s="45">
        <v>1253564</v>
      </c>
      <c r="K252" s="398">
        <f t="shared" si="9"/>
        <v>0.92612096657417009</v>
      </c>
      <c r="L252" s="343" t="s">
        <v>256</v>
      </c>
    </row>
    <row r="253" spans="1:12" ht="22.5" x14ac:dyDescent="0.2">
      <c r="A253" s="38"/>
      <c r="B253" s="38"/>
      <c r="C253" s="242"/>
      <c r="D253" s="418">
        <v>2540</v>
      </c>
      <c r="E253" s="98" t="s">
        <v>246</v>
      </c>
      <c r="F253" s="122">
        <v>454458</v>
      </c>
      <c r="G253" s="42">
        <v>325134.31</v>
      </c>
      <c r="H253" s="43">
        <f t="shared" si="8"/>
        <v>0.71543313133446873</v>
      </c>
      <c r="I253" s="44">
        <v>453078.56</v>
      </c>
      <c r="J253" s="45">
        <v>582000</v>
      </c>
      <c r="K253" s="398">
        <f t="shared" si="9"/>
        <v>1.280646396366661</v>
      </c>
      <c r="L253" s="343" t="s">
        <v>257</v>
      </c>
    </row>
    <row r="254" spans="1:12" ht="22.5" x14ac:dyDescent="0.2">
      <c r="A254" s="38"/>
      <c r="B254" s="38"/>
      <c r="C254" s="163"/>
      <c r="D254" s="388">
        <v>3020</v>
      </c>
      <c r="E254" s="125" t="s">
        <v>181</v>
      </c>
      <c r="F254" s="386">
        <v>124469</v>
      </c>
      <c r="G254" s="90">
        <v>93035.91</v>
      </c>
      <c r="H254" s="91">
        <f t="shared" si="8"/>
        <v>0.74746250070298637</v>
      </c>
      <c r="I254" s="92">
        <v>124300</v>
      </c>
      <c r="J254" s="93">
        <v>116008</v>
      </c>
      <c r="K254" s="407">
        <f t="shared" si="9"/>
        <v>0.93202323470100989</v>
      </c>
      <c r="L254" s="343"/>
    </row>
    <row r="255" spans="1:12" x14ac:dyDescent="0.2">
      <c r="A255" s="38"/>
      <c r="B255" s="38"/>
      <c r="C255" s="50"/>
      <c r="D255" s="344">
        <v>3240</v>
      </c>
      <c r="E255" s="52" t="s">
        <v>237</v>
      </c>
      <c r="F255" s="105">
        <v>1800</v>
      </c>
      <c r="G255" s="42">
        <v>1400</v>
      </c>
      <c r="H255" s="43">
        <f t="shared" si="8"/>
        <v>0.77777777777777779</v>
      </c>
      <c r="I255" s="44">
        <v>1400</v>
      </c>
      <c r="J255" s="45">
        <v>1800</v>
      </c>
      <c r="K255" s="408">
        <f t="shared" si="9"/>
        <v>1</v>
      </c>
      <c r="L255" s="343"/>
    </row>
    <row r="256" spans="1:12" x14ac:dyDescent="0.2">
      <c r="A256" s="38"/>
      <c r="B256" s="38"/>
      <c r="C256" s="50"/>
      <c r="D256" s="344">
        <v>4010</v>
      </c>
      <c r="E256" s="52" t="s">
        <v>141</v>
      </c>
      <c r="F256" s="150">
        <v>2379227</v>
      </c>
      <c r="G256" s="42">
        <v>1690860.06</v>
      </c>
      <c r="H256" s="43">
        <f t="shared" si="8"/>
        <v>0.7106762238323624</v>
      </c>
      <c r="I256" s="44">
        <v>2370100</v>
      </c>
      <c r="J256" s="45">
        <v>1970062</v>
      </c>
      <c r="K256" s="408">
        <f t="shared" si="9"/>
        <v>0.82802607737723222</v>
      </c>
      <c r="L256" s="343"/>
    </row>
    <row r="257" spans="1:12" x14ac:dyDescent="0.2">
      <c r="A257" s="38"/>
      <c r="B257" s="38"/>
      <c r="C257" s="50"/>
      <c r="D257" s="344">
        <v>4040</v>
      </c>
      <c r="E257" s="52" t="s">
        <v>174</v>
      </c>
      <c r="F257" s="127">
        <v>177488</v>
      </c>
      <c r="G257" s="42">
        <v>177486.4</v>
      </c>
      <c r="H257" s="43">
        <f t="shared" si="8"/>
        <v>0.9999909853060488</v>
      </c>
      <c r="I257" s="44">
        <v>177486.4</v>
      </c>
      <c r="J257" s="45">
        <v>187500</v>
      </c>
      <c r="K257" s="408">
        <f t="shared" si="9"/>
        <v>1.0564094473992609</v>
      </c>
      <c r="L257" s="343"/>
    </row>
    <row r="258" spans="1:12" x14ac:dyDescent="0.2">
      <c r="A258" s="38"/>
      <c r="B258" s="38"/>
      <c r="C258" s="50"/>
      <c r="D258" s="344">
        <v>4110</v>
      </c>
      <c r="E258" s="52" t="s">
        <v>142</v>
      </c>
      <c r="F258" s="127">
        <v>467159</v>
      </c>
      <c r="G258" s="42">
        <v>313404.73</v>
      </c>
      <c r="H258" s="43">
        <f t="shared" si="8"/>
        <v>0.67087379243469569</v>
      </c>
      <c r="I258" s="44">
        <v>465300</v>
      </c>
      <c r="J258" s="45">
        <v>393539</v>
      </c>
      <c r="K258" s="408">
        <f t="shared" si="9"/>
        <v>0.84240911552597719</v>
      </c>
      <c r="L258" s="343"/>
    </row>
    <row r="259" spans="1:12" x14ac:dyDescent="0.2">
      <c r="A259" s="38"/>
      <c r="B259" s="38"/>
      <c r="C259" s="50"/>
      <c r="D259" s="344">
        <v>4120</v>
      </c>
      <c r="E259" s="52" t="s">
        <v>143</v>
      </c>
      <c r="F259" s="53">
        <v>66420</v>
      </c>
      <c r="G259" s="42">
        <v>40947.4</v>
      </c>
      <c r="H259" s="43">
        <f t="shared" si="8"/>
        <v>0.61649202047576035</v>
      </c>
      <c r="I259" s="44">
        <v>65100</v>
      </c>
      <c r="J259" s="45">
        <v>55899</v>
      </c>
      <c r="K259" s="408">
        <f t="shared" si="9"/>
        <v>0.84159891598915992</v>
      </c>
      <c r="L259" s="343"/>
    </row>
    <row r="260" spans="1:12" x14ac:dyDescent="0.2">
      <c r="A260" s="38"/>
      <c r="B260" s="38"/>
      <c r="C260" s="50"/>
      <c r="D260" s="344">
        <v>4170</v>
      </c>
      <c r="E260" s="52" t="s">
        <v>148</v>
      </c>
      <c r="F260" s="105">
        <v>5832</v>
      </c>
      <c r="G260" s="42">
        <v>2916</v>
      </c>
      <c r="H260" s="43">
        <f t="shared" si="8"/>
        <v>0.5</v>
      </c>
      <c r="I260" s="44">
        <v>5832</v>
      </c>
      <c r="J260" s="45">
        <v>7116</v>
      </c>
      <c r="K260" s="408">
        <f t="shared" si="9"/>
        <v>1.2201646090534979</v>
      </c>
      <c r="L260" s="343"/>
    </row>
    <row r="261" spans="1:12" x14ac:dyDescent="0.2">
      <c r="A261" s="38"/>
      <c r="B261" s="38"/>
      <c r="C261" s="50"/>
      <c r="D261" s="344">
        <v>4210</v>
      </c>
      <c r="E261" s="52" t="s">
        <v>144</v>
      </c>
      <c r="F261" s="53">
        <v>65221</v>
      </c>
      <c r="G261" s="42">
        <v>55670.34</v>
      </c>
      <c r="H261" s="43">
        <f t="shared" si="8"/>
        <v>0.85356464942273191</v>
      </c>
      <c r="I261" s="44">
        <v>65021</v>
      </c>
      <c r="J261" s="45">
        <v>65721</v>
      </c>
      <c r="K261" s="408">
        <f t="shared" si="9"/>
        <v>1.0076662424679168</v>
      </c>
      <c r="L261" s="343"/>
    </row>
    <row r="262" spans="1:12" ht="22.5" x14ac:dyDescent="0.2">
      <c r="A262" s="38"/>
      <c r="B262" s="38"/>
      <c r="C262" s="129"/>
      <c r="D262" s="387">
        <v>4230</v>
      </c>
      <c r="E262" s="95" t="s">
        <v>195</v>
      </c>
      <c r="F262" s="462">
        <v>300</v>
      </c>
      <c r="G262" s="42">
        <v>0</v>
      </c>
      <c r="H262" s="43">
        <f t="shared" si="8"/>
        <v>0</v>
      </c>
      <c r="I262" s="44">
        <v>300</v>
      </c>
      <c r="J262" s="45">
        <v>300</v>
      </c>
      <c r="K262" s="413">
        <f t="shared" si="9"/>
        <v>1</v>
      </c>
      <c r="L262" s="343"/>
    </row>
    <row r="263" spans="1:12" ht="22.5" x14ac:dyDescent="0.2">
      <c r="A263" s="38"/>
      <c r="B263" s="38"/>
      <c r="C263" s="163"/>
      <c r="D263" s="388">
        <v>4240</v>
      </c>
      <c r="E263" s="125" t="s">
        <v>196</v>
      </c>
      <c r="F263" s="352">
        <v>3710</v>
      </c>
      <c r="G263" s="90">
        <v>2651.33</v>
      </c>
      <c r="H263" s="91">
        <f t="shared" si="8"/>
        <v>0.71464420485175195</v>
      </c>
      <c r="I263" s="92">
        <v>3710</v>
      </c>
      <c r="J263" s="93">
        <v>3710</v>
      </c>
      <c r="K263" s="407">
        <f t="shared" si="9"/>
        <v>1</v>
      </c>
      <c r="L263" s="416"/>
    </row>
    <row r="264" spans="1:12" x14ac:dyDescent="0.2">
      <c r="A264" s="38"/>
      <c r="B264" s="38"/>
      <c r="C264" s="50"/>
      <c r="D264" s="344">
        <v>4260</v>
      </c>
      <c r="E264" s="52" t="s">
        <v>149</v>
      </c>
      <c r="F264" s="127">
        <v>179800</v>
      </c>
      <c r="G264" s="42">
        <v>132714.68</v>
      </c>
      <c r="H264" s="43">
        <f t="shared" si="8"/>
        <v>0.73812391546162404</v>
      </c>
      <c r="I264" s="44">
        <v>179770</v>
      </c>
      <c r="J264" s="45">
        <v>180800</v>
      </c>
      <c r="K264" s="408">
        <f t="shared" si="9"/>
        <v>1.0055617352614015</v>
      </c>
      <c r="L264" s="343"/>
    </row>
    <row r="265" spans="1:12" x14ac:dyDescent="0.2">
      <c r="A265" s="38"/>
      <c r="B265" s="38"/>
      <c r="C265" s="50"/>
      <c r="D265" s="344">
        <v>4270</v>
      </c>
      <c r="E265" s="52" t="s">
        <v>154</v>
      </c>
      <c r="F265" s="53">
        <v>4000</v>
      </c>
      <c r="G265" s="42">
        <v>2704.75</v>
      </c>
      <c r="H265" s="43">
        <f t="shared" si="8"/>
        <v>0.67618750000000005</v>
      </c>
      <c r="I265" s="44">
        <v>3704.75</v>
      </c>
      <c r="J265" s="45">
        <v>4000</v>
      </c>
      <c r="K265" s="408">
        <f t="shared" si="9"/>
        <v>1</v>
      </c>
      <c r="L265" s="343"/>
    </row>
    <row r="266" spans="1:12" x14ac:dyDescent="0.2">
      <c r="A266" s="38"/>
      <c r="B266" s="38"/>
      <c r="C266" s="129"/>
      <c r="D266" s="387">
        <v>4280</v>
      </c>
      <c r="E266" s="95" t="s">
        <v>198</v>
      </c>
      <c r="F266" s="425">
        <v>4460</v>
      </c>
      <c r="G266" s="42">
        <v>2005</v>
      </c>
      <c r="H266" s="43">
        <f t="shared" si="8"/>
        <v>0.44955156950672648</v>
      </c>
      <c r="I266" s="44">
        <v>4300</v>
      </c>
      <c r="J266" s="45">
        <v>8810</v>
      </c>
      <c r="K266" s="413">
        <f t="shared" si="9"/>
        <v>1.9753363228699552</v>
      </c>
      <c r="L266" s="343"/>
    </row>
    <row r="267" spans="1:12" x14ac:dyDescent="0.2">
      <c r="A267" s="38"/>
      <c r="B267" s="38"/>
      <c r="C267" s="163"/>
      <c r="D267" s="388">
        <v>4300</v>
      </c>
      <c r="E267" s="125" t="s">
        <v>145</v>
      </c>
      <c r="F267" s="386">
        <v>45160</v>
      </c>
      <c r="G267" s="90">
        <v>40194.92</v>
      </c>
      <c r="H267" s="91">
        <f t="shared" si="8"/>
        <v>0.89005580159433118</v>
      </c>
      <c r="I267" s="92">
        <v>43150</v>
      </c>
      <c r="J267" s="93">
        <v>45160</v>
      </c>
      <c r="K267" s="407">
        <f t="shared" si="9"/>
        <v>1</v>
      </c>
      <c r="L267" s="416"/>
    </row>
    <row r="268" spans="1:12" x14ac:dyDescent="0.2">
      <c r="A268" s="38"/>
      <c r="B268" s="38"/>
      <c r="C268" s="129"/>
      <c r="D268" s="387">
        <v>4350</v>
      </c>
      <c r="E268" s="95" t="s">
        <v>200</v>
      </c>
      <c r="F268" s="481">
        <v>2930</v>
      </c>
      <c r="G268" s="42">
        <v>1870.83</v>
      </c>
      <c r="H268" s="43">
        <f t="shared" si="8"/>
        <v>0.63850853242320815</v>
      </c>
      <c r="I268" s="44">
        <v>2930</v>
      </c>
      <c r="J268" s="45">
        <v>2930</v>
      </c>
      <c r="K268" s="413">
        <f t="shared" si="9"/>
        <v>1</v>
      </c>
      <c r="L268" s="343"/>
    </row>
    <row r="269" spans="1:12" ht="33.75" x14ac:dyDescent="0.2">
      <c r="A269" s="38"/>
      <c r="B269" s="38"/>
      <c r="C269" s="242"/>
      <c r="D269" s="418">
        <v>4370</v>
      </c>
      <c r="E269" s="98" t="s">
        <v>239</v>
      </c>
      <c r="F269" s="192">
        <v>4720</v>
      </c>
      <c r="G269" s="42">
        <v>3306.24</v>
      </c>
      <c r="H269" s="43">
        <f t="shared" si="8"/>
        <v>0.70047457627118637</v>
      </c>
      <c r="I269" s="44">
        <v>4700</v>
      </c>
      <c r="J269" s="45">
        <v>4720</v>
      </c>
      <c r="K269" s="398">
        <f t="shared" si="9"/>
        <v>1</v>
      </c>
      <c r="L269" s="416"/>
    </row>
    <row r="270" spans="1:12" x14ac:dyDescent="0.2">
      <c r="A270" s="38"/>
      <c r="B270" s="38"/>
      <c r="C270" s="163"/>
      <c r="D270" s="388">
        <v>4410</v>
      </c>
      <c r="E270" s="125" t="s">
        <v>176</v>
      </c>
      <c r="F270" s="352">
        <v>4000</v>
      </c>
      <c r="G270" s="90">
        <v>3468.87</v>
      </c>
      <c r="H270" s="91">
        <f t="shared" si="8"/>
        <v>0.86721749999999997</v>
      </c>
      <c r="I270" s="92">
        <v>4000</v>
      </c>
      <c r="J270" s="93">
        <v>4000</v>
      </c>
      <c r="K270" s="407">
        <f t="shared" si="9"/>
        <v>1</v>
      </c>
      <c r="L270" s="343"/>
    </row>
    <row r="271" spans="1:12" x14ac:dyDescent="0.2">
      <c r="A271" s="38"/>
      <c r="B271" s="38"/>
      <c r="C271" s="50"/>
      <c r="D271" s="344">
        <v>4430</v>
      </c>
      <c r="E271" s="52" t="s">
        <v>147</v>
      </c>
      <c r="F271" s="105">
        <v>2500</v>
      </c>
      <c r="G271" s="42">
        <v>2491</v>
      </c>
      <c r="H271" s="43">
        <f t="shared" si="8"/>
        <v>0.99639999999999995</v>
      </c>
      <c r="I271" s="44">
        <v>2491</v>
      </c>
      <c r="J271" s="45">
        <v>3500</v>
      </c>
      <c r="K271" s="408">
        <f t="shared" si="9"/>
        <v>1.4</v>
      </c>
      <c r="L271" s="343"/>
    </row>
    <row r="272" spans="1:12" ht="22.5" x14ac:dyDescent="0.2">
      <c r="A272" s="38"/>
      <c r="B272" s="38"/>
      <c r="C272" s="50"/>
      <c r="D272" s="344">
        <v>4440</v>
      </c>
      <c r="E272" s="95" t="s">
        <v>207</v>
      </c>
      <c r="F272" s="107">
        <v>146265</v>
      </c>
      <c r="G272" s="42">
        <v>146265</v>
      </c>
      <c r="H272" s="43">
        <f t="shared" si="8"/>
        <v>1</v>
      </c>
      <c r="I272" s="44">
        <v>146265</v>
      </c>
      <c r="J272" s="45">
        <v>122697</v>
      </c>
      <c r="K272" s="413">
        <f t="shared" si="9"/>
        <v>0.8388678084299046</v>
      </c>
      <c r="L272" s="427"/>
    </row>
    <row r="273" spans="1:12" x14ac:dyDescent="0.2">
      <c r="A273" s="38"/>
      <c r="B273" s="1013">
        <v>80113</v>
      </c>
      <c r="C273" s="909"/>
      <c r="D273" s="909"/>
      <c r="E273" s="910" t="s">
        <v>258</v>
      </c>
      <c r="F273" s="930">
        <f>SUM(F274:F274)</f>
        <v>850042</v>
      </c>
      <c r="G273" s="913">
        <f>SUM(G274:G274)</f>
        <v>507420.39</v>
      </c>
      <c r="H273" s="1011">
        <f t="shared" si="8"/>
        <v>0.59693566906105822</v>
      </c>
      <c r="I273" s="913">
        <f>SUM(I274:I274)</f>
        <v>850000</v>
      </c>
      <c r="J273" s="914">
        <f>SUM(J274:J274)</f>
        <v>850000</v>
      </c>
      <c r="K273" s="1005">
        <f t="shared" si="9"/>
        <v>0.99995059067669601</v>
      </c>
      <c r="L273" s="422"/>
    </row>
    <row r="274" spans="1:12" x14ac:dyDescent="0.2">
      <c r="A274" s="38"/>
      <c r="B274" s="38"/>
      <c r="C274" s="50"/>
      <c r="D274" s="344">
        <v>4300</v>
      </c>
      <c r="E274" s="52" t="s">
        <v>145</v>
      </c>
      <c r="F274" s="127">
        <v>850042</v>
      </c>
      <c r="G274" s="42">
        <v>507420.39</v>
      </c>
      <c r="H274" s="43">
        <f t="shared" si="8"/>
        <v>0.59693566906105822</v>
      </c>
      <c r="I274" s="44">
        <v>850000</v>
      </c>
      <c r="J274" s="45">
        <v>850000</v>
      </c>
      <c r="K274" s="408">
        <f t="shared" si="9"/>
        <v>0.99995059067669601</v>
      </c>
      <c r="L274" s="343"/>
    </row>
    <row r="275" spans="1:12" ht="22.5" x14ac:dyDescent="0.2">
      <c r="A275" s="38"/>
      <c r="B275" s="894">
        <v>80114</v>
      </c>
      <c r="C275" s="895"/>
      <c r="D275" s="896"/>
      <c r="E275" s="897" t="s">
        <v>259</v>
      </c>
      <c r="F275" s="903">
        <f>SUM(F276:F290)</f>
        <v>576330</v>
      </c>
      <c r="G275" s="899">
        <f>SUM(G276:G290)</f>
        <v>418013.47</v>
      </c>
      <c r="H275" s="277">
        <f t="shared" si="8"/>
        <v>0.7253022920896014</v>
      </c>
      <c r="I275" s="899">
        <f>SUM(I276:I290)</f>
        <v>573029.49</v>
      </c>
      <c r="J275" s="901">
        <f>SUM(J276:J290)</f>
        <v>606514</v>
      </c>
      <c r="K275" s="939">
        <f t="shared" si="9"/>
        <v>1.0523727725435081</v>
      </c>
      <c r="L275" s="475"/>
    </row>
    <row r="276" spans="1:12" ht="22.5" x14ac:dyDescent="0.2">
      <c r="A276" s="38"/>
      <c r="B276" s="38"/>
      <c r="C276" s="163"/>
      <c r="D276" s="388">
        <v>3020</v>
      </c>
      <c r="E276" s="125" t="s">
        <v>181</v>
      </c>
      <c r="F276" s="352">
        <v>630</v>
      </c>
      <c r="G276" s="90">
        <v>629.24</v>
      </c>
      <c r="H276" s="91">
        <f t="shared" si="8"/>
        <v>0.99879365079365079</v>
      </c>
      <c r="I276" s="92">
        <v>629.24</v>
      </c>
      <c r="J276" s="93">
        <v>1200</v>
      </c>
      <c r="K276" s="407">
        <f t="shared" si="9"/>
        <v>1.9047619047619047</v>
      </c>
      <c r="L276" s="416"/>
    </row>
    <row r="277" spans="1:12" x14ac:dyDescent="0.2">
      <c r="A277" s="38"/>
      <c r="B277" s="38"/>
      <c r="C277" s="50"/>
      <c r="D277" s="344">
        <v>4010</v>
      </c>
      <c r="E277" s="52" t="s">
        <v>141</v>
      </c>
      <c r="F277" s="127">
        <v>391453</v>
      </c>
      <c r="G277" s="42">
        <v>281478.42</v>
      </c>
      <c r="H277" s="43">
        <f t="shared" si="8"/>
        <v>0.71906057687640657</v>
      </c>
      <c r="I277" s="44">
        <v>391000</v>
      </c>
      <c r="J277" s="45">
        <v>416031</v>
      </c>
      <c r="K277" s="408">
        <f t="shared" si="9"/>
        <v>1.0627865925155766</v>
      </c>
      <c r="L277" s="343"/>
    </row>
    <row r="278" spans="1:12" x14ac:dyDescent="0.2">
      <c r="A278" s="38"/>
      <c r="B278" s="38"/>
      <c r="C278" s="50"/>
      <c r="D278" s="344">
        <v>4040</v>
      </c>
      <c r="E278" s="52" t="s">
        <v>174</v>
      </c>
      <c r="F278" s="53">
        <v>31000</v>
      </c>
      <c r="G278" s="42">
        <v>30912.25</v>
      </c>
      <c r="H278" s="43">
        <f t="shared" si="8"/>
        <v>0.99716935483870972</v>
      </c>
      <c r="I278" s="44">
        <v>30912.25</v>
      </c>
      <c r="J278" s="45">
        <v>32000</v>
      </c>
      <c r="K278" s="408">
        <f t="shared" si="9"/>
        <v>1.032258064516129</v>
      </c>
      <c r="L278" s="343"/>
    </row>
    <row r="279" spans="1:12" x14ac:dyDescent="0.2">
      <c r="A279" s="38"/>
      <c r="B279" s="38"/>
      <c r="C279" s="50"/>
      <c r="D279" s="344">
        <v>4110</v>
      </c>
      <c r="E279" s="52" t="s">
        <v>142</v>
      </c>
      <c r="F279" s="53">
        <v>74155</v>
      </c>
      <c r="G279" s="42">
        <v>50009.59</v>
      </c>
      <c r="H279" s="43">
        <f t="shared" si="8"/>
        <v>0.67439269098509869</v>
      </c>
      <c r="I279" s="44">
        <v>73120</v>
      </c>
      <c r="J279" s="45">
        <v>78152</v>
      </c>
      <c r="K279" s="408">
        <f t="shared" si="9"/>
        <v>1.0539006135796642</v>
      </c>
      <c r="L279" s="343"/>
    </row>
    <row r="280" spans="1:12" x14ac:dyDescent="0.2">
      <c r="A280" s="38"/>
      <c r="B280" s="38"/>
      <c r="C280" s="129"/>
      <c r="D280" s="387">
        <v>4120</v>
      </c>
      <c r="E280" s="95" t="s">
        <v>143</v>
      </c>
      <c r="F280" s="96">
        <v>10624</v>
      </c>
      <c r="G280" s="42">
        <v>6320.74</v>
      </c>
      <c r="H280" s="43">
        <f t="shared" si="8"/>
        <v>0.59494917168674699</v>
      </c>
      <c r="I280" s="44">
        <v>9550</v>
      </c>
      <c r="J280" s="45">
        <v>11197</v>
      </c>
      <c r="K280" s="413">
        <f t="shared" si="9"/>
        <v>1.0539344879518073</v>
      </c>
      <c r="L280" s="343"/>
    </row>
    <row r="281" spans="1:12" x14ac:dyDescent="0.2">
      <c r="A281" s="38"/>
      <c r="B281" s="38"/>
      <c r="C281" s="163"/>
      <c r="D281" s="388">
        <v>4170</v>
      </c>
      <c r="E281" s="125" t="s">
        <v>148</v>
      </c>
      <c r="F281" s="352">
        <v>9000</v>
      </c>
      <c r="G281" s="90">
        <v>6922</v>
      </c>
      <c r="H281" s="91">
        <f t="shared" si="8"/>
        <v>0.76911111111111108</v>
      </c>
      <c r="I281" s="92">
        <v>9000</v>
      </c>
      <c r="J281" s="93">
        <v>9000</v>
      </c>
      <c r="K281" s="407">
        <f t="shared" si="9"/>
        <v>1</v>
      </c>
      <c r="L281" s="416"/>
    </row>
    <row r="282" spans="1:12" x14ac:dyDescent="0.2">
      <c r="A282" s="38"/>
      <c r="B282" s="38"/>
      <c r="C282" s="50"/>
      <c r="D282" s="344">
        <v>4210</v>
      </c>
      <c r="E282" s="52" t="s">
        <v>144</v>
      </c>
      <c r="F282" s="53">
        <v>15500</v>
      </c>
      <c r="G282" s="42">
        <v>8942.43</v>
      </c>
      <c r="H282" s="43">
        <f t="shared" si="8"/>
        <v>0.57693096774193553</v>
      </c>
      <c r="I282" s="44">
        <v>15500</v>
      </c>
      <c r="J282" s="45">
        <v>15500</v>
      </c>
      <c r="K282" s="408">
        <f t="shared" si="9"/>
        <v>1</v>
      </c>
      <c r="L282" s="343"/>
    </row>
    <row r="283" spans="1:12" x14ac:dyDescent="0.2">
      <c r="A283" s="38"/>
      <c r="B283" s="38"/>
      <c r="C283" s="50"/>
      <c r="D283" s="344">
        <v>4260</v>
      </c>
      <c r="E283" s="52" t="s">
        <v>149</v>
      </c>
      <c r="F283" s="105">
        <v>4000</v>
      </c>
      <c r="G283" s="42">
        <v>2430.33</v>
      </c>
      <c r="H283" s="43">
        <f t="shared" si="8"/>
        <v>0.60758250000000003</v>
      </c>
      <c r="I283" s="44">
        <v>4000</v>
      </c>
      <c r="J283" s="45">
        <v>4400</v>
      </c>
      <c r="K283" s="408">
        <f t="shared" si="9"/>
        <v>1.1000000000000001</v>
      </c>
      <c r="L283" s="343"/>
    </row>
    <row r="284" spans="1:12" x14ac:dyDescent="0.2">
      <c r="A284" s="38"/>
      <c r="B284" s="38"/>
      <c r="C284" s="50"/>
      <c r="D284" s="344">
        <v>4280</v>
      </c>
      <c r="E284" s="52" t="s">
        <v>198</v>
      </c>
      <c r="F284" s="112">
        <v>700</v>
      </c>
      <c r="G284" s="42">
        <v>0</v>
      </c>
      <c r="H284" s="43">
        <f t="shared" si="8"/>
        <v>0</v>
      </c>
      <c r="I284" s="44">
        <v>700</v>
      </c>
      <c r="J284" s="45">
        <v>300</v>
      </c>
      <c r="K284" s="408">
        <f t="shared" si="9"/>
        <v>0.42857142857142855</v>
      </c>
      <c r="L284" s="343"/>
    </row>
    <row r="285" spans="1:12" x14ac:dyDescent="0.2">
      <c r="A285" s="38"/>
      <c r="B285" s="38"/>
      <c r="C285" s="50"/>
      <c r="D285" s="344">
        <v>4300</v>
      </c>
      <c r="E285" s="52" t="s">
        <v>145</v>
      </c>
      <c r="F285" s="53">
        <v>18200</v>
      </c>
      <c r="G285" s="42">
        <v>12614.55</v>
      </c>
      <c r="H285" s="43">
        <f t="shared" si="8"/>
        <v>0.69310714285714281</v>
      </c>
      <c r="I285" s="44">
        <v>18200</v>
      </c>
      <c r="J285" s="45">
        <v>18200</v>
      </c>
      <c r="K285" s="408">
        <f t="shared" si="9"/>
        <v>1</v>
      </c>
      <c r="L285" s="343"/>
    </row>
    <row r="286" spans="1:12" x14ac:dyDescent="0.2">
      <c r="A286" s="38"/>
      <c r="B286" s="38"/>
      <c r="C286" s="50"/>
      <c r="D286" s="344">
        <v>4350</v>
      </c>
      <c r="E286" s="52" t="s">
        <v>200</v>
      </c>
      <c r="F286" s="105">
        <v>2470</v>
      </c>
      <c r="G286" s="42">
        <v>1569.66</v>
      </c>
      <c r="H286" s="43">
        <f t="shared" si="8"/>
        <v>0.63548987854251016</v>
      </c>
      <c r="I286" s="44">
        <v>2470</v>
      </c>
      <c r="J286" s="45">
        <v>2470</v>
      </c>
      <c r="K286" s="408">
        <f t="shared" si="9"/>
        <v>1</v>
      </c>
      <c r="L286" s="343"/>
    </row>
    <row r="287" spans="1:12" ht="33.75" x14ac:dyDescent="0.2">
      <c r="A287" s="38"/>
      <c r="B287" s="38"/>
      <c r="C287" s="39"/>
      <c r="D287" s="341">
        <v>4370</v>
      </c>
      <c r="E287" s="28" t="s">
        <v>239</v>
      </c>
      <c r="F287" s="54">
        <v>2150</v>
      </c>
      <c r="G287" s="42">
        <v>1477.63</v>
      </c>
      <c r="H287" s="43">
        <f t="shared" si="8"/>
        <v>0.68726976744186052</v>
      </c>
      <c r="I287" s="44">
        <v>2000</v>
      </c>
      <c r="J287" s="45">
        <v>2150</v>
      </c>
      <c r="K287" s="408">
        <f t="shared" si="9"/>
        <v>1</v>
      </c>
      <c r="L287" s="343"/>
    </row>
    <row r="288" spans="1:12" x14ac:dyDescent="0.2">
      <c r="A288" s="38"/>
      <c r="B288" s="38"/>
      <c r="C288" s="50"/>
      <c r="D288" s="344">
        <v>4410</v>
      </c>
      <c r="E288" s="52" t="s">
        <v>176</v>
      </c>
      <c r="F288" s="105">
        <v>4500</v>
      </c>
      <c r="G288" s="42">
        <v>3208.63</v>
      </c>
      <c r="H288" s="43">
        <f t="shared" si="8"/>
        <v>0.71302888888888893</v>
      </c>
      <c r="I288" s="44">
        <v>4000</v>
      </c>
      <c r="J288" s="45">
        <v>4500</v>
      </c>
      <c r="K288" s="408">
        <f t="shared" si="9"/>
        <v>1</v>
      </c>
      <c r="L288" s="343"/>
    </row>
    <row r="289" spans="1:12" ht="22.5" x14ac:dyDescent="0.2">
      <c r="A289" s="38"/>
      <c r="B289" s="38"/>
      <c r="C289" s="50"/>
      <c r="D289" s="344">
        <v>4440</v>
      </c>
      <c r="E289" s="52" t="s">
        <v>207</v>
      </c>
      <c r="F289" s="53">
        <v>10748</v>
      </c>
      <c r="G289" s="42">
        <v>10748</v>
      </c>
      <c r="H289" s="43">
        <f t="shared" si="8"/>
        <v>1</v>
      </c>
      <c r="I289" s="44">
        <v>10748</v>
      </c>
      <c r="J289" s="45">
        <v>10214</v>
      </c>
      <c r="K289" s="408">
        <f t="shared" si="9"/>
        <v>0.95031633792333459</v>
      </c>
      <c r="L289" s="343"/>
    </row>
    <row r="290" spans="1:12" ht="22.5" x14ac:dyDescent="0.2">
      <c r="A290" s="38"/>
      <c r="B290" s="38"/>
      <c r="C290" s="39"/>
      <c r="D290" s="341">
        <v>4700</v>
      </c>
      <c r="E290" s="28" t="s">
        <v>209</v>
      </c>
      <c r="F290" s="54">
        <v>1200</v>
      </c>
      <c r="G290" s="42">
        <v>750</v>
      </c>
      <c r="H290" s="43">
        <f t="shared" si="8"/>
        <v>0.625</v>
      </c>
      <c r="I290" s="44">
        <v>1200</v>
      </c>
      <c r="J290" s="45">
        <v>1200</v>
      </c>
      <c r="K290" s="408">
        <f t="shared" si="9"/>
        <v>1</v>
      </c>
      <c r="L290" s="343"/>
    </row>
    <row r="291" spans="1:12" x14ac:dyDescent="0.2">
      <c r="A291" s="38"/>
      <c r="B291" s="879">
        <v>80146</v>
      </c>
      <c r="C291" s="880"/>
      <c r="D291" s="881"/>
      <c r="E291" s="878" t="s">
        <v>260</v>
      </c>
      <c r="F291" s="964">
        <f>SUM(F292:F294)</f>
        <v>87717</v>
      </c>
      <c r="G291" s="883">
        <f>SUM(G292:G294)</f>
        <v>42418.17</v>
      </c>
      <c r="H291" s="277">
        <f t="shared" si="8"/>
        <v>0.4835798077909641</v>
      </c>
      <c r="I291" s="883">
        <f>SUM(I292:I294)</f>
        <v>81875.37</v>
      </c>
      <c r="J291" s="885">
        <f>SUM(J292:J294)</f>
        <v>84088</v>
      </c>
      <c r="K291" s="995">
        <f t="shared" si="9"/>
        <v>0.95862831606188081</v>
      </c>
      <c r="L291" s="340"/>
    </row>
    <row r="292" spans="1:12" x14ac:dyDescent="0.2">
      <c r="A292" s="38"/>
      <c r="B292" s="38"/>
      <c r="C292" s="129"/>
      <c r="D292" s="387">
        <v>4210</v>
      </c>
      <c r="E292" s="95" t="s">
        <v>144</v>
      </c>
      <c r="F292" s="425">
        <v>3000</v>
      </c>
      <c r="G292" s="42">
        <v>1515.6</v>
      </c>
      <c r="H292" s="43">
        <f t="shared" ref="H292:H310" si="10">G292/F292</f>
        <v>0.50519999999999998</v>
      </c>
      <c r="I292" s="44">
        <v>2879.37</v>
      </c>
      <c r="J292" s="45">
        <v>3000</v>
      </c>
      <c r="K292" s="413">
        <f t="shared" si="9"/>
        <v>1</v>
      </c>
      <c r="L292" s="343"/>
    </row>
    <row r="293" spans="1:12" x14ac:dyDescent="0.2">
      <c r="A293" s="38"/>
      <c r="B293" s="38"/>
      <c r="C293" s="242"/>
      <c r="D293" s="418">
        <v>4300</v>
      </c>
      <c r="E293" s="98" t="s">
        <v>145</v>
      </c>
      <c r="F293" s="99">
        <v>28500</v>
      </c>
      <c r="G293" s="42">
        <v>9075</v>
      </c>
      <c r="H293" s="43">
        <f t="shared" si="10"/>
        <v>0.31842105263157894</v>
      </c>
      <c r="I293" s="44">
        <v>23500</v>
      </c>
      <c r="J293" s="45">
        <v>25000</v>
      </c>
      <c r="K293" s="398">
        <f t="shared" si="9"/>
        <v>0.8771929824561403</v>
      </c>
      <c r="L293" s="343"/>
    </row>
    <row r="294" spans="1:12" ht="22.5" x14ac:dyDescent="0.2">
      <c r="A294" s="38"/>
      <c r="B294" s="38"/>
      <c r="C294" s="113"/>
      <c r="D294" s="227">
        <v>4700</v>
      </c>
      <c r="E294" s="109" t="s">
        <v>209</v>
      </c>
      <c r="F294" s="200">
        <v>56217</v>
      </c>
      <c r="G294" s="90">
        <v>31827.57</v>
      </c>
      <c r="H294" s="91">
        <f t="shared" si="10"/>
        <v>0.56615561129195791</v>
      </c>
      <c r="I294" s="92">
        <v>55496</v>
      </c>
      <c r="J294" s="93">
        <v>56088</v>
      </c>
      <c r="K294" s="420">
        <f t="shared" ref="K294:K359" si="11">J294/F294</f>
        <v>0.99770532045466676</v>
      </c>
      <c r="L294" s="416"/>
    </row>
    <row r="295" spans="1:12" x14ac:dyDescent="0.2">
      <c r="A295" s="38"/>
      <c r="B295" s="894">
        <v>80148</v>
      </c>
      <c r="C295" s="999"/>
      <c r="D295" s="931"/>
      <c r="E295" s="932" t="s">
        <v>87</v>
      </c>
      <c r="F295" s="1009">
        <f>SUM(F296:F307)</f>
        <v>646954</v>
      </c>
      <c r="G295" s="1009">
        <f>SUM(G296:G307)</f>
        <v>447719.19000000006</v>
      </c>
      <c r="H295" s="1011">
        <f t="shared" si="10"/>
        <v>0.69204176803914974</v>
      </c>
      <c r="I295" s="935">
        <f>SUM(I296:I307)</f>
        <v>644972.35</v>
      </c>
      <c r="J295" s="936">
        <f>SUM(J296:J307)</f>
        <v>689336</v>
      </c>
      <c r="K295" s="1012">
        <f t="shared" si="11"/>
        <v>1.0655100671763371</v>
      </c>
      <c r="L295" s="422"/>
    </row>
    <row r="296" spans="1:12" x14ac:dyDescent="0.2">
      <c r="A296" s="38"/>
      <c r="B296" s="38"/>
      <c r="C296" s="163"/>
      <c r="D296" s="388">
        <v>4010</v>
      </c>
      <c r="E296" s="125" t="s">
        <v>141</v>
      </c>
      <c r="F296" s="126">
        <v>235907</v>
      </c>
      <c r="G296" s="90">
        <v>161643.98000000001</v>
      </c>
      <c r="H296" s="91">
        <f t="shared" si="10"/>
        <v>0.68520213473953728</v>
      </c>
      <c r="I296" s="92">
        <v>235600</v>
      </c>
      <c r="J296" s="93">
        <v>245628</v>
      </c>
      <c r="K296" s="407">
        <f t="shared" si="11"/>
        <v>1.0412069162848072</v>
      </c>
      <c r="L296" s="343"/>
    </row>
    <row r="297" spans="1:12" x14ac:dyDescent="0.2">
      <c r="A297" s="38"/>
      <c r="B297" s="38"/>
      <c r="C297" s="50"/>
      <c r="D297" s="344">
        <v>4040</v>
      </c>
      <c r="E297" s="52" t="s">
        <v>174</v>
      </c>
      <c r="F297" s="53">
        <v>16937</v>
      </c>
      <c r="G297" s="42">
        <v>16932.349999999999</v>
      </c>
      <c r="H297" s="43">
        <f t="shared" si="10"/>
        <v>0.99972545314990835</v>
      </c>
      <c r="I297" s="44">
        <v>16932.349999999999</v>
      </c>
      <c r="J297" s="45">
        <v>21000</v>
      </c>
      <c r="K297" s="407">
        <f t="shared" si="11"/>
        <v>1.2398890004132963</v>
      </c>
      <c r="L297" s="343"/>
    </row>
    <row r="298" spans="1:12" x14ac:dyDescent="0.2">
      <c r="A298" s="38"/>
      <c r="B298" s="38"/>
      <c r="C298" s="129"/>
      <c r="D298" s="387">
        <v>4110</v>
      </c>
      <c r="E298" s="95" t="s">
        <v>142</v>
      </c>
      <c r="F298" s="96">
        <v>43667</v>
      </c>
      <c r="G298" s="42">
        <v>33607.040000000001</v>
      </c>
      <c r="H298" s="43">
        <f t="shared" si="10"/>
        <v>0.76962099525957817</v>
      </c>
      <c r="I298" s="44">
        <v>43150</v>
      </c>
      <c r="J298" s="45">
        <v>45759</v>
      </c>
      <c r="K298" s="407">
        <f t="shared" si="11"/>
        <v>1.0479080312364029</v>
      </c>
      <c r="L298" s="343"/>
    </row>
    <row r="299" spans="1:12" x14ac:dyDescent="0.2">
      <c r="A299" s="38"/>
      <c r="B299" s="38"/>
      <c r="C299" s="163"/>
      <c r="D299" s="388">
        <v>4120</v>
      </c>
      <c r="E299" s="125" t="s">
        <v>143</v>
      </c>
      <c r="F299" s="352">
        <v>6233</v>
      </c>
      <c r="G299" s="90">
        <v>3841.66</v>
      </c>
      <c r="H299" s="91">
        <f t="shared" si="10"/>
        <v>0.6163420503770255</v>
      </c>
      <c r="I299" s="92">
        <v>6080</v>
      </c>
      <c r="J299" s="93">
        <v>6532</v>
      </c>
      <c r="K299" s="407">
        <f t="shared" si="11"/>
        <v>1.0479704797047971</v>
      </c>
      <c r="L299" s="343"/>
    </row>
    <row r="300" spans="1:12" x14ac:dyDescent="0.2">
      <c r="A300" s="38"/>
      <c r="B300" s="38"/>
      <c r="C300" s="50"/>
      <c r="D300" s="387">
        <v>4210</v>
      </c>
      <c r="E300" s="95" t="s">
        <v>144</v>
      </c>
      <c r="F300" s="425">
        <v>7300</v>
      </c>
      <c r="G300" s="42">
        <v>5601.87</v>
      </c>
      <c r="H300" s="43">
        <f t="shared" si="10"/>
        <v>0.76737945205479452</v>
      </c>
      <c r="I300" s="44">
        <v>7300</v>
      </c>
      <c r="J300" s="45">
        <v>20600</v>
      </c>
      <c r="K300" s="407">
        <f t="shared" si="11"/>
        <v>2.8219178082191783</v>
      </c>
      <c r="L300" s="343"/>
    </row>
    <row r="301" spans="1:12" x14ac:dyDescent="0.2">
      <c r="A301" s="38"/>
      <c r="B301" s="38"/>
      <c r="C301" s="50"/>
      <c r="D301" s="388">
        <v>4220</v>
      </c>
      <c r="E301" s="125" t="s">
        <v>254</v>
      </c>
      <c r="F301" s="126">
        <v>317000</v>
      </c>
      <c r="G301" s="90">
        <v>210029.79</v>
      </c>
      <c r="H301" s="91">
        <f t="shared" si="10"/>
        <v>0.66255454258675084</v>
      </c>
      <c r="I301" s="92">
        <v>316000</v>
      </c>
      <c r="J301" s="93">
        <v>324000</v>
      </c>
      <c r="K301" s="407">
        <f t="shared" si="11"/>
        <v>1.0220820189274449</v>
      </c>
      <c r="L301" s="416"/>
    </row>
    <row r="302" spans="1:12" x14ac:dyDescent="0.2">
      <c r="A302" s="38"/>
      <c r="B302" s="38"/>
      <c r="C302" s="50"/>
      <c r="D302" s="344">
        <v>4260</v>
      </c>
      <c r="E302" s="52" t="s">
        <v>149</v>
      </c>
      <c r="F302" s="105">
        <v>1100</v>
      </c>
      <c r="G302" s="42">
        <v>0</v>
      </c>
      <c r="H302" s="43">
        <f t="shared" si="10"/>
        <v>0</v>
      </c>
      <c r="I302" s="44">
        <v>1100</v>
      </c>
      <c r="J302" s="45">
        <v>1100</v>
      </c>
      <c r="K302" s="407">
        <f t="shared" si="11"/>
        <v>1</v>
      </c>
      <c r="L302" s="343"/>
    </row>
    <row r="303" spans="1:12" x14ac:dyDescent="0.2">
      <c r="A303" s="38"/>
      <c r="B303" s="38"/>
      <c r="C303" s="50"/>
      <c r="D303" s="344">
        <v>4270</v>
      </c>
      <c r="E303" s="52" t="s">
        <v>154</v>
      </c>
      <c r="F303" s="105">
        <v>1500</v>
      </c>
      <c r="G303" s="42">
        <v>0</v>
      </c>
      <c r="H303" s="43">
        <v>0</v>
      </c>
      <c r="I303" s="44">
        <v>1500</v>
      </c>
      <c r="J303" s="45">
        <v>1500</v>
      </c>
      <c r="K303" s="407">
        <f t="shared" si="11"/>
        <v>1</v>
      </c>
      <c r="L303" s="343"/>
    </row>
    <row r="304" spans="1:12" x14ac:dyDescent="0.2">
      <c r="A304" s="38"/>
      <c r="B304" s="38"/>
      <c r="C304" s="129"/>
      <c r="D304" s="387">
        <v>4280</v>
      </c>
      <c r="E304" s="95" t="s">
        <v>198</v>
      </c>
      <c r="F304" s="462">
        <v>400</v>
      </c>
      <c r="G304" s="42">
        <v>78</v>
      </c>
      <c r="H304" s="43">
        <f t="shared" si="10"/>
        <v>0.19500000000000001</v>
      </c>
      <c r="I304" s="44">
        <v>400</v>
      </c>
      <c r="J304" s="45">
        <v>400</v>
      </c>
      <c r="K304" s="407">
        <f t="shared" si="11"/>
        <v>1</v>
      </c>
      <c r="L304" s="343"/>
    </row>
    <row r="305" spans="1:12" x14ac:dyDescent="0.2">
      <c r="A305" s="38"/>
      <c r="B305" s="38"/>
      <c r="C305" s="163"/>
      <c r="D305" s="388">
        <v>4300</v>
      </c>
      <c r="E305" s="125" t="s">
        <v>145</v>
      </c>
      <c r="F305" s="352">
        <v>2900</v>
      </c>
      <c r="G305" s="90">
        <v>1974.5</v>
      </c>
      <c r="H305" s="91">
        <f t="shared" si="10"/>
        <v>0.68086206896551726</v>
      </c>
      <c r="I305" s="92">
        <v>2900</v>
      </c>
      <c r="J305" s="93">
        <v>2900</v>
      </c>
      <c r="K305" s="407">
        <f t="shared" si="11"/>
        <v>1</v>
      </c>
      <c r="L305" s="416"/>
    </row>
    <row r="306" spans="1:12" ht="22.5" x14ac:dyDescent="0.2">
      <c r="A306" s="38"/>
      <c r="B306" s="38"/>
      <c r="C306" s="129"/>
      <c r="D306" s="387">
        <v>4440</v>
      </c>
      <c r="E306" s="95" t="s">
        <v>207</v>
      </c>
      <c r="F306" s="96">
        <v>14010</v>
      </c>
      <c r="G306" s="42">
        <v>14010</v>
      </c>
      <c r="H306" s="43">
        <f t="shared" si="10"/>
        <v>1</v>
      </c>
      <c r="I306" s="44">
        <v>14010</v>
      </c>
      <c r="J306" s="45">
        <v>10917</v>
      </c>
      <c r="K306" s="407">
        <f t="shared" si="11"/>
        <v>0.77922912205567452</v>
      </c>
      <c r="L306" s="343"/>
    </row>
    <row r="307" spans="1:12" ht="22.5" x14ac:dyDescent="0.2">
      <c r="A307" s="38"/>
      <c r="B307" s="226"/>
      <c r="C307" s="113"/>
      <c r="D307" s="388">
        <v>6060</v>
      </c>
      <c r="E307" s="36" t="s">
        <v>240</v>
      </c>
      <c r="F307" s="176">
        <v>0</v>
      </c>
      <c r="G307" s="62">
        <v>0</v>
      </c>
      <c r="H307" s="43">
        <v>0</v>
      </c>
      <c r="I307" s="62">
        <v>0</v>
      </c>
      <c r="J307" s="45">
        <v>9000</v>
      </c>
      <c r="K307" s="407">
        <v>0</v>
      </c>
      <c r="L307" s="343" t="s">
        <v>261</v>
      </c>
    </row>
    <row r="308" spans="1:12" x14ac:dyDescent="0.2">
      <c r="A308" s="38"/>
      <c r="B308" s="916">
        <v>80195</v>
      </c>
      <c r="C308" s="917"/>
      <c r="D308" s="918"/>
      <c r="E308" s="919" t="s">
        <v>20</v>
      </c>
      <c r="F308" s="920">
        <f>SUM(F309:F310)</f>
        <v>142325</v>
      </c>
      <c r="G308" s="921">
        <f>SUM(G309:G310)</f>
        <v>141675</v>
      </c>
      <c r="H308" s="277">
        <f t="shared" si="10"/>
        <v>0.99543298787985246</v>
      </c>
      <c r="I308" s="921">
        <f>SUM(I309:I310)</f>
        <v>142325</v>
      </c>
      <c r="J308" s="923">
        <f>SUM(J309:J310)</f>
        <v>149167</v>
      </c>
      <c r="K308" s="473">
        <f t="shared" si="11"/>
        <v>1.0480730721939224</v>
      </c>
      <c r="L308" s="399"/>
    </row>
    <row r="309" spans="1:12" x14ac:dyDescent="0.2">
      <c r="A309" s="38"/>
      <c r="B309" s="38"/>
      <c r="C309" s="242"/>
      <c r="D309" s="418">
        <v>4210</v>
      </c>
      <c r="E309" s="98" t="s">
        <v>144</v>
      </c>
      <c r="F309" s="192">
        <v>650</v>
      </c>
      <c r="G309" s="42">
        <v>0</v>
      </c>
      <c r="H309" s="43">
        <f t="shared" si="10"/>
        <v>0</v>
      </c>
      <c r="I309" s="44">
        <v>650</v>
      </c>
      <c r="J309" s="45">
        <v>550</v>
      </c>
      <c r="K309" s="398">
        <f t="shared" si="11"/>
        <v>0.84615384615384615</v>
      </c>
      <c r="L309" s="343" t="s">
        <v>262</v>
      </c>
    </row>
    <row r="310" spans="1:12" ht="22.5" x14ac:dyDescent="0.2">
      <c r="A310" s="38"/>
      <c r="B310" s="38"/>
      <c r="C310" s="163"/>
      <c r="D310" s="388">
        <v>4440</v>
      </c>
      <c r="E310" s="125" t="s">
        <v>207</v>
      </c>
      <c r="F310" s="126">
        <v>141675</v>
      </c>
      <c r="G310" s="90">
        <v>141675</v>
      </c>
      <c r="H310" s="91">
        <f t="shared" si="10"/>
        <v>1</v>
      </c>
      <c r="I310" s="92">
        <v>141675</v>
      </c>
      <c r="J310" s="93">
        <v>148617</v>
      </c>
      <c r="K310" s="407">
        <f t="shared" si="11"/>
        <v>1.0489994706193753</v>
      </c>
      <c r="L310" s="416"/>
    </row>
    <row r="311" spans="1:12" s="1037" customFormat="1" x14ac:dyDescent="0.2">
      <c r="A311" s="971">
        <v>851</v>
      </c>
      <c r="B311" s="831"/>
      <c r="C311" s="831"/>
      <c r="D311" s="839"/>
      <c r="E311" s="840" t="s">
        <v>263</v>
      </c>
      <c r="F311" s="975">
        <f>F312+F315+F327</f>
        <v>318430</v>
      </c>
      <c r="G311" s="842">
        <f>G312+G315+G327</f>
        <v>119949.66</v>
      </c>
      <c r="H311" s="843">
        <f>G311/F311</f>
        <v>0.37669082686932764</v>
      </c>
      <c r="I311" s="842">
        <f>I312+I315+I327</f>
        <v>312520</v>
      </c>
      <c r="J311" s="844">
        <f>J312+J315+J327</f>
        <v>279000</v>
      </c>
      <c r="K311" s="982">
        <f t="shared" si="11"/>
        <v>0.87617372734981003</v>
      </c>
      <c r="L311" s="1039"/>
    </row>
    <row r="312" spans="1:12" x14ac:dyDescent="0.2">
      <c r="A312" s="26"/>
      <c r="B312" s="940">
        <v>85153</v>
      </c>
      <c r="C312" s="941"/>
      <c r="D312" s="909"/>
      <c r="E312" s="910" t="s">
        <v>264</v>
      </c>
      <c r="F312" s="960">
        <f>SUM(F313:F314)</f>
        <v>5000</v>
      </c>
      <c r="G312" s="913">
        <f>SUM(G313:G314)</f>
        <v>1870</v>
      </c>
      <c r="H312" s="912">
        <f>G312/F312</f>
        <v>0.374</v>
      </c>
      <c r="I312" s="913">
        <f>SUM(I313:I314)</f>
        <v>5000</v>
      </c>
      <c r="J312" s="914">
        <f>SUM(J313:J314)</f>
        <v>5000</v>
      </c>
      <c r="K312" s="1005">
        <f t="shared" si="11"/>
        <v>1</v>
      </c>
      <c r="L312" s="422"/>
    </row>
    <row r="313" spans="1:12" x14ac:dyDescent="0.2">
      <c r="A313" s="38"/>
      <c r="B313" s="38"/>
      <c r="C313" s="50"/>
      <c r="D313" s="344">
        <v>4170</v>
      </c>
      <c r="E313" s="52" t="s">
        <v>148</v>
      </c>
      <c r="F313" s="105">
        <v>3800</v>
      </c>
      <c r="G313" s="42">
        <v>1870</v>
      </c>
      <c r="H313" s="43">
        <f>G313/F313</f>
        <v>0.49210526315789471</v>
      </c>
      <c r="I313" s="44">
        <v>3800</v>
      </c>
      <c r="J313" s="45">
        <v>3800</v>
      </c>
      <c r="K313" s="408">
        <f t="shared" si="11"/>
        <v>1</v>
      </c>
      <c r="L313" s="343"/>
    </row>
    <row r="314" spans="1:12" x14ac:dyDescent="0.2">
      <c r="A314" s="38"/>
      <c r="B314" s="38"/>
      <c r="C314" s="50"/>
      <c r="D314" s="344">
        <v>4210</v>
      </c>
      <c r="E314" s="52" t="s">
        <v>144</v>
      </c>
      <c r="F314" s="527">
        <v>1200</v>
      </c>
      <c r="G314" s="42">
        <v>0</v>
      </c>
      <c r="H314" s="43">
        <f t="shared" ref="H314:H377" si="12">G314/F314</f>
        <v>0</v>
      </c>
      <c r="I314" s="44">
        <v>1200</v>
      </c>
      <c r="J314" s="45">
        <v>1200</v>
      </c>
      <c r="K314" s="408">
        <f t="shared" si="11"/>
        <v>1</v>
      </c>
      <c r="L314" s="343"/>
    </row>
    <row r="315" spans="1:12" x14ac:dyDescent="0.2">
      <c r="A315" s="38"/>
      <c r="B315" s="879">
        <v>85154</v>
      </c>
      <c r="C315" s="880"/>
      <c r="D315" s="881"/>
      <c r="E315" s="878" t="s">
        <v>265</v>
      </c>
      <c r="F315" s="902">
        <f>SUM(F316:F326)</f>
        <v>309430</v>
      </c>
      <c r="G315" s="883">
        <f>SUM(G316:G326)</f>
        <v>117426.53</v>
      </c>
      <c r="H315" s="277">
        <f t="shared" si="12"/>
        <v>0.37949303558155317</v>
      </c>
      <c r="I315" s="883">
        <f>SUM(I316:I326)</f>
        <v>306866.87</v>
      </c>
      <c r="J315" s="885">
        <f>SUM(J316:J326)</f>
        <v>270000</v>
      </c>
      <c r="K315" s="995">
        <f t="shared" si="11"/>
        <v>0.87257214878971012</v>
      </c>
      <c r="L315" s="340"/>
    </row>
    <row r="316" spans="1:12" ht="56.25" x14ac:dyDescent="0.2">
      <c r="A316" s="38"/>
      <c r="B316" s="38"/>
      <c r="C316" s="39"/>
      <c r="D316" s="341">
        <v>2360</v>
      </c>
      <c r="E316" s="28" t="s">
        <v>266</v>
      </c>
      <c r="F316" s="54">
        <v>10000</v>
      </c>
      <c r="G316" s="42">
        <v>10000</v>
      </c>
      <c r="H316" s="43">
        <f t="shared" si="12"/>
        <v>1</v>
      </c>
      <c r="I316" s="44">
        <v>10000</v>
      </c>
      <c r="J316" s="45">
        <v>47700</v>
      </c>
      <c r="K316" s="408">
        <f t="shared" si="11"/>
        <v>4.7699999999999996</v>
      </c>
      <c r="L316" s="343"/>
    </row>
    <row r="317" spans="1:12" x14ac:dyDescent="0.2">
      <c r="A317" s="38"/>
      <c r="B317" s="38"/>
      <c r="C317" s="50"/>
      <c r="D317" s="344">
        <v>4110</v>
      </c>
      <c r="E317" s="52" t="s">
        <v>142</v>
      </c>
      <c r="F317" s="105">
        <v>5080</v>
      </c>
      <c r="G317" s="42">
        <v>2701.05</v>
      </c>
      <c r="H317" s="43">
        <f t="shared" si="12"/>
        <v>0.53170275590551186</v>
      </c>
      <c r="I317" s="44">
        <v>3375.64</v>
      </c>
      <c r="J317" s="45">
        <v>2700</v>
      </c>
      <c r="K317" s="408">
        <f t="shared" si="11"/>
        <v>0.53149606299212604</v>
      </c>
      <c r="L317" s="343"/>
    </row>
    <row r="318" spans="1:12" x14ac:dyDescent="0.2">
      <c r="A318" s="38"/>
      <c r="B318" s="38"/>
      <c r="C318" s="50"/>
      <c r="D318" s="344">
        <v>4120</v>
      </c>
      <c r="E318" s="52" t="s">
        <v>143</v>
      </c>
      <c r="F318" s="112">
        <v>250</v>
      </c>
      <c r="G318" s="42">
        <v>84.32</v>
      </c>
      <c r="H318" s="43">
        <f t="shared" si="12"/>
        <v>0.33727999999999997</v>
      </c>
      <c r="I318" s="44">
        <v>126.48</v>
      </c>
      <c r="J318" s="45">
        <v>130</v>
      </c>
      <c r="K318" s="408">
        <f t="shared" si="11"/>
        <v>0.52</v>
      </c>
      <c r="L318" s="343"/>
    </row>
    <row r="319" spans="1:12" x14ac:dyDescent="0.2">
      <c r="A319" s="38"/>
      <c r="B319" s="38"/>
      <c r="C319" s="50"/>
      <c r="D319" s="344">
        <v>4170</v>
      </c>
      <c r="E319" s="52" t="s">
        <v>148</v>
      </c>
      <c r="F319" s="127">
        <v>105860</v>
      </c>
      <c r="G319" s="42">
        <v>63837.85</v>
      </c>
      <c r="H319" s="43">
        <f t="shared" si="12"/>
        <v>0.6030403362932174</v>
      </c>
      <c r="I319" s="44">
        <v>105860</v>
      </c>
      <c r="J319" s="45">
        <v>98620</v>
      </c>
      <c r="K319" s="408">
        <f t="shared" si="11"/>
        <v>0.93160778386548271</v>
      </c>
      <c r="L319" s="343"/>
    </row>
    <row r="320" spans="1:12" x14ac:dyDescent="0.2">
      <c r="A320" s="38"/>
      <c r="B320" s="38"/>
      <c r="C320" s="129"/>
      <c r="D320" s="387">
        <v>4210</v>
      </c>
      <c r="E320" s="95" t="s">
        <v>144</v>
      </c>
      <c r="F320" s="96">
        <v>22200</v>
      </c>
      <c r="G320" s="42">
        <v>8225.39</v>
      </c>
      <c r="H320" s="43">
        <f t="shared" si="12"/>
        <v>0.37051306306306303</v>
      </c>
      <c r="I320" s="44">
        <v>22200</v>
      </c>
      <c r="J320" s="45">
        <v>25000</v>
      </c>
      <c r="K320" s="413">
        <f t="shared" si="11"/>
        <v>1.1261261261261262</v>
      </c>
      <c r="L320" s="343"/>
    </row>
    <row r="321" spans="1:12" x14ac:dyDescent="0.2">
      <c r="A321" s="38"/>
      <c r="B321" s="38"/>
      <c r="C321" s="163"/>
      <c r="D321" s="388">
        <v>4260</v>
      </c>
      <c r="E321" s="125" t="s">
        <v>149</v>
      </c>
      <c r="F321" s="352">
        <v>8070</v>
      </c>
      <c r="G321" s="90">
        <v>5330.01</v>
      </c>
      <c r="H321" s="91">
        <f t="shared" si="12"/>
        <v>0.66047211895910785</v>
      </c>
      <c r="I321" s="92">
        <v>8070</v>
      </c>
      <c r="J321" s="93">
        <v>8000</v>
      </c>
      <c r="K321" s="407">
        <f t="shared" si="11"/>
        <v>0.99132589838909546</v>
      </c>
      <c r="L321" s="416"/>
    </row>
    <row r="322" spans="1:12" x14ac:dyDescent="0.2">
      <c r="A322" s="38"/>
      <c r="B322" s="38"/>
      <c r="C322" s="129"/>
      <c r="D322" s="387">
        <v>4270</v>
      </c>
      <c r="E322" s="95" t="s">
        <v>154</v>
      </c>
      <c r="F322" s="96">
        <v>131530</v>
      </c>
      <c r="G322" s="42">
        <v>8020.6</v>
      </c>
      <c r="H322" s="43">
        <f t="shared" si="12"/>
        <v>6.097924427887174E-2</v>
      </c>
      <c r="I322" s="44">
        <v>131476.93</v>
      </c>
      <c r="J322" s="45">
        <v>50000</v>
      </c>
      <c r="K322" s="413">
        <f t="shared" si="11"/>
        <v>0.38014141260548923</v>
      </c>
      <c r="L322" s="343"/>
    </row>
    <row r="323" spans="1:12" x14ac:dyDescent="0.2">
      <c r="A323" s="38"/>
      <c r="B323" s="38"/>
      <c r="C323" s="163"/>
      <c r="D323" s="388">
        <v>4300</v>
      </c>
      <c r="E323" s="125" t="s">
        <v>145</v>
      </c>
      <c r="F323" s="386">
        <v>23170</v>
      </c>
      <c r="G323" s="90">
        <v>17562.560000000001</v>
      </c>
      <c r="H323" s="91">
        <f t="shared" si="12"/>
        <v>0.7579870522227018</v>
      </c>
      <c r="I323" s="92">
        <v>23170</v>
      </c>
      <c r="J323" s="93">
        <v>34500</v>
      </c>
      <c r="K323" s="407">
        <f t="shared" si="11"/>
        <v>1.4889943892965041</v>
      </c>
      <c r="L323" s="416"/>
    </row>
    <row r="324" spans="1:12" x14ac:dyDescent="0.2">
      <c r="A324" s="38"/>
      <c r="B324" s="38"/>
      <c r="C324" s="50"/>
      <c r="D324" s="344">
        <v>4350</v>
      </c>
      <c r="E324" s="52" t="s">
        <v>200</v>
      </c>
      <c r="F324" s="527">
        <v>1800</v>
      </c>
      <c r="G324" s="42">
        <v>950.65</v>
      </c>
      <c r="H324" s="43">
        <f t="shared" si="12"/>
        <v>0.52813888888888882</v>
      </c>
      <c r="I324" s="44">
        <v>1388.57</v>
      </c>
      <c r="J324" s="45">
        <v>1200</v>
      </c>
      <c r="K324" s="408">
        <f t="shared" si="11"/>
        <v>0.66666666666666663</v>
      </c>
      <c r="L324" s="343"/>
    </row>
    <row r="325" spans="1:12" ht="33.75" x14ac:dyDescent="0.2">
      <c r="A325" s="38"/>
      <c r="B325" s="38"/>
      <c r="C325" s="129"/>
      <c r="D325" s="387">
        <v>4370</v>
      </c>
      <c r="E325" s="95" t="s">
        <v>239</v>
      </c>
      <c r="F325" s="425">
        <v>1000</v>
      </c>
      <c r="G325" s="42">
        <v>546.94000000000005</v>
      </c>
      <c r="H325" s="43">
        <f t="shared" si="12"/>
        <v>0.54694000000000009</v>
      </c>
      <c r="I325" s="44">
        <v>729.25</v>
      </c>
      <c r="J325" s="45">
        <v>1150</v>
      </c>
      <c r="K325" s="413">
        <f t="shared" si="11"/>
        <v>1.1499999999999999</v>
      </c>
      <c r="L325" s="343"/>
    </row>
    <row r="326" spans="1:12" x14ac:dyDescent="0.2">
      <c r="A326" s="38"/>
      <c r="B326" s="38"/>
      <c r="C326" s="163"/>
      <c r="D326" s="388">
        <v>4410</v>
      </c>
      <c r="E326" s="125" t="s">
        <v>176</v>
      </c>
      <c r="F326" s="352">
        <v>470</v>
      </c>
      <c r="G326" s="90">
        <v>167.16</v>
      </c>
      <c r="H326" s="91">
        <f t="shared" si="12"/>
        <v>0.3556595744680851</v>
      </c>
      <c r="I326" s="92">
        <v>470</v>
      </c>
      <c r="J326" s="93">
        <v>1000</v>
      </c>
      <c r="K326" s="407">
        <f t="shared" si="11"/>
        <v>2.1276595744680851</v>
      </c>
      <c r="L326" s="416"/>
    </row>
    <row r="327" spans="1:12" x14ac:dyDescent="0.2">
      <c r="A327" s="38"/>
      <c r="B327" s="879">
        <v>85195</v>
      </c>
      <c r="C327" s="880"/>
      <c r="D327" s="881"/>
      <c r="E327" s="878" t="s">
        <v>20</v>
      </c>
      <c r="F327" s="902">
        <f>SUM(F328:F328)</f>
        <v>4000</v>
      </c>
      <c r="G327" s="883">
        <f>SUM(G328:G328)</f>
        <v>653.13</v>
      </c>
      <c r="H327" s="277">
        <f t="shared" si="12"/>
        <v>0.1632825</v>
      </c>
      <c r="I327" s="883">
        <f>SUM(I328:I328)</f>
        <v>653.13</v>
      </c>
      <c r="J327" s="885">
        <f>SUM(J328:J328)</f>
        <v>4000</v>
      </c>
      <c r="K327" s="995">
        <f t="shared" si="11"/>
        <v>1</v>
      </c>
      <c r="L327" s="340"/>
    </row>
    <row r="328" spans="1:12" x14ac:dyDescent="0.2">
      <c r="A328" s="38"/>
      <c r="B328" s="38"/>
      <c r="C328" s="163"/>
      <c r="D328" s="388">
        <v>4300</v>
      </c>
      <c r="E328" s="125" t="s">
        <v>145</v>
      </c>
      <c r="F328" s="352">
        <v>4000</v>
      </c>
      <c r="G328" s="90">
        <v>653.13</v>
      </c>
      <c r="H328" s="91">
        <f t="shared" si="12"/>
        <v>0.1632825</v>
      </c>
      <c r="I328" s="92">
        <v>653.13</v>
      </c>
      <c r="J328" s="93">
        <v>4000</v>
      </c>
      <c r="K328" s="407">
        <f t="shared" si="11"/>
        <v>1</v>
      </c>
      <c r="L328" s="343"/>
    </row>
    <row r="329" spans="1:12" s="1037" customFormat="1" x14ac:dyDescent="0.2">
      <c r="A329" s="989">
        <v>852</v>
      </c>
      <c r="B329" s="831"/>
      <c r="C329" s="831"/>
      <c r="D329" s="839"/>
      <c r="E329" s="840" t="s">
        <v>89</v>
      </c>
      <c r="F329" s="990">
        <f>F344+F361+F363+F365+F367+F370+F390+F397+F330+F333</f>
        <v>9190882.129999999</v>
      </c>
      <c r="G329" s="990">
        <f>G344+G361+G363+G365+G367+G370+G390+G397+G330+G333</f>
        <v>6718544.5800000001</v>
      </c>
      <c r="H329" s="843">
        <f t="shared" si="12"/>
        <v>0.73100106006908405</v>
      </c>
      <c r="I329" s="991">
        <f>I344+I361+I363+I365+I367+I370+I390+I397+I330+I333</f>
        <v>9128301.0099999998</v>
      </c>
      <c r="J329" s="992">
        <f>J344+J361+J363+J365+J367+J370+J390+J397+J330+J333</f>
        <v>8811789</v>
      </c>
      <c r="K329" s="982">
        <f t="shared" si="11"/>
        <v>0.95875334656261124</v>
      </c>
      <c r="L329" s="1039"/>
    </row>
    <row r="330" spans="1:12" ht="22.5" x14ac:dyDescent="0.2">
      <c r="A330" s="38"/>
      <c r="B330" s="955">
        <v>85205</v>
      </c>
      <c r="C330" s="917"/>
      <c r="D330" s="918"/>
      <c r="E330" s="919" t="s">
        <v>267</v>
      </c>
      <c r="F330" s="1014">
        <f>SUM(F331:F332)</f>
        <v>1800</v>
      </c>
      <c r="G330" s="921">
        <f>SUM(G331:G332)</f>
        <v>1300</v>
      </c>
      <c r="H330" s="922">
        <f t="shared" si="12"/>
        <v>0.72222222222222221</v>
      </c>
      <c r="I330" s="921">
        <f>SUM(I331:I332)</f>
        <v>1800</v>
      </c>
      <c r="J330" s="923">
        <f>SUM(J331:J332)</f>
        <v>1800</v>
      </c>
      <c r="K330" s="473">
        <f t="shared" si="11"/>
        <v>1</v>
      </c>
      <c r="L330" s="399"/>
    </row>
    <row r="331" spans="1:12" x14ac:dyDescent="0.2">
      <c r="A331" s="38"/>
      <c r="B331" s="38"/>
      <c r="C331" s="163"/>
      <c r="D331" s="388">
        <v>4170</v>
      </c>
      <c r="E331" s="125" t="s">
        <v>148</v>
      </c>
      <c r="F331" s="528">
        <v>1500</v>
      </c>
      <c r="G331" s="90">
        <v>1300</v>
      </c>
      <c r="H331" s="91">
        <f t="shared" si="12"/>
        <v>0.8666666666666667</v>
      </c>
      <c r="I331" s="92">
        <v>1500</v>
      </c>
      <c r="J331" s="93">
        <v>1500</v>
      </c>
      <c r="K331" s="407">
        <f t="shared" si="11"/>
        <v>1</v>
      </c>
      <c r="L331" s="416"/>
    </row>
    <row r="332" spans="1:12" x14ac:dyDescent="0.2">
      <c r="A332" s="38"/>
      <c r="B332" s="38"/>
      <c r="C332" s="50"/>
      <c r="D332" s="344">
        <v>4210</v>
      </c>
      <c r="E332" s="52" t="s">
        <v>144</v>
      </c>
      <c r="F332" s="105">
        <v>300</v>
      </c>
      <c r="G332" s="42">
        <v>0</v>
      </c>
      <c r="H332" s="43">
        <f t="shared" si="12"/>
        <v>0</v>
      </c>
      <c r="I332" s="44">
        <v>300</v>
      </c>
      <c r="J332" s="45">
        <v>300</v>
      </c>
      <c r="K332" s="408">
        <f t="shared" si="11"/>
        <v>1</v>
      </c>
      <c r="L332" s="343"/>
    </row>
    <row r="333" spans="1:12" x14ac:dyDescent="0.2">
      <c r="A333" s="38"/>
      <c r="B333" s="1015">
        <v>85206</v>
      </c>
      <c r="C333" s="943"/>
      <c r="D333" s="944"/>
      <c r="E333" s="945" t="s">
        <v>90</v>
      </c>
      <c r="F333" s="946">
        <f>SUM(F334:F343)</f>
        <v>129058.60999999999</v>
      </c>
      <c r="G333" s="946">
        <f>SUM(G334:G343)</f>
        <v>78253.51999999999</v>
      </c>
      <c r="H333" s="1016">
        <f>G333/F333</f>
        <v>0.60634094850393938</v>
      </c>
      <c r="I333" s="946">
        <f>SUM(I334:I343)</f>
        <v>129058.60999999999</v>
      </c>
      <c r="J333" s="1017">
        <f>SUM(J334:J343)</f>
        <v>185789</v>
      </c>
      <c r="K333" s="1018">
        <f t="shared" si="11"/>
        <v>1.4395707500646413</v>
      </c>
      <c r="L333" s="351"/>
    </row>
    <row r="334" spans="1:12" ht="22.5" x14ac:dyDescent="0.2">
      <c r="A334" s="38"/>
      <c r="B334" s="154"/>
      <c r="C334" s="529"/>
      <c r="D334" s="1031">
        <v>3020</v>
      </c>
      <c r="E334" s="52" t="s">
        <v>181</v>
      </c>
      <c r="F334" s="157">
        <v>0</v>
      </c>
      <c r="G334" s="157">
        <v>0</v>
      </c>
      <c r="H334" s="237">
        <v>0</v>
      </c>
      <c r="I334" s="530">
        <v>0</v>
      </c>
      <c r="J334" s="531">
        <v>800</v>
      </c>
      <c r="K334" s="532">
        <v>0</v>
      </c>
      <c r="L334" s="533"/>
    </row>
    <row r="335" spans="1:12" x14ac:dyDescent="0.2">
      <c r="A335" s="38"/>
      <c r="B335" s="534"/>
      <c r="C335" s="26"/>
      <c r="D335" s="535">
        <v>4010</v>
      </c>
      <c r="E335" s="125" t="s">
        <v>141</v>
      </c>
      <c r="F335" s="536">
        <v>50728.14</v>
      </c>
      <c r="G335" s="537">
        <v>25895.16</v>
      </c>
      <c r="H335" s="1033">
        <f>G335/F335</f>
        <v>0.51046933713713927</v>
      </c>
      <c r="I335" s="537">
        <v>50728.14</v>
      </c>
      <c r="J335" s="161">
        <v>51912</v>
      </c>
      <c r="K335" s="1032">
        <f t="shared" si="11"/>
        <v>1.0233373429422012</v>
      </c>
      <c r="L335" s="539"/>
    </row>
    <row r="336" spans="1:12" x14ac:dyDescent="0.2">
      <c r="A336" s="38"/>
      <c r="B336" s="534"/>
      <c r="C336" s="540"/>
      <c r="D336" s="344">
        <v>4040</v>
      </c>
      <c r="E336" s="52" t="s">
        <v>174</v>
      </c>
      <c r="F336" s="541">
        <v>1380</v>
      </c>
      <c r="G336" s="542">
        <v>1380</v>
      </c>
      <c r="H336" s="31">
        <f>G336/F336</f>
        <v>1</v>
      </c>
      <c r="I336" s="542">
        <v>1380</v>
      </c>
      <c r="J336" s="543">
        <v>2992</v>
      </c>
      <c r="K336" s="1032">
        <f t="shared" si="11"/>
        <v>2.1681159420289857</v>
      </c>
      <c r="L336" s="539"/>
    </row>
    <row r="337" spans="1:12" x14ac:dyDescent="0.2">
      <c r="A337" s="38"/>
      <c r="B337" s="534"/>
      <c r="C337" s="375"/>
      <c r="D337" s="544">
        <v>4110</v>
      </c>
      <c r="E337" s="95" t="s">
        <v>142</v>
      </c>
      <c r="F337" s="378">
        <v>8972.8799999999992</v>
      </c>
      <c r="G337" s="545">
        <v>4697.62</v>
      </c>
      <c r="H337" s="31">
        <f t="shared" ref="H337:H343" si="13">G337/F337</f>
        <v>0.52353536434232939</v>
      </c>
      <c r="I337" s="545">
        <v>8972.8799999999992</v>
      </c>
      <c r="J337" s="169">
        <v>9455</v>
      </c>
      <c r="K337" s="1032">
        <f t="shared" si="11"/>
        <v>1.0537307976926027</v>
      </c>
      <c r="L337" s="539"/>
    </row>
    <row r="338" spans="1:12" x14ac:dyDescent="0.2">
      <c r="A338" s="38"/>
      <c r="B338" s="534"/>
      <c r="C338" s="546"/>
      <c r="D338" s="547">
        <v>4120</v>
      </c>
      <c r="E338" s="109" t="s">
        <v>143</v>
      </c>
      <c r="F338" s="548">
        <v>1276.5899999999999</v>
      </c>
      <c r="G338" s="549">
        <v>668.36</v>
      </c>
      <c r="H338" s="31">
        <f t="shared" si="13"/>
        <v>0.52355102264626863</v>
      </c>
      <c r="I338" s="549">
        <v>1276.5899999999999</v>
      </c>
      <c r="J338" s="198">
        <v>1345</v>
      </c>
      <c r="K338" s="1032">
        <f t="shared" si="11"/>
        <v>1.0535880744796686</v>
      </c>
      <c r="L338" s="550"/>
    </row>
    <row r="339" spans="1:12" x14ac:dyDescent="0.2">
      <c r="A339" s="38"/>
      <c r="B339" s="534"/>
      <c r="C339" s="546"/>
      <c r="D339" s="547">
        <v>4210</v>
      </c>
      <c r="E339" s="109" t="s">
        <v>144</v>
      </c>
      <c r="F339" s="548">
        <v>3200</v>
      </c>
      <c r="G339" s="549">
        <v>1787.69</v>
      </c>
      <c r="H339" s="31">
        <f t="shared" si="13"/>
        <v>0.55865312499999997</v>
      </c>
      <c r="I339" s="549">
        <v>3200</v>
      </c>
      <c r="J339" s="198">
        <v>3200</v>
      </c>
      <c r="K339" s="1032">
        <f t="shared" si="11"/>
        <v>1</v>
      </c>
      <c r="L339" s="539"/>
    </row>
    <row r="340" spans="1:12" x14ac:dyDescent="0.2">
      <c r="A340" s="38"/>
      <c r="B340" s="534"/>
      <c r="C340" s="546"/>
      <c r="D340" s="547">
        <v>4300</v>
      </c>
      <c r="E340" s="98" t="s">
        <v>145</v>
      </c>
      <c r="F340" s="378">
        <v>3000</v>
      </c>
      <c r="G340" s="545">
        <v>1472.41</v>
      </c>
      <c r="H340" s="31">
        <f t="shared" si="13"/>
        <v>0.49080333333333337</v>
      </c>
      <c r="I340" s="545">
        <v>3000</v>
      </c>
      <c r="J340" s="169">
        <v>0</v>
      </c>
      <c r="K340" s="1032">
        <f t="shared" si="11"/>
        <v>0</v>
      </c>
      <c r="L340" s="539"/>
    </row>
    <row r="341" spans="1:12" ht="33.75" x14ac:dyDescent="0.2">
      <c r="A341" s="38"/>
      <c r="B341" s="534"/>
      <c r="C341" s="546"/>
      <c r="D341" s="510">
        <v>4330</v>
      </c>
      <c r="E341" s="109" t="s">
        <v>365</v>
      </c>
      <c r="F341" s="548">
        <v>54350</v>
      </c>
      <c r="G341" s="549">
        <v>37276.879999999997</v>
      </c>
      <c r="H341" s="31">
        <f t="shared" si="13"/>
        <v>0.6858671573137074</v>
      </c>
      <c r="I341" s="549">
        <v>54350</v>
      </c>
      <c r="J341" s="198">
        <v>108783</v>
      </c>
      <c r="K341" s="1032">
        <f t="shared" si="11"/>
        <v>2.0015271389144433</v>
      </c>
      <c r="L341" s="539"/>
    </row>
    <row r="342" spans="1:12" x14ac:dyDescent="0.2">
      <c r="A342" s="38"/>
      <c r="B342" s="534"/>
      <c r="C342" s="540"/>
      <c r="D342" s="551">
        <v>4410</v>
      </c>
      <c r="E342" s="101" t="s">
        <v>176</v>
      </c>
      <c r="F342" s="541">
        <v>5000</v>
      </c>
      <c r="G342" s="542">
        <v>3924.4</v>
      </c>
      <c r="H342" s="31">
        <f t="shared" si="13"/>
        <v>0.78488000000000002</v>
      </c>
      <c r="I342" s="542">
        <v>5000</v>
      </c>
      <c r="J342" s="543">
        <v>5000</v>
      </c>
      <c r="K342" s="1032">
        <f t="shared" si="11"/>
        <v>1</v>
      </c>
      <c r="L342" s="539"/>
    </row>
    <row r="343" spans="1:12" ht="22.5" x14ac:dyDescent="0.2">
      <c r="A343" s="38"/>
      <c r="B343" s="552"/>
      <c r="C343" s="540"/>
      <c r="D343" s="553">
        <v>4440</v>
      </c>
      <c r="E343" s="95" t="s">
        <v>207</v>
      </c>
      <c r="F343" s="541">
        <v>1151</v>
      </c>
      <c r="G343" s="542">
        <v>1151</v>
      </c>
      <c r="H343" s="538">
        <f t="shared" si="13"/>
        <v>1</v>
      </c>
      <c r="I343" s="542">
        <v>1151</v>
      </c>
      <c r="J343" s="543">
        <v>2302</v>
      </c>
      <c r="K343" s="497">
        <f t="shared" si="11"/>
        <v>2</v>
      </c>
      <c r="L343" s="539"/>
    </row>
    <row r="344" spans="1:12" ht="45" x14ac:dyDescent="0.2">
      <c r="A344" s="38"/>
      <c r="B344" s="955">
        <v>85212</v>
      </c>
      <c r="C344" s="895"/>
      <c r="D344" s="896"/>
      <c r="E344" s="897" t="s">
        <v>268</v>
      </c>
      <c r="F344" s="898">
        <f>SUM(F345:F360)</f>
        <v>6214363</v>
      </c>
      <c r="G344" s="899">
        <f>SUM(G345:G360)</f>
        <v>4560453.74</v>
      </c>
      <c r="H344" s="900">
        <f t="shared" si="12"/>
        <v>0.73385699226131462</v>
      </c>
      <c r="I344" s="899">
        <f>SUM(I345:I360)</f>
        <v>6208455.4699999997</v>
      </c>
      <c r="J344" s="901">
        <f>SUM(J345:J360)</f>
        <v>5774750</v>
      </c>
      <c r="K344" s="939">
        <f t="shared" si="11"/>
        <v>0.92925855795678491</v>
      </c>
      <c r="L344" s="539"/>
    </row>
    <row r="345" spans="1:12" ht="56.25" x14ac:dyDescent="0.2">
      <c r="A345" s="38"/>
      <c r="B345" s="38"/>
      <c r="C345" s="38"/>
      <c r="D345" s="421">
        <v>2910</v>
      </c>
      <c r="E345" s="101" t="s">
        <v>269</v>
      </c>
      <c r="F345" s="170">
        <v>20807</v>
      </c>
      <c r="G345" s="90">
        <v>7828.03</v>
      </c>
      <c r="H345" s="91">
        <f t="shared" si="12"/>
        <v>0.37622098332292014</v>
      </c>
      <c r="I345" s="92">
        <v>14899.47</v>
      </c>
      <c r="J345" s="93">
        <v>6000</v>
      </c>
      <c r="K345" s="407">
        <f t="shared" si="11"/>
        <v>0.28836449271879655</v>
      </c>
      <c r="L345" s="474" t="s">
        <v>137</v>
      </c>
    </row>
    <row r="346" spans="1:12" x14ac:dyDescent="0.2">
      <c r="A346" s="38"/>
      <c r="B346" s="38"/>
      <c r="C346" s="129"/>
      <c r="D346" s="387">
        <v>3110</v>
      </c>
      <c r="E346" s="95" t="s">
        <v>270</v>
      </c>
      <c r="F346" s="120">
        <v>5903759</v>
      </c>
      <c r="G346" s="42">
        <v>4338139.82</v>
      </c>
      <c r="H346" s="43">
        <f t="shared" si="12"/>
        <v>0.7348097745859884</v>
      </c>
      <c r="I346" s="44">
        <v>5903759</v>
      </c>
      <c r="J346" s="45">
        <v>5478750</v>
      </c>
      <c r="K346" s="413">
        <f t="shared" si="11"/>
        <v>0.92801044216066408</v>
      </c>
      <c r="L346" s="474"/>
    </row>
    <row r="347" spans="1:12" x14ac:dyDescent="0.2">
      <c r="A347" s="38"/>
      <c r="B347" s="38"/>
      <c r="C347" s="163"/>
      <c r="D347" s="388">
        <v>4010</v>
      </c>
      <c r="E347" s="125" t="s">
        <v>141</v>
      </c>
      <c r="F347" s="126">
        <v>122668</v>
      </c>
      <c r="G347" s="90">
        <v>81419.350000000006</v>
      </c>
      <c r="H347" s="91">
        <f t="shared" si="12"/>
        <v>0.66373748654905929</v>
      </c>
      <c r="I347" s="92">
        <v>122668</v>
      </c>
      <c r="J347" s="93">
        <v>126668</v>
      </c>
      <c r="K347" s="407">
        <f t="shared" si="11"/>
        <v>1.0326083412136824</v>
      </c>
      <c r="L347" s="554"/>
    </row>
    <row r="348" spans="1:12" x14ac:dyDescent="0.2">
      <c r="A348" s="38"/>
      <c r="B348" s="38"/>
      <c r="C348" s="50"/>
      <c r="D348" s="344">
        <v>4040</v>
      </c>
      <c r="E348" s="52" t="s">
        <v>174</v>
      </c>
      <c r="F348" s="105">
        <v>6999</v>
      </c>
      <c r="G348" s="42">
        <v>6999</v>
      </c>
      <c r="H348" s="43">
        <f t="shared" si="12"/>
        <v>1</v>
      </c>
      <c r="I348" s="44">
        <v>6999</v>
      </c>
      <c r="J348" s="45">
        <v>7314</v>
      </c>
      <c r="K348" s="408">
        <f t="shared" si="11"/>
        <v>1.0450064294899271</v>
      </c>
      <c r="L348" s="474"/>
    </row>
    <row r="349" spans="1:12" x14ac:dyDescent="0.2">
      <c r="A349" s="38"/>
      <c r="B349" s="38"/>
      <c r="C349" s="50"/>
      <c r="D349" s="344">
        <v>4110</v>
      </c>
      <c r="E349" s="52" t="s">
        <v>142</v>
      </c>
      <c r="F349" s="53">
        <v>132329</v>
      </c>
      <c r="G349" s="42">
        <v>107583.08</v>
      </c>
      <c r="H349" s="43">
        <f t="shared" si="12"/>
        <v>0.81299699990176</v>
      </c>
      <c r="I349" s="44">
        <v>132329</v>
      </c>
      <c r="J349" s="45">
        <v>133072</v>
      </c>
      <c r="K349" s="408">
        <f t="shared" si="11"/>
        <v>1.0056147934315229</v>
      </c>
      <c r="L349" s="474"/>
    </row>
    <row r="350" spans="1:12" x14ac:dyDescent="0.2">
      <c r="A350" s="38"/>
      <c r="B350" s="38"/>
      <c r="C350" s="50"/>
      <c r="D350" s="344">
        <v>4120</v>
      </c>
      <c r="E350" s="52" t="s">
        <v>143</v>
      </c>
      <c r="F350" s="105">
        <v>3177</v>
      </c>
      <c r="G350" s="42">
        <v>1196.92</v>
      </c>
      <c r="H350" s="43">
        <f t="shared" si="12"/>
        <v>0.37674535725527231</v>
      </c>
      <c r="I350" s="44">
        <v>3177</v>
      </c>
      <c r="J350" s="45">
        <v>3282</v>
      </c>
      <c r="K350" s="408">
        <f t="shared" si="11"/>
        <v>1.0330500472143531</v>
      </c>
      <c r="L350" s="474"/>
    </row>
    <row r="351" spans="1:12" x14ac:dyDescent="0.2">
      <c r="A351" s="38"/>
      <c r="B351" s="38"/>
      <c r="C351" s="50"/>
      <c r="D351" s="344">
        <v>4210</v>
      </c>
      <c r="E351" s="52" t="s">
        <v>144</v>
      </c>
      <c r="F351" s="105">
        <v>4200</v>
      </c>
      <c r="G351" s="42">
        <v>3056.99</v>
      </c>
      <c r="H351" s="43">
        <f t="shared" si="12"/>
        <v>0.72785476190476184</v>
      </c>
      <c r="I351" s="44">
        <v>4200</v>
      </c>
      <c r="J351" s="45">
        <v>3800</v>
      </c>
      <c r="K351" s="408">
        <f t="shared" si="11"/>
        <v>0.90476190476190477</v>
      </c>
      <c r="L351" s="474"/>
    </row>
    <row r="352" spans="1:12" x14ac:dyDescent="0.2">
      <c r="A352" s="38"/>
      <c r="B352" s="38"/>
      <c r="C352" s="129"/>
      <c r="D352" s="387">
        <v>4270</v>
      </c>
      <c r="E352" s="95" t="s">
        <v>154</v>
      </c>
      <c r="F352" s="462">
        <v>550</v>
      </c>
      <c r="G352" s="42">
        <v>344.4</v>
      </c>
      <c r="H352" s="43">
        <f t="shared" si="12"/>
        <v>0.62618181818181817</v>
      </c>
      <c r="I352" s="44">
        <v>550</v>
      </c>
      <c r="J352" s="45">
        <v>550</v>
      </c>
      <c r="K352" s="413">
        <f t="shared" si="11"/>
        <v>1</v>
      </c>
      <c r="L352" s="474"/>
    </row>
    <row r="353" spans="1:12" x14ac:dyDescent="0.2">
      <c r="A353" s="38"/>
      <c r="B353" s="38"/>
      <c r="C353" s="242"/>
      <c r="D353" s="418">
        <v>4300</v>
      </c>
      <c r="E353" s="98" t="s">
        <v>145</v>
      </c>
      <c r="F353" s="99">
        <v>8113</v>
      </c>
      <c r="G353" s="42">
        <v>5288.88</v>
      </c>
      <c r="H353" s="43">
        <f t="shared" si="12"/>
        <v>0.65190188586219644</v>
      </c>
      <c r="I353" s="44">
        <v>8113</v>
      </c>
      <c r="J353" s="45">
        <v>5285</v>
      </c>
      <c r="K353" s="398">
        <f t="shared" si="11"/>
        <v>0.65142364106988782</v>
      </c>
      <c r="L353" s="474"/>
    </row>
    <row r="354" spans="1:12" ht="33.75" x14ac:dyDescent="0.2">
      <c r="A354" s="38"/>
      <c r="B354" s="38"/>
      <c r="C354" s="113"/>
      <c r="D354" s="227">
        <v>4360</v>
      </c>
      <c r="E354" s="109" t="s">
        <v>201</v>
      </c>
      <c r="F354" s="115">
        <v>1900</v>
      </c>
      <c r="G354" s="90">
        <v>1256.18</v>
      </c>
      <c r="H354" s="91">
        <f t="shared" si="12"/>
        <v>0.66114736842105271</v>
      </c>
      <c r="I354" s="92">
        <v>1900</v>
      </c>
      <c r="J354" s="93">
        <v>1900</v>
      </c>
      <c r="K354" s="420">
        <f t="shared" si="11"/>
        <v>1</v>
      </c>
      <c r="L354" s="474"/>
    </row>
    <row r="355" spans="1:12" ht="33.75" x14ac:dyDescent="0.2">
      <c r="A355" s="38"/>
      <c r="B355" s="38"/>
      <c r="C355" s="242"/>
      <c r="D355" s="418">
        <v>4370</v>
      </c>
      <c r="E355" s="98" t="s">
        <v>239</v>
      </c>
      <c r="F355" s="192">
        <v>1500</v>
      </c>
      <c r="G355" s="42">
        <v>919.35</v>
      </c>
      <c r="H355" s="43">
        <f t="shared" si="12"/>
        <v>0.6129</v>
      </c>
      <c r="I355" s="44">
        <v>1500</v>
      </c>
      <c r="J355" s="45">
        <v>1500</v>
      </c>
      <c r="K355" s="398">
        <f t="shared" si="11"/>
        <v>1</v>
      </c>
      <c r="L355" s="474"/>
    </row>
    <row r="356" spans="1:12" ht="22.5" x14ac:dyDescent="0.2">
      <c r="A356" s="38"/>
      <c r="B356" s="38"/>
      <c r="C356" s="163"/>
      <c r="D356" s="388">
        <v>4400</v>
      </c>
      <c r="E356" s="125" t="s">
        <v>275</v>
      </c>
      <c r="F356" s="1034">
        <v>2976</v>
      </c>
      <c r="G356" s="90">
        <v>2231.5500000000002</v>
      </c>
      <c r="H356" s="91">
        <f t="shared" si="12"/>
        <v>0.74984879032258067</v>
      </c>
      <c r="I356" s="92">
        <v>2976</v>
      </c>
      <c r="J356" s="93">
        <v>0</v>
      </c>
      <c r="K356" s="428">
        <f t="shared" si="11"/>
        <v>0</v>
      </c>
      <c r="L356" s="474"/>
    </row>
    <row r="357" spans="1:12" x14ac:dyDescent="0.2">
      <c r="A357" s="38"/>
      <c r="B357" s="38"/>
      <c r="C357" s="50"/>
      <c r="D357" s="387">
        <v>4410</v>
      </c>
      <c r="E357" s="95" t="s">
        <v>176</v>
      </c>
      <c r="F357" s="462">
        <v>300</v>
      </c>
      <c r="G357" s="42">
        <v>29.4</v>
      </c>
      <c r="H357" s="43">
        <f t="shared" si="12"/>
        <v>9.799999999999999E-2</v>
      </c>
      <c r="I357" s="44">
        <v>300</v>
      </c>
      <c r="J357" s="45">
        <v>500</v>
      </c>
      <c r="K357" s="413">
        <f t="shared" si="11"/>
        <v>1.6666666666666667</v>
      </c>
      <c r="L357" s="474"/>
    </row>
    <row r="358" spans="1:12" ht="22.5" x14ac:dyDescent="0.2">
      <c r="A358" s="38"/>
      <c r="B358" s="38"/>
      <c r="C358" s="129"/>
      <c r="D358" s="227">
        <v>4440</v>
      </c>
      <c r="E358" s="109" t="s">
        <v>207</v>
      </c>
      <c r="F358" s="115">
        <v>4029</v>
      </c>
      <c r="G358" s="90">
        <v>4029</v>
      </c>
      <c r="H358" s="91">
        <f t="shared" si="12"/>
        <v>1</v>
      </c>
      <c r="I358" s="92">
        <v>4029</v>
      </c>
      <c r="J358" s="93">
        <v>4029</v>
      </c>
      <c r="K358" s="420">
        <f t="shared" si="11"/>
        <v>1</v>
      </c>
      <c r="L358" s="474"/>
    </row>
    <row r="359" spans="1:12" ht="33.75" x14ac:dyDescent="0.2">
      <c r="A359" s="38"/>
      <c r="B359" s="38"/>
      <c r="C359" s="113"/>
      <c r="D359" s="227">
        <v>4560</v>
      </c>
      <c r="E359" s="109" t="s">
        <v>271</v>
      </c>
      <c r="F359" s="115">
        <v>556</v>
      </c>
      <c r="G359" s="90">
        <v>131.79</v>
      </c>
      <c r="H359" s="91">
        <f t="shared" si="12"/>
        <v>0.23703237410071942</v>
      </c>
      <c r="I359" s="92">
        <v>556</v>
      </c>
      <c r="J359" s="93">
        <v>600</v>
      </c>
      <c r="K359" s="420">
        <f t="shared" si="11"/>
        <v>1.079136690647482</v>
      </c>
      <c r="L359" s="554" t="s">
        <v>137</v>
      </c>
    </row>
    <row r="360" spans="1:12" ht="22.5" x14ac:dyDescent="0.2">
      <c r="A360" s="38"/>
      <c r="B360" s="113"/>
      <c r="C360" s="129"/>
      <c r="D360" s="387">
        <v>4700</v>
      </c>
      <c r="E360" s="95" t="s">
        <v>209</v>
      </c>
      <c r="F360" s="425">
        <v>500</v>
      </c>
      <c r="G360" s="42">
        <v>0</v>
      </c>
      <c r="H360" s="43">
        <f t="shared" si="12"/>
        <v>0</v>
      </c>
      <c r="I360" s="44">
        <v>500</v>
      </c>
      <c r="J360" s="45">
        <v>1500</v>
      </c>
      <c r="K360" s="413">
        <f t="shared" ref="K360:K423" si="14">J360/F360</f>
        <v>3</v>
      </c>
      <c r="L360" s="474"/>
    </row>
    <row r="361" spans="1:12" ht="56.25" x14ac:dyDescent="0.2">
      <c r="A361" s="38"/>
      <c r="B361" s="1019">
        <v>85213</v>
      </c>
      <c r="C361" s="943"/>
      <c r="D361" s="944"/>
      <c r="E361" s="945" t="s">
        <v>272</v>
      </c>
      <c r="F361" s="1020">
        <f>F362</f>
        <v>38532</v>
      </c>
      <c r="G361" s="947">
        <f>G362</f>
        <v>27580.36</v>
      </c>
      <c r="H361" s="1011">
        <f t="shared" si="12"/>
        <v>0.7157780546039656</v>
      </c>
      <c r="I361" s="947">
        <f>I362</f>
        <v>38532</v>
      </c>
      <c r="J361" s="952">
        <f>J362</f>
        <v>33755</v>
      </c>
      <c r="K361" s="1005">
        <f t="shared" si="14"/>
        <v>0.87602512197653903</v>
      </c>
      <c r="L361" s="539"/>
    </row>
    <row r="362" spans="1:12" x14ac:dyDescent="0.2">
      <c r="A362" s="38"/>
      <c r="B362" s="113"/>
      <c r="C362" s="129"/>
      <c r="D362" s="387">
        <v>4130</v>
      </c>
      <c r="E362" s="95" t="s">
        <v>273</v>
      </c>
      <c r="F362" s="96">
        <v>38532</v>
      </c>
      <c r="G362" s="42">
        <v>27580.36</v>
      </c>
      <c r="H362" s="43">
        <f t="shared" si="12"/>
        <v>0.7157780546039656</v>
      </c>
      <c r="I362" s="44">
        <v>38532</v>
      </c>
      <c r="J362" s="45">
        <v>33755</v>
      </c>
      <c r="K362" s="413">
        <f t="shared" si="14"/>
        <v>0.87602512197653903</v>
      </c>
      <c r="L362" s="474"/>
    </row>
    <row r="363" spans="1:12" ht="22.5" x14ac:dyDescent="0.2">
      <c r="A363" s="38"/>
      <c r="B363" s="1019">
        <v>85214</v>
      </c>
      <c r="C363" s="943"/>
      <c r="D363" s="944"/>
      <c r="E363" s="945" t="s">
        <v>93</v>
      </c>
      <c r="F363" s="953">
        <f>SUM(F364:F364)</f>
        <v>484424.52</v>
      </c>
      <c r="G363" s="947">
        <f>SUM(G364:G364)</f>
        <v>308703.26</v>
      </c>
      <c r="H363" s="1011">
        <f t="shared" si="12"/>
        <v>0.63725770941570015</v>
      </c>
      <c r="I363" s="947">
        <f>SUM(I364:I364)</f>
        <v>484424.52</v>
      </c>
      <c r="J363" s="952">
        <f>SUM(J364:J364)</f>
        <v>382848</v>
      </c>
      <c r="K363" s="1005">
        <f t="shared" si="14"/>
        <v>0.79031507323369998</v>
      </c>
      <c r="L363" s="539"/>
    </row>
    <row r="364" spans="1:12" x14ac:dyDescent="0.2">
      <c r="A364" s="38"/>
      <c r="B364" s="38"/>
      <c r="C364" s="50"/>
      <c r="D364" s="344">
        <v>3110</v>
      </c>
      <c r="E364" s="52" t="s">
        <v>270</v>
      </c>
      <c r="F364" s="127">
        <v>484424.52</v>
      </c>
      <c r="G364" s="42">
        <v>308703.26</v>
      </c>
      <c r="H364" s="43">
        <f t="shared" si="12"/>
        <v>0.63725770941570015</v>
      </c>
      <c r="I364" s="44">
        <v>484424.52</v>
      </c>
      <c r="J364" s="45">
        <v>382848</v>
      </c>
      <c r="K364" s="408">
        <f t="shared" si="14"/>
        <v>0.79031507323369998</v>
      </c>
      <c r="L364" s="474"/>
    </row>
    <row r="365" spans="1:12" x14ac:dyDescent="0.2">
      <c r="A365" s="38"/>
      <c r="B365" s="879">
        <v>85215</v>
      </c>
      <c r="C365" s="880"/>
      <c r="D365" s="881"/>
      <c r="E365" s="878" t="s">
        <v>274</v>
      </c>
      <c r="F365" s="902">
        <f>F366</f>
        <v>480000</v>
      </c>
      <c r="G365" s="883">
        <f>G366</f>
        <v>343416.91</v>
      </c>
      <c r="H365" s="277">
        <f t="shared" si="12"/>
        <v>0.71545189583333324</v>
      </c>
      <c r="I365" s="883">
        <f>I366</f>
        <v>471039.87</v>
      </c>
      <c r="J365" s="885">
        <f>J366</f>
        <v>480000</v>
      </c>
      <c r="K365" s="995">
        <f t="shared" si="14"/>
        <v>1</v>
      </c>
      <c r="L365" s="539"/>
    </row>
    <row r="366" spans="1:12" x14ac:dyDescent="0.2">
      <c r="A366" s="38"/>
      <c r="B366" s="38"/>
      <c r="C366" s="50"/>
      <c r="D366" s="344">
        <v>3110</v>
      </c>
      <c r="E366" s="52" t="s">
        <v>270</v>
      </c>
      <c r="F366" s="127">
        <v>480000</v>
      </c>
      <c r="G366" s="42">
        <v>343416.91</v>
      </c>
      <c r="H366" s="43">
        <f t="shared" si="12"/>
        <v>0.71545189583333324</v>
      </c>
      <c r="I366" s="44">
        <v>471039.87</v>
      </c>
      <c r="J366" s="45">
        <v>480000</v>
      </c>
      <c r="K366" s="408">
        <f t="shared" si="14"/>
        <v>1</v>
      </c>
      <c r="L366" s="474"/>
    </row>
    <row r="367" spans="1:12" x14ac:dyDescent="0.2">
      <c r="A367" s="38"/>
      <c r="B367" s="894">
        <v>85216</v>
      </c>
      <c r="C367" s="895"/>
      <c r="D367" s="896"/>
      <c r="E367" s="897" t="s">
        <v>94</v>
      </c>
      <c r="F367" s="903">
        <f>SUM(F368:F369)</f>
        <v>222068</v>
      </c>
      <c r="G367" s="899">
        <f>SUM(G368:G369)</f>
        <v>183761.06</v>
      </c>
      <c r="H367" s="277">
        <f t="shared" si="12"/>
        <v>0.82749905434371451</v>
      </c>
      <c r="I367" s="899">
        <f>SUM(I368:I369)</f>
        <v>222068</v>
      </c>
      <c r="J367" s="901">
        <f>SUM(J368:J369)</f>
        <v>159564</v>
      </c>
      <c r="K367" s="939">
        <f t="shared" si="14"/>
        <v>0.71853666444512487</v>
      </c>
      <c r="L367" s="539"/>
    </row>
    <row r="368" spans="1:12" ht="56.25" x14ac:dyDescent="0.2">
      <c r="A368" s="38"/>
      <c r="B368" s="38"/>
      <c r="C368" s="38"/>
      <c r="D368" s="421">
        <v>2910</v>
      </c>
      <c r="E368" s="101" t="s">
        <v>269</v>
      </c>
      <c r="F368" s="102">
        <v>100</v>
      </c>
      <c r="G368" s="90">
        <v>0</v>
      </c>
      <c r="H368" s="91">
        <f t="shared" si="12"/>
        <v>0</v>
      </c>
      <c r="I368" s="92">
        <v>100</v>
      </c>
      <c r="J368" s="93">
        <v>0</v>
      </c>
      <c r="K368" s="407">
        <f t="shared" si="14"/>
        <v>0</v>
      </c>
      <c r="L368" s="554"/>
    </row>
    <row r="369" spans="1:12" x14ac:dyDescent="0.2">
      <c r="A369" s="38"/>
      <c r="B369" s="38"/>
      <c r="C369" s="50"/>
      <c r="D369" s="344">
        <v>3110</v>
      </c>
      <c r="E369" s="52" t="s">
        <v>270</v>
      </c>
      <c r="F369" s="127">
        <v>221968</v>
      </c>
      <c r="G369" s="42">
        <v>183761.06</v>
      </c>
      <c r="H369" s="43">
        <f t="shared" si="12"/>
        <v>0.82787185540258057</v>
      </c>
      <c r="I369" s="44">
        <v>221968</v>
      </c>
      <c r="J369" s="45">
        <v>159564</v>
      </c>
      <c r="K369" s="408">
        <f t="shared" si="14"/>
        <v>0.71886037627045341</v>
      </c>
      <c r="L369" s="474"/>
    </row>
    <row r="370" spans="1:12" x14ac:dyDescent="0.2">
      <c r="A370" s="38"/>
      <c r="B370" s="879">
        <v>85219</v>
      </c>
      <c r="C370" s="880"/>
      <c r="D370" s="881"/>
      <c r="E370" s="878" t="s">
        <v>95</v>
      </c>
      <c r="F370" s="902">
        <f>SUM(F371:F389)</f>
        <v>943965</v>
      </c>
      <c r="G370" s="883">
        <f>SUM(G371:G389)</f>
        <v>680413.65000000026</v>
      </c>
      <c r="H370" s="277">
        <f t="shared" si="12"/>
        <v>0.72080389633090236</v>
      </c>
      <c r="I370" s="883">
        <f>SUM(I371:I389)</f>
        <v>896251.53999999992</v>
      </c>
      <c r="J370" s="885">
        <f>SUM(J371:J389)</f>
        <v>1136276</v>
      </c>
      <c r="K370" s="995">
        <f t="shared" si="14"/>
        <v>1.2037268330923285</v>
      </c>
      <c r="L370" s="539"/>
    </row>
    <row r="371" spans="1:12" ht="22.5" x14ac:dyDescent="0.2">
      <c r="A371" s="38"/>
      <c r="B371" s="38"/>
      <c r="C371" s="50"/>
      <c r="D371" s="344">
        <v>3020</v>
      </c>
      <c r="E371" s="52" t="s">
        <v>181</v>
      </c>
      <c r="F371" s="105">
        <v>4600</v>
      </c>
      <c r="G371" s="42">
        <v>1547.56</v>
      </c>
      <c r="H371" s="43">
        <f t="shared" si="12"/>
        <v>0.33642608695652171</v>
      </c>
      <c r="I371" s="44">
        <v>4600</v>
      </c>
      <c r="J371" s="45">
        <v>6056</v>
      </c>
      <c r="K371" s="408">
        <f t="shared" si="14"/>
        <v>1.3165217391304347</v>
      </c>
      <c r="L371" s="474"/>
    </row>
    <row r="372" spans="1:12" x14ac:dyDescent="0.2">
      <c r="A372" s="38"/>
      <c r="B372" s="38"/>
      <c r="C372" s="50"/>
      <c r="D372" s="344">
        <v>4010</v>
      </c>
      <c r="E372" s="52" t="s">
        <v>141</v>
      </c>
      <c r="F372" s="127">
        <v>594636</v>
      </c>
      <c r="G372" s="42">
        <v>411036.19</v>
      </c>
      <c r="H372" s="43">
        <f t="shared" si="12"/>
        <v>0.69124000228711346</v>
      </c>
      <c r="I372" s="44">
        <v>556636</v>
      </c>
      <c r="J372" s="45">
        <v>705656</v>
      </c>
      <c r="K372" s="408">
        <f t="shared" si="14"/>
        <v>1.186702453265527</v>
      </c>
      <c r="L372" s="474"/>
    </row>
    <row r="373" spans="1:12" x14ac:dyDescent="0.2">
      <c r="A373" s="38"/>
      <c r="B373" s="38"/>
      <c r="C373" s="129"/>
      <c r="D373" s="387">
        <v>4040</v>
      </c>
      <c r="E373" s="95" t="s">
        <v>174</v>
      </c>
      <c r="F373" s="96">
        <v>43952</v>
      </c>
      <c r="G373" s="42">
        <v>42583.71</v>
      </c>
      <c r="H373" s="43">
        <f t="shared" si="12"/>
        <v>0.96886853840553333</v>
      </c>
      <c r="I373" s="44">
        <v>42583.71</v>
      </c>
      <c r="J373" s="45">
        <v>45956</v>
      </c>
      <c r="K373" s="413">
        <f t="shared" si="14"/>
        <v>1.0455951947579176</v>
      </c>
      <c r="L373" s="474"/>
    </row>
    <row r="374" spans="1:12" x14ac:dyDescent="0.2">
      <c r="A374" s="38"/>
      <c r="B374" s="38"/>
      <c r="C374" s="242"/>
      <c r="D374" s="418">
        <v>4110</v>
      </c>
      <c r="E374" s="98" t="s">
        <v>142</v>
      </c>
      <c r="F374" s="99">
        <v>105673</v>
      </c>
      <c r="G374" s="42">
        <v>76235.429999999993</v>
      </c>
      <c r="H374" s="43">
        <f t="shared" si="12"/>
        <v>0.72142770622580976</v>
      </c>
      <c r="I374" s="44">
        <v>98173</v>
      </c>
      <c r="J374" s="45">
        <v>122634</v>
      </c>
      <c r="K374" s="398">
        <f t="shared" si="14"/>
        <v>1.1605045754355416</v>
      </c>
      <c r="L374" s="474"/>
    </row>
    <row r="375" spans="1:12" x14ac:dyDescent="0.2">
      <c r="A375" s="38"/>
      <c r="B375" s="38"/>
      <c r="C375" s="163"/>
      <c r="D375" s="388">
        <v>4120</v>
      </c>
      <c r="E375" s="125" t="s">
        <v>143</v>
      </c>
      <c r="F375" s="386">
        <v>15036</v>
      </c>
      <c r="G375" s="90">
        <v>7094.54</v>
      </c>
      <c r="H375" s="91">
        <f t="shared" si="12"/>
        <v>0.47183692471401967</v>
      </c>
      <c r="I375" s="92">
        <v>15036</v>
      </c>
      <c r="J375" s="93">
        <v>17448</v>
      </c>
      <c r="K375" s="407">
        <f t="shared" si="14"/>
        <v>1.1604150039904231</v>
      </c>
      <c r="L375" s="474"/>
    </row>
    <row r="376" spans="1:12" ht="22.5" x14ac:dyDescent="0.2">
      <c r="A376" s="38"/>
      <c r="B376" s="38"/>
      <c r="C376" s="39"/>
      <c r="D376" s="341">
        <v>4140</v>
      </c>
      <c r="E376" s="28" t="s">
        <v>193</v>
      </c>
      <c r="F376" s="41">
        <v>14000</v>
      </c>
      <c r="G376" s="42">
        <v>7580</v>
      </c>
      <c r="H376" s="43">
        <f t="shared" si="12"/>
        <v>0.54142857142857148</v>
      </c>
      <c r="I376" s="44">
        <v>14000</v>
      </c>
      <c r="J376" s="45">
        <v>24000</v>
      </c>
      <c r="K376" s="408">
        <f t="shared" si="14"/>
        <v>1.7142857142857142</v>
      </c>
      <c r="L376" s="343"/>
    </row>
    <row r="377" spans="1:12" x14ac:dyDescent="0.2">
      <c r="A377" s="38"/>
      <c r="B377" s="38"/>
      <c r="C377" s="50"/>
      <c r="D377" s="344">
        <v>4170</v>
      </c>
      <c r="E377" s="52" t="s">
        <v>148</v>
      </c>
      <c r="F377" s="105">
        <v>12400</v>
      </c>
      <c r="G377" s="42">
        <v>6170</v>
      </c>
      <c r="H377" s="43">
        <f t="shared" si="12"/>
        <v>0.4975806451612903</v>
      </c>
      <c r="I377" s="44">
        <v>12400</v>
      </c>
      <c r="J377" s="45">
        <v>10200</v>
      </c>
      <c r="K377" s="408">
        <f t="shared" si="14"/>
        <v>0.82258064516129037</v>
      </c>
      <c r="L377" s="343"/>
    </row>
    <row r="378" spans="1:12" x14ac:dyDescent="0.2">
      <c r="A378" s="38"/>
      <c r="B378" s="38"/>
      <c r="C378" s="50"/>
      <c r="D378" s="387">
        <v>4210</v>
      </c>
      <c r="E378" s="95" t="s">
        <v>144</v>
      </c>
      <c r="F378" s="96">
        <v>28900</v>
      </c>
      <c r="G378" s="42">
        <v>25494.05</v>
      </c>
      <c r="H378" s="43">
        <f t="shared" ref="H378:H400" si="15">G378/F378</f>
        <v>0.8821470588235294</v>
      </c>
      <c r="I378" s="44">
        <v>28900</v>
      </c>
      <c r="J378" s="45">
        <v>64800</v>
      </c>
      <c r="K378" s="413">
        <f t="shared" si="14"/>
        <v>2.2422145328719725</v>
      </c>
      <c r="L378" s="343"/>
    </row>
    <row r="379" spans="1:12" x14ac:dyDescent="0.2">
      <c r="A379" s="38"/>
      <c r="B379" s="38"/>
      <c r="C379" s="50"/>
      <c r="D379" s="388">
        <v>4260</v>
      </c>
      <c r="E379" s="125" t="s">
        <v>149</v>
      </c>
      <c r="F379" s="386">
        <v>12000</v>
      </c>
      <c r="G379" s="90">
        <v>8403.2900000000009</v>
      </c>
      <c r="H379" s="91">
        <f t="shared" si="15"/>
        <v>0.70027416666666675</v>
      </c>
      <c r="I379" s="92">
        <v>12000</v>
      </c>
      <c r="J379" s="93">
        <v>12000</v>
      </c>
      <c r="K379" s="407">
        <f t="shared" si="14"/>
        <v>1</v>
      </c>
      <c r="L379" s="416"/>
    </row>
    <row r="380" spans="1:12" x14ac:dyDescent="0.2">
      <c r="A380" s="38"/>
      <c r="B380" s="38"/>
      <c r="C380" s="50"/>
      <c r="D380" s="344">
        <v>4270</v>
      </c>
      <c r="E380" s="52" t="s">
        <v>154</v>
      </c>
      <c r="F380" s="105">
        <v>1000</v>
      </c>
      <c r="G380" s="42">
        <v>505.04</v>
      </c>
      <c r="H380" s="43">
        <f t="shared" si="15"/>
        <v>0.50504000000000004</v>
      </c>
      <c r="I380" s="44">
        <v>1000</v>
      </c>
      <c r="J380" s="45">
        <v>1000</v>
      </c>
      <c r="K380" s="408">
        <f t="shared" si="14"/>
        <v>1</v>
      </c>
      <c r="L380" s="343"/>
    </row>
    <row r="381" spans="1:12" x14ac:dyDescent="0.2">
      <c r="A381" s="38"/>
      <c r="B381" s="38"/>
      <c r="C381" s="50"/>
      <c r="D381" s="344">
        <v>4280</v>
      </c>
      <c r="E381" s="52" t="s">
        <v>198</v>
      </c>
      <c r="F381" s="105">
        <v>700</v>
      </c>
      <c r="G381" s="42">
        <v>394</v>
      </c>
      <c r="H381" s="43">
        <f t="shared" si="15"/>
        <v>0.56285714285714283</v>
      </c>
      <c r="I381" s="44">
        <v>394</v>
      </c>
      <c r="J381" s="45">
        <v>1000</v>
      </c>
      <c r="K381" s="408">
        <f t="shared" si="14"/>
        <v>1.4285714285714286</v>
      </c>
      <c r="L381" s="343"/>
    </row>
    <row r="382" spans="1:12" x14ac:dyDescent="0.2">
      <c r="A382" s="38"/>
      <c r="B382" s="38"/>
      <c r="C382" s="129"/>
      <c r="D382" s="387">
        <v>4300</v>
      </c>
      <c r="E382" s="95" t="s">
        <v>145</v>
      </c>
      <c r="F382" s="96">
        <v>41800</v>
      </c>
      <c r="G382" s="42">
        <v>39924.86</v>
      </c>
      <c r="H382" s="43">
        <f t="shared" si="15"/>
        <v>0.95514019138755979</v>
      </c>
      <c r="I382" s="44">
        <v>41800</v>
      </c>
      <c r="J382" s="45">
        <v>41800</v>
      </c>
      <c r="K382" s="413">
        <f t="shared" si="14"/>
        <v>1</v>
      </c>
      <c r="L382" s="343"/>
    </row>
    <row r="383" spans="1:12" ht="33.75" x14ac:dyDescent="0.2">
      <c r="A383" s="38"/>
      <c r="B383" s="38"/>
      <c r="C383" s="113"/>
      <c r="D383" s="227">
        <v>4360</v>
      </c>
      <c r="E383" s="109" t="s">
        <v>201</v>
      </c>
      <c r="F383" s="115">
        <v>6000</v>
      </c>
      <c r="G383" s="90">
        <v>4396.63</v>
      </c>
      <c r="H383" s="91">
        <f t="shared" si="15"/>
        <v>0.73277166666666671</v>
      </c>
      <c r="I383" s="92">
        <v>5637.08</v>
      </c>
      <c r="J383" s="93">
        <v>6000</v>
      </c>
      <c r="K383" s="420">
        <f t="shared" si="14"/>
        <v>1</v>
      </c>
      <c r="L383" s="416"/>
    </row>
    <row r="384" spans="1:12" ht="33.75" x14ac:dyDescent="0.2">
      <c r="A384" s="38"/>
      <c r="B384" s="38"/>
      <c r="C384" s="113"/>
      <c r="D384" s="227">
        <v>4370</v>
      </c>
      <c r="E384" s="109" t="s">
        <v>239</v>
      </c>
      <c r="F384" s="115">
        <v>2000</v>
      </c>
      <c r="G384" s="90">
        <v>1217.81</v>
      </c>
      <c r="H384" s="91">
        <f t="shared" si="15"/>
        <v>0.60890499999999992</v>
      </c>
      <c r="I384" s="92">
        <v>1823.75</v>
      </c>
      <c r="J384" s="93">
        <v>2200</v>
      </c>
      <c r="K384" s="420">
        <f t="shared" si="14"/>
        <v>1.1000000000000001</v>
      </c>
      <c r="L384" s="416"/>
    </row>
    <row r="385" spans="1:12" ht="22.5" x14ac:dyDescent="0.2">
      <c r="A385" s="38"/>
      <c r="B385" s="38"/>
      <c r="C385" s="38"/>
      <c r="D385" s="421">
        <v>4400</v>
      </c>
      <c r="E385" s="101" t="s">
        <v>275</v>
      </c>
      <c r="F385" s="170">
        <v>23542</v>
      </c>
      <c r="G385" s="90">
        <v>16689.78</v>
      </c>
      <c r="H385" s="91">
        <f t="shared" si="15"/>
        <v>0.70893636904256219</v>
      </c>
      <c r="I385" s="92">
        <v>23542</v>
      </c>
      <c r="J385" s="93">
        <v>33000</v>
      </c>
      <c r="K385" s="407">
        <f t="shared" si="14"/>
        <v>1.4017500637159119</v>
      </c>
      <c r="L385" s="416"/>
    </row>
    <row r="386" spans="1:12" x14ac:dyDescent="0.2">
      <c r="A386" s="38"/>
      <c r="B386" s="38"/>
      <c r="C386" s="50"/>
      <c r="D386" s="344">
        <v>4410</v>
      </c>
      <c r="E386" s="52" t="s">
        <v>176</v>
      </c>
      <c r="F386" s="105">
        <v>8500</v>
      </c>
      <c r="G386" s="42">
        <v>4604.12</v>
      </c>
      <c r="H386" s="43">
        <f t="shared" si="15"/>
        <v>0.5416611764705882</v>
      </c>
      <c r="I386" s="44">
        <v>8500</v>
      </c>
      <c r="J386" s="45">
        <v>10500</v>
      </c>
      <c r="K386" s="408">
        <f t="shared" si="14"/>
        <v>1.2352941176470589</v>
      </c>
      <c r="L386" s="343"/>
    </row>
    <row r="387" spans="1:12" ht="22.5" x14ac:dyDescent="0.2">
      <c r="A387" s="38"/>
      <c r="B387" s="38"/>
      <c r="C387" s="50"/>
      <c r="D387" s="344">
        <v>4440</v>
      </c>
      <c r="E387" s="52" t="s">
        <v>207</v>
      </c>
      <c r="F387" s="53">
        <v>25326</v>
      </c>
      <c r="G387" s="42">
        <v>25326</v>
      </c>
      <c r="H387" s="43">
        <f t="shared" si="15"/>
        <v>1</v>
      </c>
      <c r="I387" s="44">
        <v>25326</v>
      </c>
      <c r="J387" s="45">
        <v>29326</v>
      </c>
      <c r="K387" s="408">
        <f t="shared" si="14"/>
        <v>1.1579404564479192</v>
      </c>
      <c r="L387" s="343"/>
    </row>
    <row r="388" spans="1:12" ht="22.5" x14ac:dyDescent="0.2">
      <c r="A388" s="38"/>
      <c r="B388" s="38"/>
      <c r="C388" s="39"/>
      <c r="D388" s="341">
        <v>4610</v>
      </c>
      <c r="E388" s="28" t="s">
        <v>168</v>
      </c>
      <c r="F388" s="41">
        <v>1200</v>
      </c>
      <c r="G388" s="42">
        <v>490.64</v>
      </c>
      <c r="H388" s="43">
        <f t="shared" si="15"/>
        <v>0.40886666666666666</v>
      </c>
      <c r="I388" s="44">
        <v>1200</v>
      </c>
      <c r="J388" s="45">
        <v>0</v>
      </c>
      <c r="K388" s="408">
        <f t="shared" si="14"/>
        <v>0</v>
      </c>
      <c r="L388" s="343"/>
    </row>
    <row r="389" spans="1:12" ht="22.5" x14ac:dyDescent="0.2">
      <c r="A389" s="38"/>
      <c r="B389" s="113"/>
      <c r="C389" s="129"/>
      <c r="D389" s="387">
        <v>4700</v>
      </c>
      <c r="E389" s="95" t="s">
        <v>209</v>
      </c>
      <c r="F389" s="425">
        <v>2700</v>
      </c>
      <c r="G389" s="42">
        <v>720</v>
      </c>
      <c r="H389" s="43">
        <f t="shared" si="15"/>
        <v>0.26666666666666666</v>
      </c>
      <c r="I389" s="44">
        <v>2700</v>
      </c>
      <c r="J389" s="45">
        <v>2700</v>
      </c>
      <c r="K389" s="413">
        <f t="shared" si="14"/>
        <v>1</v>
      </c>
      <c r="L389" s="343"/>
    </row>
    <row r="390" spans="1:12" ht="22.5" x14ac:dyDescent="0.2">
      <c r="A390" s="38"/>
      <c r="B390" s="940">
        <v>85228</v>
      </c>
      <c r="C390" s="941"/>
      <c r="D390" s="909"/>
      <c r="E390" s="910" t="s">
        <v>96</v>
      </c>
      <c r="F390" s="930">
        <f>SUM(F391:F396)</f>
        <v>374916</v>
      </c>
      <c r="G390" s="913">
        <f>SUM(G391:G396)</f>
        <v>283720.25</v>
      </c>
      <c r="H390" s="1011">
        <f t="shared" si="15"/>
        <v>0.7567568468670316</v>
      </c>
      <c r="I390" s="913">
        <f>SUM(I391:I396)</f>
        <v>374916</v>
      </c>
      <c r="J390" s="914">
        <f>SUM(J391:J396)</f>
        <v>554437</v>
      </c>
      <c r="K390" s="1005">
        <f t="shared" si="14"/>
        <v>1.4788299245697702</v>
      </c>
      <c r="L390" s="422"/>
    </row>
    <row r="391" spans="1:12" x14ac:dyDescent="0.2">
      <c r="A391" s="38"/>
      <c r="B391" s="38"/>
      <c r="C391" s="50"/>
      <c r="D391" s="344">
        <v>4110</v>
      </c>
      <c r="E391" s="52" t="s">
        <v>142</v>
      </c>
      <c r="F391" s="53">
        <v>4166</v>
      </c>
      <c r="G391" s="42">
        <v>2294.19</v>
      </c>
      <c r="H391" s="43">
        <f t="shared" si="15"/>
        <v>0.55069371099375897</v>
      </c>
      <c r="I391" s="44">
        <v>4166</v>
      </c>
      <c r="J391" s="45">
        <v>6543</v>
      </c>
      <c r="K391" s="408">
        <f t="shared" si="14"/>
        <v>1.570571291406625</v>
      </c>
      <c r="L391" s="343"/>
    </row>
    <row r="392" spans="1:12" x14ac:dyDescent="0.2">
      <c r="A392" s="38"/>
      <c r="B392" s="38"/>
      <c r="C392" s="50"/>
      <c r="D392" s="344">
        <v>4170</v>
      </c>
      <c r="E392" s="52" t="s">
        <v>148</v>
      </c>
      <c r="F392" s="53">
        <v>31000</v>
      </c>
      <c r="G392" s="42">
        <v>15447</v>
      </c>
      <c r="H392" s="43">
        <f t="shared" si="15"/>
        <v>0.49829032258064515</v>
      </c>
      <c r="I392" s="44">
        <v>31000</v>
      </c>
      <c r="J392" s="45">
        <v>38000</v>
      </c>
      <c r="K392" s="408">
        <f t="shared" si="14"/>
        <v>1.2258064516129032</v>
      </c>
      <c r="L392" s="343"/>
    </row>
    <row r="393" spans="1:12" x14ac:dyDescent="0.2">
      <c r="A393" s="38"/>
      <c r="B393" s="38"/>
      <c r="C393" s="50"/>
      <c r="D393" s="344">
        <v>4210</v>
      </c>
      <c r="E393" s="52" t="s">
        <v>144</v>
      </c>
      <c r="F393" s="105">
        <v>400</v>
      </c>
      <c r="G393" s="42">
        <v>158.46</v>
      </c>
      <c r="H393" s="43">
        <f t="shared" si="15"/>
        <v>0.39615</v>
      </c>
      <c r="I393" s="44">
        <v>400</v>
      </c>
      <c r="J393" s="45">
        <v>0</v>
      </c>
      <c r="K393" s="408">
        <f t="shared" si="14"/>
        <v>0</v>
      </c>
      <c r="L393" s="343"/>
    </row>
    <row r="394" spans="1:12" x14ac:dyDescent="0.2">
      <c r="A394" s="38"/>
      <c r="B394" s="38"/>
      <c r="C394" s="50"/>
      <c r="D394" s="344">
        <v>4300</v>
      </c>
      <c r="E394" s="52" t="s">
        <v>145</v>
      </c>
      <c r="F394" s="105">
        <v>37302</v>
      </c>
      <c r="G394" s="42">
        <v>26866.9</v>
      </c>
      <c r="H394" s="43">
        <f t="shared" si="15"/>
        <v>0.72025360570478802</v>
      </c>
      <c r="I394" s="44">
        <v>37302</v>
      </c>
      <c r="J394" s="45">
        <v>38300</v>
      </c>
      <c r="K394" s="408">
        <f t="shared" si="14"/>
        <v>1.0267545976087074</v>
      </c>
      <c r="L394" s="343"/>
    </row>
    <row r="395" spans="1:12" ht="33.75" x14ac:dyDescent="0.2">
      <c r="A395" s="38"/>
      <c r="B395" s="38"/>
      <c r="C395" s="129"/>
      <c r="D395" s="387">
        <v>4330</v>
      </c>
      <c r="E395" s="95" t="s">
        <v>276</v>
      </c>
      <c r="F395" s="107">
        <v>301450</v>
      </c>
      <c r="G395" s="42">
        <v>238953.7</v>
      </c>
      <c r="H395" s="43">
        <f t="shared" si="15"/>
        <v>0.7926810416321115</v>
      </c>
      <c r="I395" s="44">
        <v>301450</v>
      </c>
      <c r="J395" s="45">
        <v>471594</v>
      </c>
      <c r="K395" s="413">
        <f t="shared" si="14"/>
        <v>1.5644186432244154</v>
      </c>
      <c r="L395" s="343"/>
    </row>
    <row r="396" spans="1:12" x14ac:dyDescent="0.2">
      <c r="A396" s="38"/>
      <c r="B396" s="38"/>
      <c r="C396" s="242"/>
      <c r="D396" s="418">
        <v>4410</v>
      </c>
      <c r="E396" s="98" t="s">
        <v>176</v>
      </c>
      <c r="F396" s="192">
        <v>598</v>
      </c>
      <c r="G396" s="42">
        <v>0</v>
      </c>
      <c r="H396" s="43">
        <v>0</v>
      </c>
      <c r="I396" s="44">
        <v>598</v>
      </c>
      <c r="J396" s="45">
        <v>0</v>
      </c>
      <c r="K396" s="398">
        <v>0</v>
      </c>
      <c r="L396" s="416"/>
    </row>
    <row r="397" spans="1:12" x14ac:dyDescent="0.2">
      <c r="A397" s="38"/>
      <c r="B397" s="879">
        <v>85295</v>
      </c>
      <c r="C397" s="880"/>
      <c r="D397" s="881"/>
      <c r="E397" s="878" t="s">
        <v>20</v>
      </c>
      <c r="F397" s="930">
        <f>SUM(F398:F400)</f>
        <v>301755</v>
      </c>
      <c r="G397" s="913">
        <f>SUM(G398:G400)</f>
        <v>250941.83</v>
      </c>
      <c r="H397" s="1011">
        <f t="shared" si="15"/>
        <v>0.8316078606816788</v>
      </c>
      <c r="I397" s="883">
        <f>SUM(I398:I400)</f>
        <v>301755</v>
      </c>
      <c r="J397" s="885">
        <f>SUM(J398:J400)</f>
        <v>102570</v>
      </c>
      <c r="K397" s="995">
        <f t="shared" si="14"/>
        <v>0.3399115176219118</v>
      </c>
      <c r="L397" s="340"/>
    </row>
    <row r="398" spans="1:12" ht="19.5" x14ac:dyDescent="0.2">
      <c r="A398" s="38"/>
      <c r="B398" s="38"/>
      <c r="C398" s="50"/>
      <c r="D398" s="388">
        <v>3110</v>
      </c>
      <c r="E398" s="125" t="s">
        <v>270</v>
      </c>
      <c r="F398" s="126">
        <v>299185</v>
      </c>
      <c r="G398" s="90">
        <v>249326.94</v>
      </c>
      <c r="H398" s="91">
        <f t="shared" si="15"/>
        <v>0.83335374433878706</v>
      </c>
      <c r="I398" s="92">
        <v>299185</v>
      </c>
      <c r="J398" s="93">
        <v>100000</v>
      </c>
      <c r="K398" s="407">
        <f t="shared" si="14"/>
        <v>0.33424135568293867</v>
      </c>
      <c r="L398" s="416" t="s">
        <v>277</v>
      </c>
    </row>
    <row r="399" spans="1:12" x14ac:dyDescent="0.2">
      <c r="A399" s="38"/>
      <c r="B399" s="38"/>
      <c r="C399" s="129"/>
      <c r="D399" s="387">
        <v>4210</v>
      </c>
      <c r="E399" s="95" t="s">
        <v>144</v>
      </c>
      <c r="F399" s="425">
        <v>1600</v>
      </c>
      <c r="G399" s="42">
        <v>860.49</v>
      </c>
      <c r="H399" s="43">
        <f t="shared" si="15"/>
        <v>0.53780625000000004</v>
      </c>
      <c r="I399" s="44">
        <v>1600</v>
      </c>
      <c r="J399" s="45">
        <v>1600</v>
      </c>
      <c r="K399" s="413">
        <f t="shared" si="14"/>
        <v>1</v>
      </c>
      <c r="L399" s="343"/>
    </row>
    <row r="400" spans="1:12" x14ac:dyDescent="0.2">
      <c r="A400" s="38"/>
      <c r="B400" s="38"/>
      <c r="C400" s="163"/>
      <c r="D400" s="388">
        <v>4300</v>
      </c>
      <c r="E400" s="125" t="s">
        <v>145</v>
      </c>
      <c r="F400" s="352">
        <v>970</v>
      </c>
      <c r="G400" s="90">
        <v>754.4</v>
      </c>
      <c r="H400" s="91">
        <f t="shared" si="15"/>
        <v>0.77773195876288659</v>
      </c>
      <c r="I400" s="92">
        <v>970</v>
      </c>
      <c r="J400" s="93">
        <v>970</v>
      </c>
      <c r="K400" s="407">
        <f t="shared" si="14"/>
        <v>1</v>
      </c>
      <c r="L400" s="416"/>
    </row>
    <row r="401" spans="1:12" s="1037" customFormat="1" ht="22.5" x14ac:dyDescent="0.2">
      <c r="A401" s="971">
        <v>853</v>
      </c>
      <c r="B401" s="823"/>
      <c r="C401" s="823"/>
      <c r="D401" s="824"/>
      <c r="E401" s="825" t="s">
        <v>97</v>
      </c>
      <c r="F401" s="838">
        <f>F402</f>
        <v>237385.48</v>
      </c>
      <c r="G401" s="827">
        <f>G402</f>
        <v>129944.37</v>
      </c>
      <c r="H401" s="828">
        <f>G401/F401</f>
        <v>0.54739813909426971</v>
      </c>
      <c r="I401" s="827">
        <f>I402</f>
        <v>237385.48</v>
      </c>
      <c r="J401" s="829">
        <f>J402</f>
        <v>0</v>
      </c>
      <c r="K401" s="977">
        <f t="shared" si="14"/>
        <v>0</v>
      </c>
      <c r="L401" s="1036"/>
    </row>
    <row r="402" spans="1:12" x14ac:dyDescent="0.2">
      <c r="A402" s="26"/>
      <c r="B402" s="879">
        <v>85395</v>
      </c>
      <c r="C402" s="880"/>
      <c r="D402" s="881"/>
      <c r="E402" s="878" t="s">
        <v>20</v>
      </c>
      <c r="F402" s="902">
        <f>SUM(F403:F417)</f>
        <v>237385.48</v>
      </c>
      <c r="G402" s="883">
        <f>SUM(G403:G417)</f>
        <v>129944.37</v>
      </c>
      <c r="H402" s="884">
        <f>G402/F402</f>
        <v>0.54739813909426971</v>
      </c>
      <c r="I402" s="883">
        <f>SUM(I403:I417)</f>
        <v>237385.48</v>
      </c>
      <c r="J402" s="885">
        <f>SUM(J403:J417)</f>
        <v>0</v>
      </c>
      <c r="K402" s="995">
        <f t="shared" si="14"/>
        <v>0</v>
      </c>
      <c r="L402" s="340"/>
    </row>
    <row r="403" spans="1:12" x14ac:dyDescent="0.2">
      <c r="A403" s="38"/>
      <c r="B403" s="38"/>
      <c r="C403" s="50"/>
      <c r="D403" s="344">
        <v>3119</v>
      </c>
      <c r="E403" s="52" t="s">
        <v>270</v>
      </c>
      <c r="F403" s="527">
        <v>24925.48</v>
      </c>
      <c r="G403" s="42">
        <v>12000</v>
      </c>
      <c r="H403" s="43">
        <f>G403/F403</f>
        <v>0.48143506163171179</v>
      </c>
      <c r="I403" s="527">
        <v>24925.48</v>
      </c>
      <c r="J403" s="45">
        <v>0</v>
      </c>
      <c r="K403" s="408">
        <f t="shared" si="14"/>
        <v>0</v>
      </c>
      <c r="L403" s="343"/>
    </row>
    <row r="404" spans="1:12" x14ac:dyDescent="0.2">
      <c r="A404" s="38"/>
      <c r="B404" s="38"/>
      <c r="C404" s="50"/>
      <c r="D404" s="344">
        <v>4017</v>
      </c>
      <c r="E404" s="52" t="s">
        <v>141</v>
      </c>
      <c r="F404" s="527">
        <v>27911.46</v>
      </c>
      <c r="G404" s="42">
        <v>17347.21</v>
      </c>
      <c r="H404" s="43">
        <f t="shared" ref="H404:H417" si="16">G404/F404</f>
        <v>0.62150851299072141</v>
      </c>
      <c r="I404" s="527">
        <v>27911.46</v>
      </c>
      <c r="J404" s="45">
        <v>0</v>
      </c>
      <c r="K404" s="408">
        <f t="shared" si="14"/>
        <v>0</v>
      </c>
      <c r="L404" s="343"/>
    </row>
    <row r="405" spans="1:12" x14ac:dyDescent="0.2">
      <c r="A405" s="38"/>
      <c r="B405" s="38"/>
      <c r="C405" s="50"/>
      <c r="D405" s="344">
        <v>4019</v>
      </c>
      <c r="E405" s="52" t="s">
        <v>141</v>
      </c>
      <c r="F405" s="527">
        <v>1477.65</v>
      </c>
      <c r="G405" s="42">
        <v>918.38</v>
      </c>
      <c r="H405" s="43">
        <f t="shared" si="16"/>
        <v>0.62151389029878523</v>
      </c>
      <c r="I405" s="527">
        <v>1477.65</v>
      </c>
      <c r="J405" s="45">
        <v>0</v>
      </c>
      <c r="K405" s="408">
        <f t="shared" si="14"/>
        <v>0</v>
      </c>
      <c r="L405" s="343"/>
    </row>
    <row r="406" spans="1:12" x14ac:dyDescent="0.2">
      <c r="A406" s="38"/>
      <c r="B406" s="38"/>
      <c r="C406" s="50"/>
      <c r="D406" s="344">
        <v>4117</v>
      </c>
      <c r="E406" s="52" t="s">
        <v>142</v>
      </c>
      <c r="F406" s="527">
        <v>6446.27</v>
      </c>
      <c r="G406" s="42">
        <v>4080.44</v>
      </c>
      <c r="H406" s="43">
        <f t="shared" si="16"/>
        <v>0.63299241266654982</v>
      </c>
      <c r="I406" s="527">
        <v>6446.27</v>
      </c>
      <c r="J406" s="45">
        <v>0</v>
      </c>
      <c r="K406" s="408">
        <f t="shared" si="14"/>
        <v>0</v>
      </c>
      <c r="L406" s="343"/>
    </row>
    <row r="407" spans="1:12" x14ac:dyDescent="0.2">
      <c r="A407" s="38"/>
      <c r="B407" s="38"/>
      <c r="C407" s="50"/>
      <c r="D407" s="344">
        <v>4119</v>
      </c>
      <c r="E407" s="52" t="s">
        <v>142</v>
      </c>
      <c r="F407" s="527">
        <v>341.28</v>
      </c>
      <c r="G407" s="42">
        <v>216.02</v>
      </c>
      <c r="H407" s="43">
        <f t="shared" si="16"/>
        <v>0.63296999531176756</v>
      </c>
      <c r="I407" s="527">
        <v>341.28</v>
      </c>
      <c r="J407" s="45">
        <v>0</v>
      </c>
      <c r="K407" s="408">
        <f t="shared" si="14"/>
        <v>0</v>
      </c>
      <c r="L407" s="343"/>
    </row>
    <row r="408" spans="1:12" x14ac:dyDescent="0.2">
      <c r="A408" s="38"/>
      <c r="B408" s="38"/>
      <c r="C408" s="50"/>
      <c r="D408" s="344">
        <v>4127</v>
      </c>
      <c r="E408" s="52" t="s">
        <v>143</v>
      </c>
      <c r="F408" s="527">
        <v>812.73</v>
      </c>
      <c r="G408" s="42">
        <v>503.23</v>
      </c>
      <c r="H408" s="43">
        <f t="shared" si="16"/>
        <v>0.61918472309377037</v>
      </c>
      <c r="I408" s="527">
        <v>812.73</v>
      </c>
      <c r="J408" s="45">
        <v>0</v>
      </c>
      <c r="K408" s="408">
        <f t="shared" si="14"/>
        <v>0</v>
      </c>
      <c r="L408" s="343"/>
    </row>
    <row r="409" spans="1:12" x14ac:dyDescent="0.2">
      <c r="A409" s="38"/>
      <c r="B409" s="38"/>
      <c r="C409" s="50"/>
      <c r="D409" s="344">
        <v>4129</v>
      </c>
      <c r="E409" s="52" t="s">
        <v>143</v>
      </c>
      <c r="F409" s="527">
        <v>43.03</v>
      </c>
      <c r="G409" s="42">
        <v>26.64</v>
      </c>
      <c r="H409" s="43">
        <f t="shared" si="16"/>
        <v>0.61910295142923544</v>
      </c>
      <c r="I409" s="527">
        <v>43.03</v>
      </c>
      <c r="J409" s="45">
        <v>0</v>
      </c>
      <c r="K409" s="408">
        <f t="shared" si="14"/>
        <v>0</v>
      </c>
      <c r="L409" s="343"/>
    </row>
    <row r="410" spans="1:12" x14ac:dyDescent="0.2">
      <c r="A410" s="38"/>
      <c r="B410" s="38"/>
      <c r="C410" s="50"/>
      <c r="D410" s="344">
        <v>4177</v>
      </c>
      <c r="E410" s="52" t="s">
        <v>148</v>
      </c>
      <c r="F410" s="527">
        <v>42763.62</v>
      </c>
      <c r="G410" s="42">
        <v>17935.509999999998</v>
      </c>
      <c r="H410" s="43">
        <f t="shared" si="16"/>
        <v>0.41941047086285016</v>
      </c>
      <c r="I410" s="527">
        <v>42763.62</v>
      </c>
      <c r="J410" s="45">
        <v>0</v>
      </c>
      <c r="K410" s="408">
        <f t="shared" si="14"/>
        <v>0</v>
      </c>
      <c r="L410" s="343"/>
    </row>
    <row r="411" spans="1:12" x14ac:dyDescent="0.2">
      <c r="A411" s="38"/>
      <c r="B411" s="38"/>
      <c r="C411" s="50"/>
      <c r="D411" s="344">
        <v>4179</v>
      </c>
      <c r="E411" s="52" t="s">
        <v>148</v>
      </c>
      <c r="F411" s="527">
        <v>2263.96</v>
      </c>
      <c r="G411" s="42">
        <v>949.53</v>
      </c>
      <c r="H411" s="43">
        <f t="shared" si="16"/>
        <v>0.41941112033781514</v>
      </c>
      <c r="I411" s="527">
        <v>2263.96</v>
      </c>
      <c r="J411" s="45">
        <v>0</v>
      </c>
      <c r="K411" s="408">
        <f t="shared" si="14"/>
        <v>0</v>
      </c>
      <c r="L411" s="343"/>
    </row>
    <row r="412" spans="1:12" x14ac:dyDescent="0.2">
      <c r="A412" s="38"/>
      <c r="B412" s="38"/>
      <c r="C412" s="129"/>
      <c r="D412" s="387">
        <v>4217</v>
      </c>
      <c r="E412" s="95" t="s">
        <v>144</v>
      </c>
      <c r="F412" s="481">
        <v>4501.67</v>
      </c>
      <c r="G412" s="42">
        <v>3077.1</v>
      </c>
      <c r="H412" s="43">
        <f t="shared" si="16"/>
        <v>0.68354632836258544</v>
      </c>
      <c r="I412" s="481">
        <v>4501.67</v>
      </c>
      <c r="J412" s="45">
        <v>0</v>
      </c>
      <c r="K412" s="413">
        <f t="shared" si="14"/>
        <v>0</v>
      </c>
      <c r="L412" s="343"/>
    </row>
    <row r="413" spans="1:12" x14ac:dyDescent="0.2">
      <c r="A413" s="38"/>
      <c r="B413" s="38"/>
      <c r="C413" s="163"/>
      <c r="D413" s="388">
        <v>4219</v>
      </c>
      <c r="E413" s="125" t="s">
        <v>144</v>
      </c>
      <c r="F413" s="558">
        <v>238.33</v>
      </c>
      <c r="G413" s="90">
        <v>162.9</v>
      </c>
      <c r="H413" s="91">
        <f t="shared" si="16"/>
        <v>0.68350606302186045</v>
      </c>
      <c r="I413" s="558">
        <v>238.33</v>
      </c>
      <c r="J413" s="93">
        <v>0</v>
      </c>
      <c r="K413" s="407">
        <f t="shared" si="14"/>
        <v>0</v>
      </c>
      <c r="L413" s="416"/>
    </row>
    <row r="414" spans="1:12" x14ac:dyDescent="0.2">
      <c r="A414" s="38"/>
      <c r="B414" s="38"/>
      <c r="C414" s="50"/>
      <c r="D414" s="344">
        <v>4307</v>
      </c>
      <c r="E414" s="52" t="s">
        <v>145</v>
      </c>
      <c r="F414" s="527">
        <v>117632.41</v>
      </c>
      <c r="G414" s="42">
        <v>67788.59</v>
      </c>
      <c r="H414" s="43">
        <f t="shared" si="16"/>
        <v>0.57627476985296822</v>
      </c>
      <c r="I414" s="527">
        <v>117632.41</v>
      </c>
      <c r="J414" s="45">
        <v>0</v>
      </c>
      <c r="K414" s="408">
        <f t="shared" si="14"/>
        <v>0</v>
      </c>
      <c r="L414" s="343"/>
    </row>
    <row r="415" spans="1:12" x14ac:dyDescent="0.2">
      <c r="A415" s="38"/>
      <c r="B415" s="38"/>
      <c r="C415" s="129"/>
      <c r="D415" s="387">
        <v>4309</v>
      </c>
      <c r="E415" s="95" t="s">
        <v>145</v>
      </c>
      <c r="F415" s="481">
        <v>6227.59</v>
      </c>
      <c r="G415" s="42">
        <v>3588.82</v>
      </c>
      <c r="H415" s="43">
        <f t="shared" si="16"/>
        <v>0.57627750060617355</v>
      </c>
      <c r="I415" s="481">
        <v>6227.59</v>
      </c>
      <c r="J415" s="45">
        <v>0</v>
      </c>
      <c r="K415" s="413">
        <f t="shared" si="14"/>
        <v>0</v>
      </c>
      <c r="L415" s="343"/>
    </row>
    <row r="416" spans="1:12" ht="22.5" x14ac:dyDescent="0.2">
      <c r="A416" s="38"/>
      <c r="B416" s="38"/>
      <c r="C416" s="242"/>
      <c r="D416" s="418">
        <v>4407</v>
      </c>
      <c r="E416" s="36" t="s">
        <v>275</v>
      </c>
      <c r="F416" s="559">
        <v>1709.5</v>
      </c>
      <c r="G416" s="42">
        <v>1282.1300000000001</v>
      </c>
      <c r="H416" s="43">
        <f t="shared" si="16"/>
        <v>0.75000292483182218</v>
      </c>
      <c r="I416" s="559">
        <v>1709.5</v>
      </c>
      <c r="J416" s="45">
        <v>0</v>
      </c>
      <c r="K416" s="398">
        <f t="shared" si="14"/>
        <v>0</v>
      </c>
      <c r="L416" s="416"/>
    </row>
    <row r="417" spans="1:12" ht="22.5" x14ac:dyDescent="0.2">
      <c r="A417" s="38"/>
      <c r="B417" s="38"/>
      <c r="C417" s="163"/>
      <c r="D417" s="388">
        <v>4409</v>
      </c>
      <c r="E417" s="101" t="s">
        <v>275</v>
      </c>
      <c r="F417" s="558">
        <v>90.5</v>
      </c>
      <c r="G417" s="90">
        <v>67.87</v>
      </c>
      <c r="H417" s="91">
        <f t="shared" si="16"/>
        <v>0.74994475138121552</v>
      </c>
      <c r="I417" s="558">
        <v>90.5</v>
      </c>
      <c r="J417" s="93">
        <v>0</v>
      </c>
      <c r="K417" s="407">
        <f t="shared" si="14"/>
        <v>0</v>
      </c>
      <c r="L417" s="343"/>
    </row>
    <row r="418" spans="1:12" s="1037" customFormat="1" x14ac:dyDescent="0.2">
      <c r="A418" s="971">
        <v>854</v>
      </c>
      <c r="B418" s="831"/>
      <c r="C418" s="831"/>
      <c r="D418" s="839"/>
      <c r="E418" s="840" t="s">
        <v>99</v>
      </c>
      <c r="F418" s="975">
        <f>F419+F431+F434</f>
        <v>914180</v>
      </c>
      <c r="G418" s="842">
        <f>G419+G431+G434</f>
        <v>630801.42999999993</v>
      </c>
      <c r="H418" s="843">
        <f>G418/F418</f>
        <v>0.69001884749174114</v>
      </c>
      <c r="I418" s="842">
        <f>I419+I431+I434</f>
        <v>889418.42999999993</v>
      </c>
      <c r="J418" s="844">
        <f>J419+J431+J434</f>
        <v>482433</v>
      </c>
      <c r="K418" s="982">
        <f t="shared" si="14"/>
        <v>0.52772211161915594</v>
      </c>
      <c r="L418" s="1036"/>
    </row>
    <row r="419" spans="1:12" x14ac:dyDescent="0.2">
      <c r="A419" s="26"/>
      <c r="B419" s="940">
        <v>85401</v>
      </c>
      <c r="C419" s="941"/>
      <c r="D419" s="909"/>
      <c r="E419" s="910" t="s">
        <v>278</v>
      </c>
      <c r="F419" s="930">
        <f>SUM(F420:F430)</f>
        <v>478359</v>
      </c>
      <c r="G419" s="913">
        <f>SUM(G420:G430)</f>
        <v>340349.43</v>
      </c>
      <c r="H419" s="912">
        <f>G419/F419</f>
        <v>0.71149373169523311</v>
      </c>
      <c r="I419" s="913">
        <f>SUM(I420:I430)</f>
        <v>472319.25</v>
      </c>
      <c r="J419" s="914">
        <f>SUM(J420:J430)</f>
        <v>409867</v>
      </c>
      <c r="K419" s="1005">
        <f t="shared" si="14"/>
        <v>0.85681883271768688</v>
      </c>
      <c r="L419" s="340"/>
    </row>
    <row r="420" spans="1:12" ht="22.5" x14ac:dyDescent="0.2">
      <c r="A420" s="38"/>
      <c r="B420" s="38"/>
      <c r="C420" s="50"/>
      <c r="D420" s="344">
        <v>3020</v>
      </c>
      <c r="E420" s="52" t="s">
        <v>181</v>
      </c>
      <c r="F420" s="527">
        <v>978</v>
      </c>
      <c r="G420" s="42">
        <v>130</v>
      </c>
      <c r="H420" s="43">
        <f>G420/F420</f>
        <v>0.1329243353783231</v>
      </c>
      <c r="I420" s="44">
        <v>978</v>
      </c>
      <c r="J420" s="45">
        <v>778</v>
      </c>
      <c r="K420" s="408">
        <f t="shared" si="14"/>
        <v>0.79550102249488752</v>
      </c>
      <c r="L420" s="343"/>
    </row>
    <row r="421" spans="1:12" x14ac:dyDescent="0.2">
      <c r="A421" s="38"/>
      <c r="B421" s="38"/>
      <c r="C421" s="50"/>
      <c r="D421" s="344">
        <v>4010</v>
      </c>
      <c r="E421" s="52" t="s">
        <v>141</v>
      </c>
      <c r="F421" s="527">
        <v>346387</v>
      </c>
      <c r="G421" s="42">
        <v>246611.17</v>
      </c>
      <c r="H421" s="43">
        <f t="shared" ref="H421:H433" si="17">G421/F421</f>
        <v>0.71195272917286156</v>
      </c>
      <c r="I421" s="44">
        <v>343600</v>
      </c>
      <c r="J421" s="45">
        <v>278801</v>
      </c>
      <c r="K421" s="408">
        <f t="shared" si="14"/>
        <v>0.80488297770990247</v>
      </c>
      <c r="L421" s="343"/>
    </row>
    <row r="422" spans="1:12" x14ac:dyDescent="0.2">
      <c r="A422" s="38"/>
      <c r="B422" s="38"/>
      <c r="C422" s="50"/>
      <c r="D422" s="344">
        <v>4040</v>
      </c>
      <c r="E422" s="52" t="s">
        <v>174</v>
      </c>
      <c r="F422" s="527">
        <v>22222</v>
      </c>
      <c r="G422" s="42">
        <v>20349.25</v>
      </c>
      <c r="H422" s="43">
        <f t="shared" si="17"/>
        <v>0.91572540725407259</v>
      </c>
      <c r="I422" s="44">
        <v>20349.25</v>
      </c>
      <c r="J422" s="45">
        <v>29500</v>
      </c>
      <c r="K422" s="408">
        <f t="shared" si="14"/>
        <v>1.3275132751327514</v>
      </c>
      <c r="L422" s="343"/>
    </row>
    <row r="423" spans="1:12" x14ac:dyDescent="0.2">
      <c r="A423" s="38"/>
      <c r="B423" s="38"/>
      <c r="C423" s="50"/>
      <c r="D423" s="344">
        <v>4110</v>
      </c>
      <c r="E423" s="52" t="s">
        <v>142</v>
      </c>
      <c r="F423" s="527">
        <v>64768</v>
      </c>
      <c r="G423" s="42">
        <v>43726.73</v>
      </c>
      <c r="H423" s="43">
        <f t="shared" si="17"/>
        <v>0.67512861289525694</v>
      </c>
      <c r="I423" s="44">
        <v>63800</v>
      </c>
      <c r="J423" s="45">
        <v>53349</v>
      </c>
      <c r="K423" s="408">
        <f t="shared" si="14"/>
        <v>0.82369379940711462</v>
      </c>
      <c r="L423" s="343"/>
    </row>
    <row r="424" spans="1:12" x14ac:dyDescent="0.2">
      <c r="A424" s="38"/>
      <c r="B424" s="38"/>
      <c r="C424" s="129"/>
      <c r="D424" s="387">
        <v>4120</v>
      </c>
      <c r="E424" s="95" t="s">
        <v>143</v>
      </c>
      <c r="F424" s="481">
        <v>9242</v>
      </c>
      <c r="G424" s="42">
        <v>6269.6</v>
      </c>
      <c r="H424" s="43">
        <f t="shared" si="17"/>
        <v>0.67838130274832287</v>
      </c>
      <c r="I424" s="44">
        <v>8830</v>
      </c>
      <c r="J424" s="45">
        <v>7603</v>
      </c>
      <c r="K424" s="413">
        <f t="shared" ref="K424:K488" si="18">J424/F424</f>
        <v>0.82265743345596187</v>
      </c>
      <c r="L424" s="343"/>
    </row>
    <row r="425" spans="1:12" x14ac:dyDescent="0.2">
      <c r="A425" s="38"/>
      <c r="B425" s="38"/>
      <c r="C425" s="163"/>
      <c r="D425" s="388">
        <v>4210</v>
      </c>
      <c r="E425" s="125" t="s">
        <v>144</v>
      </c>
      <c r="F425" s="558">
        <v>8800</v>
      </c>
      <c r="G425" s="90">
        <v>5137.62</v>
      </c>
      <c r="H425" s="91">
        <f t="shared" si="17"/>
        <v>0.5838204545454545</v>
      </c>
      <c r="I425" s="92">
        <v>8800</v>
      </c>
      <c r="J425" s="93">
        <v>10300</v>
      </c>
      <c r="K425" s="407">
        <f t="shared" si="18"/>
        <v>1.1704545454545454</v>
      </c>
      <c r="L425" s="416"/>
    </row>
    <row r="426" spans="1:12" ht="22.5" x14ac:dyDescent="0.2">
      <c r="A426" s="38"/>
      <c r="B426" s="38"/>
      <c r="C426" s="129"/>
      <c r="D426" s="387">
        <v>4240</v>
      </c>
      <c r="E426" s="95" t="s">
        <v>196</v>
      </c>
      <c r="F426" s="481">
        <v>3400</v>
      </c>
      <c r="G426" s="42">
        <v>0</v>
      </c>
      <c r="H426" s="43">
        <f t="shared" si="17"/>
        <v>0</v>
      </c>
      <c r="I426" s="44">
        <v>3400</v>
      </c>
      <c r="J426" s="45">
        <v>6900</v>
      </c>
      <c r="K426" s="413">
        <f t="shared" si="18"/>
        <v>2.0294117647058822</v>
      </c>
      <c r="L426" s="343"/>
    </row>
    <row r="427" spans="1:12" x14ac:dyDescent="0.2">
      <c r="A427" s="38"/>
      <c r="B427" s="38"/>
      <c r="C427" s="113"/>
      <c r="D427" s="227">
        <v>4260</v>
      </c>
      <c r="E427" s="109" t="s">
        <v>149</v>
      </c>
      <c r="F427" s="526">
        <v>6000</v>
      </c>
      <c r="G427" s="90">
        <v>2862.28</v>
      </c>
      <c r="H427" s="91">
        <f t="shared" si="17"/>
        <v>0.47704666666666667</v>
      </c>
      <c r="I427" s="92">
        <v>6000</v>
      </c>
      <c r="J427" s="93">
        <v>6000</v>
      </c>
      <c r="K427" s="420">
        <f t="shared" si="18"/>
        <v>1</v>
      </c>
      <c r="L427" s="416"/>
    </row>
    <row r="428" spans="1:12" x14ac:dyDescent="0.2">
      <c r="A428" s="38"/>
      <c r="B428" s="38"/>
      <c r="C428" s="163"/>
      <c r="D428" s="388">
        <v>4270</v>
      </c>
      <c r="E428" s="125" t="s">
        <v>154</v>
      </c>
      <c r="F428" s="558">
        <v>1300</v>
      </c>
      <c r="G428" s="90">
        <v>713.93</v>
      </c>
      <c r="H428" s="91">
        <f t="shared" si="17"/>
        <v>0.54917692307692301</v>
      </c>
      <c r="I428" s="92">
        <v>1300</v>
      </c>
      <c r="J428" s="93">
        <v>1000</v>
      </c>
      <c r="K428" s="407">
        <f t="shared" si="18"/>
        <v>0.76923076923076927</v>
      </c>
      <c r="L428" s="416"/>
    </row>
    <row r="429" spans="1:12" x14ac:dyDescent="0.2">
      <c r="A429" s="38"/>
      <c r="B429" s="38"/>
      <c r="C429" s="50"/>
      <c r="D429" s="344">
        <v>4300</v>
      </c>
      <c r="E429" s="52" t="s">
        <v>145</v>
      </c>
      <c r="F429" s="527">
        <v>1900</v>
      </c>
      <c r="G429" s="42">
        <v>1186.8499999999999</v>
      </c>
      <c r="H429" s="43">
        <f t="shared" si="17"/>
        <v>0.62465789473684208</v>
      </c>
      <c r="I429" s="44">
        <v>1900</v>
      </c>
      <c r="J429" s="45">
        <v>1900</v>
      </c>
      <c r="K429" s="408">
        <f t="shared" si="18"/>
        <v>1</v>
      </c>
      <c r="L429" s="343"/>
    </row>
    <row r="430" spans="1:12" ht="22.5" x14ac:dyDescent="0.2">
      <c r="A430" s="38"/>
      <c r="B430" s="38"/>
      <c r="C430" s="50"/>
      <c r="D430" s="344">
        <v>4440</v>
      </c>
      <c r="E430" s="52" t="s">
        <v>207</v>
      </c>
      <c r="F430" s="560">
        <v>13362</v>
      </c>
      <c r="G430" s="42">
        <v>13362</v>
      </c>
      <c r="H430" s="43">
        <f t="shared" si="17"/>
        <v>1</v>
      </c>
      <c r="I430" s="44">
        <v>13362</v>
      </c>
      <c r="J430" s="45">
        <v>13736</v>
      </c>
      <c r="K430" s="408">
        <f t="shared" si="18"/>
        <v>1.0279898218829517</v>
      </c>
      <c r="L430" s="343"/>
    </row>
    <row r="431" spans="1:12" x14ac:dyDescent="0.2">
      <c r="A431" s="38"/>
      <c r="B431" s="879">
        <v>85415</v>
      </c>
      <c r="C431" s="880"/>
      <c r="D431" s="881"/>
      <c r="E431" s="904" t="s">
        <v>100</v>
      </c>
      <c r="F431" s="275">
        <f>SUM(F432:F433)</f>
        <v>433248</v>
      </c>
      <c r="G431" s="275">
        <f>SUM(G432:G433)</f>
        <v>289399</v>
      </c>
      <c r="H431" s="277">
        <f t="shared" si="17"/>
        <v>0.66797538592215078</v>
      </c>
      <c r="I431" s="883">
        <f>SUM(I432:I433)</f>
        <v>414899.18</v>
      </c>
      <c r="J431" s="885">
        <f>SUM(J432:J433)</f>
        <v>70000</v>
      </c>
      <c r="K431" s="995">
        <f t="shared" si="18"/>
        <v>0.16157027845483418</v>
      </c>
      <c r="L431" s="340"/>
    </row>
    <row r="432" spans="1:12" x14ac:dyDescent="0.2">
      <c r="A432" s="38"/>
      <c r="B432" s="38"/>
      <c r="C432" s="50"/>
      <c r="D432" s="344">
        <v>3240</v>
      </c>
      <c r="E432" s="52" t="s">
        <v>237</v>
      </c>
      <c r="F432" s="126">
        <v>349219</v>
      </c>
      <c r="G432" s="42">
        <v>289399</v>
      </c>
      <c r="H432" s="43">
        <f t="shared" si="17"/>
        <v>0.82870347833308033</v>
      </c>
      <c r="I432" s="44">
        <v>349219</v>
      </c>
      <c r="J432" s="45">
        <v>70000</v>
      </c>
      <c r="K432" s="408">
        <f t="shared" si="18"/>
        <v>0.20044728379612792</v>
      </c>
      <c r="L432" s="343"/>
    </row>
    <row r="433" spans="1:12" x14ac:dyDescent="0.2">
      <c r="A433" s="38"/>
      <c r="B433" s="38"/>
      <c r="C433" s="50"/>
      <c r="D433" s="344">
        <v>3260</v>
      </c>
      <c r="E433" s="52" t="s">
        <v>279</v>
      </c>
      <c r="F433" s="53">
        <v>84029</v>
      </c>
      <c r="G433" s="42">
        <v>0</v>
      </c>
      <c r="H433" s="43">
        <f t="shared" si="17"/>
        <v>0</v>
      </c>
      <c r="I433" s="44">
        <v>65680.179999999993</v>
      </c>
      <c r="J433" s="45">
        <v>0</v>
      </c>
      <c r="K433" s="408">
        <f t="shared" si="18"/>
        <v>0</v>
      </c>
      <c r="L433" s="343"/>
    </row>
    <row r="434" spans="1:12" x14ac:dyDescent="0.2">
      <c r="A434" s="38"/>
      <c r="B434" s="879">
        <v>85446</v>
      </c>
      <c r="C434" s="880"/>
      <c r="D434" s="881"/>
      <c r="E434" s="878" t="s">
        <v>260</v>
      </c>
      <c r="F434" s="883">
        <f>SUM(F435:F435)</f>
        <v>2573</v>
      </c>
      <c r="G434" s="883">
        <f>SUM(G435:G435)</f>
        <v>1053</v>
      </c>
      <c r="H434" s="277">
        <f>G434/F434</f>
        <v>0.40924990283715507</v>
      </c>
      <c r="I434" s="883">
        <f>SUM(I435:I435)</f>
        <v>2200</v>
      </c>
      <c r="J434" s="885">
        <f>J435</f>
        <v>2566</v>
      </c>
      <c r="K434" s="995">
        <f>J434/F434</f>
        <v>0.99727944034201321</v>
      </c>
      <c r="L434" s="340"/>
    </row>
    <row r="435" spans="1:12" ht="22.5" x14ac:dyDescent="0.2">
      <c r="A435" s="38"/>
      <c r="B435" s="561"/>
      <c r="C435" s="562"/>
      <c r="D435" s="421">
        <v>4700</v>
      </c>
      <c r="E435" s="101" t="s">
        <v>209</v>
      </c>
      <c r="F435" s="563">
        <v>2573</v>
      </c>
      <c r="G435" s="90">
        <v>1053</v>
      </c>
      <c r="H435" s="91">
        <f>G435/F435</f>
        <v>0.40924990283715507</v>
      </c>
      <c r="I435" s="92">
        <v>2200</v>
      </c>
      <c r="J435" s="93">
        <v>2566</v>
      </c>
      <c r="K435" s="407">
        <f>J435/F435</f>
        <v>0.99727944034201321</v>
      </c>
      <c r="L435" s="416"/>
    </row>
    <row r="436" spans="1:12" s="1037" customFormat="1" ht="22.5" x14ac:dyDescent="0.2">
      <c r="A436" s="971">
        <v>900</v>
      </c>
      <c r="B436" s="823"/>
      <c r="C436" s="823"/>
      <c r="D436" s="824"/>
      <c r="E436" s="825" t="s">
        <v>102</v>
      </c>
      <c r="F436" s="993">
        <f>F437+F441+F446+F448+F452+F456+F461+F463</f>
        <v>13211728</v>
      </c>
      <c r="G436" s="827">
        <f>G437+G441+G446+G448+G452+G456+G461+G463</f>
        <v>9064963.629999999</v>
      </c>
      <c r="H436" s="828">
        <f>G436/F436</f>
        <v>0.68613005278340566</v>
      </c>
      <c r="I436" s="827">
        <f>I437+I441+I446+I448+I452+I456+I461+I463</f>
        <v>12172671.09</v>
      </c>
      <c r="J436" s="829">
        <f>J437+J441+J446+J448+J452+J456+J461+J463</f>
        <v>5254467</v>
      </c>
      <c r="K436" s="977">
        <f t="shared" si="18"/>
        <v>0.39771232044740856</v>
      </c>
      <c r="L436" s="1036"/>
    </row>
    <row r="437" spans="1:12" x14ac:dyDescent="0.2">
      <c r="A437" s="26"/>
      <c r="B437" s="894">
        <v>90001</v>
      </c>
      <c r="C437" s="895"/>
      <c r="D437" s="896"/>
      <c r="E437" s="897" t="s">
        <v>103</v>
      </c>
      <c r="F437" s="1021">
        <f>SUM(F438:F440)</f>
        <v>10631565</v>
      </c>
      <c r="G437" s="899">
        <f>SUM(G438:G440)</f>
        <v>7865462.7699999996</v>
      </c>
      <c r="H437" s="900">
        <f>G437/F437</f>
        <v>0.73982172615226449</v>
      </c>
      <c r="I437" s="899">
        <f>SUM(I438:I440)</f>
        <v>9762053.370000001</v>
      </c>
      <c r="J437" s="901">
        <f>SUM(J438:J440)</f>
        <v>10000</v>
      </c>
      <c r="K437" s="939">
        <f t="shared" si="18"/>
        <v>9.4059529335521156E-4</v>
      </c>
      <c r="L437" s="475"/>
    </row>
    <row r="438" spans="1:12" x14ac:dyDescent="0.2">
      <c r="A438" s="38"/>
      <c r="B438" s="38"/>
      <c r="C438" s="163"/>
      <c r="D438" s="388">
        <v>4300</v>
      </c>
      <c r="E438" s="125" t="s">
        <v>145</v>
      </c>
      <c r="F438" s="352">
        <v>30000</v>
      </c>
      <c r="G438" s="90">
        <v>9892.58</v>
      </c>
      <c r="H438" s="91">
        <f t="shared" ref="H438:H468" si="19">G438/F438</f>
        <v>0.32975266666666664</v>
      </c>
      <c r="I438" s="92">
        <v>29785.16</v>
      </c>
      <c r="J438" s="93">
        <v>10000</v>
      </c>
      <c r="K438" s="407">
        <f t="shared" si="18"/>
        <v>0.33333333333333331</v>
      </c>
      <c r="L438" s="416" t="s">
        <v>280</v>
      </c>
    </row>
    <row r="439" spans="1:12" x14ac:dyDescent="0.2">
      <c r="A439" s="38"/>
      <c r="B439" s="38"/>
      <c r="C439" s="50"/>
      <c r="D439" s="344">
        <v>6057</v>
      </c>
      <c r="E439" s="52" t="s">
        <v>157</v>
      </c>
      <c r="F439" s="150">
        <v>3979072</v>
      </c>
      <c r="G439" s="42">
        <v>3129546.35</v>
      </c>
      <c r="H439" s="43">
        <f t="shared" si="19"/>
        <v>0.78650156368117996</v>
      </c>
      <c r="I439" s="44">
        <v>3860711.56</v>
      </c>
      <c r="J439" s="45">
        <v>0</v>
      </c>
      <c r="K439" s="408">
        <f t="shared" si="18"/>
        <v>0</v>
      </c>
      <c r="L439" s="343"/>
    </row>
    <row r="440" spans="1:12" x14ac:dyDescent="0.2">
      <c r="A440" s="38"/>
      <c r="B440" s="38"/>
      <c r="C440" s="50"/>
      <c r="D440" s="344">
        <v>6059</v>
      </c>
      <c r="E440" s="52" t="s">
        <v>157</v>
      </c>
      <c r="F440" s="150">
        <v>6622493</v>
      </c>
      <c r="G440" s="42">
        <v>4726023.84</v>
      </c>
      <c r="H440" s="43">
        <f t="shared" si="19"/>
        <v>0.71363213822951566</v>
      </c>
      <c r="I440" s="44">
        <v>5871556.6500000004</v>
      </c>
      <c r="J440" s="45">
        <v>0</v>
      </c>
      <c r="K440" s="408">
        <f t="shared" si="18"/>
        <v>0</v>
      </c>
      <c r="L440" s="343"/>
    </row>
    <row r="441" spans="1:12" x14ac:dyDescent="0.2">
      <c r="A441" s="38"/>
      <c r="B441" s="894">
        <v>90002</v>
      </c>
      <c r="C441" s="895"/>
      <c r="D441" s="896"/>
      <c r="E441" s="897" t="s">
        <v>104</v>
      </c>
      <c r="F441" s="903">
        <f>SUM(F442:F445)</f>
        <v>865853</v>
      </c>
      <c r="G441" s="899">
        <f>SUM(G442:G445)</f>
        <v>198301.15</v>
      </c>
      <c r="H441" s="277">
        <f t="shared" si="19"/>
        <v>0.22902403756757786</v>
      </c>
      <c r="I441" s="899">
        <f>SUM(I442:I445)</f>
        <v>784656.17</v>
      </c>
      <c r="J441" s="901">
        <f>SUM(J442:J445)</f>
        <v>1471155</v>
      </c>
      <c r="K441" s="939">
        <f t="shared" si="18"/>
        <v>1.6990817147945436</v>
      </c>
      <c r="L441" s="475"/>
    </row>
    <row r="442" spans="1:12" ht="45" x14ac:dyDescent="0.2">
      <c r="A442" s="38"/>
      <c r="B442" s="38"/>
      <c r="C442" s="38"/>
      <c r="D442" s="421">
        <v>2320</v>
      </c>
      <c r="E442" s="101" t="s">
        <v>255</v>
      </c>
      <c r="F442" s="170">
        <v>30000</v>
      </c>
      <c r="G442" s="90">
        <v>30000</v>
      </c>
      <c r="H442" s="91">
        <f t="shared" si="19"/>
        <v>1</v>
      </c>
      <c r="I442" s="92">
        <v>30000</v>
      </c>
      <c r="J442" s="93">
        <v>30000</v>
      </c>
      <c r="K442" s="407">
        <f t="shared" si="18"/>
        <v>1</v>
      </c>
      <c r="L442" s="343" t="s">
        <v>280</v>
      </c>
    </row>
    <row r="443" spans="1:12" ht="19.5" x14ac:dyDescent="0.2">
      <c r="A443" s="38"/>
      <c r="B443" s="38"/>
      <c r="C443" s="129"/>
      <c r="D443" s="387">
        <v>4210</v>
      </c>
      <c r="E443" s="95" t="s">
        <v>144</v>
      </c>
      <c r="F443" s="96">
        <v>30000</v>
      </c>
      <c r="G443" s="42">
        <v>12492.13</v>
      </c>
      <c r="H443" s="43">
        <f t="shared" si="19"/>
        <v>0.41640433333333332</v>
      </c>
      <c r="I443" s="44">
        <v>29656.17</v>
      </c>
      <c r="J443" s="45">
        <v>35000</v>
      </c>
      <c r="K443" s="407">
        <f t="shared" si="18"/>
        <v>1.1666666666666667</v>
      </c>
      <c r="L443" s="343" t="s">
        <v>281</v>
      </c>
    </row>
    <row r="444" spans="1:12" ht="48.75" x14ac:dyDescent="0.2">
      <c r="A444" s="38"/>
      <c r="B444" s="38"/>
      <c r="C444" s="163"/>
      <c r="D444" s="388">
        <v>4300</v>
      </c>
      <c r="E444" s="125" t="s">
        <v>145</v>
      </c>
      <c r="F444" s="170">
        <v>800000</v>
      </c>
      <c r="G444" s="90">
        <v>155809.01999999999</v>
      </c>
      <c r="H444" s="91">
        <f t="shared" si="19"/>
        <v>0.19476127499999998</v>
      </c>
      <c r="I444" s="92">
        <v>725000</v>
      </c>
      <c r="J444" s="93">
        <v>1396155</v>
      </c>
      <c r="K444" s="407">
        <f t="shared" si="18"/>
        <v>1.7451937500000001</v>
      </c>
      <c r="L444" s="343" t="s">
        <v>282</v>
      </c>
    </row>
    <row r="445" spans="1:12" ht="19.5" x14ac:dyDescent="0.2">
      <c r="A445" s="38"/>
      <c r="B445" s="38"/>
      <c r="C445" s="39"/>
      <c r="D445" s="341">
        <v>4430</v>
      </c>
      <c r="E445" s="134" t="s">
        <v>147</v>
      </c>
      <c r="F445" s="176">
        <v>5853</v>
      </c>
      <c r="G445" s="42">
        <v>0</v>
      </c>
      <c r="H445" s="43">
        <v>0</v>
      </c>
      <c r="I445" s="44">
        <v>0</v>
      </c>
      <c r="J445" s="45">
        <v>10000</v>
      </c>
      <c r="K445" s="407">
        <f t="shared" si="18"/>
        <v>1.7085255424568597</v>
      </c>
      <c r="L445" s="343" t="s">
        <v>283</v>
      </c>
    </row>
    <row r="446" spans="1:12" x14ac:dyDescent="0.2">
      <c r="A446" s="38"/>
      <c r="B446" s="879">
        <v>90003</v>
      </c>
      <c r="C446" s="880"/>
      <c r="D446" s="881"/>
      <c r="E446" s="878" t="s">
        <v>284</v>
      </c>
      <c r="F446" s="930">
        <f>SUM(F447)</f>
        <v>315000</v>
      </c>
      <c r="G446" s="883">
        <f>SUM(G447)</f>
        <v>180252.01</v>
      </c>
      <c r="H446" s="277">
        <f t="shared" si="19"/>
        <v>0.57222860317460322</v>
      </c>
      <c r="I446" s="883">
        <f>SUM(I447)</f>
        <v>282076.36</v>
      </c>
      <c r="J446" s="885">
        <f>SUM(J447)</f>
        <v>315000</v>
      </c>
      <c r="K446" s="995">
        <f t="shared" si="18"/>
        <v>1</v>
      </c>
      <c r="L446" s="340"/>
    </row>
    <row r="447" spans="1:12" x14ac:dyDescent="0.2">
      <c r="A447" s="38"/>
      <c r="B447" s="38"/>
      <c r="C447" s="50"/>
      <c r="D447" s="344">
        <v>4300</v>
      </c>
      <c r="E447" s="52" t="s">
        <v>145</v>
      </c>
      <c r="F447" s="127">
        <v>315000</v>
      </c>
      <c r="G447" s="42">
        <v>180252.01</v>
      </c>
      <c r="H447" s="43">
        <f t="shared" si="19"/>
        <v>0.57222860317460322</v>
      </c>
      <c r="I447" s="44">
        <v>282076.36</v>
      </c>
      <c r="J447" s="45">
        <v>315000</v>
      </c>
      <c r="K447" s="408">
        <f t="shared" si="18"/>
        <v>1</v>
      </c>
      <c r="L447" s="343" t="s">
        <v>285</v>
      </c>
    </row>
    <row r="448" spans="1:12" x14ac:dyDescent="0.2">
      <c r="A448" s="38"/>
      <c r="B448" s="894">
        <v>90004</v>
      </c>
      <c r="C448" s="895"/>
      <c r="D448" s="896"/>
      <c r="E448" s="897" t="s">
        <v>286</v>
      </c>
      <c r="F448" s="903">
        <f>SUM(F449:F451)</f>
        <v>138933</v>
      </c>
      <c r="G448" s="899">
        <f>SUM(G449:G451)</f>
        <v>63866.270000000004</v>
      </c>
      <c r="H448" s="277">
        <f t="shared" si="19"/>
        <v>0.45969114609200123</v>
      </c>
      <c r="I448" s="899">
        <f>SUM(I449:I451)</f>
        <v>116755.36</v>
      </c>
      <c r="J448" s="901">
        <f>SUM(J449:J451)</f>
        <v>171043</v>
      </c>
      <c r="K448" s="939">
        <f t="shared" si="18"/>
        <v>1.2311185967336773</v>
      </c>
      <c r="L448" s="475"/>
    </row>
    <row r="449" spans="1:12" ht="58.5" x14ac:dyDescent="0.2">
      <c r="A449" s="38"/>
      <c r="B449" s="38"/>
      <c r="C449" s="242"/>
      <c r="D449" s="418">
        <v>4210</v>
      </c>
      <c r="E449" s="98" t="s">
        <v>144</v>
      </c>
      <c r="F449" s="99">
        <v>75505</v>
      </c>
      <c r="G449" s="42">
        <v>27516.09</v>
      </c>
      <c r="H449" s="43">
        <f t="shared" si="19"/>
        <v>0.36442738891464144</v>
      </c>
      <c r="I449" s="44">
        <v>58248.89</v>
      </c>
      <c r="J449" s="45">
        <v>108543</v>
      </c>
      <c r="K449" s="398">
        <f t="shared" si="18"/>
        <v>1.4375604264618238</v>
      </c>
      <c r="L449" s="343" t="s">
        <v>287</v>
      </c>
    </row>
    <row r="450" spans="1:12" ht="19.5" x14ac:dyDescent="0.2">
      <c r="A450" s="38"/>
      <c r="B450" s="38"/>
      <c r="C450" s="163"/>
      <c r="D450" s="227">
        <v>4260</v>
      </c>
      <c r="E450" s="109" t="s">
        <v>149</v>
      </c>
      <c r="F450" s="200">
        <v>2000</v>
      </c>
      <c r="G450" s="90">
        <v>59.36</v>
      </c>
      <c r="H450" s="91">
        <f t="shared" si="19"/>
        <v>2.9679999999999998E-2</v>
      </c>
      <c r="I450" s="92">
        <v>118.72</v>
      </c>
      <c r="J450" s="93">
        <v>2000</v>
      </c>
      <c r="K450" s="420">
        <f t="shared" si="18"/>
        <v>1</v>
      </c>
      <c r="L450" s="416" t="s">
        <v>288</v>
      </c>
    </row>
    <row r="451" spans="1:12" ht="58.5" x14ac:dyDescent="0.2">
      <c r="A451" s="38"/>
      <c r="B451" s="113"/>
      <c r="C451" s="129"/>
      <c r="D451" s="227">
        <v>4300</v>
      </c>
      <c r="E451" s="109" t="s">
        <v>145</v>
      </c>
      <c r="F451" s="130">
        <v>61428</v>
      </c>
      <c r="G451" s="90">
        <v>36290.82</v>
      </c>
      <c r="H451" s="91">
        <f t="shared" si="19"/>
        <v>0.59078628638405939</v>
      </c>
      <c r="I451" s="92">
        <v>58387.75</v>
      </c>
      <c r="J451" s="93">
        <v>60500</v>
      </c>
      <c r="K451" s="420">
        <f t="shared" si="18"/>
        <v>0.98489288272449049</v>
      </c>
      <c r="L451" s="416" t="s">
        <v>289</v>
      </c>
    </row>
    <row r="452" spans="1:12" x14ac:dyDescent="0.2">
      <c r="A452" s="38"/>
      <c r="B452" s="940">
        <v>90013</v>
      </c>
      <c r="C452" s="941"/>
      <c r="D452" s="909"/>
      <c r="E452" s="910" t="s">
        <v>290</v>
      </c>
      <c r="F452" s="911">
        <f>SUM(F453:F455)</f>
        <v>94000</v>
      </c>
      <c r="G452" s="913">
        <f>SUM(G453:G455)</f>
        <v>80469.8</v>
      </c>
      <c r="H452" s="1011">
        <f t="shared" si="19"/>
        <v>0.85606170212765964</v>
      </c>
      <c r="I452" s="913">
        <f>SUM(I453:I455)</f>
        <v>89627</v>
      </c>
      <c r="J452" s="914">
        <f>SUM(J453:J455)</f>
        <v>95000</v>
      </c>
      <c r="K452" s="1005">
        <f t="shared" si="18"/>
        <v>1.0106382978723405</v>
      </c>
      <c r="L452" s="422"/>
    </row>
    <row r="453" spans="1:12" ht="45" x14ac:dyDescent="0.2">
      <c r="A453" s="38"/>
      <c r="B453" s="38"/>
      <c r="C453" s="39"/>
      <c r="D453" s="341">
        <v>2310</v>
      </c>
      <c r="E453" s="28" t="s">
        <v>291</v>
      </c>
      <c r="F453" s="41">
        <v>80000</v>
      </c>
      <c r="G453" s="42">
        <v>80000</v>
      </c>
      <c r="H453" s="43">
        <f t="shared" si="19"/>
        <v>1</v>
      </c>
      <c r="I453" s="44">
        <v>80000</v>
      </c>
      <c r="J453" s="45">
        <v>80000</v>
      </c>
      <c r="K453" s="408">
        <f t="shared" si="18"/>
        <v>1</v>
      </c>
      <c r="L453" s="343" t="s">
        <v>137</v>
      </c>
    </row>
    <row r="454" spans="1:12" x14ac:dyDescent="0.2">
      <c r="A454" s="38"/>
      <c r="B454" s="38"/>
      <c r="C454" s="39"/>
      <c r="D454" s="341">
        <v>4210</v>
      </c>
      <c r="E454" s="28" t="s">
        <v>144</v>
      </c>
      <c r="F454" s="41">
        <v>1000</v>
      </c>
      <c r="G454" s="42">
        <v>0</v>
      </c>
      <c r="H454" s="43">
        <f t="shared" si="19"/>
        <v>0</v>
      </c>
      <c r="I454" s="44">
        <v>627</v>
      </c>
      <c r="J454" s="45">
        <v>1000</v>
      </c>
      <c r="K454" s="408">
        <f>J454/F454</f>
        <v>1</v>
      </c>
      <c r="L454" s="343" t="s">
        <v>137</v>
      </c>
    </row>
    <row r="455" spans="1:12" x14ac:dyDescent="0.2">
      <c r="A455" s="38"/>
      <c r="B455" s="38"/>
      <c r="C455" s="50"/>
      <c r="D455" s="344">
        <v>4300</v>
      </c>
      <c r="E455" s="52" t="s">
        <v>145</v>
      </c>
      <c r="F455" s="53">
        <v>13000</v>
      </c>
      <c r="G455" s="42">
        <v>469.8</v>
      </c>
      <c r="H455" s="43">
        <f t="shared" si="19"/>
        <v>3.6138461538461536E-2</v>
      </c>
      <c r="I455" s="44">
        <v>9000</v>
      </c>
      <c r="J455" s="45">
        <v>14000</v>
      </c>
      <c r="K455" s="408">
        <f t="shared" si="18"/>
        <v>1.0769230769230769</v>
      </c>
      <c r="L455" s="343" t="s">
        <v>137</v>
      </c>
    </row>
    <row r="456" spans="1:12" x14ac:dyDescent="0.2">
      <c r="A456" s="38"/>
      <c r="B456" s="879">
        <v>90015</v>
      </c>
      <c r="C456" s="880"/>
      <c r="D456" s="881"/>
      <c r="E456" s="878" t="s">
        <v>292</v>
      </c>
      <c r="F456" s="1022">
        <f>SUM(F457:F460)</f>
        <v>1038877</v>
      </c>
      <c r="G456" s="883">
        <f>SUM(G457:G460)</f>
        <v>653643.32000000007</v>
      </c>
      <c r="H456" s="277">
        <f t="shared" si="19"/>
        <v>0.62918258850662789</v>
      </c>
      <c r="I456" s="883">
        <f>SUM(I457:I460)</f>
        <v>1020693.53</v>
      </c>
      <c r="J456" s="885">
        <f>SUM(J457:J460)</f>
        <v>885000</v>
      </c>
      <c r="K456" s="995">
        <f t="shared" si="18"/>
        <v>0.85188140655727285</v>
      </c>
      <c r="L456" s="340"/>
    </row>
    <row r="457" spans="1:12" x14ac:dyDescent="0.2">
      <c r="A457" s="38"/>
      <c r="B457" s="194"/>
      <c r="C457" s="348"/>
      <c r="D457" s="341">
        <v>4210</v>
      </c>
      <c r="E457" s="134" t="s">
        <v>144</v>
      </c>
      <c r="F457" s="267">
        <v>4600</v>
      </c>
      <c r="G457" s="160">
        <v>0</v>
      </c>
      <c r="H457" s="293">
        <f>G457/F457</f>
        <v>0</v>
      </c>
      <c r="I457" s="160">
        <v>4600</v>
      </c>
      <c r="J457" s="161">
        <v>0</v>
      </c>
      <c r="K457" s="350">
        <f>J457/F457</f>
        <v>0</v>
      </c>
      <c r="L457" s="351"/>
    </row>
    <row r="458" spans="1:12" x14ac:dyDescent="0.2">
      <c r="A458" s="38"/>
      <c r="B458" s="38"/>
      <c r="C458" s="50"/>
      <c r="D458" s="344">
        <v>4260</v>
      </c>
      <c r="E458" s="52" t="s">
        <v>149</v>
      </c>
      <c r="F458" s="126">
        <v>565077</v>
      </c>
      <c r="G458" s="42">
        <v>431220.31</v>
      </c>
      <c r="H458" s="43">
        <f t="shared" si="19"/>
        <v>0.76311778748736903</v>
      </c>
      <c r="I458" s="44">
        <v>565077</v>
      </c>
      <c r="J458" s="45">
        <v>550000</v>
      </c>
      <c r="K458" s="408">
        <f t="shared" si="18"/>
        <v>0.97331868046301651</v>
      </c>
      <c r="L458" s="343" t="s">
        <v>285</v>
      </c>
    </row>
    <row r="459" spans="1:12" ht="19.5" x14ac:dyDescent="0.2">
      <c r="A459" s="38"/>
      <c r="B459" s="38"/>
      <c r="C459" s="129"/>
      <c r="D459" s="387">
        <v>4300</v>
      </c>
      <c r="E459" s="95" t="s">
        <v>145</v>
      </c>
      <c r="F459" s="107">
        <v>376200</v>
      </c>
      <c r="G459" s="42">
        <v>183535.47</v>
      </c>
      <c r="H459" s="43">
        <f t="shared" si="19"/>
        <v>0.48786674641148325</v>
      </c>
      <c r="I459" s="44">
        <v>366200</v>
      </c>
      <c r="J459" s="45">
        <v>335000</v>
      </c>
      <c r="K459" s="413">
        <f t="shared" si="18"/>
        <v>0.89048378522062732</v>
      </c>
      <c r="L459" s="343" t="s">
        <v>293</v>
      </c>
    </row>
    <row r="460" spans="1:12" x14ac:dyDescent="0.2">
      <c r="A460" s="38"/>
      <c r="B460" s="38"/>
      <c r="C460" s="113"/>
      <c r="D460" s="227">
        <v>6050</v>
      </c>
      <c r="E460" s="109" t="s">
        <v>157</v>
      </c>
      <c r="F460" s="564">
        <v>93000</v>
      </c>
      <c r="G460" s="229">
        <v>38887.54</v>
      </c>
      <c r="H460" s="91">
        <f t="shared" si="19"/>
        <v>0.41814559139784946</v>
      </c>
      <c r="I460" s="229">
        <v>84816.53</v>
      </c>
      <c r="J460" s="93">
        <v>0</v>
      </c>
      <c r="K460" s="420">
        <f t="shared" si="18"/>
        <v>0</v>
      </c>
      <c r="L460" s="416"/>
    </row>
    <row r="461" spans="1:12" ht="33.75" x14ac:dyDescent="0.2">
      <c r="A461" s="38"/>
      <c r="B461" s="955">
        <v>90019</v>
      </c>
      <c r="C461" s="999"/>
      <c r="D461" s="931"/>
      <c r="E461" s="932" t="s">
        <v>109</v>
      </c>
      <c r="F461" s="933">
        <f>F462</f>
        <v>15000</v>
      </c>
      <c r="G461" s="935">
        <f>G462</f>
        <v>0</v>
      </c>
      <c r="H461" s="1011">
        <f t="shared" si="19"/>
        <v>0</v>
      </c>
      <c r="I461" s="935">
        <f>I462</f>
        <v>15000</v>
      </c>
      <c r="J461" s="936">
        <f>J462</f>
        <v>15000</v>
      </c>
      <c r="K461" s="1012">
        <f t="shared" si="18"/>
        <v>1</v>
      </c>
      <c r="L461" s="485"/>
    </row>
    <row r="462" spans="1:12" x14ac:dyDescent="0.2">
      <c r="A462" s="38"/>
      <c r="B462" s="38"/>
      <c r="C462" s="163"/>
      <c r="D462" s="388">
        <v>4430</v>
      </c>
      <c r="E462" s="125" t="s">
        <v>147</v>
      </c>
      <c r="F462" s="386">
        <v>15000</v>
      </c>
      <c r="G462" s="90">
        <v>0</v>
      </c>
      <c r="H462" s="91">
        <f t="shared" si="19"/>
        <v>0</v>
      </c>
      <c r="I462" s="92">
        <v>15000</v>
      </c>
      <c r="J462" s="93">
        <v>15000</v>
      </c>
      <c r="K462" s="407">
        <f t="shared" si="18"/>
        <v>1</v>
      </c>
      <c r="L462" s="416" t="s">
        <v>280</v>
      </c>
    </row>
    <row r="463" spans="1:12" x14ac:dyDescent="0.2">
      <c r="A463" s="38"/>
      <c r="B463" s="894">
        <v>90095</v>
      </c>
      <c r="C463" s="895"/>
      <c r="D463" s="896"/>
      <c r="E463" s="897" t="s">
        <v>20</v>
      </c>
      <c r="F463" s="903">
        <f>SUM(F464:F470)</f>
        <v>112500</v>
      </c>
      <c r="G463" s="903">
        <f>SUM(G464:G470)</f>
        <v>22968.309999999998</v>
      </c>
      <c r="H463" s="277">
        <f t="shared" si="19"/>
        <v>0.20416275555555555</v>
      </c>
      <c r="I463" s="899">
        <f>SUM(I464:I470)</f>
        <v>101809.3</v>
      </c>
      <c r="J463" s="901">
        <f>SUM(J464:J470)</f>
        <v>2292269</v>
      </c>
      <c r="K463" s="939">
        <f t="shared" si="18"/>
        <v>20.375724444444444</v>
      </c>
      <c r="L463" s="340"/>
    </row>
    <row r="464" spans="1:12" x14ac:dyDescent="0.2">
      <c r="A464" s="38"/>
      <c r="B464" s="38"/>
      <c r="C464" s="163"/>
      <c r="D464" s="388">
        <v>4210</v>
      </c>
      <c r="E464" s="125" t="s">
        <v>144</v>
      </c>
      <c r="F464" s="386">
        <v>5000</v>
      </c>
      <c r="G464" s="90">
        <v>249.16</v>
      </c>
      <c r="H464" s="91">
        <f t="shared" si="19"/>
        <v>4.9832000000000001E-2</v>
      </c>
      <c r="I464" s="92">
        <v>1000</v>
      </c>
      <c r="J464" s="93">
        <v>5000</v>
      </c>
      <c r="K464" s="407">
        <f t="shared" si="18"/>
        <v>1</v>
      </c>
      <c r="L464" s="343" t="s">
        <v>280</v>
      </c>
    </row>
    <row r="465" spans="1:12" x14ac:dyDescent="0.2">
      <c r="A465" s="38"/>
      <c r="B465" s="38"/>
      <c r="C465" s="129"/>
      <c r="D465" s="387">
        <v>4260</v>
      </c>
      <c r="E465" s="95" t="s">
        <v>149</v>
      </c>
      <c r="F465" s="96">
        <v>24000</v>
      </c>
      <c r="G465" s="42">
        <v>15260.4</v>
      </c>
      <c r="H465" s="43">
        <f t="shared" si="19"/>
        <v>0.63585000000000003</v>
      </c>
      <c r="I465" s="44">
        <v>22656</v>
      </c>
      <c r="J465" s="45">
        <v>26000</v>
      </c>
      <c r="K465" s="413">
        <f t="shared" si="18"/>
        <v>1.0833333333333333</v>
      </c>
      <c r="L465" s="343" t="s">
        <v>294</v>
      </c>
    </row>
    <row r="466" spans="1:12" x14ac:dyDescent="0.2">
      <c r="A466" s="38"/>
      <c r="B466" s="38"/>
      <c r="C466" s="242"/>
      <c r="D466" s="418">
        <v>4270</v>
      </c>
      <c r="E466" s="98" t="s">
        <v>154</v>
      </c>
      <c r="F466" s="565">
        <v>21000</v>
      </c>
      <c r="G466" s="90">
        <v>0</v>
      </c>
      <c r="H466" s="91">
        <f t="shared" si="19"/>
        <v>0</v>
      </c>
      <c r="I466" s="92">
        <v>20694.55</v>
      </c>
      <c r="J466" s="93">
        <v>0</v>
      </c>
      <c r="K466" s="467">
        <f t="shared" si="18"/>
        <v>0</v>
      </c>
      <c r="L466" s="416"/>
    </row>
    <row r="467" spans="1:12" x14ac:dyDescent="0.2">
      <c r="A467" s="38"/>
      <c r="B467" s="38"/>
      <c r="C467" s="163"/>
      <c r="D467" s="388">
        <v>4300</v>
      </c>
      <c r="E467" s="125" t="s">
        <v>145</v>
      </c>
      <c r="F467" s="386">
        <v>55000</v>
      </c>
      <c r="G467" s="90">
        <v>0</v>
      </c>
      <c r="H467" s="91">
        <f t="shared" si="19"/>
        <v>0</v>
      </c>
      <c r="I467" s="92">
        <v>50000</v>
      </c>
      <c r="J467" s="93">
        <v>5000</v>
      </c>
      <c r="K467" s="407">
        <f t="shared" si="18"/>
        <v>9.0909090909090912E-2</v>
      </c>
      <c r="L467" s="416" t="s">
        <v>295</v>
      </c>
    </row>
    <row r="468" spans="1:12" x14ac:dyDescent="0.2">
      <c r="A468" s="38"/>
      <c r="B468" s="566"/>
      <c r="C468" s="129"/>
      <c r="D468" s="387">
        <v>6050</v>
      </c>
      <c r="E468" s="95" t="s">
        <v>157</v>
      </c>
      <c r="F468" s="96">
        <v>7500</v>
      </c>
      <c r="G468" s="42">
        <v>7458.75</v>
      </c>
      <c r="H468" s="43">
        <f t="shared" si="19"/>
        <v>0.99450000000000005</v>
      </c>
      <c r="I468" s="44">
        <v>7458.75</v>
      </c>
      <c r="J468" s="45">
        <v>0</v>
      </c>
      <c r="K468" s="413">
        <f t="shared" si="18"/>
        <v>0</v>
      </c>
      <c r="L468" s="343"/>
    </row>
    <row r="469" spans="1:12" x14ac:dyDescent="0.2">
      <c r="A469" s="38"/>
      <c r="B469" s="38"/>
      <c r="C469" s="50"/>
      <c r="D469" s="344">
        <v>6058</v>
      </c>
      <c r="E469" s="52" t="s">
        <v>157</v>
      </c>
      <c r="F469" s="386">
        <v>0</v>
      </c>
      <c r="G469" s="42">
        <v>0</v>
      </c>
      <c r="H469" s="43">
        <v>0</v>
      </c>
      <c r="I469" s="567">
        <v>0</v>
      </c>
      <c r="J469" s="45">
        <v>1000000</v>
      </c>
      <c r="K469" s="407">
        <v>0</v>
      </c>
      <c r="L469" s="343" t="s">
        <v>296</v>
      </c>
    </row>
    <row r="470" spans="1:12" x14ac:dyDescent="0.2">
      <c r="A470" s="38"/>
      <c r="B470" s="38"/>
      <c r="C470" s="50"/>
      <c r="D470" s="344">
        <v>6059</v>
      </c>
      <c r="E470" s="52" t="s">
        <v>157</v>
      </c>
      <c r="F470" s="53">
        <v>0</v>
      </c>
      <c r="G470" s="42">
        <v>0</v>
      </c>
      <c r="H470" s="43">
        <v>0</v>
      </c>
      <c r="I470" s="44">
        <v>0</v>
      </c>
      <c r="J470" s="45">
        <v>1256269</v>
      </c>
      <c r="K470" s="408">
        <v>0</v>
      </c>
      <c r="L470" s="343"/>
    </row>
    <row r="471" spans="1:12" s="1037" customFormat="1" ht="22.5" x14ac:dyDescent="0.2">
      <c r="A471" s="971">
        <v>921</v>
      </c>
      <c r="B471" s="994"/>
      <c r="C471" s="815"/>
      <c r="D471" s="816"/>
      <c r="E471" s="817" t="s">
        <v>112</v>
      </c>
      <c r="F471" s="857">
        <f>F472+F475+F491+F494+F498+F496</f>
        <v>1672077.52</v>
      </c>
      <c r="G471" s="857">
        <f>G472+G475+G491+G494+G498+G496</f>
        <v>1244474.1399999999</v>
      </c>
      <c r="H471" s="820">
        <f>G471:G471/F471</f>
        <v>0.74426820833043672</v>
      </c>
      <c r="I471" s="819">
        <f>I472+I475+I491+I494+I498+I496</f>
        <v>1632677.42</v>
      </c>
      <c r="J471" s="821">
        <f>J472+J475+J491+J494+J498+J496</f>
        <v>2968329.05</v>
      </c>
      <c r="K471" s="988">
        <f t="shared" si="18"/>
        <v>1.7752341111553247</v>
      </c>
      <c r="L471" s="1036"/>
    </row>
    <row r="472" spans="1:12" x14ac:dyDescent="0.2">
      <c r="A472" s="26"/>
      <c r="B472" s="894">
        <v>92105</v>
      </c>
      <c r="C472" s="895"/>
      <c r="D472" s="896"/>
      <c r="E472" s="897" t="s">
        <v>113</v>
      </c>
      <c r="F472" s="1023">
        <f>SUM(F473:F474)</f>
        <v>3530</v>
      </c>
      <c r="G472" s="1023">
        <f>SUM(G473:G474)</f>
        <v>3526.85</v>
      </c>
      <c r="H472" s="900">
        <f>G472/F472</f>
        <v>0.9991076487252124</v>
      </c>
      <c r="I472" s="899">
        <f>SUM(I473:I474)</f>
        <v>3526.85</v>
      </c>
      <c r="J472" s="901">
        <f>SUM(J473:J474)</f>
        <v>6000</v>
      </c>
      <c r="K472" s="939">
        <f t="shared" si="18"/>
        <v>1.6997167138810199</v>
      </c>
      <c r="L472" s="475"/>
    </row>
    <row r="473" spans="1:12" x14ac:dyDescent="0.2">
      <c r="A473" s="38"/>
      <c r="B473" s="38"/>
      <c r="C473" s="163"/>
      <c r="D473" s="388">
        <v>4210</v>
      </c>
      <c r="E473" s="125" t="s">
        <v>144</v>
      </c>
      <c r="F473" s="528">
        <v>1000</v>
      </c>
      <c r="G473" s="90">
        <v>996.85</v>
      </c>
      <c r="H473" s="91">
        <f>G473/F473</f>
        <v>0.99685000000000001</v>
      </c>
      <c r="I473" s="92">
        <v>996.85</v>
      </c>
      <c r="J473" s="93">
        <v>0</v>
      </c>
      <c r="K473" s="407">
        <f t="shared" si="18"/>
        <v>0</v>
      </c>
      <c r="L473" s="416"/>
    </row>
    <row r="474" spans="1:12" x14ac:dyDescent="0.2">
      <c r="A474" s="38"/>
      <c r="B474" s="226"/>
      <c r="C474" s="129"/>
      <c r="D474" s="387">
        <v>4300</v>
      </c>
      <c r="E474" s="95" t="s">
        <v>145</v>
      </c>
      <c r="F474" s="425">
        <v>2530</v>
      </c>
      <c r="G474" s="42">
        <v>2530</v>
      </c>
      <c r="H474" s="43">
        <f t="shared" ref="H474:H521" si="20">G474/F474</f>
        <v>1</v>
      </c>
      <c r="I474" s="44">
        <v>2530</v>
      </c>
      <c r="J474" s="45">
        <v>6000</v>
      </c>
      <c r="K474" s="413">
        <f t="shared" si="18"/>
        <v>2.3715415019762847</v>
      </c>
      <c r="L474" s="343" t="s">
        <v>297</v>
      </c>
    </row>
    <row r="475" spans="1:12" x14ac:dyDescent="0.2">
      <c r="A475" s="38"/>
      <c r="B475" s="940">
        <v>92109</v>
      </c>
      <c r="C475" s="941"/>
      <c r="D475" s="909"/>
      <c r="E475" s="910" t="s">
        <v>114</v>
      </c>
      <c r="F475" s="1014">
        <f>SUM(F476:F490)</f>
        <v>945280.52</v>
      </c>
      <c r="G475" s="1014">
        <f>SUM(G476:G490)</f>
        <v>688680.65</v>
      </c>
      <c r="H475" s="277">
        <f t="shared" si="20"/>
        <v>0.72854632612126613</v>
      </c>
      <c r="I475" s="1035">
        <f>SUM(I476:I490)</f>
        <v>913383.57000000007</v>
      </c>
      <c r="J475" s="1024">
        <f>SUM(J476:J490)</f>
        <v>2243612.02</v>
      </c>
      <c r="K475" s="1005">
        <f t="shared" si="18"/>
        <v>2.3734880519911696</v>
      </c>
      <c r="L475" s="422"/>
    </row>
    <row r="476" spans="1:12" ht="22.5" x14ac:dyDescent="0.2">
      <c r="A476" s="38"/>
      <c r="B476" s="38"/>
      <c r="C476" s="129"/>
      <c r="D476" s="387">
        <v>2480</v>
      </c>
      <c r="E476" s="95" t="s">
        <v>301</v>
      </c>
      <c r="F476" s="130">
        <v>724800</v>
      </c>
      <c r="G476" s="90">
        <v>552500</v>
      </c>
      <c r="H476" s="91">
        <f t="shared" ref="H476" si="21">G476/F476</f>
        <v>0.76227924944812364</v>
      </c>
      <c r="I476" s="92">
        <v>724800</v>
      </c>
      <c r="J476" s="45">
        <v>699800</v>
      </c>
      <c r="K476" s="350">
        <f t="shared" ref="K476" si="22">J476/F476</f>
        <v>0.96550772626931569</v>
      </c>
      <c r="L476" s="343"/>
    </row>
    <row r="477" spans="1:12" x14ac:dyDescent="0.2">
      <c r="A477" s="38"/>
      <c r="B477" s="194"/>
      <c r="C477" s="568"/>
      <c r="D477" s="569">
        <v>4110</v>
      </c>
      <c r="E477" s="52" t="s">
        <v>142</v>
      </c>
      <c r="F477" s="157">
        <v>0</v>
      </c>
      <c r="G477" s="157">
        <v>0</v>
      </c>
      <c r="H477" s="293">
        <v>0</v>
      </c>
      <c r="I477" s="160">
        <v>0</v>
      </c>
      <c r="J477" s="570">
        <v>570</v>
      </c>
      <c r="K477" s="350">
        <v>0</v>
      </c>
      <c r="L477" s="351" t="s">
        <v>298</v>
      </c>
    </row>
    <row r="478" spans="1:12" x14ac:dyDescent="0.2">
      <c r="A478" s="38"/>
      <c r="B478" s="194"/>
      <c r="C478" s="195"/>
      <c r="D478" s="569">
        <v>4120</v>
      </c>
      <c r="E478" s="95" t="s">
        <v>143</v>
      </c>
      <c r="F478" s="157">
        <v>0</v>
      </c>
      <c r="G478" s="157">
        <v>0</v>
      </c>
      <c r="H478" s="293">
        <v>0</v>
      </c>
      <c r="I478" s="268">
        <v>0</v>
      </c>
      <c r="J478" s="571">
        <v>81</v>
      </c>
      <c r="K478" s="350">
        <v>0</v>
      </c>
      <c r="L478" s="539" t="s">
        <v>299</v>
      </c>
    </row>
    <row r="479" spans="1:12" x14ac:dyDescent="0.2">
      <c r="A479" s="38"/>
      <c r="B479" s="194"/>
      <c r="C479" s="195"/>
      <c r="D479" s="569">
        <v>4170</v>
      </c>
      <c r="E479" s="125" t="s">
        <v>148</v>
      </c>
      <c r="F479" s="157">
        <v>0</v>
      </c>
      <c r="G479" s="157">
        <v>0</v>
      </c>
      <c r="H479" s="293">
        <v>0</v>
      </c>
      <c r="I479" s="1038">
        <v>0</v>
      </c>
      <c r="J479" s="572">
        <v>3289</v>
      </c>
      <c r="K479" s="350">
        <v>0</v>
      </c>
      <c r="L479" s="351" t="s">
        <v>300</v>
      </c>
    </row>
    <row r="480" spans="1:12" ht="33.75" x14ac:dyDescent="0.2">
      <c r="A480" s="38"/>
      <c r="B480" s="38"/>
      <c r="C480" s="242"/>
      <c r="D480" s="418">
        <v>2820</v>
      </c>
      <c r="E480" s="98" t="s">
        <v>302</v>
      </c>
      <c r="F480" s="573">
        <v>20000</v>
      </c>
      <c r="G480" s="90">
        <v>20000</v>
      </c>
      <c r="H480" s="91">
        <f t="shared" si="20"/>
        <v>1</v>
      </c>
      <c r="I480" s="92">
        <v>20000</v>
      </c>
      <c r="J480" s="93">
        <v>0</v>
      </c>
      <c r="K480" s="350">
        <f t="shared" si="18"/>
        <v>0</v>
      </c>
      <c r="L480" s="343"/>
    </row>
    <row r="481" spans="1:12" ht="19.5" x14ac:dyDescent="0.2">
      <c r="A481" s="38"/>
      <c r="B481" s="38"/>
      <c r="C481" s="163"/>
      <c r="D481" s="388">
        <v>4210</v>
      </c>
      <c r="E481" s="125" t="s">
        <v>144</v>
      </c>
      <c r="F481" s="386">
        <v>24900</v>
      </c>
      <c r="G481" s="90">
        <v>11938.88</v>
      </c>
      <c r="H481" s="91">
        <f t="shared" si="20"/>
        <v>0.47947309236947788</v>
      </c>
      <c r="I481" s="92">
        <v>24900</v>
      </c>
      <c r="J481" s="93">
        <v>52803</v>
      </c>
      <c r="K481" s="407">
        <f t="shared" si="18"/>
        <v>2.1206024096385541</v>
      </c>
      <c r="L481" s="343" t="s">
        <v>303</v>
      </c>
    </row>
    <row r="482" spans="1:12" ht="19.5" x14ac:dyDescent="0.2">
      <c r="A482" s="38"/>
      <c r="B482" s="38"/>
      <c r="C482" s="129"/>
      <c r="D482" s="387">
        <v>4260</v>
      </c>
      <c r="E482" s="95" t="s">
        <v>149</v>
      </c>
      <c r="F482" s="96">
        <v>44907.519999999997</v>
      </c>
      <c r="G482" s="42">
        <v>33975.01</v>
      </c>
      <c r="H482" s="43">
        <f t="shared" si="20"/>
        <v>0.7565550268640977</v>
      </c>
      <c r="I482" s="44">
        <v>44907.519999999997</v>
      </c>
      <c r="J482" s="45">
        <v>44584.02</v>
      </c>
      <c r="K482" s="413">
        <f t="shared" si="18"/>
        <v>0.99279630672101238</v>
      </c>
      <c r="L482" s="343" t="s">
        <v>304</v>
      </c>
    </row>
    <row r="483" spans="1:12" x14ac:dyDescent="0.2">
      <c r="A483" s="38"/>
      <c r="B483" s="38"/>
      <c r="C483" s="242"/>
      <c r="D483" s="418">
        <v>4270</v>
      </c>
      <c r="E483" s="98" t="s">
        <v>154</v>
      </c>
      <c r="F483" s="565">
        <v>5000</v>
      </c>
      <c r="G483" s="90">
        <v>0</v>
      </c>
      <c r="H483" s="91">
        <f t="shared" si="20"/>
        <v>0</v>
      </c>
      <c r="I483" s="92">
        <v>5000</v>
      </c>
      <c r="J483" s="93">
        <v>0</v>
      </c>
      <c r="K483" s="413">
        <f t="shared" si="18"/>
        <v>0</v>
      </c>
      <c r="L483" s="416"/>
    </row>
    <row r="484" spans="1:12" ht="19.5" x14ac:dyDescent="0.2">
      <c r="A484" s="38"/>
      <c r="B484" s="38"/>
      <c r="C484" s="163"/>
      <c r="D484" s="388">
        <v>4300</v>
      </c>
      <c r="E484" s="125" t="s">
        <v>145</v>
      </c>
      <c r="F484" s="352">
        <v>29348</v>
      </c>
      <c r="G484" s="90">
        <v>8814.1200000000008</v>
      </c>
      <c r="H484" s="91">
        <f t="shared" si="20"/>
        <v>0.30033119803734498</v>
      </c>
      <c r="I484" s="92">
        <v>29348</v>
      </c>
      <c r="J484" s="93">
        <v>12330</v>
      </c>
      <c r="K484" s="407">
        <f t="shared" si="18"/>
        <v>0.42013084366907455</v>
      </c>
      <c r="L484" s="416" t="s">
        <v>305</v>
      </c>
    </row>
    <row r="485" spans="1:12" x14ac:dyDescent="0.2">
      <c r="A485" s="38"/>
      <c r="B485" s="38"/>
      <c r="C485" s="50"/>
      <c r="D485" s="344">
        <v>4350</v>
      </c>
      <c r="E485" s="52" t="s">
        <v>200</v>
      </c>
      <c r="F485" s="105">
        <v>1325</v>
      </c>
      <c r="G485" s="42">
        <v>985.23</v>
      </c>
      <c r="H485" s="43">
        <f t="shared" si="20"/>
        <v>0.74356981132075473</v>
      </c>
      <c r="I485" s="44">
        <v>1313.64</v>
      </c>
      <c r="J485" s="45">
        <v>1325</v>
      </c>
      <c r="K485" s="408">
        <f t="shared" si="18"/>
        <v>1</v>
      </c>
      <c r="L485" s="343" t="s">
        <v>306</v>
      </c>
    </row>
    <row r="486" spans="1:12" ht="19.5" x14ac:dyDescent="0.2">
      <c r="A486" s="38"/>
      <c r="B486" s="38"/>
      <c r="C486" s="50"/>
      <c r="D486" s="344">
        <v>4430</v>
      </c>
      <c r="E486" s="52" t="s">
        <v>147</v>
      </c>
      <c r="F486" s="105">
        <v>4000</v>
      </c>
      <c r="G486" s="42">
        <v>1353</v>
      </c>
      <c r="H486" s="43">
        <f t="shared" si="20"/>
        <v>0.33825</v>
      </c>
      <c r="I486" s="44">
        <v>4000</v>
      </c>
      <c r="J486" s="45">
        <v>4000</v>
      </c>
      <c r="K486" s="408">
        <f t="shared" si="18"/>
        <v>1</v>
      </c>
      <c r="L486" s="343" t="s">
        <v>307</v>
      </c>
    </row>
    <row r="487" spans="1:12" x14ac:dyDescent="0.2">
      <c r="A487" s="38"/>
      <c r="B487" s="38"/>
      <c r="C487" s="129"/>
      <c r="D487" s="387">
        <v>6050</v>
      </c>
      <c r="E487" s="95" t="s">
        <v>157</v>
      </c>
      <c r="F487" s="96">
        <v>72000</v>
      </c>
      <c r="G487" s="42">
        <v>42078.12</v>
      </c>
      <c r="H487" s="43">
        <f t="shared" si="20"/>
        <v>0.58441833333333337</v>
      </c>
      <c r="I487" s="44">
        <v>42078.12</v>
      </c>
      <c r="J487" s="45">
        <v>0</v>
      </c>
      <c r="K487" s="413">
        <f t="shared" si="18"/>
        <v>0</v>
      </c>
      <c r="L487" s="343"/>
    </row>
    <row r="488" spans="1:12" ht="22.5" x14ac:dyDescent="0.2">
      <c r="A488" s="38"/>
      <c r="B488" s="38"/>
      <c r="C488" s="113"/>
      <c r="D488" s="227">
        <v>6060</v>
      </c>
      <c r="E488" s="228" t="s">
        <v>169</v>
      </c>
      <c r="F488" s="574">
        <v>19000</v>
      </c>
      <c r="G488" s="229">
        <v>17036.29</v>
      </c>
      <c r="H488" s="91">
        <f t="shared" si="20"/>
        <v>0.89664684210526324</v>
      </c>
      <c r="I488" s="229">
        <v>17036.29</v>
      </c>
      <c r="J488" s="93">
        <v>0</v>
      </c>
      <c r="K488" s="420">
        <f t="shared" si="18"/>
        <v>0</v>
      </c>
      <c r="L488" s="416"/>
    </row>
    <row r="489" spans="1:12" x14ac:dyDescent="0.2">
      <c r="A489" s="38"/>
      <c r="B489" s="38"/>
      <c r="C489" s="163"/>
      <c r="D489" s="388">
        <v>6058</v>
      </c>
      <c r="E489" s="125" t="s">
        <v>157</v>
      </c>
      <c r="F489" s="386">
        <v>0</v>
      </c>
      <c r="G489" s="90">
        <v>0</v>
      </c>
      <c r="H489" s="91">
        <v>0</v>
      </c>
      <c r="I489" s="464">
        <v>0</v>
      </c>
      <c r="J489" s="93">
        <v>832435</v>
      </c>
      <c r="K489" s="407">
        <v>0</v>
      </c>
      <c r="L489" s="416" t="s">
        <v>308</v>
      </c>
    </row>
    <row r="490" spans="1:12" x14ac:dyDescent="0.2">
      <c r="A490" s="38"/>
      <c r="B490" s="38"/>
      <c r="C490" s="50"/>
      <c r="D490" s="344">
        <v>6059</v>
      </c>
      <c r="E490" s="52" t="s">
        <v>157</v>
      </c>
      <c r="F490" s="53">
        <v>0</v>
      </c>
      <c r="G490" s="42">
        <v>0</v>
      </c>
      <c r="H490" s="43">
        <v>0</v>
      </c>
      <c r="I490" s="44">
        <v>0</v>
      </c>
      <c r="J490" s="45">
        <v>592395</v>
      </c>
      <c r="K490" s="408">
        <v>0</v>
      </c>
      <c r="L490" s="343" t="s">
        <v>309</v>
      </c>
    </row>
    <row r="491" spans="1:12" x14ac:dyDescent="0.2">
      <c r="A491" s="38"/>
      <c r="B491" s="879">
        <v>92116</v>
      </c>
      <c r="C491" s="880"/>
      <c r="D491" s="881"/>
      <c r="E491" s="878" t="s">
        <v>310</v>
      </c>
      <c r="F491" s="930">
        <f>F492+F493</f>
        <v>278234</v>
      </c>
      <c r="G491" s="883">
        <f>G492+G493</f>
        <v>208134</v>
      </c>
      <c r="H491" s="277">
        <f t="shared" si="20"/>
        <v>0.74805379644471914</v>
      </c>
      <c r="I491" s="883">
        <f>I492+I493</f>
        <v>278234</v>
      </c>
      <c r="J491" s="885">
        <f>J492+J493</f>
        <v>286179</v>
      </c>
      <c r="K491" s="995">
        <f t="shared" ref="K491:K521" si="23">J491/F491</f>
        <v>1.0285551011019503</v>
      </c>
      <c r="L491" s="340"/>
    </row>
    <row r="492" spans="1:12" ht="22.5" x14ac:dyDescent="0.2">
      <c r="A492" s="38"/>
      <c r="B492" s="38"/>
      <c r="C492" s="39"/>
      <c r="D492" s="341">
        <v>2480</v>
      </c>
      <c r="E492" s="28" t="s">
        <v>301</v>
      </c>
      <c r="F492" s="49">
        <v>277900</v>
      </c>
      <c r="G492" s="42">
        <v>207800</v>
      </c>
      <c r="H492" s="43">
        <f t="shared" si="20"/>
        <v>0.74775098956459163</v>
      </c>
      <c r="I492" s="44">
        <v>277900</v>
      </c>
      <c r="J492" s="45">
        <v>286000</v>
      </c>
      <c r="K492" s="408">
        <f t="shared" si="23"/>
        <v>1.0291471752428931</v>
      </c>
      <c r="L492" s="343"/>
    </row>
    <row r="493" spans="1:12" x14ac:dyDescent="0.2">
      <c r="A493" s="38"/>
      <c r="B493" s="38"/>
      <c r="C493" s="555"/>
      <c r="D493" s="556">
        <v>4210</v>
      </c>
      <c r="E493" s="557" t="s">
        <v>144</v>
      </c>
      <c r="F493" s="575">
        <v>334</v>
      </c>
      <c r="G493" s="68">
        <v>334</v>
      </c>
      <c r="H493" s="43">
        <f t="shared" si="20"/>
        <v>1</v>
      </c>
      <c r="I493" s="68">
        <v>334</v>
      </c>
      <c r="J493" s="69">
        <v>179</v>
      </c>
      <c r="K493" s="408">
        <f t="shared" si="23"/>
        <v>0.5359281437125748</v>
      </c>
      <c r="L493" s="429" t="s">
        <v>311</v>
      </c>
    </row>
    <row r="494" spans="1:12" x14ac:dyDescent="0.2">
      <c r="A494" s="38"/>
      <c r="B494" s="879">
        <v>92118</v>
      </c>
      <c r="C494" s="880"/>
      <c r="D494" s="881"/>
      <c r="E494" s="878" t="s">
        <v>312</v>
      </c>
      <c r="F494" s="902">
        <f>F495</f>
        <v>365600</v>
      </c>
      <c r="G494" s="883">
        <f>G495</f>
        <v>279300</v>
      </c>
      <c r="H494" s="277">
        <f t="shared" si="20"/>
        <v>0.7639496717724289</v>
      </c>
      <c r="I494" s="883">
        <f>I495</f>
        <v>365600</v>
      </c>
      <c r="J494" s="885">
        <f>J495</f>
        <v>365500</v>
      </c>
      <c r="K494" s="995">
        <f t="shared" si="23"/>
        <v>0.99972647702407003</v>
      </c>
      <c r="L494" s="340"/>
    </row>
    <row r="495" spans="1:12" ht="22.5" x14ac:dyDescent="0.2">
      <c r="A495" s="38"/>
      <c r="B495" s="38"/>
      <c r="C495" s="39"/>
      <c r="D495" s="341">
        <v>2480</v>
      </c>
      <c r="E495" s="28" t="s">
        <v>301</v>
      </c>
      <c r="F495" s="49">
        <v>365600</v>
      </c>
      <c r="G495" s="55">
        <v>279300</v>
      </c>
      <c r="H495" s="56">
        <f t="shared" si="20"/>
        <v>0.7639496717724289</v>
      </c>
      <c r="I495" s="57">
        <v>365600</v>
      </c>
      <c r="J495" s="58">
        <v>365500</v>
      </c>
      <c r="K495" s="426">
        <f t="shared" si="23"/>
        <v>0.99972647702407003</v>
      </c>
      <c r="L495" s="427"/>
    </row>
    <row r="496" spans="1:12" x14ac:dyDescent="0.2">
      <c r="A496" s="38"/>
      <c r="B496" s="283">
        <v>92120</v>
      </c>
      <c r="C496" s="469"/>
      <c r="D496" s="470"/>
      <c r="E496" s="471" t="s">
        <v>313</v>
      </c>
      <c r="F496" s="275">
        <f>F497</f>
        <v>27500</v>
      </c>
      <c r="G496" s="276">
        <f>G497</f>
        <v>20000</v>
      </c>
      <c r="H496" s="277">
        <f>G496/F496</f>
        <v>0.72727272727272729</v>
      </c>
      <c r="I496" s="287">
        <f>I497</f>
        <v>20000</v>
      </c>
      <c r="J496" s="279">
        <f>J497</f>
        <v>0</v>
      </c>
      <c r="K496" s="473">
        <v>0</v>
      </c>
      <c r="L496" s="576"/>
    </row>
    <row r="497" spans="1:12" ht="56.25" x14ac:dyDescent="0.2">
      <c r="A497" s="38"/>
      <c r="B497" s="577"/>
      <c r="C497" s="577"/>
      <c r="D497" s="518">
        <v>2720</v>
      </c>
      <c r="E497" s="36" t="s">
        <v>314</v>
      </c>
      <c r="F497" s="119">
        <v>27500</v>
      </c>
      <c r="G497" s="42">
        <v>20000</v>
      </c>
      <c r="H497" s="43">
        <f>G497/F497</f>
        <v>0.72727272727272729</v>
      </c>
      <c r="I497" s="578">
        <v>20000</v>
      </c>
      <c r="J497" s="579">
        <v>0</v>
      </c>
      <c r="K497" s="580">
        <v>0</v>
      </c>
      <c r="L497" s="429"/>
    </row>
    <row r="498" spans="1:12" x14ac:dyDescent="0.2">
      <c r="A498" s="38"/>
      <c r="B498" s="894">
        <v>92195</v>
      </c>
      <c r="C498" s="895"/>
      <c r="D498" s="896"/>
      <c r="E498" s="932" t="s">
        <v>20</v>
      </c>
      <c r="F498" s="933">
        <f>SUM(F499:F502)</f>
        <v>51933</v>
      </c>
      <c r="G498" s="933">
        <f>SUM(G499:G502)</f>
        <v>44832.639999999999</v>
      </c>
      <c r="H498" s="277">
        <f t="shared" si="20"/>
        <v>0.86327845493231659</v>
      </c>
      <c r="I498" s="899">
        <f>SUM(I499:I502)</f>
        <v>51933</v>
      </c>
      <c r="J498" s="901">
        <f>SUM(J499:J502)</f>
        <v>67038.03</v>
      </c>
      <c r="K498" s="939">
        <f t="shared" si="23"/>
        <v>1.2908561030558605</v>
      </c>
      <c r="L498" s="340"/>
    </row>
    <row r="499" spans="1:12" x14ac:dyDescent="0.2">
      <c r="A499" s="38"/>
      <c r="B499" s="38"/>
      <c r="C499" s="113"/>
      <c r="D499" s="227">
        <v>4170</v>
      </c>
      <c r="E499" s="109" t="s">
        <v>148</v>
      </c>
      <c r="F499" s="115">
        <v>1869</v>
      </c>
      <c r="G499" s="90">
        <v>1869</v>
      </c>
      <c r="H499" s="91">
        <f t="shared" si="20"/>
        <v>1</v>
      </c>
      <c r="I499" s="92">
        <v>1869</v>
      </c>
      <c r="J499" s="93">
        <v>1900</v>
      </c>
      <c r="K499" s="420">
        <f t="shared" si="23"/>
        <v>1.0165864098448367</v>
      </c>
      <c r="L499" s="343" t="s">
        <v>315</v>
      </c>
    </row>
    <row r="500" spans="1:12" x14ac:dyDescent="0.2">
      <c r="A500" s="38"/>
      <c r="B500" s="38"/>
      <c r="C500" s="163"/>
      <c r="D500" s="388">
        <v>4210</v>
      </c>
      <c r="E500" s="125" t="s">
        <v>144</v>
      </c>
      <c r="F500" s="386">
        <v>34314</v>
      </c>
      <c r="G500" s="90">
        <v>28671.84</v>
      </c>
      <c r="H500" s="91">
        <f t="shared" si="20"/>
        <v>0.83557265256163671</v>
      </c>
      <c r="I500" s="92">
        <v>34314</v>
      </c>
      <c r="J500" s="93">
        <v>42352.03</v>
      </c>
      <c r="K500" s="407">
        <f t="shared" si="23"/>
        <v>1.2342492860057119</v>
      </c>
      <c r="L500" s="416" t="s">
        <v>316</v>
      </c>
    </row>
    <row r="501" spans="1:12" x14ac:dyDescent="0.2">
      <c r="A501" s="38"/>
      <c r="B501" s="38"/>
      <c r="C501" s="50"/>
      <c r="D501" s="341">
        <v>4300</v>
      </c>
      <c r="E501" s="28" t="s">
        <v>145</v>
      </c>
      <c r="F501" s="54">
        <v>15750</v>
      </c>
      <c r="G501" s="55">
        <v>14291.8</v>
      </c>
      <c r="H501" s="67">
        <f t="shared" si="20"/>
        <v>0.90741587301587301</v>
      </c>
      <c r="I501" s="44">
        <v>15750</v>
      </c>
      <c r="J501" s="45">
        <v>15286</v>
      </c>
      <c r="K501" s="408">
        <f t="shared" si="23"/>
        <v>0.97053968253968259</v>
      </c>
      <c r="L501" s="343" t="s">
        <v>317</v>
      </c>
    </row>
    <row r="502" spans="1:12" x14ac:dyDescent="0.2">
      <c r="A502" s="38"/>
      <c r="B502" s="38"/>
      <c r="C502" s="39"/>
      <c r="D502" s="581">
        <v>6050</v>
      </c>
      <c r="E502" s="52" t="s">
        <v>157</v>
      </c>
      <c r="F502" s="59">
        <v>0</v>
      </c>
      <c r="G502" s="42">
        <v>0</v>
      </c>
      <c r="H502" s="43">
        <v>0</v>
      </c>
      <c r="I502" s="229">
        <v>0</v>
      </c>
      <c r="J502" s="93">
        <v>7500</v>
      </c>
      <c r="K502" s="426">
        <v>0</v>
      </c>
      <c r="L502" s="429" t="s">
        <v>318</v>
      </c>
    </row>
    <row r="503" spans="1:12" s="1037" customFormat="1" x14ac:dyDescent="0.2">
      <c r="A503" s="971">
        <v>926</v>
      </c>
      <c r="B503" s="831"/>
      <c r="C503" s="831"/>
      <c r="D503" s="832"/>
      <c r="E503" s="980" t="s">
        <v>115</v>
      </c>
      <c r="F503" s="983">
        <f>F504+F515</f>
        <v>402329</v>
      </c>
      <c r="G503" s="836">
        <f>G504+G515</f>
        <v>319846.3</v>
      </c>
      <c r="H503" s="835">
        <f t="shared" si="20"/>
        <v>0.7949869385502909</v>
      </c>
      <c r="I503" s="842">
        <f>I504+I515</f>
        <v>399846</v>
      </c>
      <c r="J503" s="844">
        <f>J504+J515</f>
        <v>382718</v>
      </c>
      <c r="K503" s="982">
        <f t="shared" si="23"/>
        <v>0.95125631013424339</v>
      </c>
      <c r="L503" s="1036"/>
    </row>
    <row r="504" spans="1:12" x14ac:dyDescent="0.2">
      <c r="A504" s="26"/>
      <c r="B504" s="951">
        <v>92601</v>
      </c>
      <c r="C504" s="999"/>
      <c r="D504" s="931"/>
      <c r="E504" s="932" t="s">
        <v>319</v>
      </c>
      <c r="F504" s="1009">
        <f>SUM(F505:F514)</f>
        <v>123000</v>
      </c>
      <c r="G504" s="935">
        <f>SUM(G505:G514)</f>
        <v>75587.12</v>
      </c>
      <c r="H504" s="934">
        <f t="shared" si="20"/>
        <v>0.61452943089430889</v>
      </c>
      <c r="I504" s="935">
        <f>SUM(I505:I514)</f>
        <v>121420</v>
      </c>
      <c r="J504" s="936">
        <f>SUM(J505:J514)</f>
        <v>111750</v>
      </c>
      <c r="K504" s="1012">
        <f t="shared" si="23"/>
        <v>0.90853658536585369</v>
      </c>
      <c r="L504" s="475"/>
    </row>
    <row r="505" spans="1:12" x14ac:dyDescent="0.2">
      <c r="A505" s="38"/>
      <c r="B505" s="38"/>
      <c r="C505" s="163"/>
      <c r="D505" s="388">
        <v>4110</v>
      </c>
      <c r="E505" s="125" t="s">
        <v>142</v>
      </c>
      <c r="F505" s="352">
        <v>9000</v>
      </c>
      <c r="G505" s="90">
        <v>5499.42</v>
      </c>
      <c r="H505" s="91">
        <f t="shared" si="20"/>
        <v>0.61104666666666663</v>
      </c>
      <c r="I505" s="92">
        <v>8500</v>
      </c>
      <c r="J505" s="93">
        <v>9000</v>
      </c>
      <c r="K505" s="407">
        <f t="shared" si="23"/>
        <v>1</v>
      </c>
      <c r="L505" s="416"/>
    </row>
    <row r="506" spans="1:12" x14ac:dyDescent="0.2">
      <c r="A506" s="38"/>
      <c r="B506" s="38"/>
      <c r="C506" s="50"/>
      <c r="D506" s="344">
        <v>4120</v>
      </c>
      <c r="E506" s="52" t="s">
        <v>143</v>
      </c>
      <c r="F506" s="105">
        <v>1400</v>
      </c>
      <c r="G506" s="42">
        <v>391.74</v>
      </c>
      <c r="H506" s="43">
        <f t="shared" si="20"/>
        <v>0.27981428571428574</v>
      </c>
      <c r="I506" s="44">
        <v>1000</v>
      </c>
      <c r="J506" s="45">
        <v>1400</v>
      </c>
      <c r="K506" s="408">
        <f t="shared" si="23"/>
        <v>1</v>
      </c>
      <c r="L506" s="343"/>
    </row>
    <row r="507" spans="1:12" x14ac:dyDescent="0.2">
      <c r="A507" s="38"/>
      <c r="B507" s="38"/>
      <c r="C507" s="50"/>
      <c r="D507" s="344">
        <v>4170</v>
      </c>
      <c r="E507" s="52" t="s">
        <v>148</v>
      </c>
      <c r="F507" s="53">
        <v>50000</v>
      </c>
      <c r="G507" s="42">
        <v>38508.480000000003</v>
      </c>
      <c r="H507" s="43">
        <f t="shared" si="20"/>
        <v>0.77016960000000001</v>
      </c>
      <c r="I507" s="44">
        <v>49500</v>
      </c>
      <c r="J507" s="45">
        <v>50000</v>
      </c>
      <c r="K507" s="408">
        <f t="shared" si="23"/>
        <v>1</v>
      </c>
      <c r="L507" s="343"/>
    </row>
    <row r="508" spans="1:12" x14ac:dyDescent="0.2">
      <c r="A508" s="38"/>
      <c r="B508" s="38"/>
      <c r="C508" s="50"/>
      <c r="D508" s="344">
        <v>4210</v>
      </c>
      <c r="E508" s="52" t="s">
        <v>144</v>
      </c>
      <c r="F508" s="105">
        <v>13300</v>
      </c>
      <c r="G508" s="42">
        <v>7451.26</v>
      </c>
      <c r="H508" s="43">
        <f t="shared" si="20"/>
        <v>0.56024511278195488</v>
      </c>
      <c r="I508" s="44">
        <v>13300</v>
      </c>
      <c r="J508" s="45">
        <v>18150</v>
      </c>
      <c r="K508" s="408">
        <f t="shared" si="23"/>
        <v>1.3646616541353382</v>
      </c>
      <c r="L508" s="343" t="s">
        <v>320</v>
      </c>
    </row>
    <row r="509" spans="1:12" ht="22.5" x14ac:dyDescent="0.2">
      <c r="A509" s="38"/>
      <c r="B509" s="38"/>
      <c r="C509" s="50"/>
      <c r="D509" s="344">
        <v>4230</v>
      </c>
      <c r="E509" s="28" t="s">
        <v>195</v>
      </c>
      <c r="F509" s="105">
        <v>200</v>
      </c>
      <c r="G509" s="42">
        <v>0</v>
      </c>
      <c r="H509" s="43">
        <v>0</v>
      </c>
      <c r="I509" s="44">
        <v>200</v>
      </c>
      <c r="J509" s="45">
        <v>200</v>
      </c>
      <c r="K509" s="408">
        <f t="shared" si="23"/>
        <v>1</v>
      </c>
      <c r="L509" s="343"/>
    </row>
    <row r="510" spans="1:12" ht="19.5" x14ac:dyDescent="0.2">
      <c r="A510" s="38"/>
      <c r="B510" s="38"/>
      <c r="C510" s="50"/>
      <c r="D510" s="344">
        <v>4260</v>
      </c>
      <c r="E510" s="52" t="s">
        <v>149</v>
      </c>
      <c r="F510" s="53">
        <v>11100</v>
      </c>
      <c r="G510" s="42">
        <v>6462.86</v>
      </c>
      <c r="H510" s="43">
        <f t="shared" si="20"/>
        <v>0.58223963963963965</v>
      </c>
      <c r="I510" s="44">
        <v>11100</v>
      </c>
      <c r="J510" s="45">
        <v>18000</v>
      </c>
      <c r="K510" s="408">
        <f t="shared" si="23"/>
        <v>1.6216216216216217</v>
      </c>
      <c r="L510" s="343" t="s">
        <v>321</v>
      </c>
    </row>
    <row r="511" spans="1:12" ht="19.5" x14ac:dyDescent="0.2">
      <c r="A511" s="38"/>
      <c r="B511" s="38"/>
      <c r="C511" s="50"/>
      <c r="D511" s="387">
        <v>4300</v>
      </c>
      <c r="E511" s="95" t="s">
        <v>145</v>
      </c>
      <c r="F511" s="425">
        <v>9000</v>
      </c>
      <c r="G511" s="42">
        <v>7863.36</v>
      </c>
      <c r="H511" s="43">
        <f t="shared" si="20"/>
        <v>0.87370666666666663</v>
      </c>
      <c r="I511" s="44">
        <v>9000</v>
      </c>
      <c r="J511" s="45">
        <v>12000</v>
      </c>
      <c r="K511" s="413">
        <f t="shared" si="23"/>
        <v>1.3333333333333333</v>
      </c>
      <c r="L511" s="343" t="s">
        <v>322</v>
      </c>
    </row>
    <row r="512" spans="1:12" x14ac:dyDescent="0.2">
      <c r="A512" s="38"/>
      <c r="B512" s="38"/>
      <c r="C512" s="50"/>
      <c r="D512" s="388">
        <v>4430</v>
      </c>
      <c r="E512" s="125" t="s">
        <v>147</v>
      </c>
      <c r="F512" s="102">
        <v>3000</v>
      </c>
      <c r="G512" s="90">
        <v>1410</v>
      </c>
      <c r="H512" s="91">
        <f t="shared" si="20"/>
        <v>0.47</v>
      </c>
      <c r="I512" s="92">
        <v>2820</v>
      </c>
      <c r="J512" s="93">
        <v>3000</v>
      </c>
      <c r="K512" s="407">
        <f t="shared" si="23"/>
        <v>1</v>
      </c>
      <c r="L512" s="416" t="s">
        <v>323</v>
      </c>
    </row>
    <row r="513" spans="1:14" x14ac:dyDescent="0.2">
      <c r="A513" s="38"/>
      <c r="B513" s="38"/>
      <c r="C513" s="39"/>
      <c r="D513" s="344">
        <v>6050</v>
      </c>
      <c r="E513" s="52" t="s">
        <v>157</v>
      </c>
      <c r="F513" s="59">
        <v>18000</v>
      </c>
      <c r="G513" s="229">
        <v>0</v>
      </c>
      <c r="H513" s="91">
        <f t="shared" si="20"/>
        <v>0</v>
      </c>
      <c r="I513" s="229">
        <v>18000</v>
      </c>
      <c r="J513" s="93">
        <v>0</v>
      </c>
      <c r="K513" s="582">
        <f t="shared" si="23"/>
        <v>0</v>
      </c>
      <c r="L513" s="416"/>
    </row>
    <row r="514" spans="1:14" ht="22.5" x14ac:dyDescent="0.2">
      <c r="A514" s="38"/>
      <c r="B514" s="38"/>
      <c r="C514" s="39"/>
      <c r="D514" s="344">
        <v>6060</v>
      </c>
      <c r="E514" s="131" t="s">
        <v>169</v>
      </c>
      <c r="F514" s="59">
        <v>8000</v>
      </c>
      <c r="G514" s="229">
        <v>8000</v>
      </c>
      <c r="H514" s="91">
        <f t="shared" si="20"/>
        <v>1</v>
      </c>
      <c r="I514" s="229">
        <v>8000</v>
      </c>
      <c r="J514" s="93">
        <v>0</v>
      </c>
      <c r="K514" s="428">
        <f t="shared" si="23"/>
        <v>0</v>
      </c>
      <c r="L514" s="416"/>
    </row>
    <row r="515" spans="1:14" x14ac:dyDescent="0.2">
      <c r="A515" s="38"/>
      <c r="B515" s="894">
        <v>92695</v>
      </c>
      <c r="C515" s="895"/>
      <c r="D515" s="896"/>
      <c r="E515" s="897" t="s">
        <v>20</v>
      </c>
      <c r="F515" s="1009">
        <f>SUM(F516:F522)</f>
        <v>279329</v>
      </c>
      <c r="G515" s="899">
        <f>SUM(G516:G522)</f>
        <v>244259.18</v>
      </c>
      <c r="H515" s="277">
        <f t="shared" si="20"/>
        <v>0.87444977070050012</v>
      </c>
      <c r="I515" s="899">
        <f>SUM(I516:I521)</f>
        <v>278426</v>
      </c>
      <c r="J515" s="901">
        <f>SUM(J516:J522)</f>
        <v>270968</v>
      </c>
      <c r="K515" s="939">
        <f t="shared" si="23"/>
        <v>0.97006755474726936</v>
      </c>
      <c r="L515" s="475"/>
    </row>
    <row r="516" spans="1:14" ht="56.25" x14ac:dyDescent="0.2">
      <c r="A516" s="38"/>
      <c r="B516" s="38"/>
      <c r="C516" s="38"/>
      <c r="D516" s="421">
        <v>2360</v>
      </c>
      <c r="E516" s="101" t="s">
        <v>266</v>
      </c>
      <c r="F516" s="193">
        <v>165000</v>
      </c>
      <c r="G516" s="90">
        <v>165000</v>
      </c>
      <c r="H516" s="91">
        <f t="shared" si="20"/>
        <v>1</v>
      </c>
      <c r="I516" s="92">
        <v>165000</v>
      </c>
      <c r="J516" s="93">
        <v>170000</v>
      </c>
      <c r="K516" s="407">
        <f t="shared" si="23"/>
        <v>1.0303030303030303</v>
      </c>
      <c r="L516" s="416"/>
    </row>
    <row r="517" spans="1:14" x14ac:dyDescent="0.2">
      <c r="A517" s="38"/>
      <c r="B517" s="38"/>
      <c r="C517" s="50"/>
      <c r="D517" s="344">
        <v>4170</v>
      </c>
      <c r="E517" s="52" t="s">
        <v>148</v>
      </c>
      <c r="F517" s="105">
        <v>23000</v>
      </c>
      <c r="G517" s="42">
        <v>12841</v>
      </c>
      <c r="H517" s="43">
        <f t="shared" si="20"/>
        <v>0.55830434782608696</v>
      </c>
      <c r="I517" s="44">
        <v>23000</v>
      </c>
      <c r="J517" s="45">
        <v>25000</v>
      </c>
      <c r="K517" s="408">
        <f t="shared" si="23"/>
        <v>1.0869565217391304</v>
      </c>
      <c r="L517" s="343"/>
    </row>
    <row r="518" spans="1:14" ht="19.5" x14ac:dyDescent="0.2">
      <c r="A518" s="38"/>
      <c r="B518" s="38"/>
      <c r="C518" s="50"/>
      <c r="D518" s="344">
        <v>4210</v>
      </c>
      <c r="E518" s="52" t="s">
        <v>144</v>
      </c>
      <c r="F518" s="53">
        <v>55529</v>
      </c>
      <c r="G518" s="42">
        <v>39174.75</v>
      </c>
      <c r="H518" s="43">
        <f t="shared" si="20"/>
        <v>0.70548272074051399</v>
      </c>
      <c r="I518" s="44">
        <v>55529</v>
      </c>
      <c r="J518" s="45">
        <v>49568</v>
      </c>
      <c r="K518" s="408">
        <f t="shared" si="23"/>
        <v>0.89265068702839956</v>
      </c>
      <c r="L518" s="343" t="s">
        <v>324</v>
      </c>
    </row>
    <row r="519" spans="1:14" x14ac:dyDescent="0.2">
      <c r="A519" s="38"/>
      <c r="B519" s="38"/>
      <c r="C519" s="50"/>
      <c r="D519" s="344">
        <v>4270</v>
      </c>
      <c r="E519" s="52" t="s">
        <v>154</v>
      </c>
      <c r="F519" s="53">
        <v>10000</v>
      </c>
      <c r="G519" s="42">
        <v>10000</v>
      </c>
      <c r="H519" s="43">
        <f t="shared" si="20"/>
        <v>1</v>
      </c>
      <c r="I519" s="44">
        <v>10000</v>
      </c>
      <c r="J519" s="45">
        <v>0</v>
      </c>
      <c r="K519" s="408">
        <f t="shared" si="23"/>
        <v>0</v>
      </c>
      <c r="L519" s="343"/>
    </row>
    <row r="520" spans="1:14" ht="19.5" x14ac:dyDescent="0.2">
      <c r="A520" s="38"/>
      <c r="B520" s="38"/>
      <c r="C520" s="50"/>
      <c r="D520" s="344">
        <v>4300</v>
      </c>
      <c r="E520" s="52" t="s">
        <v>145</v>
      </c>
      <c r="F520" s="53">
        <v>18800</v>
      </c>
      <c r="G520" s="42">
        <v>11146.43</v>
      </c>
      <c r="H520" s="43">
        <f t="shared" si="20"/>
        <v>0.59289521276595747</v>
      </c>
      <c r="I520" s="44">
        <v>18800</v>
      </c>
      <c r="J520" s="45">
        <v>13400</v>
      </c>
      <c r="K520" s="408">
        <f t="shared" si="23"/>
        <v>0.71276595744680848</v>
      </c>
      <c r="L520" s="343" t="s">
        <v>325</v>
      </c>
    </row>
    <row r="521" spans="1:14" x14ac:dyDescent="0.2">
      <c r="A521" s="38"/>
      <c r="B521" s="38"/>
      <c r="C521" s="39"/>
      <c r="D521" s="341">
        <v>4430</v>
      </c>
      <c r="E521" s="28" t="s">
        <v>147</v>
      </c>
      <c r="F521" s="54">
        <v>7000</v>
      </c>
      <c r="G521" s="42">
        <v>6097</v>
      </c>
      <c r="H521" s="43">
        <f t="shared" si="20"/>
        <v>0.871</v>
      </c>
      <c r="I521" s="44">
        <v>6097</v>
      </c>
      <c r="J521" s="45">
        <v>7000</v>
      </c>
      <c r="K521" s="408">
        <f t="shared" si="23"/>
        <v>1</v>
      </c>
      <c r="L521" s="343"/>
    </row>
    <row r="522" spans="1:14" ht="13.5" thickBot="1" x14ac:dyDescent="0.25">
      <c r="A522" s="1040"/>
      <c r="B522" s="2"/>
      <c r="C522" s="583"/>
      <c r="D522" s="1041">
        <v>6050</v>
      </c>
      <c r="E522" s="52" t="s">
        <v>157</v>
      </c>
      <c r="F522" s="584">
        <v>0</v>
      </c>
      <c r="G522" s="66">
        <v>0</v>
      </c>
      <c r="H522" s="67">
        <v>0</v>
      </c>
      <c r="I522" s="171">
        <v>0</v>
      </c>
      <c r="J522" s="69">
        <v>6000</v>
      </c>
      <c r="K522" s="428">
        <v>0</v>
      </c>
      <c r="L522" s="429" t="s">
        <v>326</v>
      </c>
    </row>
    <row r="523" spans="1:14" ht="13.5" thickBot="1" x14ac:dyDescent="0.25">
      <c r="A523" s="1053" t="s">
        <v>117</v>
      </c>
      <c r="B523" s="1054"/>
      <c r="C523" s="1055"/>
      <c r="D523" s="1055"/>
      <c r="E523" s="1056"/>
      <c r="F523" s="585">
        <f>F503+F471+F436+F418+F329+F311+F179+F171+F168+F129+F124+F60+F54+F41+F35+F22+F16+F4+F401</f>
        <v>58876616.229999989</v>
      </c>
      <c r="G523" s="585">
        <f>G503+G471+G436+G418+G329+G311+G179+G171+G168+G129+G124+G60+G54+G41+G35+G22+G16+G4+G401</f>
        <v>41884777.390000001</v>
      </c>
      <c r="H523" s="586">
        <f>G523/F523</f>
        <v>0.71139919499412452</v>
      </c>
      <c r="I523" s="1042">
        <f>I503+I471+I436+I418+I329+I311+I179+I171+I168+I129+I124+I60+I54+I41+I35+I22+I16+I4+I401</f>
        <v>56801206.93999999</v>
      </c>
      <c r="J523" s="1043">
        <f>J503+J471+J436+J418+J329+J311+J179+J171+J168+J129+J124+J60+J54+J41+J35+J22+J16+J4+J401</f>
        <v>48536737.019999996</v>
      </c>
      <c r="K523" s="587">
        <f>J523/F523</f>
        <v>0.82438054575678188</v>
      </c>
      <c r="L523" s="588"/>
      <c r="N523" s="589"/>
    </row>
    <row r="524" spans="1:14" x14ac:dyDescent="0.2">
      <c r="A524" s="590"/>
      <c r="B524" s="591"/>
      <c r="C524" s="591"/>
      <c r="D524" s="591"/>
      <c r="E524" s="591" t="s">
        <v>118</v>
      </c>
      <c r="F524" s="592"/>
      <c r="G524" s="592"/>
      <c r="H524" s="593"/>
      <c r="I524" s="592"/>
      <c r="J524" s="592"/>
      <c r="K524" s="594"/>
      <c r="L524" s="595"/>
    </row>
    <row r="525" spans="1:14" x14ac:dyDescent="0.2">
      <c r="A525" s="596"/>
      <c r="B525" s="597"/>
      <c r="C525" s="597"/>
      <c r="D525" s="597"/>
      <c r="E525" s="598" t="s">
        <v>327</v>
      </c>
      <c r="F525" s="599">
        <f>F523-F527</f>
        <v>45887628.229999989</v>
      </c>
      <c r="G525" s="599">
        <f>G523-G527</f>
        <v>33031709.780000001</v>
      </c>
      <c r="H525" s="600">
        <f>G525/F525</f>
        <v>0.71983911686254543</v>
      </c>
      <c r="I525" s="601">
        <f>I523-I527</f>
        <v>44723116.879999995</v>
      </c>
      <c r="J525" s="602">
        <f>J523-J527</f>
        <v>43254151.019999996</v>
      </c>
      <c r="K525" s="603">
        <f>J525/F525</f>
        <v>0.94261030017066116</v>
      </c>
      <c r="L525" s="604"/>
      <c r="N525" s="331"/>
    </row>
    <row r="526" spans="1:14" ht="24" x14ac:dyDescent="0.2">
      <c r="A526" s="596"/>
      <c r="B526" s="597"/>
      <c r="C526" s="597"/>
      <c r="D526" s="597"/>
      <c r="E526" s="605" t="s">
        <v>328</v>
      </c>
      <c r="F526" s="606">
        <f>F517+F507+F506+F505+F499+F424+F423+F422+F421+F392++F391+F377+F375+F374+F373+F372+F350+F349+F348+F347+F331+F319+F318+F317+F313+F299+F298+F297+F296+F281+F280+F279+F278+F277+F260+F259+F258+F257+F256+F235+F234+F233+F232+F231+F209+F208+F207+F206+F187+F186+F185+F184+F183+F162+F161+F160+F159+F140+F139+F138+F137+F128+F127+F126+F121+F94+F89+F85+F81+F77+F65+F64+F62+F56+F19+F12+F11+F10+F116+F335+F336+F337+F338+F141+F115+F29+F18+F63</f>
        <v>19073285.27</v>
      </c>
      <c r="G526" s="606">
        <f>G517+G507+G506+G505+G499+G424+G423+G422+G421+G392++G391+G377+G375+G374+G373+G372+G350+G349+G348+G347+G331+G319+G318+G317+G313+G299+G298+G297+G296+G281+G280+G279+G278+G277+G260+G259+G258+G257+G256+G235+G234+G233+G232+G231+G209+G208+G207+G206+G187+G186+G185+G184+G183+G162+G161+G160+G159+G140+G139+G138+G137+G128+G127+G126+G121+G94+G89+G85+G81+G77+G65+G64+G62+G56+G19+G12+G11+G10+G116+G335+G336+G337+G338+G141+G115+G29+G18+G63</f>
        <v>14080630.859999998</v>
      </c>
      <c r="H526" s="607">
        <f t="shared" ref="H526:H527" si="24">G526/F526</f>
        <v>0.73823836117772268</v>
      </c>
      <c r="I526" s="1044">
        <f>I517+I507+I506+I505+I499+I424+I423+I422+I421+I392++I391+I377+I375+I374+I373+I372+I350+I349+I348+I347+I331+I319+I318+I317+I313+I299+I298+I297+I296+I281+I280+I279+I278+I277+I260+I259+I258+I257+I256+I235+I234+I233+I232+I231+I209+I208+I207+I206+I187+I186+I185+I184+I183+I162+I161+I160+I159+I140+I139+I138+I137+I128+I127+I126+I121+I94+I89+I85+I81+I77+I65+I64+I62+I56+I19+I12+I11+I10+I116+I335+I336+I337+I338+I141+I115+I29+I18+I63</f>
        <v>18924491.18</v>
      </c>
      <c r="J526" s="1045">
        <f>J517+J507+J506+J505+J499+J424+J423+J422+J421+J392++J391+J377+J375+J374+J373+J372+J350+J349+J348+J347+J331+J319+J318+J317+J313+J299+J298+J297+J296+J281+J280+J279+J278+J277+J260+J259+J258+J257+J256+J235+J234+J233+J232+J231+J209+J208+J207+J206+J187+J186+J185+J184+J183+J162+J161+J160+J159+J140+J139+J138+J137+J128+J127+J126+J121+J94+J89+J85+J81+J77+J65+J64+J62+J56+J19+J12+J11+J10+J116+J335+J336+J337+J338+J141+J115+J29+J18+J63+J477+J478+J479</f>
        <v>18573912</v>
      </c>
      <c r="K526" s="608">
        <f t="shared" ref="K526:K527" si="25">J526/F526</f>
        <v>0.97381818271310328</v>
      </c>
      <c r="L526" s="609"/>
      <c r="M526" s="430"/>
      <c r="N526" s="331"/>
    </row>
    <row r="527" spans="1:14" x14ac:dyDescent="0.2">
      <c r="A527" s="610"/>
      <c r="B527" s="611"/>
      <c r="C527" s="611"/>
      <c r="D527" s="611"/>
      <c r="E527" s="315" t="s">
        <v>329</v>
      </c>
      <c r="F527" s="612">
        <f>F487+F440+F439+F113+F53+F40+F39+F34+F460+F151+F513+F514+F488+F468+F219+F202+F134+F27</f>
        <v>12988988</v>
      </c>
      <c r="G527" s="612">
        <f>G487+G440+G439+G113+G53+G40+G39++G34+G460+G151</f>
        <v>8853067.6099999994</v>
      </c>
      <c r="H527" s="600">
        <f t="shared" si="24"/>
        <v>0.68158255362157538</v>
      </c>
      <c r="I527" s="318">
        <f>I487+I440+I439+I113+I53+I40+I39++I34+I460+I151+I522+I514+I513+I502+I490+I489+I470+I469+I468+I307+I219+I202+I134+I27+I488</f>
        <v>12078090.059999997</v>
      </c>
      <c r="J527" s="613">
        <f>J487+J440+J439+J113+J53+J40+J39++J34+J460+J151+J522+J513+J514+J502+J490+J489+J488+J470+J469+J468+J307+J219+J202+J134+J27</f>
        <v>5282586</v>
      </c>
      <c r="K527" s="603">
        <f t="shared" si="25"/>
        <v>0.40669727310549519</v>
      </c>
      <c r="L527" s="614"/>
    </row>
    <row r="529" spans="1:11" x14ac:dyDescent="0.2">
      <c r="E529" s="334"/>
      <c r="J529" s="331"/>
    </row>
    <row r="531" spans="1:11" hidden="1" x14ac:dyDescent="0.2">
      <c r="A531" s="1057" t="s">
        <v>366</v>
      </c>
      <c r="B531" s="1058"/>
      <c r="C531" s="1058"/>
      <c r="D531" s="1058"/>
      <c r="E531" s="1058"/>
      <c r="F531" s="1058"/>
      <c r="G531" s="1058"/>
      <c r="H531" s="1058"/>
      <c r="I531" s="1058"/>
      <c r="J531" s="1058"/>
      <c r="K531" s="1058"/>
    </row>
    <row r="532" spans="1:11" hidden="1" x14ac:dyDescent="0.2">
      <c r="E532" s="1" t="s">
        <v>330</v>
      </c>
      <c r="F532" s="331">
        <f>J523</f>
        <v>48536737.019999996</v>
      </c>
    </row>
    <row r="533" spans="1:11" hidden="1" x14ac:dyDescent="0.2">
      <c r="E533" s="334" t="s">
        <v>331</v>
      </c>
      <c r="F533" s="331">
        <f>-J527</f>
        <v>-5282586</v>
      </c>
    </row>
    <row r="534" spans="1:11" hidden="1" x14ac:dyDescent="0.2">
      <c r="E534" s="334" t="s">
        <v>332</v>
      </c>
      <c r="F534" s="331">
        <f>-J526</f>
        <v>-18573912</v>
      </c>
    </row>
    <row r="535" spans="1:11" hidden="1" x14ac:dyDescent="0.2">
      <c r="E535" s="334" t="s">
        <v>333</v>
      </c>
      <c r="F535" s="331">
        <f>-J170</f>
        <v>-573583</v>
      </c>
    </row>
    <row r="536" spans="1:11" hidden="1" x14ac:dyDescent="0.2">
      <c r="E536" s="334" t="s">
        <v>334</v>
      </c>
      <c r="F536" s="331">
        <f>SUM(F532:F535)</f>
        <v>24106656.019999996</v>
      </c>
    </row>
    <row r="537" spans="1:11" hidden="1" x14ac:dyDescent="0.2">
      <c r="E537" s="334" t="s">
        <v>335</v>
      </c>
      <c r="F537" s="331">
        <f>F536*0.5%</f>
        <v>120533.28009999997</v>
      </c>
    </row>
    <row r="538" spans="1:11" hidden="1" x14ac:dyDescent="0.2">
      <c r="E538" s="334" t="s">
        <v>336</v>
      </c>
      <c r="F538" s="331">
        <v>125166</v>
      </c>
    </row>
  </sheetData>
  <mergeCells count="5">
    <mergeCell ref="G1:K1"/>
    <mergeCell ref="A2:K2"/>
    <mergeCell ref="C3:D3"/>
    <mergeCell ref="A523:E523"/>
    <mergeCell ref="A531:K531"/>
  </mergeCells>
  <pageMargins left="0.98425196850393704" right="0" top="0.98425196850393704" bottom="0.39370078740157483" header="0.51181102362204722" footer="0.11811023622047245"/>
  <pageSetup paperSize="9" orientation="landscape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topLeftCell="A22" zoomScaleNormal="100" zoomScaleSheetLayoutView="100" workbookViewId="0">
      <selection activeCell="D46" sqref="D46"/>
    </sheetView>
  </sheetViews>
  <sheetFormatPr defaultRowHeight="12.75" x14ac:dyDescent="0.2"/>
  <cols>
    <col min="1" max="1" width="5" style="616" customWidth="1"/>
    <col min="2" max="2" width="21.7109375" style="616" customWidth="1"/>
    <col min="3" max="3" width="3.7109375" style="616" customWidth="1"/>
    <col min="4" max="4" width="12" style="616" customWidth="1"/>
    <col min="5" max="5" width="9.5703125" style="616" hidden="1" customWidth="1"/>
    <col min="6" max="6" width="12.85546875" style="616" hidden="1" customWidth="1"/>
    <col min="7" max="8" width="11" style="616" customWidth="1"/>
    <col min="9" max="9" width="12.7109375" style="616" customWidth="1"/>
    <col min="10" max="10" width="10.140625" style="616" customWidth="1"/>
    <col min="11" max="11" width="14" style="616" customWidth="1"/>
    <col min="12" max="12" width="10.85546875" style="616" customWidth="1"/>
    <col min="13" max="13" width="12.140625" style="616" customWidth="1"/>
    <col min="14" max="14" width="10.140625" style="616" customWidth="1"/>
    <col min="15" max="15" width="11.85546875" style="616" customWidth="1"/>
    <col min="16" max="16" width="9.85546875" style="616" bestFit="1" customWidth="1"/>
    <col min="17" max="17" width="12" style="616" customWidth="1"/>
    <col min="18" max="18" width="9.85546875" style="616" bestFit="1" customWidth="1"/>
    <col min="19" max="19" width="12" style="616" bestFit="1" customWidth="1"/>
    <col min="20" max="20" width="12.28515625" style="616" bestFit="1" customWidth="1"/>
    <col min="21" max="21" width="12" style="616" bestFit="1" customWidth="1"/>
    <col min="22" max="22" width="11.140625" style="616" customWidth="1"/>
    <col min="23" max="23" width="12" style="616" bestFit="1" customWidth="1"/>
    <col min="24" max="24" width="12.28515625" style="616" bestFit="1" customWidth="1"/>
    <col min="25" max="25" width="12" style="616" bestFit="1" customWidth="1"/>
    <col min="26" max="26" width="12.28515625" style="616" bestFit="1" customWidth="1"/>
    <col min="27" max="27" width="12" style="616" bestFit="1" customWidth="1"/>
    <col min="28" max="28" width="10.42578125" style="616" bestFit="1" customWidth="1"/>
    <col min="29" max="29" width="12" style="616" bestFit="1" customWidth="1"/>
    <col min="30" max="30" width="10.42578125" style="616" bestFit="1" customWidth="1"/>
    <col min="31" max="31" width="12" style="616" bestFit="1" customWidth="1"/>
    <col min="32" max="32" width="10.7109375" style="616" hidden="1" customWidth="1"/>
    <col min="33" max="33" width="12.85546875" style="616" hidden="1" customWidth="1"/>
    <col min="34" max="16384" width="9.140625" style="616"/>
  </cols>
  <sheetData>
    <row r="1" spans="1:33" ht="58.5" customHeight="1" x14ac:dyDescent="0.2">
      <c r="B1" s="617"/>
      <c r="C1" s="1081" t="s">
        <v>367</v>
      </c>
      <c r="D1" s="1081"/>
      <c r="E1" s="1081"/>
      <c r="F1" s="1081"/>
      <c r="G1" s="1081"/>
      <c r="H1" s="1081"/>
      <c r="I1" s="1081"/>
      <c r="J1" s="1081"/>
      <c r="K1" s="1081"/>
      <c r="L1" s="1082"/>
      <c r="M1" s="1082"/>
      <c r="N1" s="1082"/>
      <c r="O1" s="1082"/>
      <c r="P1" s="1082"/>
      <c r="Q1" s="1082"/>
    </row>
    <row r="2" spans="1:33" ht="15.75" customHeight="1" thickBot="1" x14ac:dyDescent="0.25">
      <c r="B2" s="618"/>
      <c r="C2" s="619"/>
      <c r="D2" s="620"/>
      <c r="E2" s="620"/>
      <c r="F2" s="620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2"/>
      <c r="S2" s="622"/>
      <c r="T2" s="622"/>
      <c r="U2" s="622"/>
      <c r="V2" s="622"/>
      <c r="W2" s="622"/>
      <c r="X2" s="622"/>
      <c r="Y2" s="622"/>
      <c r="Z2" s="622"/>
      <c r="AA2" s="622"/>
      <c r="AB2" s="622"/>
      <c r="AC2" s="622"/>
      <c r="AD2" s="622"/>
      <c r="AE2" s="622"/>
    </row>
    <row r="3" spans="1:33" ht="16.5" customHeight="1" thickBot="1" x14ac:dyDescent="0.25">
      <c r="A3" s="1083" t="s">
        <v>337</v>
      </c>
      <c r="B3" s="1084" t="s">
        <v>338</v>
      </c>
      <c r="C3" s="1085"/>
      <c r="D3" s="1087" t="s">
        <v>339</v>
      </c>
      <c r="E3" s="1088">
        <v>2011</v>
      </c>
      <c r="F3" s="1079"/>
      <c r="G3" s="1079">
        <v>2014</v>
      </c>
      <c r="H3" s="1079"/>
      <c r="I3" s="1080"/>
      <c r="J3" s="1080">
        <v>2015</v>
      </c>
      <c r="K3" s="1080"/>
      <c r="L3" s="1080">
        <v>2016</v>
      </c>
      <c r="M3" s="1080"/>
      <c r="N3" s="1079">
        <v>2017</v>
      </c>
      <c r="O3" s="1080"/>
      <c r="P3" s="1080">
        <v>2018</v>
      </c>
      <c r="Q3" s="1080"/>
      <c r="R3" s="1080">
        <v>2019</v>
      </c>
      <c r="S3" s="1080"/>
      <c r="T3" s="1078">
        <v>2020</v>
      </c>
      <c r="U3" s="1072"/>
      <c r="V3" s="1078">
        <v>2021</v>
      </c>
      <c r="W3" s="1072"/>
      <c r="X3" s="1078">
        <v>2022</v>
      </c>
      <c r="Y3" s="1072"/>
      <c r="Z3" s="1071">
        <v>2023</v>
      </c>
      <c r="AA3" s="1072"/>
      <c r="AB3" s="1073">
        <v>2024</v>
      </c>
      <c r="AC3" s="1074"/>
      <c r="AD3" s="1073">
        <v>2025</v>
      </c>
      <c r="AE3" s="1074"/>
      <c r="AF3" s="1071">
        <v>2026</v>
      </c>
      <c r="AG3" s="1072"/>
    </row>
    <row r="4" spans="1:33" ht="32.25" customHeight="1" thickBot="1" x14ac:dyDescent="0.25">
      <c r="A4" s="1083"/>
      <c r="B4" s="1084"/>
      <c r="C4" s="1086"/>
      <c r="D4" s="1087"/>
      <c r="E4" s="623" t="s">
        <v>340</v>
      </c>
      <c r="F4" s="624" t="s">
        <v>341</v>
      </c>
      <c r="G4" s="623" t="s">
        <v>340</v>
      </c>
      <c r="H4" s="625" t="s">
        <v>342</v>
      </c>
      <c r="I4" s="624" t="s">
        <v>341</v>
      </c>
      <c r="J4" s="623" t="s">
        <v>340</v>
      </c>
      <c r="K4" s="624" t="s">
        <v>341</v>
      </c>
      <c r="L4" s="623" t="s">
        <v>340</v>
      </c>
      <c r="M4" s="624" t="s">
        <v>341</v>
      </c>
      <c r="N4" s="623" t="s">
        <v>340</v>
      </c>
      <c r="O4" s="626" t="s">
        <v>341</v>
      </c>
      <c r="P4" s="623" t="s">
        <v>340</v>
      </c>
      <c r="Q4" s="624" t="s">
        <v>341</v>
      </c>
      <c r="R4" s="623" t="s">
        <v>340</v>
      </c>
      <c r="S4" s="624" t="s">
        <v>341</v>
      </c>
      <c r="T4" s="623" t="s">
        <v>340</v>
      </c>
      <c r="U4" s="627" t="s">
        <v>341</v>
      </c>
      <c r="V4" s="628" t="s">
        <v>340</v>
      </c>
      <c r="W4" s="627" t="s">
        <v>341</v>
      </c>
      <c r="X4" s="628" t="s">
        <v>340</v>
      </c>
      <c r="Y4" s="627" t="s">
        <v>341</v>
      </c>
      <c r="Z4" s="629" t="s">
        <v>340</v>
      </c>
      <c r="AA4" s="627" t="s">
        <v>341</v>
      </c>
      <c r="AB4" s="629" t="s">
        <v>340</v>
      </c>
      <c r="AC4" s="627" t="s">
        <v>341</v>
      </c>
      <c r="AD4" s="629" t="s">
        <v>340</v>
      </c>
      <c r="AE4" s="627" t="s">
        <v>341</v>
      </c>
      <c r="AF4" s="629" t="s">
        <v>340</v>
      </c>
      <c r="AG4" s="627" t="s">
        <v>341</v>
      </c>
    </row>
    <row r="5" spans="1:33" ht="15" customHeight="1" x14ac:dyDescent="0.2">
      <c r="A5" s="630">
        <v>1</v>
      </c>
      <c r="B5" s="1075" t="s">
        <v>346</v>
      </c>
      <c r="C5" s="631" t="s">
        <v>343</v>
      </c>
      <c r="D5" s="632">
        <v>4197949.9800000004</v>
      </c>
      <c r="E5" s="633">
        <v>103400</v>
      </c>
      <c r="F5" s="634">
        <f>D5-E5</f>
        <v>4094549.9800000004</v>
      </c>
      <c r="G5" s="668">
        <v>419549.98</v>
      </c>
      <c r="H5" s="636"/>
      <c r="I5" s="637">
        <f>D5-G5</f>
        <v>3778400.0000000005</v>
      </c>
      <c r="J5" s="635">
        <v>419800</v>
      </c>
      <c r="K5" s="637">
        <f>I5-J5</f>
        <v>3358600.0000000005</v>
      </c>
      <c r="L5" s="635">
        <v>419800</v>
      </c>
      <c r="M5" s="637">
        <f>K5-L5</f>
        <v>2938800.0000000005</v>
      </c>
      <c r="N5" s="635">
        <v>419800</v>
      </c>
      <c r="O5" s="637">
        <f>M5-N5</f>
        <v>2519000.0000000005</v>
      </c>
      <c r="P5" s="635">
        <v>419800</v>
      </c>
      <c r="Q5" s="637">
        <f>O5-P5</f>
        <v>2099200.0000000005</v>
      </c>
      <c r="R5" s="635">
        <v>419800</v>
      </c>
      <c r="S5" s="637">
        <f>Q5-R5</f>
        <v>1679400.0000000005</v>
      </c>
      <c r="T5" s="638">
        <v>419800</v>
      </c>
      <c r="U5" s="639">
        <f>S5-T5</f>
        <v>1259600.0000000005</v>
      </c>
      <c r="V5" s="640">
        <v>419800</v>
      </c>
      <c r="W5" s="639">
        <f>U5-V5</f>
        <v>839800.00000000047</v>
      </c>
      <c r="X5" s="640">
        <v>419800</v>
      </c>
      <c r="Y5" s="639">
        <f>W5-X5</f>
        <v>420000.00000000047</v>
      </c>
      <c r="Z5" s="641">
        <v>420000</v>
      </c>
      <c r="AA5" s="639">
        <f>Y5-Z5</f>
        <v>4.6566128730773926E-10</v>
      </c>
      <c r="AB5" s="642"/>
      <c r="AC5" s="643">
        <v>0</v>
      </c>
      <c r="AD5" s="642"/>
      <c r="AE5" s="643">
        <v>0</v>
      </c>
      <c r="AF5" s="659"/>
      <c r="AG5" s="660"/>
    </row>
    <row r="6" spans="1:33" ht="15.75" customHeight="1" x14ac:dyDescent="0.2">
      <c r="A6" s="646"/>
      <c r="B6" s="1076"/>
      <c r="C6" s="647" t="s">
        <v>344</v>
      </c>
      <c r="D6" s="648">
        <v>4.1000000000000002E-2</v>
      </c>
      <c r="E6" s="649">
        <v>31000</v>
      </c>
      <c r="F6" s="650"/>
      <c r="G6" s="649">
        <v>172100</v>
      </c>
      <c r="H6" s="669"/>
      <c r="I6" s="670"/>
      <c r="J6" s="649">
        <v>154900</v>
      </c>
      <c r="K6" s="670"/>
      <c r="L6" s="649">
        <v>137700</v>
      </c>
      <c r="M6" s="670"/>
      <c r="N6" s="649">
        <v>120500</v>
      </c>
      <c r="O6" s="671"/>
      <c r="P6" s="649">
        <v>103300</v>
      </c>
      <c r="Q6" s="670"/>
      <c r="R6" s="649">
        <v>86100</v>
      </c>
      <c r="S6" s="670"/>
      <c r="T6" s="649">
        <v>68800</v>
      </c>
      <c r="U6" s="672"/>
      <c r="V6" s="673">
        <v>51600</v>
      </c>
      <c r="W6" s="672"/>
      <c r="X6" s="673">
        <v>34400</v>
      </c>
      <c r="Y6" s="672"/>
      <c r="Z6" s="674">
        <v>17200</v>
      </c>
      <c r="AA6" s="672"/>
      <c r="AB6" s="674"/>
      <c r="AC6" s="672"/>
      <c r="AD6" s="674"/>
      <c r="AE6" s="672"/>
      <c r="AF6" s="659"/>
      <c r="AG6" s="660"/>
    </row>
    <row r="7" spans="1:33" ht="15.75" customHeight="1" x14ac:dyDescent="0.2">
      <c r="A7" s="646"/>
      <c r="B7" s="1077"/>
      <c r="C7" s="647" t="s">
        <v>345</v>
      </c>
      <c r="D7" s="670"/>
      <c r="E7" s="649">
        <f>SUM(E5:E6)</f>
        <v>134400</v>
      </c>
      <c r="F7" s="650">
        <f>F5</f>
        <v>4094549.9800000004</v>
      </c>
      <c r="G7" s="649">
        <f>SUM(G5:G6)</f>
        <v>591649.98</v>
      </c>
      <c r="H7" s="669"/>
      <c r="I7" s="670">
        <f>I5</f>
        <v>3778400.0000000005</v>
      </c>
      <c r="J7" s="649">
        <f>J5+J6</f>
        <v>574700</v>
      </c>
      <c r="K7" s="670">
        <f>K5</f>
        <v>3358600.0000000005</v>
      </c>
      <c r="L7" s="649">
        <f>SUM(L5:L6)</f>
        <v>557500</v>
      </c>
      <c r="M7" s="670">
        <f>SUM(M5:M6)</f>
        <v>2938800.0000000005</v>
      </c>
      <c r="N7" s="649">
        <f>SUM(N5:N6)</f>
        <v>540300</v>
      </c>
      <c r="O7" s="670">
        <f>SUM(O5:O6)</f>
        <v>2519000.0000000005</v>
      </c>
      <c r="P7" s="675">
        <f>SUM(P5:P6)</f>
        <v>523100</v>
      </c>
      <c r="Q7" s="670">
        <f>Q5+Q6</f>
        <v>2099200.0000000005</v>
      </c>
      <c r="R7" s="676">
        <f>SUM(R5:R6)</f>
        <v>505900</v>
      </c>
      <c r="S7" s="670">
        <f>SUM(S5:S6)</f>
        <v>1679400.0000000005</v>
      </c>
      <c r="T7" s="677">
        <f>SUM(T5:T6)</f>
        <v>488600</v>
      </c>
      <c r="U7" s="678">
        <f>SUM(U5)</f>
        <v>1259600.0000000005</v>
      </c>
      <c r="V7" s="679">
        <f>SUM(V5:V6)</f>
        <v>471400</v>
      </c>
      <c r="W7" s="678">
        <f>W5</f>
        <v>839800.00000000047</v>
      </c>
      <c r="X7" s="679">
        <f>SUM(X5:X6)</f>
        <v>454200</v>
      </c>
      <c r="Y7" s="678">
        <f>Y5</f>
        <v>420000.00000000047</v>
      </c>
      <c r="Z7" s="680">
        <f>SUM(Z5:Z6)</f>
        <v>437200</v>
      </c>
      <c r="AA7" s="678">
        <f>AA5</f>
        <v>4.6566128730773926E-10</v>
      </c>
      <c r="AB7" s="680"/>
      <c r="AC7" s="678">
        <v>0</v>
      </c>
      <c r="AD7" s="680"/>
      <c r="AE7" s="678">
        <v>0</v>
      </c>
      <c r="AF7" s="681"/>
      <c r="AG7" s="682"/>
    </row>
    <row r="8" spans="1:33" ht="15" customHeight="1" x14ac:dyDescent="0.2">
      <c r="A8" s="630">
        <v>2</v>
      </c>
      <c r="B8" s="1061" t="s">
        <v>368</v>
      </c>
      <c r="C8" s="631" t="s">
        <v>343</v>
      </c>
      <c r="D8" s="632">
        <v>103000</v>
      </c>
      <c r="E8" s="633">
        <v>103400</v>
      </c>
      <c r="F8" s="634">
        <f>D8-E8</f>
        <v>-400</v>
      </c>
      <c r="G8" s="633">
        <v>103000</v>
      </c>
      <c r="H8" s="683"/>
      <c r="I8" s="632">
        <f>D8-G8</f>
        <v>0</v>
      </c>
      <c r="J8" s="633"/>
      <c r="K8" s="632">
        <v>0</v>
      </c>
      <c r="L8" s="633"/>
      <c r="M8" s="632">
        <v>0</v>
      </c>
      <c r="N8" s="633"/>
      <c r="O8" s="684">
        <v>0</v>
      </c>
      <c r="P8" s="633"/>
      <c r="Q8" s="632">
        <v>0</v>
      </c>
      <c r="R8" s="633"/>
      <c r="S8" s="632">
        <v>0</v>
      </c>
      <c r="T8" s="685"/>
      <c r="U8" s="805">
        <v>0</v>
      </c>
      <c r="V8" s="806"/>
      <c r="W8" s="805">
        <v>0</v>
      </c>
      <c r="X8" s="806"/>
      <c r="Y8" s="805">
        <v>0</v>
      </c>
      <c r="Z8" s="807"/>
      <c r="AA8" s="805">
        <v>0</v>
      </c>
      <c r="AB8" s="807"/>
      <c r="AC8" s="805">
        <v>0</v>
      </c>
      <c r="AD8" s="807"/>
      <c r="AE8" s="805">
        <v>0</v>
      </c>
      <c r="AF8" s="644"/>
      <c r="AG8" s="645"/>
    </row>
    <row r="9" spans="1:33" ht="15.75" customHeight="1" x14ac:dyDescent="0.2">
      <c r="A9" s="646"/>
      <c r="B9" s="1061"/>
      <c r="C9" s="647" t="s">
        <v>344</v>
      </c>
      <c r="D9" s="648">
        <v>4.2000000000000003E-2</v>
      </c>
      <c r="E9" s="649">
        <v>31000</v>
      </c>
      <c r="F9" s="650"/>
      <c r="G9" s="649">
        <v>3200</v>
      </c>
      <c r="H9" s="669"/>
      <c r="I9" s="670"/>
      <c r="J9" s="649"/>
      <c r="K9" s="670"/>
      <c r="L9" s="649"/>
      <c r="M9" s="670"/>
      <c r="N9" s="649"/>
      <c r="O9" s="671"/>
      <c r="P9" s="649"/>
      <c r="Q9" s="670"/>
      <c r="R9" s="649"/>
      <c r="S9" s="670"/>
      <c r="T9" s="686"/>
      <c r="U9" s="808"/>
      <c r="V9" s="809"/>
      <c r="W9" s="808"/>
      <c r="X9" s="809"/>
      <c r="Y9" s="808"/>
      <c r="Z9" s="810"/>
      <c r="AA9" s="808"/>
      <c r="AB9" s="810"/>
      <c r="AC9" s="808"/>
      <c r="AD9" s="810"/>
      <c r="AE9" s="808"/>
      <c r="AF9" s="659"/>
      <c r="AG9" s="660"/>
    </row>
    <row r="10" spans="1:33" ht="15.75" customHeight="1" x14ac:dyDescent="0.2">
      <c r="A10" s="646"/>
      <c r="B10" s="1061"/>
      <c r="C10" s="647" t="s">
        <v>345</v>
      </c>
      <c r="D10" s="670"/>
      <c r="E10" s="649">
        <f>SUM(E8:E9)</f>
        <v>134400</v>
      </c>
      <c r="F10" s="650">
        <f>F8</f>
        <v>-400</v>
      </c>
      <c r="G10" s="649">
        <f>SUM(G8:G9)</f>
        <v>106200</v>
      </c>
      <c r="H10" s="669"/>
      <c r="I10" s="670">
        <f>I8</f>
        <v>0</v>
      </c>
      <c r="J10" s="649"/>
      <c r="K10" s="670">
        <v>0</v>
      </c>
      <c r="L10" s="649"/>
      <c r="M10" s="670">
        <v>0</v>
      </c>
      <c r="N10" s="649"/>
      <c r="O10" s="671">
        <v>0</v>
      </c>
      <c r="P10" s="649"/>
      <c r="Q10" s="670">
        <v>0</v>
      </c>
      <c r="R10" s="649"/>
      <c r="S10" s="670">
        <v>0</v>
      </c>
      <c r="T10" s="690"/>
      <c r="U10" s="811">
        <v>0</v>
      </c>
      <c r="V10" s="812"/>
      <c r="W10" s="811">
        <v>0</v>
      </c>
      <c r="X10" s="812"/>
      <c r="Y10" s="811">
        <v>0</v>
      </c>
      <c r="Z10" s="813"/>
      <c r="AA10" s="811">
        <v>0</v>
      </c>
      <c r="AB10" s="813"/>
      <c r="AC10" s="811">
        <v>0</v>
      </c>
      <c r="AD10" s="813"/>
      <c r="AE10" s="811">
        <v>0</v>
      </c>
      <c r="AF10" s="681"/>
      <c r="AG10" s="682"/>
    </row>
    <row r="11" spans="1:33" ht="15" customHeight="1" x14ac:dyDescent="0.2">
      <c r="A11" s="630">
        <v>3</v>
      </c>
      <c r="B11" s="1060" t="s">
        <v>369</v>
      </c>
      <c r="C11" s="631" t="s">
        <v>343</v>
      </c>
      <c r="D11" s="632">
        <v>4392000</v>
      </c>
      <c r="E11" s="633">
        <v>732000</v>
      </c>
      <c r="F11" s="634">
        <f>D11-E11</f>
        <v>3660000</v>
      </c>
      <c r="G11" s="633">
        <v>732000</v>
      </c>
      <c r="H11" s="683"/>
      <c r="I11" s="632">
        <f>D11-G11</f>
        <v>3660000</v>
      </c>
      <c r="J11" s="633">
        <v>732000</v>
      </c>
      <c r="K11" s="632">
        <f>I11-J11</f>
        <v>2928000</v>
      </c>
      <c r="L11" s="633">
        <v>732000</v>
      </c>
      <c r="M11" s="632">
        <f>K11-L11</f>
        <v>2196000</v>
      </c>
      <c r="N11" s="633">
        <v>732000</v>
      </c>
      <c r="O11" s="632">
        <f>M11-N11</f>
        <v>1464000</v>
      </c>
      <c r="P11" s="691">
        <v>732000</v>
      </c>
      <c r="Q11" s="632">
        <f>O11-P11</f>
        <v>732000</v>
      </c>
      <c r="R11" s="691">
        <v>732000</v>
      </c>
      <c r="S11" s="632">
        <f>Q11-R11</f>
        <v>0</v>
      </c>
      <c r="T11" s="685"/>
      <c r="U11" s="805">
        <v>0</v>
      </c>
      <c r="V11" s="806"/>
      <c r="W11" s="805">
        <v>0</v>
      </c>
      <c r="X11" s="806"/>
      <c r="Y11" s="805">
        <v>0</v>
      </c>
      <c r="Z11" s="807"/>
      <c r="AA11" s="805">
        <v>0</v>
      </c>
      <c r="AB11" s="807"/>
      <c r="AC11" s="805">
        <v>0</v>
      </c>
      <c r="AD11" s="807"/>
      <c r="AE11" s="805">
        <v>0</v>
      </c>
      <c r="AF11" s="644"/>
      <c r="AG11" s="645"/>
    </row>
    <row r="12" spans="1:33" ht="13.5" customHeight="1" x14ac:dyDescent="0.2">
      <c r="A12" s="646"/>
      <c r="B12" s="1061"/>
      <c r="C12" s="647" t="s">
        <v>344</v>
      </c>
      <c r="D12" s="648">
        <v>0.05</v>
      </c>
      <c r="E12" s="649">
        <v>380000</v>
      </c>
      <c r="F12" s="650"/>
      <c r="G12" s="649">
        <v>219600</v>
      </c>
      <c r="H12" s="669"/>
      <c r="I12" s="670"/>
      <c r="J12" s="649">
        <v>183000</v>
      </c>
      <c r="K12" s="670"/>
      <c r="L12" s="649">
        <v>146400</v>
      </c>
      <c r="M12" s="670"/>
      <c r="N12" s="649">
        <v>109800</v>
      </c>
      <c r="O12" s="671"/>
      <c r="P12" s="649">
        <v>73200</v>
      </c>
      <c r="Q12" s="670"/>
      <c r="R12" s="649">
        <v>36600</v>
      </c>
      <c r="S12" s="670"/>
      <c r="T12" s="686"/>
      <c r="U12" s="808"/>
      <c r="V12" s="809"/>
      <c r="W12" s="808"/>
      <c r="X12" s="809"/>
      <c r="Y12" s="808"/>
      <c r="Z12" s="810"/>
      <c r="AA12" s="808"/>
      <c r="AB12" s="810"/>
      <c r="AC12" s="808"/>
      <c r="AD12" s="810"/>
      <c r="AE12" s="808"/>
      <c r="AF12" s="659"/>
      <c r="AG12" s="660"/>
    </row>
    <row r="13" spans="1:33" ht="16.5" customHeight="1" x14ac:dyDescent="0.2">
      <c r="A13" s="646"/>
      <c r="B13" s="1061"/>
      <c r="C13" s="647" t="s">
        <v>345</v>
      </c>
      <c r="D13" s="670"/>
      <c r="E13" s="649">
        <f>SUM(E11:E12)</f>
        <v>1112000</v>
      </c>
      <c r="F13" s="650">
        <f>F11</f>
        <v>3660000</v>
      </c>
      <c r="G13" s="649">
        <f>SUM(G11:G12)</f>
        <v>951600</v>
      </c>
      <c r="H13" s="669"/>
      <c r="I13" s="670">
        <f>I11</f>
        <v>3660000</v>
      </c>
      <c r="J13" s="649">
        <f>J11+J12</f>
        <v>915000</v>
      </c>
      <c r="K13" s="670"/>
      <c r="L13" s="649">
        <f>L11+L12</f>
        <v>878400</v>
      </c>
      <c r="M13" s="670">
        <f>M11</f>
        <v>2196000</v>
      </c>
      <c r="N13" s="649">
        <f>N11+N12</f>
        <v>841800</v>
      </c>
      <c r="O13" s="670">
        <f>O11</f>
        <v>1464000</v>
      </c>
      <c r="P13" s="649">
        <f>P11+P12</f>
        <v>805200</v>
      </c>
      <c r="Q13" s="670">
        <f>Q11</f>
        <v>732000</v>
      </c>
      <c r="R13" s="649">
        <f>R11+R12</f>
        <v>768600</v>
      </c>
      <c r="S13" s="670">
        <f>S11</f>
        <v>0</v>
      </c>
      <c r="T13" s="690"/>
      <c r="U13" s="811">
        <v>0</v>
      </c>
      <c r="V13" s="812"/>
      <c r="W13" s="811">
        <v>0</v>
      </c>
      <c r="X13" s="812"/>
      <c r="Y13" s="811">
        <v>0</v>
      </c>
      <c r="Z13" s="813"/>
      <c r="AA13" s="811">
        <v>0</v>
      </c>
      <c r="AB13" s="813"/>
      <c r="AC13" s="811">
        <v>0</v>
      </c>
      <c r="AD13" s="813"/>
      <c r="AE13" s="811">
        <v>0</v>
      </c>
      <c r="AF13" s="681"/>
      <c r="AG13" s="682"/>
    </row>
    <row r="14" spans="1:33" ht="15" customHeight="1" x14ac:dyDescent="0.2">
      <c r="A14" s="630">
        <v>4</v>
      </c>
      <c r="B14" s="1060" t="s">
        <v>347</v>
      </c>
      <c r="C14" s="631" t="s">
        <v>343</v>
      </c>
      <c r="D14" s="632">
        <v>4811601.24</v>
      </c>
      <c r="E14" s="633">
        <v>732000</v>
      </c>
      <c r="F14" s="634">
        <f>D14-E14</f>
        <v>4079601.24</v>
      </c>
      <c r="G14" s="691">
        <v>400000</v>
      </c>
      <c r="H14" s="692"/>
      <c r="I14" s="632">
        <f>D14-G14</f>
        <v>4411601.24</v>
      </c>
      <c r="J14" s="633">
        <v>400000</v>
      </c>
      <c r="K14" s="632">
        <f>I14-J14</f>
        <v>4011601.24</v>
      </c>
      <c r="L14" s="633">
        <v>400000</v>
      </c>
      <c r="M14" s="632">
        <f>K14-L14</f>
        <v>3611601.24</v>
      </c>
      <c r="N14" s="633">
        <v>400000</v>
      </c>
      <c r="O14" s="632">
        <f>M14-N14</f>
        <v>3211601.24</v>
      </c>
      <c r="P14" s="633">
        <v>400000</v>
      </c>
      <c r="Q14" s="632">
        <f>O14-P14</f>
        <v>2811601.24</v>
      </c>
      <c r="R14" s="633">
        <v>400000</v>
      </c>
      <c r="S14" s="632">
        <f>Q14-R14</f>
        <v>2411601.2400000002</v>
      </c>
      <c r="T14" s="693">
        <v>400000</v>
      </c>
      <c r="U14" s="694">
        <f>S14-T14</f>
        <v>2011601.2400000002</v>
      </c>
      <c r="V14" s="695">
        <v>400000</v>
      </c>
      <c r="W14" s="694">
        <f>U14-V14</f>
        <v>1611601.2400000002</v>
      </c>
      <c r="X14" s="695">
        <v>400000</v>
      </c>
      <c r="Y14" s="694">
        <f>W14-X14</f>
        <v>1211601.2400000002</v>
      </c>
      <c r="Z14" s="696">
        <v>400000</v>
      </c>
      <c r="AA14" s="694">
        <f>Y14-Z14</f>
        <v>811601.24000000022</v>
      </c>
      <c r="AB14" s="696">
        <v>400000</v>
      </c>
      <c r="AC14" s="694">
        <f>AA14-AB14</f>
        <v>411601.24000000022</v>
      </c>
      <c r="AD14" s="697">
        <v>411601.24</v>
      </c>
      <c r="AE14" s="694">
        <f>AC14-AD14</f>
        <v>0</v>
      </c>
      <c r="AF14" s="644"/>
      <c r="AG14" s="645"/>
    </row>
    <row r="15" spans="1:33" ht="13.5" customHeight="1" x14ac:dyDescent="0.2">
      <c r="A15" s="646"/>
      <c r="B15" s="1061"/>
      <c r="C15" s="647" t="s">
        <v>344</v>
      </c>
      <c r="D15" s="648">
        <v>0.03</v>
      </c>
      <c r="E15" s="649">
        <v>380000</v>
      </c>
      <c r="F15" s="650"/>
      <c r="G15" s="649">
        <v>145000</v>
      </c>
      <c r="H15" s="669"/>
      <c r="I15" s="670"/>
      <c r="J15" s="649">
        <v>132000</v>
      </c>
      <c r="K15" s="670"/>
      <c r="L15" s="649">
        <v>120300</v>
      </c>
      <c r="M15" s="670"/>
      <c r="N15" s="649">
        <v>108000</v>
      </c>
      <c r="O15" s="671"/>
      <c r="P15" s="649">
        <v>96300</v>
      </c>
      <c r="Q15" s="670"/>
      <c r="R15" s="649">
        <v>84000</v>
      </c>
      <c r="S15" s="670"/>
      <c r="T15" s="649">
        <v>72300</v>
      </c>
      <c r="U15" s="672"/>
      <c r="V15" s="673">
        <v>60300</v>
      </c>
      <c r="W15" s="672"/>
      <c r="X15" s="673">
        <v>48300</v>
      </c>
      <c r="Y15" s="672"/>
      <c r="Z15" s="674">
        <v>36300</v>
      </c>
      <c r="AA15" s="672"/>
      <c r="AB15" s="674">
        <v>24300</v>
      </c>
      <c r="AC15" s="672"/>
      <c r="AD15" s="674">
        <v>12300</v>
      </c>
      <c r="AE15" s="672"/>
      <c r="AF15" s="659"/>
      <c r="AG15" s="660"/>
    </row>
    <row r="16" spans="1:33" ht="16.5" customHeight="1" thickBot="1" x14ac:dyDescent="0.25">
      <c r="A16" s="646"/>
      <c r="B16" s="1061"/>
      <c r="C16" s="647" t="s">
        <v>345</v>
      </c>
      <c r="D16" s="670"/>
      <c r="E16" s="649">
        <f>SUM(E14:E15)</f>
        <v>1112000</v>
      </c>
      <c r="F16" s="650">
        <f>F14</f>
        <v>4079601.24</v>
      </c>
      <c r="G16" s="649">
        <f>SUM(G14:G15)</f>
        <v>545000</v>
      </c>
      <c r="H16" s="669"/>
      <c r="I16" s="670">
        <f>I14</f>
        <v>4411601.24</v>
      </c>
      <c r="J16" s="649">
        <f>J14+J15</f>
        <v>532000</v>
      </c>
      <c r="K16" s="670"/>
      <c r="L16" s="649">
        <f>L14+L15</f>
        <v>520300</v>
      </c>
      <c r="M16" s="670">
        <f>M14</f>
        <v>3611601.24</v>
      </c>
      <c r="N16" s="649">
        <f>N14+N15</f>
        <v>508000</v>
      </c>
      <c r="O16" s="670">
        <f>O14</f>
        <v>3211601.24</v>
      </c>
      <c r="P16" s="649">
        <f>P14+P15</f>
        <v>496300</v>
      </c>
      <c r="Q16" s="670">
        <f>Q14</f>
        <v>2811601.24</v>
      </c>
      <c r="R16" s="649">
        <f>R14+R15</f>
        <v>484000</v>
      </c>
      <c r="S16" s="670">
        <f>S14</f>
        <v>2411601.2400000002</v>
      </c>
      <c r="T16" s="698">
        <f>SUM(T14:T15)</f>
        <v>472300</v>
      </c>
      <c r="U16" s="678">
        <f>U14</f>
        <v>2011601.2400000002</v>
      </c>
      <c r="V16" s="699">
        <f>SUM(V14:V15)</f>
        <v>460300</v>
      </c>
      <c r="W16" s="678">
        <f>W14</f>
        <v>1611601.2400000002</v>
      </c>
      <c r="X16" s="699">
        <f>SUM(X14:X15)</f>
        <v>448300</v>
      </c>
      <c r="Y16" s="678">
        <f>Y14</f>
        <v>1211601.2400000002</v>
      </c>
      <c r="Z16" s="700">
        <f>SUM(Z14:Z15)</f>
        <v>436300</v>
      </c>
      <c r="AA16" s="678">
        <f>AA14</f>
        <v>811601.24000000022</v>
      </c>
      <c r="AB16" s="700">
        <f>SUM(AB14:AB15)</f>
        <v>424300</v>
      </c>
      <c r="AC16" s="678">
        <f>AC14</f>
        <v>411601.24000000022</v>
      </c>
      <c r="AD16" s="680">
        <f>SUM(AD14:AD15)</f>
        <v>423901.24</v>
      </c>
      <c r="AE16" s="678">
        <f>AE14</f>
        <v>0</v>
      </c>
      <c r="AF16" s="681"/>
      <c r="AG16" s="682"/>
    </row>
    <row r="17" spans="1:33" ht="13.5" thickBot="1" x14ac:dyDescent="0.25">
      <c r="A17" s="1062" t="s">
        <v>348</v>
      </c>
      <c r="B17" s="1062"/>
      <c r="C17" s="701" t="s">
        <v>343</v>
      </c>
      <c r="D17" s="702">
        <f>D8+D11+D5+D14</f>
        <v>13504551.220000001</v>
      </c>
      <c r="E17" s="703" t="e">
        <f>#REF!+E8+E11</f>
        <v>#REF!</v>
      </c>
      <c r="F17" s="704" t="e">
        <f>#REF!+F8+F11</f>
        <v>#REF!</v>
      </c>
      <c r="G17" s="705">
        <f>G5+G8+G11+G14</f>
        <v>1654549.98</v>
      </c>
      <c r="H17" s="706"/>
      <c r="I17" s="702">
        <f>I11+I8+I5+I14</f>
        <v>11850001.24</v>
      </c>
      <c r="J17" s="703">
        <f>J11+J8+J14+J5</f>
        <v>1551800</v>
      </c>
      <c r="K17" s="702">
        <f>K5+K8+K11+K14</f>
        <v>10298201.24</v>
      </c>
      <c r="L17" s="703">
        <f>L11+L8+L14+L5</f>
        <v>1551800</v>
      </c>
      <c r="M17" s="702">
        <f>M5+M8+M11+M14</f>
        <v>8746401.2400000002</v>
      </c>
      <c r="N17" s="703">
        <f>N11+N8+N14+N5</f>
        <v>1551800</v>
      </c>
      <c r="O17" s="702">
        <f>O5+O11+O14</f>
        <v>7194601.2400000002</v>
      </c>
      <c r="P17" s="703">
        <f>P11+P8+P14+P5</f>
        <v>1551800</v>
      </c>
      <c r="Q17" s="702">
        <f>+Q11+Q14+Q5+Q8</f>
        <v>5642801.2400000002</v>
      </c>
      <c r="R17" s="703">
        <f>R11+R8+R5+R14</f>
        <v>1551800</v>
      </c>
      <c r="S17" s="702">
        <f>S5+S8+S11+S14</f>
        <v>4091001.2400000007</v>
      </c>
      <c r="T17" s="707">
        <f>+T5+T8+T11+T14</f>
        <v>819800</v>
      </c>
      <c r="U17" s="708">
        <f t="shared" ref="U17:AE17" si="0">U5+U8+U11+U14</f>
        <v>3271201.2400000007</v>
      </c>
      <c r="V17" s="709">
        <f t="shared" si="0"/>
        <v>819800</v>
      </c>
      <c r="W17" s="708">
        <f t="shared" si="0"/>
        <v>2451401.2400000007</v>
      </c>
      <c r="X17" s="709">
        <f t="shared" si="0"/>
        <v>819800</v>
      </c>
      <c r="Y17" s="708">
        <f t="shared" si="0"/>
        <v>1631601.2400000007</v>
      </c>
      <c r="Z17" s="710">
        <f t="shared" si="0"/>
        <v>820000</v>
      </c>
      <c r="AA17" s="708">
        <f t="shared" si="0"/>
        <v>811601.24000000069</v>
      </c>
      <c r="AB17" s="710">
        <f t="shared" si="0"/>
        <v>400000</v>
      </c>
      <c r="AC17" s="708">
        <f t="shared" si="0"/>
        <v>411601.24000000022</v>
      </c>
      <c r="AD17" s="710">
        <f t="shared" si="0"/>
        <v>411601.24</v>
      </c>
      <c r="AE17" s="708">
        <f t="shared" si="0"/>
        <v>0</v>
      </c>
      <c r="AF17" s="644"/>
      <c r="AG17" s="645"/>
    </row>
    <row r="18" spans="1:33" ht="13.5" thickBot="1" x14ac:dyDescent="0.25">
      <c r="A18" s="1062"/>
      <c r="B18" s="1062"/>
      <c r="C18" s="711" t="s">
        <v>344</v>
      </c>
      <c r="D18" s="712"/>
      <c r="E18" s="713" t="e">
        <f>#REF!+E9+E12</f>
        <v>#REF!</v>
      </c>
      <c r="F18" s="714"/>
      <c r="G18" s="713">
        <f>G6+G9+G12+G15</f>
        <v>539900</v>
      </c>
      <c r="H18" s="715"/>
      <c r="I18" s="712"/>
      <c r="J18" s="713">
        <f>J12+J6+J15</f>
        <v>469900</v>
      </c>
      <c r="K18" s="712"/>
      <c r="L18" s="713">
        <f>L6+L12+L15</f>
        <v>404400</v>
      </c>
      <c r="M18" s="712"/>
      <c r="N18" s="713">
        <f>N6+N12+N15</f>
        <v>338300</v>
      </c>
      <c r="O18" s="712"/>
      <c r="P18" s="713">
        <f>P6+P9+P12+P15</f>
        <v>272800</v>
      </c>
      <c r="Q18" s="712"/>
      <c r="R18" s="713">
        <f>R6+R9+R12+R15</f>
        <v>206700</v>
      </c>
      <c r="S18" s="712"/>
      <c r="T18" s="716">
        <f>+T6+T9+T12+T15</f>
        <v>141100</v>
      </c>
      <c r="U18" s="717"/>
      <c r="V18" s="718">
        <f>V6+V9+V12+V15</f>
        <v>111900</v>
      </c>
      <c r="W18" s="717"/>
      <c r="X18" s="718">
        <f>X6+X9+X12+X15</f>
        <v>82700</v>
      </c>
      <c r="Y18" s="717"/>
      <c r="Z18" s="719">
        <f>Z6+Z9+Z12+Z15</f>
        <v>53500</v>
      </c>
      <c r="AA18" s="717"/>
      <c r="AB18" s="719">
        <f>AB6+AB9+AB12+AB15</f>
        <v>24300</v>
      </c>
      <c r="AC18" s="717"/>
      <c r="AD18" s="719">
        <f>+AD6+AD9+AD12+AD15</f>
        <v>12300</v>
      </c>
      <c r="AE18" s="717"/>
      <c r="AF18" s="659"/>
      <c r="AG18" s="660"/>
    </row>
    <row r="19" spans="1:33" ht="13.5" thickBot="1" x14ac:dyDescent="0.25">
      <c r="A19" s="1062"/>
      <c r="B19" s="1062"/>
      <c r="C19" s="720" t="s">
        <v>345</v>
      </c>
      <c r="D19" s="721">
        <f>D17</f>
        <v>13504551.220000001</v>
      </c>
      <c r="E19" s="722" t="e">
        <f>E17+E18</f>
        <v>#REF!</v>
      </c>
      <c r="F19" s="723" t="e">
        <f>F17</f>
        <v>#REF!</v>
      </c>
      <c r="G19" s="722">
        <f>G17+G18</f>
        <v>2194449.98</v>
      </c>
      <c r="H19" s="724"/>
      <c r="I19" s="721">
        <f>I17</f>
        <v>11850001.24</v>
      </c>
      <c r="J19" s="722">
        <f>J17+J18</f>
        <v>2021700</v>
      </c>
      <c r="K19" s="721">
        <f>K17</f>
        <v>10298201.24</v>
      </c>
      <c r="L19" s="722">
        <f>L17+L18</f>
        <v>1956200</v>
      </c>
      <c r="M19" s="721">
        <f>M17</f>
        <v>8746401.2400000002</v>
      </c>
      <c r="N19" s="722">
        <f>N17+N18</f>
        <v>1890100</v>
      </c>
      <c r="O19" s="721">
        <f>O17</f>
        <v>7194601.2400000002</v>
      </c>
      <c r="P19" s="722">
        <f>P17+P18</f>
        <v>1824600</v>
      </c>
      <c r="Q19" s="721">
        <f>Q17</f>
        <v>5642801.2400000002</v>
      </c>
      <c r="R19" s="722">
        <f>R17+R18</f>
        <v>1758500</v>
      </c>
      <c r="S19" s="721">
        <f>S17</f>
        <v>4091001.2400000007</v>
      </c>
      <c r="T19" s="716">
        <f>SUM(T17:T18)</f>
        <v>960900</v>
      </c>
      <c r="U19" s="725">
        <f>U17</f>
        <v>3271201.2400000007</v>
      </c>
      <c r="V19" s="718">
        <f>SUM(V17:V18)</f>
        <v>931700</v>
      </c>
      <c r="W19" s="725">
        <f>W17</f>
        <v>2451401.2400000007</v>
      </c>
      <c r="X19" s="718">
        <f>SUM(X17:X18)</f>
        <v>902500</v>
      </c>
      <c r="Y19" s="725">
        <f>Y17</f>
        <v>1631601.2400000007</v>
      </c>
      <c r="Z19" s="719">
        <f>SUM(Z17:Z18)</f>
        <v>873500</v>
      </c>
      <c r="AA19" s="725">
        <f>AA17</f>
        <v>811601.24000000069</v>
      </c>
      <c r="AB19" s="719">
        <f>SUM(AB17:AB18)</f>
        <v>424300</v>
      </c>
      <c r="AC19" s="725">
        <f>AC17</f>
        <v>411601.24000000022</v>
      </c>
      <c r="AD19" s="719">
        <f>SUM(AD17:AD18)</f>
        <v>423901.24</v>
      </c>
      <c r="AE19" s="725">
        <f>AE17</f>
        <v>0</v>
      </c>
      <c r="AF19" s="659"/>
      <c r="AG19" s="660"/>
    </row>
    <row r="20" spans="1:33" ht="15.75" customHeight="1" thickBot="1" x14ac:dyDescent="0.25">
      <c r="A20" s="1063" t="s">
        <v>349</v>
      </c>
      <c r="B20" s="1064" t="s">
        <v>350</v>
      </c>
      <c r="C20" s="726" t="s">
        <v>343</v>
      </c>
      <c r="D20" s="637"/>
      <c r="E20" s="635"/>
      <c r="F20" s="727">
        <v>159188</v>
      </c>
      <c r="G20" s="635"/>
      <c r="H20" s="636">
        <v>1250000</v>
      </c>
      <c r="I20" s="637">
        <f>H20</f>
        <v>1250000</v>
      </c>
      <c r="J20" s="635">
        <v>125000</v>
      </c>
      <c r="K20" s="637">
        <f>I20-J20</f>
        <v>1125000</v>
      </c>
      <c r="L20" s="635">
        <v>125000</v>
      </c>
      <c r="M20" s="637">
        <f>K20-L20</f>
        <v>1000000</v>
      </c>
      <c r="N20" s="635">
        <v>125000</v>
      </c>
      <c r="O20" s="637">
        <f>M20-N20</f>
        <v>875000</v>
      </c>
      <c r="P20" s="635">
        <v>125000</v>
      </c>
      <c r="Q20" s="637">
        <f>O20-P20</f>
        <v>750000</v>
      </c>
      <c r="R20" s="635">
        <v>125000</v>
      </c>
      <c r="S20" s="637">
        <f>Q20-R20</f>
        <v>625000</v>
      </c>
      <c r="T20" s="668">
        <v>125000</v>
      </c>
      <c r="U20" s="728">
        <f>S20-T20</f>
        <v>500000</v>
      </c>
      <c r="V20" s="729">
        <v>125000</v>
      </c>
      <c r="W20" s="728">
        <f>U20-V20</f>
        <v>375000</v>
      </c>
      <c r="X20" s="729">
        <v>125000</v>
      </c>
      <c r="Y20" s="728">
        <f>W20-X20</f>
        <v>250000</v>
      </c>
      <c r="Z20" s="730">
        <v>125000</v>
      </c>
      <c r="AA20" s="728">
        <f>Y20-Z20</f>
        <v>125000</v>
      </c>
      <c r="AB20" s="730">
        <v>125000</v>
      </c>
      <c r="AC20" s="728">
        <f>AA20-AB20</f>
        <v>0</v>
      </c>
      <c r="AD20" s="730"/>
      <c r="AE20" s="728">
        <f>AC20-AD20</f>
        <v>0</v>
      </c>
      <c r="AF20" s="731"/>
      <c r="AG20" s="732">
        <f>AE20-AF20</f>
        <v>0</v>
      </c>
    </row>
    <row r="21" spans="1:33" ht="13.5" thickBot="1" x14ac:dyDescent="0.25">
      <c r="A21" s="1063"/>
      <c r="B21" s="1064"/>
      <c r="C21" s="733" t="s">
        <v>344</v>
      </c>
      <c r="D21" s="734">
        <v>4.4999999999999998E-2</v>
      </c>
      <c r="E21" s="651">
        <v>3500</v>
      </c>
      <c r="F21" s="735"/>
      <c r="G21" s="651">
        <v>17883</v>
      </c>
      <c r="H21" s="652"/>
      <c r="I21" s="653"/>
      <c r="J21" s="651">
        <v>56300</v>
      </c>
      <c r="K21" s="653"/>
      <c r="L21" s="651">
        <v>50700</v>
      </c>
      <c r="M21" s="653"/>
      <c r="N21" s="651">
        <v>45000</v>
      </c>
      <c r="O21" s="654"/>
      <c r="P21" s="651">
        <v>39000</v>
      </c>
      <c r="Q21" s="653"/>
      <c r="R21" s="651">
        <v>33800</v>
      </c>
      <c r="S21" s="653"/>
      <c r="T21" s="655">
        <v>28200</v>
      </c>
      <c r="U21" s="656"/>
      <c r="V21" s="657">
        <v>22500</v>
      </c>
      <c r="W21" s="656"/>
      <c r="X21" s="657">
        <v>16900</v>
      </c>
      <c r="Y21" s="656"/>
      <c r="Z21" s="658">
        <v>11250</v>
      </c>
      <c r="AA21" s="656"/>
      <c r="AB21" s="658">
        <v>5625</v>
      </c>
      <c r="AC21" s="656"/>
      <c r="AD21" s="658"/>
      <c r="AE21" s="656"/>
      <c r="AF21" s="736"/>
      <c r="AG21" s="660"/>
    </row>
    <row r="22" spans="1:33" ht="13.5" thickBot="1" x14ac:dyDescent="0.25">
      <c r="A22" s="1063"/>
      <c r="B22" s="1064"/>
      <c r="C22" s="737" t="s">
        <v>345</v>
      </c>
      <c r="D22" s="663"/>
      <c r="E22" s="661">
        <f>SUM(E20:E21)</f>
        <v>3500</v>
      </c>
      <c r="F22" s="738">
        <f>SUM(F20)</f>
        <v>159188</v>
      </c>
      <c r="G22" s="661">
        <f>SUM(G20:G21)</f>
        <v>17883</v>
      </c>
      <c r="H22" s="662"/>
      <c r="I22" s="663">
        <f>I20</f>
        <v>1250000</v>
      </c>
      <c r="J22" s="661">
        <f>SUM(J20:J21)</f>
        <v>181300</v>
      </c>
      <c r="K22" s="663">
        <f>K20</f>
        <v>1125000</v>
      </c>
      <c r="L22" s="661">
        <f>SUM(L20:L21)</f>
        <v>175700</v>
      </c>
      <c r="M22" s="663">
        <f>M20</f>
        <v>1000000</v>
      </c>
      <c r="N22" s="661">
        <f>SUM(N20:N21)</f>
        <v>170000</v>
      </c>
      <c r="O22" s="663">
        <f>O20</f>
        <v>875000</v>
      </c>
      <c r="P22" s="661">
        <f>SUM(P20:P21)</f>
        <v>164000</v>
      </c>
      <c r="Q22" s="663">
        <f>Q20</f>
        <v>750000</v>
      </c>
      <c r="R22" s="661">
        <f>SUM(R20:R21)</f>
        <v>158800</v>
      </c>
      <c r="S22" s="663">
        <f>S20</f>
        <v>625000</v>
      </c>
      <c r="T22" s="664">
        <f>SUM(T20:T21)</f>
        <v>153200</v>
      </c>
      <c r="U22" s="665">
        <f>U20</f>
        <v>500000</v>
      </c>
      <c r="V22" s="666">
        <f>SUM(V20:V21)</f>
        <v>147500</v>
      </c>
      <c r="W22" s="665">
        <f>W20</f>
        <v>375000</v>
      </c>
      <c r="X22" s="666">
        <f>SUM(X20:X21)</f>
        <v>141900</v>
      </c>
      <c r="Y22" s="665">
        <f>Y20</f>
        <v>250000</v>
      </c>
      <c r="Z22" s="667">
        <f>SUM(Z20:Z21)</f>
        <v>136250</v>
      </c>
      <c r="AA22" s="665">
        <f>SUM(AA20)</f>
        <v>125000</v>
      </c>
      <c r="AB22" s="739">
        <f>SUM(AB20:AB21)</f>
        <v>130625</v>
      </c>
      <c r="AC22" s="740">
        <f>SUM(AC20)</f>
        <v>0</v>
      </c>
      <c r="AD22" s="739">
        <f>AD20+AD21</f>
        <v>0</v>
      </c>
      <c r="AE22" s="740">
        <v>0</v>
      </c>
      <c r="AF22" s="736">
        <f>AF20+AF21</f>
        <v>0</v>
      </c>
      <c r="AG22" s="741">
        <f>AG20</f>
        <v>0</v>
      </c>
    </row>
    <row r="23" spans="1:33" ht="22.5" customHeight="1" x14ac:dyDescent="0.2">
      <c r="A23" s="1065" t="s">
        <v>351</v>
      </c>
      <c r="B23" s="1066"/>
      <c r="C23" s="742" t="s">
        <v>343</v>
      </c>
      <c r="D23" s="743">
        <f>D20</f>
        <v>0</v>
      </c>
      <c r="E23" s="744" t="e">
        <f>E20+#REF!+#REF!</f>
        <v>#REF!</v>
      </c>
      <c r="F23" s="745" t="e">
        <f>F20+#REF!+#REF!</f>
        <v>#REF!</v>
      </c>
      <c r="G23" s="744">
        <f t="shared" ref="G23:O23" si="1">G20</f>
        <v>0</v>
      </c>
      <c r="H23" s="746">
        <f>H20</f>
        <v>1250000</v>
      </c>
      <c r="I23" s="702">
        <f>H23</f>
        <v>1250000</v>
      </c>
      <c r="J23" s="703">
        <f>J20</f>
        <v>125000</v>
      </c>
      <c r="K23" s="702">
        <f t="shared" si="1"/>
        <v>1125000</v>
      </c>
      <c r="L23" s="705">
        <f>L20</f>
        <v>125000</v>
      </c>
      <c r="M23" s="702">
        <f t="shared" si="1"/>
        <v>1000000</v>
      </c>
      <c r="N23" s="705">
        <f>N20</f>
        <v>125000</v>
      </c>
      <c r="O23" s="702">
        <f t="shared" si="1"/>
        <v>875000</v>
      </c>
      <c r="P23" s="705">
        <f>P20</f>
        <v>125000</v>
      </c>
      <c r="Q23" s="702">
        <f t="shared" ref="Q23:AC23" si="2">Q20</f>
        <v>750000</v>
      </c>
      <c r="R23" s="705">
        <f t="shared" si="2"/>
        <v>125000</v>
      </c>
      <c r="S23" s="702">
        <f t="shared" si="2"/>
        <v>625000</v>
      </c>
      <c r="T23" s="705">
        <f t="shared" si="2"/>
        <v>125000</v>
      </c>
      <c r="U23" s="702">
        <f t="shared" si="2"/>
        <v>500000</v>
      </c>
      <c r="V23" s="706">
        <f t="shared" si="2"/>
        <v>125000</v>
      </c>
      <c r="W23" s="702">
        <f t="shared" si="2"/>
        <v>375000</v>
      </c>
      <c r="X23" s="706">
        <f t="shared" si="2"/>
        <v>125000</v>
      </c>
      <c r="Y23" s="702">
        <f t="shared" si="2"/>
        <v>250000</v>
      </c>
      <c r="Z23" s="706">
        <f t="shared" si="2"/>
        <v>125000</v>
      </c>
      <c r="AA23" s="702">
        <f t="shared" si="2"/>
        <v>125000</v>
      </c>
      <c r="AB23" s="706">
        <f t="shared" si="2"/>
        <v>125000</v>
      </c>
      <c r="AC23" s="702">
        <f t="shared" si="2"/>
        <v>0</v>
      </c>
      <c r="AD23" s="706">
        <f>+AD20</f>
        <v>0</v>
      </c>
      <c r="AE23" s="747">
        <f>AE20</f>
        <v>0</v>
      </c>
      <c r="AF23" s="748">
        <f>AF20</f>
        <v>0</v>
      </c>
      <c r="AG23" s="749">
        <f>AG20</f>
        <v>0</v>
      </c>
    </row>
    <row r="24" spans="1:33" ht="18" customHeight="1" x14ac:dyDescent="0.2">
      <c r="A24" s="1067"/>
      <c r="B24" s="1068"/>
      <c r="C24" s="647" t="s">
        <v>344</v>
      </c>
      <c r="D24" s="648"/>
      <c r="E24" s="649" t="e">
        <f>E21+#REF!+#REF!+#REF!</f>
        <v>#REF!</v>
      </c>
      <c r="F24" s="650"/>
      <c r="G24" s="713">
        <f>G21</f>
        <v>17883</v>
      </c>
      <c r="H24" s="715"/>
      <c r="I24" s="712"/>
      <c r="J24" s="713">
        <f>J21</f>
        <v>56300</v>
      </c>
      <c r="K24" s="712"/>
      <c r="L24" s="713">
        <f>L21</f>
        <v>50700</v>
      </c>
      <c r="M24" s="712"/>
      <c r="N24" s="713">
        <f>N21</f>
        <v>45000</v>
      </c>
      <c r="O24" s="750"/>
      <c r="P24" s="713">
        <f>P21</f>
        <v>39000</v>
      </c>
      <c r="Q24" s="712"/>
      <c r="R24" s="713">
        <f>R21</f>
        <v>33800</v>
      </c>
      <c r="S24" s="712"/>
      <c r="T24" s="716">
        <f>T21</f>
        <v>28200</v>
      </c>
      <c r="U24" s="725"/>
      <c r="V24" s="718">
        <f>V21</f>
        <v>22500</v>
      </c>
      <c r="W24" s="725"/>
      <c r="X24" s="718">
        <f>X21</f>
        <v>16900</v>
      </c>
      <c r="Y24" s="725"/>
      <c r="Z24" s="719">
        <f>Z21</f>
        <v>11250</v>
      </c>
      <c r="AA24" s="725"/>
      <c r="AB24" s="719">
        <f>AB21</f>
        <v>5625</v>
      </c>
      <c r="AC24" s="717"/>
      <c r="AD24" s="719">
        <f>AD21</f>
        <v>0</v>
      </c>
      <c r="AE24" s="725"/>
      <c r="AF24" s="751">
        <f>AF21</f>
        <v>0</v>
      </c>
      <c r="AG24" s="660"/>
    </row>
    <row r="25" spans="1:33" ht="18.75" customHeight="1" thickBot="1" x14ac:dyDescent="0.25">
      <c r="A25" s="1069"/>
      <c r="B25" s="1070"/>
      <c r="C25" s="752" t="s">
        <v>345</v>
      </c>
      <c r="D25" s="721"/>
      <c r="E25" s="722" t="e">
        <f>SUM(E23:E24)</f>
        <v>#REF!</v>
      </c>
      <c r="F25" s="723" t="e">
        <f>F23</f>
        <v>#REF!</v>
      </c>
      <c r="G25" s="722">
        <f>SUM(G23:G24)</f>
        <v>17883</v>
      </c>
      <c r="H25" s="724">
        <f>H23</f>
        <v>1250000</v>
      </c>
      <c r="I25" s="721">
        <f>SUM(I23)</f>
        <v>1250000</v>
      </c>
      <c r="J25" s="722">
        <f>SUM(J23:J24)</f>
        <v>181300</v>
      </c>
      <c r="K25" s="721">
        <f>SUM(K23)</f>
        <v>1125000</v>
      </c>
      <c r="L25" s="722">
        <f>SUM(L23:L24)</f>
        <v>175700</v>
      </c>
      <c r="M25" s="721">
        <f>M23</f>
        <v>1000000</v>
      </c>
      <c r="N25" s="722">
        <f>SUM(N23:N24)</f>
        <v>170000</v>
      </c>
      <c r="O25" s="721">
        <f>O23</f>
        <v>875000</v>
      </c>
      <c r="P25" s="722">
        <f>SUM(P23:P24)</f>
        <v>164000</v>
      </c>
      <c r="Q25" s="721">
        <f>Q23</f>
        <v>750000</v>
      </c>
      <c r="R25" s="722">
        <f>SUM(R23:R24)</f>
        <v>158800</v>
      </c>
      <c r="S25" s="721">
        <f>S23</f>
        <v>625000</v>
      </c>
      <c r="T25" s="753">
        <f>T23+T24</f>
        <v>153200</v>
      </c>
      <c r="U25" s="754">
        <f>SUM(U23)</f>
        <v>500000</v>
      </c>
      <c r="V25" s="755">
        <f>SUM(V23:V24)</f>
        <v>147500</v>
      </c>
      <c r="W25" s="754">
        <f>SUM(W23)</f>
        <v>375000</v>
      </c>
      <c r="X25" s="755">
        <f>SUM(X23:X24)</f>
        <v>141900</v>
      </c>
      <c r="Y25" s="754">
        <f>Y23</f>
        <v>250000</v>
      </c>
      <c r="Z25" s="756">
        <f>SUM(Z23:Z24)</f>
        <v>136250</v>
      </c>
      <c r="AA25" s="754">
        <f>AA23</f>
        <v>125000</v>
      </c>
      <c r="AB25" s="757">
        <f>SUM(AB23:AB24)</f>
        <v>130625</v>
      </c>
      <c r="AC25" s="758">
        <f>AC23</f>
        <v>0</v>
      </c>
      <c r="AD25" s="757">
        <f>AD23+AD24</f>
        <v>0</v>
      </c>
      <c r="AE25" s="758">
        <f>AE23</f>
        <v>0</v>
      </c>
      <c r="AF25" s="759">
        <f>SUM(AF23:AF24)</f>
        <v>0</v>
      </c>
      <c r="AG25" s="760">
        <f>AG23</f>
        <v>0</v>
      </c>
    </row>
    <row r="26" spans="1:33" s="622" customFormat="1" ht="21.75" customHeight="1" thickBot="1" x14ac:dyDescent="0.25">
      <c r="A26" s="761"/>
      <c r="B26" s="1059" t="s">
        <v>352</v>
      </c>
      <c r="C26" s="742" t="s">
        <v>343</v>
      </c>
      <c r="D26" s="743">
        <f>D17+D23</f>
        <v>13504551.220000001</v>
      </c>
      <c r="E26" s="744" t="e">
        <f>E17+E23</f>
        <v>#REF!</v>
      </c>
      <c r="F26" s="745" t="e">
        <f>F17+F23</f>
        <v>#REF!</v>
      </c>
      <c r="G26" s="762">
        <f>G17+G23</f>
        <v>1654549.98</v>
      </c>
      <c r="H26" s="763"/>
      <c r="I26" s="743">
        <f>I17+I23</f>
        <v>13100001.24</v>
      </c>
      <c r="J26" s="744">
        <f>J23+J17</f>
        <v>1676800</v>
      </c>
      <c r="K26" s="743">
        <f>K17+K23</f>
        <v>11423201.24</v>
      </c>
      <c r="L26" s="744">
        <f>L23+L17</f>
        <v>1676800</v>
      </c>
      <c r="M26" s="743">
        <f>M17+M23</f>
        <v>9746401.2400000002</v>
      </c>
      <c r="N26" s="744">
        <f>N23+N17</f>
        <v>1676800</v>
      </c>
      <c r="O26" s="743">
        <f>O23+O17</f>
        <v>8069601.2400000002</v>
      </c>
      <c r="P26" s="744">
        <f>P17+P23</f>
        <v>1676800</v>
      </c>
      <c r="Q26" s="743">
        <f>Q17+Q23</f>
        <v>6392801.2400000002</v>
      </c>
      <c r="R26" s="744">
        <f>R17+R23</f>
        <v>1676800</v>
      </c>
      <c r="S26" s="743">
        <f t="shared" ref="S26:X26" si="3">S23+S17</f>
        <v>4716001.24</v>
      </c>
      <c r="T26" s="676">
        <f t="shared" si="3"/>
        <v>944800</v>
      </c>
      <c r="U26" s="643">
        <f t="shared" si="3"/>
        <v>3771201.2400000007</v>
      </c>
      <c r="V26" s="764">
        <f t="shared" si="3"/>
        <v>944800</v>
      </c>
      <c r="W26" s="643">
        <f>W23+W17</f>
        <v>2826401.2400000007</v>
      </c>
      <c r="X26" s="764">
        <f t="shared" si="3"/>
        <v>944800</v>
      </c>
      <c r="Y26" s="643">
        <f>Y17+Y20</f>
        <v>1881601.2400000007</v>
      </c>
      <c r="Z26" s="642">
        <f>Z23+Z17</f>
        <v>945000</v>
      </c>
      <c r="AA26" s="643">
        <f>AA17+AA23</f>
        <v>936601.24000000069</v>
      </c>
      <c r="AB26" s="642">
        <f>AB23+AB17</f>
        <v>525000</v>
      </c>
      <c r="AC26" s="643">
        <f>AC23+AC17</f>
        <v>411601.24000000022</v>
      </c>
      <c r="AD26" s="642">
        <f>AD17+AD23</f>
        <v>411601.24</v>
      </c>
      <c r="AE26" s="643">
        <f>AE23</f>
        <v>0</v>
      </c>
      <c r="AF26" s="765">
        <f>AF23</f>
        <v>0</v>
      </c>
      <c r="AG26" s="741">
        <f>AG23</f>
        <v>0</v>
      </c>
    </row>
    <row r="27" spans="1:33" s="622" customFormat="1" ht="22.5" customHeight="1" thickBot="1" x14ac:dyDescent="0.25">
      <c r="A27" s="646"/>
      <c r="B27" s="1059"/>
      <c r="C27" s="647" t="s">
        <v>344</v>
      </c>
      <c r="D27" s="670"/>
      <c r="E27" s="649" t="e">
        <f>E18+E24</f>
        <v>#REF!</v>
      </c>
      <c r="F27" s="650"/>
      <c r="G27" s="649">
        <f>G18+G24</f>
        <v>557783</v>
      </c>
      <c r="H27" s="669"/>
      <c r="I27" s="670"/>
      <c r="J27" s="649">
        <f>J18+J24</f>
        <v>526200</v>
      </c>
      <c r="K27" s="670"/>
      <c r="L27" s="649">
        <f>L18+L24</f>
        <v>455100</v>
      </c>
      <c r="M27" s="670"/>
      <c r="N27" s="649">
        <f>N18+N24</f>
        <v>383300</v>
      </c>
      <c r="O27" s="671"/>
      <c r="P27" s="649">
        <f>P18+P24</f>
        <v>311800</v>
      </c>
      <c r="Q27" s="670"/>
      <c r="R27" s="649">
        <f>R18+R24</f>
        <v>240500</v>
      </c>
      <c r="S27" s="670"/>
      <c r="T27" s="676">
        <f>T24+T18</f>
        <v>169300</v>
      </c>
      <c r="U27" s="687"/>
      <c r="V27" s="764">
        <f>V24+V18</f>
        <v>134400</v>
      </c>
      <c r="W27" s="687"/>
      <c r="X27" s="764">
        <f>X24+X18</f>
        <v>99600</v>
      </c>
      <c r="Y27" s="687"/>
      <c r="Z27" s="642">
        <f>Z24+Z18</f>
        <v>64750</v>
      </c>
      <c r="AA27" s="687"/>
      <c r="AB27" s="642">
        <f>AB24+AB18</f>
        <v>29925</v>
      </c>
      <c r="AC27" s="687"/>
      <c r="AD27" s="642">
        <f>AD18+AD24</f>
        <v>12300</v>
      </c>
      <c r="AE27" s="687"/>
      <c r="AF27" s="765">
        <f>AF24</f>
        <v>0</v>
      </c>
      <c r="AG27" s="660"/>
    </row>
    <row r="28" spans="1:33" s="622" customFormat="1" ht="26.25" customHeight="1" thickBot="1" x14ac:dyDescent="0.25">
      <c r="A28" s="766"/>
      <c r="B28" s="1059"/>
      <c r="C28" s="752" t="s">
        <v>345</v>
      </c>
      <c r="D28" s="767">
        <f>D26</f>
        <v>13504551.220000001</v>
      </c>
      <c r="E28" s="768" t="e">
        <f>SUM(E26:E27)</f>
        <v>#REF!</v>
      </c>
      <c r="F28" s="769" t="e">
        <f>F26</f>
        <v>#REF!</v>
      </c>
      <c r="G28" s="768">
        <f>G26+G27</f>
        <v>2212332.98</v>
      </c>
      <c r="H28" s="770"/>
      <c r="I28" s="767">
        <f>I26</f>
        <v>13100001.24</v>
      </c>
      <c r="J28" s="768">
        <f>SUM(J26:J27)</f>
        <v>2203000</v>
      </c>
      <c r="K28" s="767">
        <f>SUM(K26)</f>
        <v>11423201.24</v>
      </c>
      <c r="L28" s="768">
        <f>L26+L27</f>
        <v>2131900</v>
      </c>
      <c r="M28" s="767">
        <f>M26</f>
        <v>9746401.2400000002</v>
      </c>
      <c r="N28" s="768">
        <f>SUM(N26:N27)</f>
        <v>2060100</v>
      </c>
      <c r="O28" s="767">
        <f>O26</f>
        <v>8069601.2400000002</v>
      </c>
      <c r="P28" s="768">
        <f>SUM(P26:P27)</f>
        <v>1988600</v>
      </c>
      <c r="Q28" s="767">
        <f>Q26</f>
        <v>6392801.2400000002</v>
      </c>
      <c r="R28" s="768">
        <f>SUM(R26:R27)</f>
        <v>1917300</v>
      </c>
      <c r="S28" s="767">
        <f>S26</f>
        <v>4716001.24</v>
      </c>
      <c r="T28" s="676">
        <f>T26+T27</f>
        <v>1114100</v>
      </c>
      <c r="U28" s="643">
        <f>U26</f>
        <v>3771201.2400000007</v>
      </c>
      <c r="V28" s="764">
        <f>V26+V27</f>
        <v>1079200</v>
      </c>
      <c r="W28" s="643">
        <f>W26</f>
        <v>2826401.2400000007</v>
      </c>
      <c r="X28" s="764">
        <f>X26+X27</f>
        <v>1044400</v>
      </c>
      <c r="Y28" s="643">
        <f>Y26</f>
        <v>1881601.2400000007</v>
      </c>
      <c r="Z28" s="642">
        <f>SUM(Z26:Z27)</f>
        <v>1009750</v>
      </c>
      <c r="AA28" s="643">
        <f>AA26</f>
        <v>936601.24000000069</v>
      </c>
      <c r="AB28" s="642">
        <f>SUM(AB26:AB27)</f>
        <v>554925</v>
      </c>
      <c r="AC28" s="643">
        <f>AC26</f>
        <v>411601.24000000022</v>
      </c>
      <c r="AD28" s="642">
        <f>AD26+AD27</f>
        <v>423901.24</v>
      </c>
      <c r="AE28" s="643">
        <f>AE26</f>
        <v>0</v>
      </c>
      <c r="AF28" s="765">
        <f>AF25</f>
        <v>0</v>
      </c>
      <c r="AG28" s="741">
        <f>AG26</f>
        <v>0</v>
      </c>
    </row>
    <row r="29" spans="1:33" ht="18" customHeight="1" thickBot="1" x14ac:dyDescent="0.25">
      <c r="A29" s="771" t="s">
        <v>353</v>
      </c>
      <c r="B29" s="772" t="s">
        <v>354</v>
      </c>
      <c r="C29" s="773"/>
      <c r="D29" s="774"/>
      <c r="E29" s="775"/>
      <c r="F29" s="776"/>
      <c r="G29" s="775"/>
      <c r="H29" s="777"/>
      <c r="I29" s="774"/>
      <c r="J29" s="775"/>
      <c r="K29" s="774"/>
      <c r="L29" s="775"/>
      <c r="M29" s="774"/>
      <c r="N29" s="775"/>
      <c r="O29" s="778"/>
      <c r="P29" s="775"/>
      <c r="Q29" s="774"/>
      <c r="R29" s="775"/>
      <c r="S29" s="774"/>
      <c r="T29" s="779"/>
      <c r="U29" s="780"/>
      <c r="V29" s="781"/>
      <c r="W29" s="780"/>
      <c r="X29" s="781"/>
      <c r="Y29" s="780"/>
      <c r="Z29" s="782"/>
      <c r="AA29" s="780"/>
      <c r="AB29" s="782"/>
      <c r="AC29" s="780"/>
      <c r="AD29" s="782"/>
      <c r="AE29" s="780"/>
      <c r="AF29" s="783"/>
      <c r="AG29" s="784"/>
    </row>
    <row r="30" spans="1:33" ht="14.25" customHeight="1" x14ac:dyDescent="0.2">
      <c r="A30" s="785" t="s">
        <v>355</v>
      </c>
      <c r="B30" s="786" t="s">
        <v>356</v>
      </c>
      <c r="C30" s="787" t="s">
        <v>343</v>
      </c>
      <c r="D30" s="743"/>
      <c r="E30" s="744"/>
      <c r="F30" s="745"/>
      <c r="G30" s="744"/>
      <c r="H30" s="788"/>
      <c r="I30" s="743"/>
      <c r="J30" s="744"/>
      <c r="K30" s="743"/>
      <c r="L30" s="744"/>
      <c r="M30" s="743"/>
      <c r="N30" s="744"/>
      <c r="O30" s="789"/>
      <c r="P30" s="744"/>
      <c r="Q30" s="743"/>
      <c r="R30" s="744"/>
      <c r="S30" s="743"/>
      <c r="T30" s="686"/>
      <c r="U30" s="687"/>
      <c r="V30" s="688"/>
      <c r="W30" s="687"/>
      <c r="X30" s="688"/>
      <c r="Y30" s="687"/>
      <c r="Z30" s="689"/>
      <c r="AA30" s="687"/>
      <c r="AB30" s="689"/>
      <c r="AC30" s="687"/>
      <c r="AD30" s="689"/>
      <c r="AE30" s="687"/>
      <c r="AF30" s="659"/>
      <c r="AG30" s="660"/>
    </row>
    <row r="31" spans="1:33" x14ac:dyDescent="0.2">
      <c r="A31" s="790"/>
      <c r="B31" s="791"/>
      <c r="C31" s="647" t="s">
        <v>344</v>
      </c>
      <c r="D31" s="670"/>
      <c r="E31" s="649">
        <v>30800</v>
      </c>
      <c r="F31" s="650"/>
      <c r="G31" s="649">
        <v>15800</v>
      </c>
      <c r="H31" s="669"/>
      <c r="I31" s="670"/>
      <c r="J31" s="649"/>
      <c r="K31" s="670"/>
      <c r="L31" s="649"/>
      <c r="M31" s="670"/>
      <c r="N31" s="649"/>
      <c r="O31" s="671"/>
      <c r="P31" s="649"/>
      <c r="Q31" s="670"/>
      <c r="R31" s="649"/>
      <c r="S31" s="670"/>
      <c r="T31" s="686"/>
      <c r="U31" s="687"/>
      <c r="V31" s="688"/>
      <c r="W31" s="687"/>
      <c r="X31" s="688"/>
      <c r="Y31" s="687"/>
      <c r="Z31" s="689"/>
      <c r="AA31" s="687"/>
      <c r="AB31" s="689"/>
      <c r="AC31" s="687"/>
      <c r="AD31" s="689"/>
      <c r="AE31" s="687"/>
      <c r="AF31" s="659"/>
      <c r="AG31" s="660"/>
    </row>
    <row r="32" spans="1:33" ht="13.5" thickBot="1" x14ac:dyDescent="0.25">
      <c r="A32" s="790"/>
      <c r="B32" s="791"/>
      <c r="C32" s="752" t="s">
        <v>345</v>
      </c>
      <c r="D32" s="670"/>
      <c r="E32" s="649"/>
      <c r="F32" s="650"/>
      <c r="G32" s="649"/>
      <c r="H32" s="669"/>
      <c r="I32" s="670"/>
      <c r="J32" s="649"/>
      <c r="K32" s="670"/>
      <c r="L32" s="649"/>
      <c r="M32" s="670"/>
      <c r="N32" s="649"/>
      <c r="O32" s="671"/>
      <c r="P32" s="649"/>
      <c r="Q32" s="670"/>
      <c r="R32" s="649"/>
      <c r="S32" s="670"/>
      <c r="T32" s="792"/>
      <c r="U32" s="793"/>
      <c r="V32" s="794"/>
      <c r="W32" s="793"/>
      <c r="X32" s="794"/>
      <c r="Y32" s="793"/>
      <c r="Z32" s="795"/>
      <c r="AA32" s="793"/>
      <c r="AB32" s="689"/>
      <c r="AC32" s="687"/>
      <c r="AD32" s="689"/>
      <c r="AE32" s="687"/>
      <c r="AF32" s="659"/>
      <c r="AG32" s="660"/>
    </row>
    <row r="33" spans="1:33" ht="27.75" customHeight="1" thickBot="1" x14ac:dyDescent="0.25">
      <c r="A33" s="742"/>
      <c r="B33" s="1059" t="s">
        <v>357</v>
      </c>
      <c r="C33" s="701" t="s">
        <v>343</v>
      </c>
      <c r="D33" s="702">
        <f t="shared" ref="D33:AE33" si="4">D26</f>
        <v>13504551.220000001</v>
      </c>
      <c r="E33" s="703" t="e">
        <f t="shared" si="4"/>
        <v>#REF!</v>
      </c>
      <c r="F33" s="704" t="e">
        <f t="shared" si="4"/>
        <v>#REF!</v>
      </c>
      <c r="G33" s="705">
        <f t="shared" si="4"/>
        <v>1654549.98</v>
      </c>
      <c r="H33" s="706">
        <f>H23</f>
        <v>1250000</v>
      </c>
      <c r="I33" s="702">
        <f t="shared" si="4"/>
        <v>13100001.24</v>
      </c>
      <c r="J33" s="703">
        <f t="shared" si="4"/>
        <v>1676800</v>
      </c>
      <c r="K33" s="702">
        <f t="shared" si="4"/>
        <v>11423201.24</v>
      </c>
      <c r="L33" s="703">
        <f t="shared" si="4"/>
        <v>1676800</v>
      </c>
      <c r="M33" s="702">
        <f t="shared" si="4"/>
        <v>9746401.2400000002</v>
      </c>
      <c r="N33" s="703">
        <f t="shared" si="4"/>
        <v>1676800</v>
      </c>
      <c r="O33" s="702">
        <f t="shared" si="4"/>
        <v>8069601.2400000002</v>
      </c>
      <c r="P33" s="703">
        <f t="shared" si="4"/>
        <v>1676800</v>
      </c>
      <c r="Q33" s="702">
        <f t="shared" si="4"/>
        <v>6392801.2400000002</v>
      </c>
      <c r="R33" s="703">
        <f t="shared" si="4"/>
        <v>1676800</v>
      </c>
      <c r="S33" s="702">
        <f t="shared" si="4"/>
        <v>4716001.24</v>
      </c>
      <c r="T33" s="716">
        <f t="shared" si="4"/>
        <v>944800</v>
      </c>
      <c r="U33" s="725">
        <f t="shared" si="4"/>
        <v>3771201.2400000007</v>
      </c>
      <c r="V33" s="718">
        <f t="shared" si="4"/>
        <v>944800</v>
      </c>
      <c r="W33" s="725">
        <f t="shared" si="4"/>
        <v>2826401.2400000007</v>
      </c>
      <c r="X33" s="718">
        <f t="shared" si="4"/>
        <v>944800</v>
      </c>
      <c r="Y33" s="725">
        <f t="shared" si="4"/>
        <v>1881601.2400000007</v>
      </c>
      <c r="Z33" s="719">
        <f t="shared" si="4"/>
        <v>945000</v>
      </c>
      <c r="AA33" s="725">
        <f t="shared" si="4"/>
        <v>936601.24000000069</v>
      </c>
      <c r="AB33" s="796">
        <f t="shared" si="4"/>
        <v>525000</v>
      </c>
      <c r="AC33" s="797">
        <f t="shared" si="4"/>
        <v>411601.24000000022</v>
      </c>
      <c r="AD33" s="796">
        <f t="shared" si="4"/>
        <v>411601.24</v>
      </c>
      <c r="AE33" s="797">
        <f t="shared" si="4"/>
        <v>0</v>
      </c>
      <c r="AF33" s="748">
        <f>AF26</f>
        <v>0</v>
      </c>
      <c r="AG33" s="798">
        <f>AG26</f>
        <v>0</v>
      </c>
    </row>
    <row r="34" spans="1:33" ht="22.5" customHeight="1" thickBot="1" x14ac:dyDescent="0.25">
      <c r="A34" s="647"/>
      <c r="B34" s="1059"/>
      <c r="C34" s="711" t="s">
        <v>344</v>
      </c>
      <c r="D34" s="712"/>
      <c r="E34" s="713" t="e">
        <f>E27+E31</f>
        <v>#REF!</v>
      </c>
      <c r="F34" s="714"/>
      <c r="G34" s="713">
        <f>G27+G31</f>
        <v>573583</v>
      </c>
      <c r="H34" s="715"/>
      <c r="I34" s="712"/>
      <c r="J34" s="713">
        <f>J27</f>
        <v>526200</v>
      </c>
      <c r="K34" s="712"/>
      <c r="L34" s="713">
        <f>L27</f>
        <v>455100</v>
      </c>
      <c r="M34" s="712"/>
      <c r="N34" s="713">
        <f>N27</f>
        <v>383300</v>
      </c>
      <c r="O34" s="712"/>
      <c r="P34" s="713">
        <f>P27</f>
        <v>311800</v>
      </c>
      <c r="Q34" s="712"/>
      <c r="R34" s="713">
        <f>R27</f>
        <v>240500</v>
      </c>
      <c r="S34" s="712"/>
      <c r="T34" s="716">
        <f>T27</f>
        <v>169300</v>
      </c>
      <c r="U34" s="717"/>
      <c r="V34" s="718">
        <f>V27</f>
        <v>134400</v>
      </c>
      <c r="W34" s="717"/>
      <c r="X34" s="718">
        <f>X27</f>
        <v>99600</v>
      </c>
      <c r="Y34" s="717"/>
      <c r="Z34" s="719">
        <f>Z27</f>
        <v>64750</v>
      </c>
      <c r="AA34" s="717"/>
      <c r="AB34" s="719">
        <f>AB27</f>
        <v>29925</v>
      </c>
      <c r="AC34" s="717"/>
      <c r="AD34" s="719">
        <f>AD27</f>
        <v>12300</v>
      </c>
      <c r="AE34" s="717"/>
      <c r="AF34" s="751">
        <f>AF27</f>
        <v>0</v>
      </c>
      <c r="AG34" s="799"/>
    </row>
    <row r="35" spans="1:33" ht="28.5" customHeight="1" thickBot="1" x14ac:dyDescent="0.25">
      <c r="A35" s="752"/>
      <c r="B35" s="1059"/>
      <c r="C35" s="720" t="s">
        <v>345</v>
      </c>
      <c r="D35" s="721">
        <f>D33</f>
        <v>13504551.220000001</v>
      </c>
      <c r="E35" s="722" t="e">
        <f>SUM(E33:E34)</f>
        <v>#REF!</v>
      </c>
      <c r="F35" s="723" t="e">
        <f>F33</f>
        <v>#REF!</v>
      </c>
      <c r="G35" s="753">
        <f>SUM(G33:G34)</f>
        <v>2228132.98</v>
      </c>
      <c r="H35" s="800">
        <f>H33</f>
        <v>1250000</v>
      </c>
      <c r="I35" s="721">
        <f>I33</f>
        <v>13100001.24</v>
      </c>
      <c r="J35" s="722">
        <f>J33+J34</f>
        <v>2203000</v>
      </c>
      <c r="K35" s="721">
        <f>K33</f>
        <v>11423201.24</v>
      </c>
      <c r="L35" s="722">
        <f>SUM(L33:L34)</f>
        <v>2131900</v>
      </c>
      <c r="M35" s="721">
        <f>M33</f>
        <v>9746401.2400000002</v>
      </c>
      <c r="N35" s="722">
        <f>SUM(N33:N34)</f>
        <v>2060100</v>
      </c>
      <c r="O35" s="721">
        <f>O33</f>
        <v>8069601.2400000002</v>
      </c>
      <c r="P35" s="722">
        <f>SUM(P33:P34)</f>
        <v>1988600</v>
      </c>
      <c r="Q35" s="721">
        <f>Q33</f>
        <v>6392801.2400000002</v>
      </c>
      <c r="R35" s="722">
        <f>SUM(R33:R34)</f>
        <v>1917300</v>
      </c>
      <c r="S35" s="721">
        <f>S33</f>
        <v>4716001.24</v>
      </c>
      <c r="T35" s="801">
        <f>SUM(T33:T34)</f>
        <v>1114100</v>
      </c>
      <c r="U35" s="758">
        <f>U33</f>
        <v>3771201.2400000007</v>
      </c>
      <c r="V35" s="802">
        <f>V33+V34</f>
        <v>1079200</v>
      </c>
      <c r="W35" s="758">
        <f>W33</f>
        <v>2826401.2400000007</v>
      </c>
      <c r="X35" s="802">
        <f>SUM(X33:X34)</f>
        <v>1044400</v>
      </c>
      <c r="Y35" s="758">
        <f>Y33</f>
        <v>1881601.2400000007</v>
      </c>
      <c r="Z35" s="757">
        <f>SUM(Z33:Z34)</f>
        <v>1009750</v>
      </c>
      <c r="AA35" s="758">
        <f>AA33</f>
        <v>936601.24000000069</v>
      </c>
      <c r="AB35" s="757">
        <f>SUM(AB33:AB34)</f>
        <v>554925</v>
      </c>
      <c r="AC35" s="758">
        <f>AC33</f>
        <v>411601.24000000022</v>
      </c>
      <c r="AD35" s="757">
        <f>SUM(AD33:AD34)</f>
        <v>423901.24</v>
      </c>
      <c r="AE35" s="758">
        <f>AE33</f>
        <v>0</v>
      </c>
      <c r="AF35" s="759">
        <f>AF33+AF34</f>
        <v>0</v>
      </c>
      <c r="AG35" s="803">
        <f>AG28</f>
        <v>0</v>
      </c>
    </row>
    <row r="36" spans="1:33" x14ac:dyDescent="0.2">
      <c r="B36" s="804"/>
    </row>
    <row r="37" spans="1:33" x14ac:dyDescent="0.2">
      <c r="B37" s="804"/>
    </row>
    <row r="38" spans="1:33" x14ac:dyDescent="0.2">
      <c r="B38" s="804"/>
    </row>
  </sheetData>
  <sheetProtection selectLockedCells="1" selectUnlockedCells="1"/>
  <mergeCells count="30">
    <mergeCell ref="C1:K1"/>
    <mergeCell ref="L1:Q1"/>
    <mergeCell ref="A3:A4"/>
    <mergeCell ref="B3:B4"/>
    <mergeCell ref="C3:C4"/>
    <mergeCell ref="D3:D4"/>
    <mergeCell ref="E3:F3"/>
    <mergeCell ref="G3:I3"/>
    <mergeCell ref="J3:K3"/>
    <mergeCell ref="L3:M3"/>
    <mergeCell ref="B8:B10"/>
    <mergeCell ref="N3:O3"/>
    <mergeCell ref="P3:Q3"/>
    <mergeCell ref="R3:S3"/>
    <mergeCell ref="T3:U3"/>
    <mergeCell ref="Z3:AA3"/>
    <mergeCell ref="AB3:AC3"/>
    <mergeCell ref="AD3:AE3"/>
    <mergeCell ref="AF3:AG3"/>
    <mergeCell ref="B5:B7"/>
    <mergeCell ref="V3:W3"/>
    <mergeCell ref="X3:Y3"/>
    <mergeCell ref="B26:B28"/>
    <mergeCell ref="B33:B35"/>
    <mergeCell ref="B11:B13"/>
    <mergeCell ref="B14:B16"/>
    <mergeCell ref="A17:B19"/>
    <mergeCell ref="A20:A22"/>
    <mergeCell ref="B20:B22"/>
    <mergeCell ref="A23:B25"/>
  </mergeCells>
  <pageMargins left="0.98425196850393704" right="0" top="1.1023622047244095" bottom="0.11811023622047245" header="0.59055118110236227" footer="3.937007874015748E-2"/>
  <pageSetup paperSize="9" firstPageNumber="0" fitToWidth="0" orientation="portrait" r:id="rId1"/>
  <headerFooter alignWithMargins="0">
    <oddFooter>Strona &amp;P z &amp;N</oddFooter>
  </headerFooter>
  <colBreaks count="5" manualBreakCount="5">
    <brk id="9" max="1048575" man="1"/>
    <brk id="13" max="1048575" man="1"/>
    <brk id="19" max="34" man="1"/>
    <brk id="23" max="1048575" man="1"/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 Zał.1 Dochody  </vt:lpstr>
      <vt:lpstr>Zał. 2 Wydatki  </vt:lpstr>
      <vt:lpstr> prognoza zadłużenia 2014) </vt:lpstr>
      <vt:lpstr>' prognoza zadłużenia 2014) '!Excel_BuiltIn_Print_Titles_1</vt:lpstr>
      <vt:lpstr>' prognoza zadłużenia 2014) '!Tytuły_wydruku</vt:lpstr>
      <vt:lpstr>' Zał.1 Dochody  '!Tytuły_wydruku</vt:lpstr>
      <vt:lpstr>'Zał. 2 Wydatki  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2013-11-12T07:25:05Z</cp:lastPrinted>
  <dcterms:created xsi:type="dcterms:W3CDTF">2013-11-04T16:53:53Z</dcterms:created>
  <dcterms:modified xsi:type="dcterms:W3CDTF">2013-11-12T07:46:12Z</dcterms:modified>
</cp:coreProperties>
</file>