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020" windowHeight="7815" firstSheet="4" activeTab="13"/>
  </bookViews>
  <sheets>
    <sheet name="Zał. Nr 1 " sheetId="15" r:id="rId1"/>
    <sheet name="Zał. nr 2" sheetId="2" r:id="rId2"/>
    <sheet name="Zał. Nr 3." sheetId="4" r:id="rId3"/>
    <sheet name="Zał. Nr 4" sheetId="5" r:id="rId4"/>
    <sheet name="Zał. Nr5" sheetId="3" r:id="rId5"/>
    <sheet name="Zał.Nr 6" sheetId="6" r:id="rId6"/>
    <sheet name="Zał. Nr 7." sheetId="7" r:id="rId7"/>
    <sheet name="Zł. Nr 8" sheetId="8" r:id="rId8"/>
    <sheet name="Zał. Nr 9" sheetId="9" r:id="rId9"/>
    <sheet name="Zał. Nr 10" sheetId="11" r:id="rId10"/>
    <sheet name="Zał. Nr 11" sheetId="12" r:id="rId11"/>
    <sheet name="Tabela Nr 1" sheetId="13" r:id="rId12"/>
    <sheet name="Zał. Nr 12" sheetId="14" r:id="rId13"/>
    <sheet name="Zał. Nr 13" sheetId="16" r:id="rId14"/>
  </sheets>
  <definedNames>
    <definedName name="Excel_BuiltIn_Print_Titles_2" localSheetId="11">#REF!</definedName>
    <definedName name="Excel_BuiltIn_Print_Titles_2" localSheetId="0">#REF!</definedName>
    <definedName name="Excel_BuiltIn_Print_Titles_2" localSheetId="9">#REF!</definedName>
    <definedName name="Excel_BuiltIn_Print_Titles_2" localSheetId="10">#REF!</definedName>
    <definedName name="Excel_BuiltIn_Print_Titles_2" localSheetId="12">#REF!</definedName>
    <definedName name="Excel_BuiltIn_Print_Titles_2" localSheetId="13">#REF!</definedName>
    <definedName name="Excel_BuiltIn_Print_Titles_2" localSheetId="2">#REF!</definedName>
    <definedName name="Excel_BuiltIn_Print_Titles_2" localSheetId="3">#REF!</definedName>
    <definedName name="Excel_BuiltIn_Print_Titles_2" localSheetId="6">#REF!</definedName>
    <definedName name="Excel_BuiltIn_Print_Titles_2" localSheetId="8">#REF!</definedName>
    <definedName name="Excel_BuiltIn_Print_Titles_2" localSheetId="5">#REF!</definedName>
    <definedName name="Excel_BuiltIn_Print_Titles_2" localSheetId="7">#REF!</definedName>
    <definedName name="Excel_BuiltIn_Print_Titles_2">#REF!</definedName>
    <definedName name="Excel_BuiltIn_Print_Titles_2_1" localSheetId="11">#REF!</definedName>
    <definedName name="Excel_BuiltIn_Print_Titles_2_1" localSheetId="0">#REF!</definedName>
    <definedName name="Excel_BuiltIn_Print_Titles_2_1" localSheetId="9">#REF!</definedName>
    <definedName name="Excel_BuiltIn_Print_Titles_2_1" localSheetId="10">#REF!</definedName>
    <definedName name="Excel_BuiltIn_Print_Titles_2_1" localSheetId="12">#REF!</definedName>
    <definedName name="Excel_BuiltIn_Print_Titles_2_1" localSheetId="13">#REF!</definedName>
    <definedName name="Excel_BuiltIn_Print_Titles_2_1" localSheetId="2">#REF!</definedName>
    <definedName name="Excel_BuiltIn_Print_Titles_2_1" localSheetId="3">#REF!</definedName>
    <definedName name="Excel_BuiltIn_Print_Titles_2_1" localSheetId="6">#REF!</definedName>
    <definedName name="Excel_BuiltIn_Print_Titles_2_1" localSheetId="8">#REF!</definedName>
    <definedName name="Excel_BuiltIn_Print_Titles_2_1" localSheetId="5">#REF!</definedName>
    <definedName name="Excel_BuiltIn_Print_Titles_2_1" localSheetId="7">#REF!</definedName>
    <definedName name="Excel_BuiltIn_Print_Titles_2_1">#REF!</definedName>
    <definedName name="Excel_BuiltIn_Print_Titles_2_1_1" localSheetId="11">#REF!</definedName>
    <definedName name="Excel_BuiltIn_Print_Titles_2_1_1" localSheetId="0">#REF!</definedName>
    <definedName name="Excel_BuiltIn_Print_Titles_2_1_1" localSheetId="9">#REF!</definedName>
    <definedName name="Excel_BuiltIn_Print_Titles_2_1_1" localSheetId="10">#REF!</definedName>
    <definedName name="Excel_BuiltIn_Print_Titles_2_1_1" localSheetId="12">#REF!</definedName>
    <definedName name="Excel_BuiltIn_Print_Titles_2_1_1" localSheetId="13">#REF!</definedName>
    <definedName name="Excel_BuiltIn_Print_Titles_2_1_1" localSheetId="2">#REF!</definedName>
    <definedName name="Excel_BuiltIn_Print_Titles_2_1_1" localSheetId="3">#REF!</definedName>
    <definedName name="Excel_BuiltIn_Print_Titles_2_1_1" localSheetId="6">#REF!</definedName>
    <definedName name="Excel_BuiltIn_Print_Titles_2_1_1" localSheetId="8">#REF!</definedName>
    <definedName name="Excel_BuiltIn_Print_Titles_2_1_1" localSheetId="5">#REF!</definedName>
    <definedName name="Excel_BuiltIn_Print_Titles_2_1_1" localSheetId="7">#REF!</definedName>
    <definedName name="Excel_BuiltIn_Print_Titles_2_1_1">#REF!</definedName>
    <definedName name="Excel_BuiltIn_Print_Titles_3_1" localSheetId="11">#REF!</definedName>
    <definedName name="Excel_BuiltIn_Print_Titles_3_1" localSheetId="9">#REF!</definedName>
    <definedName name="Excel_BuiltIn_Print_Titles_3_1" localSheetId="10">#REF!</definedName>
    <definedName name="Excel_BuiltIn_Print_Titles_3_1" localSheetId="12">#REF!</definedName>
    <definedName name="Excel_BuiltIn_Print_Titles_3_1" localSheetId="13">#REF!</definedName>
    <definedName name="Excel_BuiltIn_Print_Titles_3_1" localSheetId="2">#REF!</definedName>
    <definedName name="Excel_BuiltIn_Print_Titles_3_1" localSheetId="3">#REF!</definedName>
    <definedName name="Excel_BuiltIn_Print_Titles_3_1" localSheetId="6">#REF!</definedName>
    <definedName name="Excel_BuiltIn_Print_Titles_3_1" localSheetId="8">#REF!</definedName>
    <definedName name="Excel_BuiltIn_Print_Titles_3_1" localSheetId="5">#REF!</definedName>
    <definedName name="Excel_BuiltIn_Print_Titles_3_1" localSheetId="7">#REF!</definedName>
    <definedName name="Excel_BuiltIn_Print_Titles_3_1">#REF!</definedName>
    <definedName name="Excel_BuiltIn_Print_Titles_3_1_1" localSheetId="11">#REF!</definedName>
    <definedName name="Excel_BuiltIn_Print_Titles_3_1_1" localSheetId="9">#REF!</definedName>
    <definedName name="Excel_BuiltIn_Print_Titles_3_1_1" localSheetId="10">#REF!</definedName>
    <definedName name="Excel_BuiltIn_Print_Titles_3_1_1" localSheetId="12">#REF!</definedName>
    <definedName name="Excel_BuiltIn_Print_Titles_3_1_1" localSheetId="13">#REF!</definedName>
    <definedName name="Excel_BuiltIn_Print_Titles_3_1_1" localSheetId="2">#REF!</definedName>
    <definedName name="Excel_BuiltIn_Print_Titles_3_1_1" localSheetId="3">#REF!</definedName>
    <definedName name="Excel_BuiltIn_Print_Titles_3_1_1" localSheetId="6">#REF!</definedName>
    <definedName name="Excel_BuiltIn_Print_Titles_3_1_1" localSheetId="8">#REF!</definedName>
    <definedName name="Excel_BuiltIn_Print_Titles_3_1_1" localSheetId="5">#REF!</definedName>
    <definedName name="Excel_BuiltIn_Print_Titles_3_1_1" localSheetId="7">#REF!</definedName>
    <definedName name="Excel_BuiltIn_Print_Titles_3_1_1">#REF!</definedName>
    <definedName name="Excel_BuiltIn_Print_Titles_5" localSheetId="11">#REF!</definedName>
    <definedName name="Excel_BuiltIn_Print_Titles_5" localSheetId="9">#REF!</definedName>
    <definedName name="Excel_BuiltIn_Print_Titles_5" localSheetId="10">#REF!</definedName>
    <definedName name="Excel_BuiltIn_Print_Titles_5" localSheetId="12">#REF!</definedName>
    <definedName name="Excel_BuiltIn_Print_Titles_5" localSheetId="13">#REF!</definedName>
    <definedName name="Excel_BuiltIn_Print_Titles_5" localSheetId="2">#REF!</definedName>
    <definedName name="Excel_BuiltIn_Print_Titles_5" localSheetId="3">#REF!</definedName>
    <definedName name="Excel_BuiltIn_Print_Titles_5" localSheetId="6">#REF!</definedName>
    <definedName name="Excel_BuiltIn_Print_Titles_5" localSheetId="8">#REF!</definedName>
    <definedName name="Excel_BuiltIn_Print_Titles_5" localSheetId="5">#REF!</definedName>
    <definedName name="Excel_BuiltIn_Print_Titles_5" localSheetId="7">#REF!</definedName>
    <definedName name="Excel_BuiltIn_Print_Titles_5">#REF!</definedName>
    <definedName name="Excel_BuiltIn_Print_Titles_5_1" localSheetId="11">#REF!</definedName>
    <definedName name="Excel_BuiltIn_Print_Titles_5_1" localSheetId="9">#REF!</definedName>
    <definedName name="Excel_BuiltIn_Print_Titles_5_1" localSheetId="10">#REF!</definedName>
    <definedName name="Excel_BuiltIn_Print_Titles_5_1" localSheetId="12">#REF!</definedName>
    <definedName name="Excel_BuiltIn_Print_Titles_5_1" localSheetId="13">#REF!</definedName>
    <definedName name="Excel_BuiltIn_Print_Titles_5_1" localSheetId="2">#REF!</definedName>
    <definedName name="Excel_BuiltIn_Print_Titles_5_1" localSheetId="3">#REF!</definedName>
    <definedName name="Excel_BuiltIn_Print_Titles_5_1" localSheetId="6">#REF!</definedName>
    <definedName name="Excel_BuiltIn_Print_Titles_5_1" localSheetId="8">#REF!</definedName>
    <definedName name="Excel_BuiltIn_Print_Titles_5_1" localSheetId="5">#REF!</definedName>
    <definedName name="Excel_BuiltIn_Print_Titles_5_1" localSheetId="7">#REF!</definedName>
    <definedName name="Excel_BuiltIn_Print_Titles_5_1">#REF!</definedName>
    <definedName name="Excel_BuiltIn_Print_Titles_6" localSheetId="11">#REF!</definedName>
    <definedName name="Excel_BuiltIn_Print_Titles_6" localSheetId="9">#REF!</definedName>
    <definedName name="Excel_BuiltIn_Print_Titles_6" localSheetId="10">#REF!</definedName>
    <definedName name="Excel_BuiltIn_Print_Titles_6" localSheetId="12">#REF!</definedName>
    <definedName name="Excel_BuiltIn_Print_Titles_6" localSheetId="13">#REF!</definedName>
    <definedName name="Excel_BuiltIn_Print_Titles_6" localSheetId="2">#REF!</definedName>
    <definedName name="Excel_BuiltIn_Print_Titles_6" localSheetId="3">#REF!</definedName>
    <definedName name="Excel_BuiltIn_Print_Titles_6" localSheetId="6">#REF!</definedName>
    <definedName name="Excel_BuiltIn_Print_Titles_6" localSheetId="8">#REF!</definedName>
    <definedName name="Excel_BuiltIn_Print_Titles_6" localSheetId="5">#REF!</definedName>
    <definedName name="Excel_BuiltIn_Print_Titles_6" localSheetId="7">#REF!</definedName>
    <definedName name="Excel_BuiltIn_Print_Titles_6">#REF!</definedName>
    <definedName name="Excel_BuiltIn_Print_Titles_6_1" localSheetId="11">#REF!</definedName>
    <definedName name="Excel_BuiltIn_Print_Titles_6_1" localSheetId="9">#REF!</definedName>
    <definedName name="Excel_BuiltIn_Print_Titles_6_1" localSheetId="10">#REF!</definedName>
    <definedName name="Excel_BuiltIn_Print_Titles_6_1" localSheetId="12">#REF!</definedName>
    <definedName name="Excel_BuiltIn_Print_Titles_6_1" localSheetId="13">#REF!</definedName>
    <definedName name="Excel_BuiltIn_Print_Titles_6_1" localSheetId="2">#REF!</definedName>
    <definedName name="Excel_BuiltIn_Print_Titles_6_1" localSheetId="3">#REF!</definedName>
    <definedName name="Excel_BuiltIn_Print_Titles_6_1" localSheetId="6">#REF!</definedName>
    <definedName name="Excel_BuiltIn_Print_Titles_6_1" localSheetId="8">#REF!</definedName>
    <definedName name="Excel_BuiltIn_Print_Titles_6_1" localSheetId="5">#REF!</definedName>
    <definedName name="Excel_BuiltIn_Print_Titles_6_1" localSheetId="7">#REF!</definedName>
    <definedName name="Excel_BuiltIn_Print_Titles_6_1">#REF!</definedName>
    <definedName name="Excel_BuiltIn_Print_Titles_8" localSheetId="11">#REF!</definedName>
    <definedName name="Excel_BuiltIn_Print_Titles_8" localSheetId="9">#REF!</definedName>
    <definedName name="Excel_BuiltIn_Print_Titles_8" localSheetId="10">#REF!</definedName>
    <definedName name="Excel_BuiltIn_Print_Titles_8" localSheetId="12">#REF!</definedName>
    <definedName name="Excel_BuiltIn_Print_Titles_8" localSheetId="13">#REF!</definedName>
    <definedName name="Excel_BuiltIn_Print_Titles_8" localSheetId="2">#REF!</definedName>
    <definedName name="Excel_BuiltIn_Print_Titles_8" localSheetId="3">#REF!</definedName>
    <definedName name="Excel_BuiltIn_Print_Titles_8" localSheetId="6">#REF!</definedName>
    <definedName name="Excel_BuiltIn_Print_Titles_8" localSheetId="8">#REF!</definedName>
    <definedName name="Excel_BuiltIn_Print_Titles_8" localSheetId="5">#REF!</definedName>
    <definedName name="Excel_BuiltIn_Print_Titles_8" localSheetId="7">#REF!</definedName>
    <definedName name="Excel_BuiltIn_Print_Titles_8">#REF!</definedName>
    <definedName name="Excel_BuiltIn_Print_Titles_8_1" localSheetId="11">#REF!</definedName>
    <definedName name="Excel_BuiltIn_Print_Titles_8_1" localSheetId="9">#REF!</definedName>
    <definedName name="Excel_BuiltIn_Print_Titles_8_1" localSheetId="10">#REF!</definedName>
    <definedName name="Excel_BuiltIn_Print_Titles_8_1" localSheetId="12">#REF!</definedName>
    <definedName name="Excel_BuiltIn_Print_Titles_8_1" localSheetId="13">#REF!</definedName>
    <definedName name="Excel_BuiltIn_Print_Titles_8_1" localSheetId="2">#REF!</definedName>
    <definedName name="Excel_BuiltIn_Print_Titles_8_1" localSheetId="3">#REF!</definedName>
    <definedName name="Excel_BuiltIn_Print_Titles_8_1" localSheetId="6">#REF!</definedName>
    <definedName name="Excel_BuiltIn_Print_Titles_8_1" localSheetId="8">#REF!</definedName>
    <definedName name="Excel_BuiltIn_Print_Titles_8_1" localSheetId="5">#REF!</definedName>
    <definedName name="Excel_BuiltIn_Print_Titles_8_1" localSheetId="7">#REF!</definedName>
    <definedName name="Excel_BuiltIn_Print_Titles_8_1">#REF!</definedName>
    <definedName name="_xlnm.Print_Titles" localSheetId="11">'Tabela Nr 1'!$6:$6</definedName>
    <definedName name="_xlnm.Print_Titles" localSheetId="0">'Zał. Nr 1 '!$3:$5</definedName>
    <definedName name="_xlnm.Print_Titles" localSheetId="10">'Zał. Nr 11'!$6:$6</definedName>
    <definedName name="_xlnm.Print_Titles" localSheetId="13">'Zał. Nr 13'!$3:$4</definedName>
    <definedName name="_xlnm.Print_Titles" localSheetId="1">'Zał. nr 2'!$3:$4</definedName>
    <definedName name="_xlnm.Print_Titles" localSheetId="3">'Zał. Nr 4'!$6:$7</definedName>
    <definedName name="_xlnm.Print_Titles" localSheetId="6">'Zał. Nr 7.'!$7:$7</definedName>
    <definedName name="_xlnm.Print_Titles" localSheetId="4">'Zał. Nr5'!$6:$7</definedName>
    <definedName name="_xlnm.Print_Titles" localSheetId="5">'Zał.Nr 6'!$7:$8</definedName>
  </definedNames>
  <calcPr calcId="145621"/>
</workbook>
</file>

<file path=xl/calcChain.xml><?xml version="1.0" encoding="utf-8"?>
<calcChain xmlns="http://schemas.openxmlformats.org/spreadsheetml/2006/main">
  <c r="F8" i="14" l="1"/>
  <c r="I429" i="2" l="1"/>
  <c r="H35" i="12" l="1"/>
  <c r="H34" i="12"/>
  <c r="H8" i="12"/>
  <c r="H7" i="12"/>
  <c r="I5" i="2"/>
  <c r="I156" i="15" l="1"/>
  <c r="H190" i="15" l="1"/>
  <c r="G28" i="14" l="1"/>
  <c r="G29" i="14"/>
  <c r="G30" i="14"/>
  <c r="G31" i="14"/>
  <c r="G27" i="14"/>
  <c r="G25" i="14"/>
  <c r="G24" i="14"/>
  <c r="G23" i="14"/>
  <c r="G20" i="14"/>
  <c r="G21" i="14"/>
  <c r="G17" i="14"/>
  <c r="H20" i="8"/>
  <c r="G20" i="8"/>
  <c r="F20" i="8"/>
  <c r="E20" i="8"/>
  <c r="D20" i="8"/>
  <c r="L515" i="2" l="1"/>
  <c r="I160" i="16" l="1"/>
  <c r="I161" i="16"/>
  <c r="I162" i="16"/>
  <c r="I163" i="16"/>
  <c r="I164" i="16"/>
  <c r="I159" i="16"/>
  <c r="F162" i="16"/>
  <c r="G162" i="16"/>
  <c r="H162" i="16"/>
  <c r="J162" i="16"/>
  <c r="K162" i="16"/>
  <c r="E162" i="16"/>
  <c r="F164" i="16"/>
  <c r="G164" i="16"/>
  <c r="H164" i="16"/>
  <c r="J164" i="16"/>
  <c r="K164" i="16"/>
  <c r="E164" i="16"/>
  <c r="F163" i="16"/>
  <c r="G163" i="16"/>
  <c r="H163" i="16"/>
  <c r="J163" i="16"/>
  <c r="K163" i="16"/>
  <c r="E163" i="16"/>
  <c r="F159" i="16"/>
  <c r="G159" i="16"/>
  <c r="H159" i="16"/>
  <c r="J159" i="16"/>
  <c r="K159" i="16"/>
  <c r="E159" i="16"/>
  <c r="F160" i="16"/>
  <c r="G160" i="16"/>
  <c r="H160" i="16"/>
  <c r="J160" i="16"/>
  <c r="K160" i="16"/>
  <c r="E160" i="16"/>
  <c r="F161" i="16"/>
  <c r="G161" i="16"/>
  <c r="H161" i="16"/>
  <c r="J161" i="16"/>
  <c r="K161" i="16"/>
  <c r="E161" i="16"/>
  <c r="K99" i="16"/>
  <c r="J99" i="16"/>
  <c r="F99" i="16"/>
  <c r="G99" i="16"/>
  <c r="H99" i="16"/>
  <c r="E99" i="16"/>
  <c r="E18" i="2"/>
  <c r="I153" i="16"/>
  <c r="F153" i="16"/>
  <c r="K152" i="16"/>
  <c r="J152" i="16"/>
  <c r="H152" i="16"/>
  <c r="G152" i="16"/>
  <c r="E152" i="16"/>
  <c r="I151" i="16"/>
  <c r="F151" i="16"/>
  <c r="I150" i="16"/>
  <c r="F150" i="16"/>
  <c r="I149" i="16"/>
  <c r="F149" i="16"/>
  <c r="K148" i="16"/>
  <c r="J148" i="16"/>
  <c r="H148" i="16"/>
  <c r="G148" i="16"/>
  <c r="E148" i="16"/>
  <c r="I146" i="16"/>
  <c r="F146" i="16"/>
  <c r="K145" i="16"/>
  <c r="K144" i="16" s="1"/>
  <c r="J145" i="16"/>
  <c r="J144" i="16" s="1"/>
  <c r="H145" i="16"/>
  <c r="H144" i="16" s="1"/>
  <c r="G145" i="16"/>
  <c r="G144" i="16" s="1"/>
  <c r="E145" i="16"/>
  <c r="E144" i="16" s="1"/>
  <c r="I143" i="16"/>
  <c r="F143" i="16"/>
  <c r="I142" i="16"/>
  <c r="F142" i="16"/>
  <c r="I141" i="16"/>
  <c r="F141" i="16"/>
  <c r="I140" i="16"/>
  <c r="F140" i="16"/>
  <c r="K139" i="16"/>
  <c r="K138" i="16" s="1"/>
  <c r="J139" i="16"/>
  <c r="J138" i="16" s="1"/>
  <c r="H139" i="16"/>
  <c r="H138" i="16" s="1"/>
  <c r="G139" i="16"/>
  <c r="G138" i="16" s="1"/>
  <c r="E139" i="16"/>
  <c r="E138" i="16" s="1"/>
  <c r="I137" i="16"/>
  <c r="F137" i="16"/>
  <c r="I136" i="16"/>
  <c r="F136" i="16"/>
  <c r="I135" i="16"/>
  <c r="F135" i="16"/>
  <c r="I134" i="16"/>
  <c r="F134" i="16"/>
  <c r="I133" i="16"/>
  <c r="F133" i="16"/>
  <c r="I132" i="16"/>
  <c r="F132" i="16"/>
  <c r="I131" i="16"/>
  <c r="F131" i="16"/>
  <c r="I130" i="16"/>
  <c r="F130" i="16"/>
  <c r="K129" i="16"/>
  <c r="K128" i="16" s="1"/>
  <c r="K156" i="16" s="1"/>
  <c r="J129" i="16"/>
  <c r="H129" i="16"/>
  <c r="G129" i="16"/>
  <c r="G128" i="16" s="1"/>
  <c r="G156" i="16" s="1"/>
  <c r="E129" i="16"/>
  <c r="E128" i="16" s="1"/>
  <c r="E156" i="16" s="1"/>
  <c r="J128" i="16"/>
  <c r="J156" i="16" s="1"/>
  <c r="F127" i="16"/>
  <c r="F126" i="16"/>
  <c r="F125" i="16"/>
  <c r="F124" i="16"/>
  <c r="K123" i="16"/>
  <c r="J123" i="16"/>
  <c r="H123" i="16"/>
  <c r="G123" i="16"/>
  <c r="E123" i="16"/>
  <c r="I122" i="16"/>
  <c r="F122" i="16"/>
  <c r="F121" i="16"/>
  <c r="I120" i="16"/>
  <c r="F120" i="16"/>
  <c r="F119" i="16"/>
  <c r="F118" i="16"/>
  <c r="K117" i="16"/>
  <c r="J117" i="16"/>
  <c r="H117" i="16"/>
  <c r="G117" i="16"/>
  <c r="E117" i="16"/>
  <c r="I116" i="16"/>
  <c r="F116" i="16"/>
  <c r="I115" i="16"/>
  <c r="F115" i="16"/>
  <c r="I114" i="16"/>
  <c r="F114" i="16"/>
  <c r="I113" i="16"/>
  <c r="F113" i="16"/>
  <c r="I112" i="16"/>
  <c r="F112" i="16"/>
  <c r="K111" i="16"/>
  <c r="J111" i="16"/>
  <c r="H111" i="16"/>
  <c r="G111" i="16"/>
  <c r="E111" i="16"/>
  <c r="I110" i="16"/>
  <c r="F110" i="16"/>
  <c r="I109" i="16"/>
  <c r="F109" i="16"/>
  <c r="I108" i="16"/>
  <c r="F108" i="16"/>
  <c r="I107" i="16"/>
  <c r="F107" i="16"/>
  <c r="K106" i="16"/>
  <c r="J106" i="16"/>
  <c r="H106" i="16"/>
  <c r="G106" i="16"/>
  <c r="E106" i="16"/>
  <c r="I105" i="16"/>
  <c r="F105" i="16"/>
  <c r="I104" i="16"/>
  <c r="F104" i="16"/>
  <c r="I103" i="16"/>
  <c r="F103" i="16"/>
  <c r="I102" i="16"/>
  <c r="F102" i="16"/>
  <c r="K101" i="16"/>
  <c r="J101" i="16"/>
  <c r="H101" i="16"/>
  <c r="G101" i="16"/>
  <c r="E101" i="16"/>
  <c r="I100" i="16"/>
  <c r="I97" i="16"/>
  <c r="F97" i="16"/>
  <c r="I96" i="16"/>
  <c r="F96" i="16"/>
  <c r="I95" i="16"/>
  <c r="F95" i="16"/>
  <c r="K94" i="16"/>
  <c r="J94" i="16"/>
  <c r="H94" i="16"/>
  <c r="G94" i="16"/>
  <c r="E94" i="16"/>
  <c r="I93" i="16"/>
  <c r="F93" i="16"/>
  <c r="F92" i="16" s="1"/>
  <c r="K92" i="16"/>
  <c r="J92" i="16"/>
  <c r="H92" i="16"/>
  <c r="G92" i="16"/>
  <c r="G91" i="16" s="1"/>
  <c r="E92" i="16"/>
  <c r="I90" i="16"/>
  <c r="F90" i="16"/>
  <c r="I89" i="16"/>
  <c r="F89" i="16"/>
  <c r="I88" i="16"/>
  <c r="F88" i="16"/>
  <c r="I87" i="16"/>
  <c r="F87" i="16"/>
  <c r="I86" i="16"/>
  <c r="F86" i="16"/>
  <c r="K85" i="16"/>
  <c r="J85" i="16"/>
  <c r="H85" i="16"/>
  <c r="G85" i="16"/>
  <c r="E85" i="16"/>
  <c r="I84" i="16"/>
  <c r="F84" i="16"/>
  <c r="I83" i="16"/>
  <c r="F83" i="16"/>
  <c r="I82" i="16"/>
  <c r="F82" i="16"/>
  <c r="I81" i="16"/>
  <c r="F81" i="16"/>
  <c r="I80" i="16"/>
  <c r="F80" i="16"/>
  <c r="K79" i="16"/>
  <c r="J79" i="16"/>
  <c r="H79" i="16"/>
  <c r="G79" i="16"/>
  <c r="E79" i="16"/>
  <c r="I78" i="16"/>
  <c r="F78" i="16"/>
  <c r="I77" i="16"/>
  <c r="F77" i="16"/>
  <c r="I76" i="16"/>
  <c r="F76" i="16"/>
  <c r="I75" i="16"/>
  <c r="F75" i="16"/>
  <c r="I74" i="16"/>
  <c r="F74" i="16"/>
  <c r="K73" i="16"/>
  <c r="J73" i="16"/>
  <c r="H73" i="16"/>
  <c r="G73" i="16"/>
  <c r="E73" i="16"/>
  <c r="I72" i="16"/>
  <c r="F72" i="16"/>
  <c r="I71" i="16"/>
  <c r="F71" i="16"/>
  <c r="I70" i="16"/>
  <c r="F70" i="16"/>
  <c r="I69" i="16"/>
  <c r="F69" i="16"/>
  <c r="I68" i="16"/>
  <c r="F68" i="16"/>
  <c r="K67" i="16"/>
  <c r="J67" i="16"/>
  <c r="H67" i="16"/>
  <c r="G67" i="16"/>
  <c r="E67" i="16"/>
  <c r="I66" i="16"/>
  <c r="F66" i="16"/>
  <c r="I65" i="16"/>
  <c r="F65" i="16"/>
  <c r="I64" i="16"/>
  <c r="F64" i="16"/>
  <c r="I63" i="16"/>
  <c r="F63" i="16"/>
  <c r="I62" i="16"/>
  <c r="F62" i="16"/>
  <c r="K61" i="16"/>
  <c r="J61" i="16"/>
  <c r="H61" i="16"/>
  <c r="G61" i="16"/>
  <c r="E61" i="16"/>
  <c r="I60" i="16"/>
  <c r="F60" i="16"/>
  <c r="I59" i="16"/>
  <c r="F59" i="16"/>
  <c r="I58" i="16"/>
  <c r="F58" i="16"/>
  <c r="I57" i="16"/>
  <c r="F57" i="16"/>
  <c r="I56" i="16"/>
  <c r="F56" i="16"/>
  <c r="K55" i="16"/>
  <c r="J55" i="16"/>
  <c r="H55" i="16"/>
  <c r="G55" i="16"/>
  <c r="E55" i="16"/>
  <c r="I53" i="16"/>
  <c r="F53" i="16"/>
  <c r="I52" i="16"/>
  <c r="F52" i="16"/>
  <c r="I51" i="16"/>
  <c r="F51" i="16"/>
  <c r="I50" i="16"/>
  <c r="F50" i="16"/>
  <c r="K49" i="16"/>
  <c r="J49" i="16"/>
  <c r="H49" i="16"/>
  <c r="G49" i="16"/>
  <c r="E49" i="16"/>
  <c r="I48" i="16"/>
  <c r="F48" i="16"/>
  <c r="I47" i="16"/>
  <c r="F47" i="16"/>
  <c r="I46" i="16"/>
  <c r="F46" i="16"/>
  <c r="I45" i="16"/>
  <c r="F45" i="16"/>
  <c r="K44" i="16"/>
  <c r="J44" i="16"/>
  <c r="H44" i="16"/>
  <c r="H43" i="16" s="1"/>
  <c r="G44" i="16"/>
  <c r="G43" i="16" s="1"/>
  <c r="E44" i="16"/>
  <c r="I42" i="16"/>
  <c r="F42" i="16"/>
  <c r="I41" i="16"/>
  <c r="F41" i="16"/>
  <c r="I40" i="16"/>
  <c r="F40" i="16"/>
  <c r="K39" i="16"/>
  <c r="K38" i="16" s="1"/>
  <c r="J39" i="16"/>
  <c r="J38" i="16" s="1"/>
  <c r="H39" i="16"/>
  <c r="H38" i="16" s="1"/>
  <c r="G39" i="16"/>
  <c r="G38" i="16" s="1"/>
  <c r="E39" i="16"/>
  <c r="E38" i="16" s="1"/>
  <c r="I37" i="16"/>
  <c r="F37" i="16"/>
  <c r="K36" i="16"/>
  <c r="J36" i="16"/>
  <c r="H36" i="16"/>
  <c r="G36" i="16"/>
  <c r="E36" i="16"/>
  <c r="I35" i="16"/>
  <c r="F35" i="16"/>
  <c r="I34" i="16"/>
  <c r="F34" i="16"/>
  <c r="K33" i="16"/>
  <c r="J33" i="16"/>
  <c r="H33" i="16"/>
  <c r="G33" i="16"/>
  <c r="E33" i="16"/>
  <c r="I32" i="16"/>
  <c r="F32" i="16"/>
  <c r="I31" i="16"/>
  <c r="F31" i="16"/>
  <c r="I30" i="16"/>
  <c r="F30" i="16"/>
  <c r="I29" i="16"/>
  <c r="F29" i="16"/>
  <c r="I28" i="16"/>
  <c r="F28" i="16"/>
  <c r="K27" i="16"/>
  <c r="J27" i="16"/>
  <c r="H27" i="16"/>
  <c r="G27" i="16"/>
  <c r="E27" i="16"/>
  <c r="I26" i="16"/>
  <c r="F26" i="16"/>
  <c r="I25" i="16"/>
  <c r="F25" i="16"/>
  <c r="I24" i="16"/>
  <c r="F24" i="16"/>
  <c r="I23" i="16"/>
  <c r="F23" i="16"/>
  <c r="I22" i="16"/>
  <c r="F22" i="16"/>
  <c r="K21" i="16"/>
  <c r="J21" i="16"/>
  <c r="H21" i="16"/>
  <c r="G21" i="16"/>
  <c r="E21" i="16"/>
  <c r="I19" i="16"/>
  <c r="F19" i="16"/>
  <c r="K18" i="16"/>
  <c r="K17" i="16" s="1"/>
  <c r="J18" i="16"/>
  <c r="J17" i="16" s="1"/>
  <c r="H18" i="16"/>
  <c r="H17" i="16" s="1"/>
  <c r="G18" i="16"/>
  <c r="G17" i="16" s="1"/>
  <c r="E18" i="16"/>
  <c r="E17" i="16" s="1"/>
  <c r="I16" i="16"/>
  <c r="F16" i="16"/>
  <c r="K15" i="16"/>
  <c r="K14" i="16" s="1"/>
  <c r="J15" i="16"/>
  <c r="J14" i="16" s="1"/>
  <c r="H15" i="16"/>
  <c r="H14" i="16" s="1"/>
  <c r="G15" i="16"/>
  <c r="G14" i="16" s="1"/>
  <c r="E15" i="16"/>
  <c r="E14" i="16" s="1"/>
  <c r="I13" i="16"/>
  <c r="F13" i="16"/>
  <c r="I12" i="16"/>
  <c r="F12" i="16"/>
  <c r="K11" i="16"/>
  <c r="K10" i="16" s="1"/>
  <c r="J11" i="16"/>
  <c r="J10" i="16" s="1"/>
  <c r="H11" i="16"/>
  <c r="H10" i="16" s="1"/>
  <c r="G11" i="16"/>
  <c r="G10" i="16" s="1"/>
  <c r="E11" i="16"/>
  <c r="E10" i="16" s="1"/>
  <c r="I9" i="16"/>
  <c r="F9" i="16"/>
  <c r="I8" i="16"/>
  <c r="F8" i="16"/>
  <c r="I7" i="16"/>
  <c r="F7" i="16"/>
  <c r="K6" i="16"/>
  <c r="K5" i="16" s="1"/>
  <c r="J6" i="16"/>
  <c r="J5" i="16" s="1"/>
  <c r="H6" i="16"/>
  <c r="H5" i="16" s="1"/>
  <c r="G6" i="16"/>
  <c r="G5" i="16" s="1"/>
  <c r="E6" i="16"/>
  <c r="E5" i="16" s="1"/>
  <c r="J43" i="16" l="1"/>
  <c r="J98" i="16"/>
  <c r="J54" i="16"/>
  <c r="H91" i="16"/>
  <c r="K54" i="16"/>
  <c r="E43" i="16"/>
  <c r="K43" i="16"/>
  <c r="H54" i="16"/>
  <c r="E91" i="16"/>
  <c r="K91" i="16"/>
  <c r="H98" i="16"/>
  <c r="K98" i="16"/>
  <c r="G98" i="16"/>
  <c r="J20" i="16"/>
  <c r="E54" i="16"/>
  <c r="G54" i="16"/>
  <c r="J91" i="16"/>
  <c r="E98" i="16"/>
  <c r="K20" i="16"/>
  <c r="H20" i="16"/>
  <c r="G20" i="16"/>
  <c r="I5" i="16"/>
  <c r="E20" i="16"/>
  <c r="F73" i="16"/>
  <c r="F55" i="16"/>
  <c r="H147" i="16"/>
  <c r="F148" i="16"/>
  <c r="I73" i="16"/>
  <c r="I55" i="16"/>
  <c r="F21" i="16"/>
  <c r="I33" i="16"/>
  <c r="F129" i="16"/>
  <c r="F128" i="16" s="1"/>
  <c r="F156" i="16" s="1"/>
  <c r="I94" i="16"/>
  <c r="F94" i="16"/>
  <c r="F91" i="16" s="1"/>
  <c r="I129" i="16"/>
  <c r="I85" i="16"/>
  <c r="F106" i="16"/>
  <c r="I99" i="16"/>
  <c r="I106" i="16"/>
  <c r="I117" i="16"/>
  <c r="F11" i="16"/>
  <c r="F10" i="16" s="1"/>
  <c r="I18" i="16"/>
  <c r="F15" i="16"/>
  <c r="F14" i="16" s="1"/>
  <c r="F85" i="16"/>
  <c r="I92" i="16"/>
  <c r="I145" i="16"/>
  <c r="F123" i="16"/>
  <c r="I17" i="16"/>
  <c r="E147" i="16"/>
  <c r="F33" i="16"/>
  <c r="I111" i="16"/>
  <c r="H128" i="16"/>
  <c r="F18" i="16"/>
  <c r="F17" i="16" s="1"/>
  <c r="I101" i="16"/>
  <c r="I138" i="16"/>
  <c r="F139" i="16"/>
  <c r="F138" i="16" s="1"/>
  <c r="K147" i="16"/>
  <c r="F152" i="16"/>
  <c r="F147" i="16" s="1"/>
  <c r="I14" i="16"/>
  <c r="I6" i="16"/>
  <c r="I10" i="16"/>
  <c r="I27" i="16"/>
  <c r="I36" i="16"/>
  <c r="I39" i="16"/>
  <c r="F44" i="16"/>
  <c r="I49" i="16"/>
  <c r="I61" i="16"/>
  <c r="F61" i="16"/>
  <c r="I79" i="16"/>
  <c r="F101" i="16"/>
  <c r="J147" i="16"/>
  <c r="J154" i="16" s="1"/>
  <c r="J157" i="16" s="1"/>
  <c r="F117" i="16"/>
  <c r="G147" i="16"/>
  <c r="I38" i="16"/>
  <c r="F27" i="16"/>
  <c r="F36" i="16"/>
  <c r="F39" i="16"/>
  <c r="F38" i="16" s="1"/>
  <c r="I67" i="16"/>
  <c r="F67" i="16"/>
  <c r="F79" i="16"/>
  <c r="F111" i="16"/>
  <c r="F145" i="16"/>
  <c r="F144" i="16" s="1"/>
  <c r="I148" i="16"/>
  <c r="F6" i="16"/>
  <c r="F5" i="16" s="1"/>
  <c r="I15" i="16"/>
  <c r="I21" i="16"/>
  <c r="I44" i="16"/>
  <c r="F49" i="16"/>
  <c r="I20" i="16"/>
  <c r="I139" i="16"/>
  <c r="I144" i="16"/>
  <c r="I152" i="16"/>
  <c r="I11" i="16"/>
  <c r="J429" i="2"/>
  <c r="K354" i="2"/>
  <c r="L234" i="2"/>
  <c r="I195" i="15"/>
  <c r="I196" i="15"/>
  <c r="I194" i="15"/>
  <c r="I192" i="15"/>
  <c r="I187" i="15"/>
  <c r="I188" i="15"/>
  <c r="I189" i="15"/>
  <c r="I190" i="15"/>
  <c r="I191" i="15"/>
  <c r="I186" i="15"/>
  <c r="I184" i="15"/>
  <c r="J184" i="15"/>
  <c r="K184" i="15"/>
  <c r="L184" i="15"/>
  <c r="F184" i="15"/>
  <c r="G184" i="15"/>
  <c r="H184" i="15"/>
  <c r="E184" i="15"/>
  <c r="F195" i="15"/>
  <c r="G195" i="15"/>
  <c r="H195" i="15"/>
  <c r="J195" i="15"/>
  <c r="K195" i="15"/>
  <c r="L195" i="15"/>
  <c r="E194" i="15"/>
  <c r="E195" i="15"/>
  <c r="H194" i="15"/>
  <c r="F191" i="15"/>
  <c r="G191" i="15"/>
  <c r="H191" i="15"/>
  <c r="J191" i="15"/>
  <c r="K191" i="15"/>
  <c r="L191" i="15"/>
  <c r="E191" i="15"/>
  <c r="F192" i="15"/>
  <c r="G192" i="15"/>
  <c r="H192" i="15"/>
  <c r="J192" i="15"/>
  <c r="K192" i="15"/>
  <c r="L192" i="15"/>
  <c r="E192" i="15"/>
  <c r="J188" i="15"/>
  <c r="K188" i="15"/>
  <c r="L188" i="15"/>
  <c r="F188" i="15"/>
  <c r="G188" i="15"/>
  <c r="H188" i="15"/>
  <c r="F189" i="15"/>
  <c r="G189" i="15"/>
  <c r="H189" i="15"/>
  <c r="J189" i="15"/>
  <c r="K189" i="15"/>
  <c r="L189" i="15"/>
  <c r="E188" i="15"/>
  <c r="K154" i="16" l="1"/>
  <c r="K157" i="16" s="1"/>
  <c r="E154" i="16"/>
  <c r="E157" i="16" s="1"/>
  <c r="F98" i="16"/>
  <c r="I128" i="16"/>
  <c r="H156" i="16"/>
  <c r="I156" i="16" s="1"/>
  <c r="H154" i="16"/>
  <c r="F43" i="16"/>
  <c r="F54" i="16"/>
  <c r="I147" i="16"/>
  <c r="G154" i="16"/>
  <c r="G157" i="16" s="1"/>
  <c r="F20" i="16"/>
  <c r="I54" i="16"/>
  <c r="I43" i="16"/>
  <c r="I91" i="16"/>
  <c r="I98" i="16"/>
  <c r="I182" i="15"/>
  <c r="L172" i="15"/>
  <c r="K172" i="15"/>
  <c r="J172" i="15"/>
  <c r="H172" i="15"/>
  <c r="G172" i="15"/>
  <c r="F172" i="15"/>
  <c r="E172" i="15"/>
  <c r="E182" i="15" s="1"/>
  <c r="F182" i="15"/>
  <c r="G182" i="15"/>
  <c r="K182" i="15"/>
  <c r="L182" i="15"/>
  <c r="J178" i="15"/>
  <c r="F179" i="15"/>
  <c r="F178" i="15" s="1"/>
  <c r="G179" i="15"/>
  <c r="G178" i="15" s="1"/>
  <c r="H179" i="15"/>
  <c r="H178" i="15" s="1"/>
  <c r="I179" i="15"/>
  <c r="I178" i="15" s="1"/>
  <c r="J179" i="15"/>
  <c r="K179" i="15"/>
  <c r="K178" i="15" s="1"/>
  <c r="L179" i="15"/>
  <c r="L178" i="15" s="1"/>
  <c r="E179" i="15"/>
  <c r="E178" i="15" s="1"/>
  <c r="I174" i="15"/>
  <c r="L175" i="15"/>
  <c r="F175" i="15"/>
  <c r="G175" i="15"/>
  <c r="H175" i="15"/>
  <c r="J175" i="15"/>
  <c r="K175" i="15"/>
  <c r="E175" i="15"/>
  <c r="H156" i="15"/>
  <c r="E156" i="15"/>
  <c r="F169" i="15"/>
  <c r="F156" i="15" s="1"/>
  <c r="G169" i="15"/>
  <c r="G156" i="15" s="1"/>
  <c r="H169" i="15"/>
  <c r="J169" i="15"/>
  <c r="J156" i="15" s="1"/>
  <c r="K169" i="15"/>
  <c r="K156" i="15" s="1"/>
  <c r="L169" i="15"/>
  <c r="L156" i="15" s="1"/>
  <c r="E169" i="15"/>
  <c r="K165" i="15"/>
  <c r="L165" i="15"/>
  <c r="J165" i="15"/>
  <c r="F165" i="15"/>
  <c r="G165" i="15"/>
  <c r="H165" i="15"/>
  <c r="E165" i="15"/>
  <c r="I167" i="15"/>
  <c r="I165" i="15"/>
  <c r="I160" i="15"/>
  <c r="F159" i="15"/>
  <c r="G159" i="15"/>
  <c r="H159" i="15"/>
  <c r="J159" i="15"/>
  <c r="K159" i="15"/>
  <c r="L159" i="15"/>
  <c r="E159" i="15"/>
  <c r="I158" i="15"/>
  <c r="I155" i="15"/>
  <c r="I154" i="15"/>
  <c r="I151" i="15"/>
  <c r="I150" i="15"/>
  <c r="I147" i="15"/>
  <c r="I146" i="15"/>
  <c r="I144" i="15"/>
  <c r="I141" i="15"/>
  <c r="I142" i="15"/>
  <c r="I140" i="15"/>
  <c r="I138" i="15"/>
  <c r="I135" i="15"/>
  <c r="I133" i="15"/>
  <c r="I132" i="15"/>
  <c r="I131" i="15"/>
  <c r="I130" i="15"/>
  <c r="I129" i="15"/>
  <c r="I125" i="15"/>
  <c r="I126" i="15"/>
  <c r="I127" i="15"/>
  <c r="I124" i="15"/>
  <c r="G122" i="15"/>
  <c r="H122" i="15"/>
  <c r="J122" i="15"/>
  <c r="K122" i="15"/>
  <c r="L122" i="15"/>
  <c r="E122" i="15"/>
  <c r="I121" i="15"/>
  <c r="I117" i="15"/>
  <c r="I118" i="15"/>
  <c r="I116" i="15"/>
  <c r="I114" i="15"/>
  <c r="G112" i="15"/>
  <c r="I112" i="15" s="1"/>
  <c r="H112" i="15"/>
  <c r="J112" i="15"/>
  <c r="K112" i="15"/>
  <c r="L112" i="15"/>
  <c r="E112" i="15"/>
  <c r="I106" i="15"/>
  <c r="I107" i="15"/>
  <c r="I109" i="15"/>
  <c r="I110" i="15"/>
  <c r="I105" i="15"/>
  <c r="G104" i="15"/>
  <c r="H104" i="15"/>
  <c r="I104" i="15" s="1"/>
  <c r="J104" i="15"/>
  <c r="K104" i="15"/>
  <c r="L104" i="15"/>
  <c r="E104" i="15"/>
  <c r="I103" i="15"/>
  <c r="I102" i="15"/>
  <c r="I99" i="15"/>
  <c r="I100" i="15"/>
  <c r="I97" i="15"/>
  <c r="K95" i="15"/>
  <c r="L95" i="15"/>
  <c r="G95" i="15"/>
  <c r="H95" i="15"/>
  <c r="J95" i="15"/>
  <c r="E95" i="15"/>
  <c r="I93" i="15"/>
  <c r="I87" i="15"/>
  <c r="I88" i="15"/>
  <c r="I89" i="15"/>
  <c r="I90" i="15"/>
  <c r="I91" i="15"/>
  <c r="K85" i="15"/>
  <c r="L85" i="15"/>
  <c r="G85" i="15"/>
  <c r="H85" i="15"/>
  <c r="J85" i="15"/>
  <c r="E85" i="15"/>
  <c r="I84" i="15"/>
  <c r="I82" i="15"/>
  <c r="I79" i="15"/>
  <c r="I78" i="15"/>
  <c r="I73" i="15"/>
  <c r="I74" i="15"/>
  <c r="I72" i="15"/>
  <c r="G71" i="15"/>
  <c r="H71" i="15"/>
  <c r="J71" i="15"/>
  <c r="K71" i="15"/>
  <c r="L71" i="15"/>
  <c r="E71" i="15"/>
  <c r="I62" i="15"/>
  <c r="I63" i="15"/>
  <c r="I64" i="15"/>
  <c r="I65" i="15"/>
  <c r="I66" i="15"/>
  <c r="I67" i="15"/>
  <c r="I69" i="15"/>
  <c r="I70" i="15"/>
  <c r="I61" i="15"/>
  <c r="I53" i="15"/>
  <c r="I54" i="15"/>
  <c r="I55" i="15"/>
  <c r="I56" i="15"/>
  <c r="I57" i="15"/>
  <c r="I58" i="15"/>
  <c r="I59" i="15"/>
  <c r="I52" i="15"/>
  <c r="I49" i="15"/>
  <c r="G48" i="15"/>
  <c r="H48" i="15"/>
  <c r="J48" i="15"/>
  <c r="K48" i="15"/>
  <c r="L48" i="15"/>
  <c r="E48" i="15"/>
  <c r="I46" i="15"/>
  <c r="I42" i="15"/>
  <c r="I43" i="15"/>
  <c r="I41" i="15"/>
  <c r="K37" i="15"/>
  <c r="L37" i="15"/>
  <c r="J37" i="15"/>
  <c r="G37" i="15"/>
  <c r="I37" i="15" s="1"/>
  <c r="H37" i="15"/>
  <c r="E37" i="15"/>
  <c r="I38" i="15"/>
  <c r="I30" i="15"/>
  <c r="I31" i="15"/>
  <c r="I32" i="15"/>
  <c r="I34" i="15"/>
  <c r="I35" i="15"/>
  <c r="I28" i="15"/>
  <c r="I25" i="15"/>
  <c r="E18" i="15"/>
  <c r="I22" i="15"/>
  <c r="I19" i="15"/>
  <c r="I16" i="15"/>
  <c r="I13" i="15"/>
  <c r="I11" i="15"/>
  <c r="J7" i="15"/>
  <c r="K7" i="15"/>
  <c r="L7" i="15"/>
  <c r="F7" i="15"/>
  <c r="G7" i="15"/>
  <c r="H7" i="15"/>
  <c r="E7" i="15"/>
  <c r="H157" i="16" l="1"/>
  <c r="I157" i="16" s="1"/>
  <c r="F154" i="16"/>
  <c r="F157" i="16" s="1"/>
  <c r="I154" i="16"/>
  <c r="I159" i="15"/>
  <c r="I71" i="15"/>
  <c r="I85" i="15"/>
  <c r="I95" i="15"/>
  <c r="I122" i="15"/>
  <c r="I48" i="15"/>
  <c r="L196" i="15"/>
  <c r="K196" i="15"/>
  <c r="J196" i="15"/>
  <c r="H196" i="15"/>
  <c r="G196" i="15"/>
  <c r="F196" i="15"/>
  <c r="E196" i="15"/>
  <c r="L194" i="15"/>
  <c r="K194" i="15"/>
  <c r="J194" i="15"/>
  <c r="G194" i="15"/>
  <c r="F194" i="15"/>
  <c r="L190" i="15"/>
  <c r="K190" i="15"/>
  <c r="J190" i="15"/>
  <c r="G190" i="15"/>
  <c r="E190" i="15"/>
  <c r="E189" i="15"/>
  <c r="L187" i="15"/>
  <c r="K187" i="15"/>
  <c r="J187" i="15"/>
  <c r="H187" i="15"/>
  <c r="G187" i="15"/>
  <c r="E187" i="15"/>
  <c r="L186" i="15"/>
  <c r="K186" i="15"/>
  <c r="J186" i="15"/>
  <c r="H186" i="15"/>
  <c r="G186" i="15"/>
  <c r="E186" i="15"/>
  <c r="F174" i="15"/>
  <c r="L173" i="15"/>
  <c r="K173" i="15"/>
  <c r="J173" i="15"/>
  <c r="H173" i="15"/>
  <c r="I173" i="15" s="1"/>
  <c r="G173" i="15"/>
  <c r="F173" i="15"/>
  <c r="E173" i="15"/>
  <c r="I172" i="15"/>
  <c r="F167" i="15"/>
  <c r="F160" i="15"/>
  <c r="F158" i="15"/>
  <c r="F157" i="15" s="1"/>
  <c r="L157" i="15"/>
  <c r="K157" i="15"/>
  <c r="J157" i="15"/>
  <c r="H157" i="15"/>
  <c r="G157" i="15"/>
  <c r="E157" i="15"/>
  <c r="F155" i="15"/>
  <c r="F154" i="15"/>
  <c r="F153" i="15" s="1"/>
  <c r="F152" i="15" s="1"/>
  <c r="L153" i="15"/>
  <c r="L152" i="15" s="1"/>
  <c r="K153" i="15"/>
  <c r="K152" i="15" s="1"/>
  <c r="J153" i="15"/>
  <c r="J152" i="15" s="1"/>
  <c r="H153" i="15"/>
  <c r="G153" i="15"/>
  <c r="G152" i="15" s="1"/>
  <c r="E153" i="15"/>
  <c r="E152" i="15"/>
  <c r="F151" i="15"/>
  <c r="F150" i="15"/>
  <c r="F149" i="15" s="1"/>
  <c r="F148" i="15" s="1"/>
  <c r="L149" i="15"/>
  <c r="L148" i="15" s="1"/>
  <c r="K149" i="15"/>
  <c r="K148" i="15" s="1"/>
  <c r="J149" i="15"/>
  <c r="J148" i="15" s="1"/>
  <c r="H149" i="15"/>
  <c r="G149" i="15"/>
  <c r="G148" i="15" s="1"/>
  <c r="E149" i="15"/>
  <c r="E148" i="15"/>
  <c r="F147" i="15"/>
  <c r="F146" i="15"/>
  <c r="L145" i="15"/>
  <c r="K145" i="15"/>
  <c r="J145" i="15"/>
  <c r="H145" i="15"/>
  <c r="I145" i="15" s="1"/>
  <c r="G145" i="15"/>
  <c r="E145" i="15"/>
  <c r="L143" i="15"/>
  <c r="J143" i="15"/>
  <c r="H143" i="15"/>
  <c r="I143" i="15" s="1"/>
  <c r="G143" i="15"/>
  <c r="F142" i="15"/>
  <c r="F141" i="15"/>
  <c r="F140" i="15"/>
  <c r="L139" i="15"/>
  <c r="K139" i="15"/>
  <c r="J139" i="15"/>
  <c r="H139" i="15"/>
  <c r="I139" i="15" s="1"/>
  <c r="G139" i="15"/>
  <c r="E139" i="15"/>
  <c r="F138" i="15"/>
  <c r="F137" i="15" s="1"/>
  <c r="L137" i="15"/>
  <c r="K137" i="15"/>
  <c r="J137" i="15"/>
  <c r="H137" i="15"/>
  <c r="I137" i="15" s="1"/>
  <c r="G137" i="15"/>
  <c r="E137" i="15"/>
  <c r="F136" i="15"/>
  <c r="F135" i="15"/>
  <c r="F134" i="15" s="1"/>
  <c r="L134" i="15"/>
  <c r="K134" i="15"/>
  <c r="J134" i="15"/>
  <c r="H134" i="15"/>
  <c r="I134" i="15" s="1"/>
  <c r="G134" i="15"/>
  <c r="E134" i="15"/>
  <c r="F133" i="15"/>
  <c r="F132" i="15"/>
  <c r="L131" i="15"/>
  <c r="K131" i="15"/>
  <c r="J131" i="15"/>
  <c r="H131" i="15"/>
  <c r="G131" i="15"/>
  <c r="E131" i="15"/>
  <c r="F130" i="15"/>
  <c r="F129" i="15"/>
  <c r="L128" i="15"/>
  <c r="K128" i="15"/>
  <c r="J128" i="15"/>
  <c r="H128" i="15"/>
  <c r="G128" i="15"/>
  <c r="E128" i="15"/>
  <c r="F127" i="15"/>
  <c r="F126" i="15"/>
  <c r="F125" i="15"/>
  <c r="F124" i="15"/>
  <c r="F121" i="15"/>
  <c r="F120" i="15" s="1"/>
  <c r="L120" i="15"/>
  <c r="K120" i="15"/>
  <c r="J120" i="15"/>
  <c r="H120" i="15"/>
  <c r="G120" i="15"/>
  <c r="I120" i="15" s="1"/>
  <c r="E120" i="15"/>
  <c r="F118" i="15"/>
  <c r="F117" i="15"/>
  <c r="F116" i="15"/>
  <c r="L115" i="15"/>
  <c r="K115" i="15"/>
  <c r="J115" i="15"/>
  <c r="H115" i="15"/>
  <c r="I115" i="15" s="1"/>
  <c r="G115" i="15"/>
  <c r="E115" i="15"/>
  <c r="F114" i="15"/>
  <c r="F112" i="15" s="1"/>
  <c r="F110" i="15"/>
  <c r="F109" i="15"/>
  <c r="F107" i="15"/>
  <c r="F106" i="15"/>
  <c r="F105" i="15"/>
  <c r="F103" i="15"/>
  <c r="F102" i="15"/>
  <c r="L101" i="15"/>
  <c r="K101" i="15"/>
  <c r="J101" i="15"/>
  <c r="H101" i="15"/>
  <c r="I101" i="15" s="1"/>
  <c r="G101" i="15"/>
  <c r="E101" i="15"/>
  <c r="F100" i="15"/>
  <c r="F99" i="15"/>
  <c r="F97" i="15"/>
  <c r="L92" i="15"/>
  <c r="K92" i="15"/>
  <c r="J92" i="15"/>
  <c r="H92" i="15"/>
  <c r="G92" i="15"/>
  <c r="F92" i="15"/>
  <c r="E92" i="15"/>
  <c r="F91" i="15"/>
  <c r="F90" i="15"/>
  <c r="F89" i="15"/>
  <c r="F88" i="15"/>
  <c r="F87" i="15"/>
  <c r="F84" i="15"/>
  <c r="F83" i="15" s="1"/>
  <c r="L83" i="15"/>
  <c r="K83" i="15"/>
  <c r="J83" i="15"/>
  <c r="H83" i="15"/>
  <c r="G83" i="15"/>
  <c r="E83" i="15"/>
  <c r="E80" i="15" s="1"/>
  <c r="F82" i="15"/>
  <c r="F81" i="15" s="1"/>
  <c r="L81" i="15"/>
  <c r="K81" i="15"/>
  <c r="J81" i="15"/>
  <c r="H81" i="15"/>
  <c r="G81" i="15"/>
  <c r="G80" i="15" s="1"/>
  <c r="E81" i="15"/>
  <c r="F79" i="15"/>
  <c r="F187" i="15" s="1"/>
  <c r="F78" i="15"/>
  <c r="L77" i="15"/>
  <c r="K77" i="15"/>
  <c r="J77" i="15"/>
  <c r="H77" i="15"/>
  <c r="G77" i="15"/>
  <c r="E77" i="15"/>
  <c r="F74" i="15"/>
  <c r="F73" i="15"/>
  <c r="F72" i="15"/>
  <c r="F70" i="15"/>
  <c r="F69" i="15"/>
  <c r="F67" i="15"/>
  <c r="F66" i="15"/>
  <c r="F65" i="15"/>
  <c r="F64" i="15"/>
  <c r="F63" i="15"/>
  <c r="F62" i="15"/>
  <c r="F61" i="15"/>
  <c r="L60" i="15"/>
  <c r="K60" i="15"/>
  <c r="J60" i="15"/>
  <c r="H60" i="15"/>
  <c r="G60" i="15"/>
  <c r="E60" i="15"/>
  <c r="F59" i="15"/>
  <c r="F58" i="15"/>
  <c r="F57" i="15"/>
  <c r="F56" i="15"/>
  <c r="F55" i="15"/>
  <c r="F54" i="15"/>
  <c r="F53" i="15"/>
  <c r="F52" i="15"/>
  <c r="L51" i="15"/>
  <c r="K51" i="15"/>
  <c r="J51" i="15"/>
  <c r="H51" i="15"/>
  <c r="G51" i="15"/>
  <c r="E51" i="15"/>
  <c r="F49" i="15"/>
  <c r="F48" i="15" s="1"/>
  <c r="L45" i="15"/>
  <c r="L44" i="15" s="1"/>
  <c r="K45" i="15"/>
  <c r="K44" i="15" s="1"/>
  <c r="J45" i="15"/>
  <c r="J44" i="15" s="1"/>
  <c r="H45" i="15"/>
  <c r="G45" i="15"/>
  <c r="G44" i="15" s="1"/>
  <c r="F45" i="15"/>
  <c r="F44" i="15" s="1"/>
  <c r="E45" i="15"/>
  <c r="E44" i="15" s="1"/>
  <c r="L40" i="15"/>
  <c r="K40" i="15"/>
  <c r="K36" i="15" s="1"/>
  <c r="J40" i="15"/>
  <c r="H40" i="15"/>
  <c r="G40" i="15"/>
  <c r="F40" i="15"/>
  <c r="E40" i="15"/>
  <c r="E36" i="15" s="1"/>
  <c r="F38" i="15"/>
  <c r="G36" i="15"/>
  <c r="L27" i="15"/>
  <c r="L26" i="15" s="1"/>
  <c r="K27" i="15"/>
  <c r="K26" i="15" s="1"/>
  <c r="J27" i="15"/>
  <c r="J26" i="15" s="1"/>
  <c r="H27" i="15"/>
  <c r="G27" i="15"/>
  <c r="G26" i="15" s="1"/>
  <c r="F27" i="15"/>
  <c r="F26" i="15" s="1"/>
  <c r="E27" i="15"/>
  <c r="E26" i="15" s="1"/>
  <c r="F25" i="15"/>
  <c r="F24" i="15" s="1"/>
  <c r="F23" i="15" s="1"/>
  <c r="L24" i="15"/>
  <c r="L23" i="15" s="1"/>
  <c r="K24" i="15"/>
  <c r="K23" i="15" s="1"/>
  <c r="J24" i="15"/>
  <c r="J23" i="15" s="1"/>
  <c r="I24" i="15"/>
  <c r="H24" i="15"/>
  <c r="H23" i="15" s="1"/>
  <c r="G24" i="15"/>
  <c r="G23" i="15" s="1"/>
  <c r="E24" i="15"/>
  <c r="E23" i="15" s="1"/>
  <c r="F22" i="15"/>
  <c r="F19" i="15"/>
  <c r="F18" i="15" s="1"/>
  <c r="F17" i="15" s="1"/>
  <c r="L18" i="15"/>
  <c r="L17" i="15" s="1"/>
  <c r="K18" i="15"/>
  <c r="K17" i="15" s="1"/>
  <c r="J18" i="15"/>
  <c r="J17" i="15" s="1"/>
  <c r="H18" i="15"/>
  <c r="G18" i="15"/>
  <c r="G17" i="15" s="1"/>
  <c r="E17" i="15"/>
  <c r="L15" i="15"/>
  <c r="L14" i="15" s="1"/>
  <c r="K15" i="15"/>
  <c r="K14" i="15" s="1"/>
  <c r="J15" i="15"/>
  <c r="J14" i="15" s="1"/>
  <c r="H15" i="15"/>
  <c r="G15" i="15"/>
  <c r="G14" i="15" s="1"/>
  <c r="F14" i="15"/>
  <c r="E14" i="15"/>
  <c r="F13" i="15"/>
  <c r="F10" i="15" s="1"/>
  <c r="F6" i="15" s="1"/>
  <c r="L10" i="15"/>
  <c r="L6" i="15" s="1"/>
  <c r="K10" i="15"/>
  <c r="K6" i="15" s="1"/>
  <c r="J10" i="15"/>
  <c r="J6" i="15" s="1"/>
  <c r="H10" i="15"/>
  <c r="G10" i="15"/>
  <c r="G6" i="15" s="1"/>
  <c r="E10" i="15"/>
  <c r="E6" i="15" s="1"/>
  <c r="F131" i="15" l="1"/>
  <c r="H148" i="15"/>
  <c r="I148" i="15" s="1"/>
  <c r="I149" i="15"/>
  <c r="I157" i="15"/>
  <c r="H152" i="15"/>
  <c r="I152" i="15" s="1"/>
  <c r="I153" i="15"/>
  <c r="G119" i="15"/>
  <c r="F122" i="15"/>
  <c r="I51" i="15"/>
  <c r="I77" i="15"/>
  <c r="F77" i="15"/>
  <c r="L94" i="15"/>
  <c r="F104" i="15"/>
  <c r="J94" i="15"/>
  <c r="F115" i="15"/>
  <c r="I128" i="15"/>
  <c r="F128" i="15"/>
  <c r="F139" i="15"/>
  <c r="F145" i="15"/>
  <c r="H94" i="15"/>
  <c r="K119" i="15"/>
  <c r="F101" i="15"/>
  <c r="F37" i="15"/>
  <c r="F36" i="15" s="1"/>
  <c r="I40" i="15"/>
  <c r="J119" i="15"/>
  <c r="F95" i="15"/>
  <c r="K94" i="15"/>
  <c r="H119" i="15"/>
  <c r="I119" i="15" s="1"/>
  <c r="L119" i="15"/>
  <c r="H6" i="15"/>
  <c r="I10" i="15"/>
  <c r="G94" i="15"/>
  <c r="I94" i="15" s="1"/>
  <c r="E94" i="15"/>
  <c r="I92" i="15"/>
  <c r="F85" i="15"/>
  <c r="F80" i="15" s="1"/>
  <c r="F190" i="15"/>
  <c r="J80" i="15"/>
  <c r="F71" i="15"/>
  <c r="K80" i="15"/>
  <c r="L80" i="15"/>
  <c r="I81" i="15"/>
  <c r="H80" i="15"/>
  <c r="I80" i="15" s="1"/>
  <c r="I83" i="15"/>
  <c r="I60" i="15"/>
  <c r="L47" i="15"/>
  <c r="K47" i="15"/>
  <c r="J47" i="15"/>
  <c r="J182" i="15" s="1"/>
  <c r="G47" i="15"/>
  <c r="E47" i="15"/>
  <c r="F51" i="15"/>
  <c r="F60" i="15"/>
  <c r="H47" i="15"/>
  <c r="H182" i="15" s="1"/>
  <c r="H44" i="15"/>
  <c r="I44" i="15" s="1"/>
  <c r="I45" i="15"/>
  <c r="H17" i="15"/>
  <c r="I17" i="15" s="1"/>
  <c r="I18" i="15"/>
  <c r="I23" i="15"/>
  <c r="H26" i="15"/>
  <c r="I26" i="15" s="1"/>
  <c r="I27" i="15"/>
  <c r="L36" i="15"/>
  <c r="J36" i="15"/>
  <c r="H36" i="15"/>
  <c r="I36" i="15" s="1"/>
  <c r="H14" i="15"/>
  <c r="I14" i="15" s="1"/>
  <c r="I15" i="15"/>
  <c r="I6" i="15"/>
  <c r="F119" i="15"/>
  <c r="F186" i="15"/>
  <c r="F94" i="15" l="1"/>
  <c r="I47" i="15"/>
  <c r="F47" i="15"/>
  <c r="E18" i="14" l="1"/>
  <c r="E16" i="14" s="1"/>
  <c r="E15" i="14" s="1"/>
  <c r="H18" i="14"/>
  <c r="H16" i="14" s="1"/>
  <c r="E24" i="14"/>
  <c r="E23" i="14" s="1"/>
  <c r="G9" i="14"/>
  <c r="E8" i="14"/>
  <c r="E7" i="14" s="1"/>
  <c r="E12" i="14" s="1"/>
  <c r="E32" i="14" l="1"/>
  <c r="H24" i="14"/>
  <c r="H23" i="14" s="1"/>
  <c r="H15" i="14"/>
  <c r="H8" i="14"/>
  <c r="H7" i="14" s="1"/>
  <c r="H12" i="14" s="1"/>
  <c r="I8" i="14"/>
  <c r="I7" i="14" s="1"/>
  <c r="I12" i="14" s="1"/>
  <c r="H32" i="14" l="1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82" i="13"/>
  <c r="F83" i="13"/>
  <c r="F84" i="13"/>
  <c r="F85" i="13"/>
  <c r="F86" i="13"/>
  <c r="F87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7" i="13"/>
  <c r="E98" i="13"/>
  <c r="E92" i="13"/>
  <c r="E85" i="13"/>
  <c r="E80" i="13"/>
  <c r="E75" i="13"/>
  <c r="E66" i="13"/>
  <c r="E59" i="13"/>
  <c r="E53" i="13"/>
  <c r="E49" i="13"/>
  <c r="E47" i="13"/>
  <c r="E42" i="13"/>
  <c r="E36" i="13"/>
  <c r="E29" i="13"/>
  <c r="E102" i="13" l="1"/>
  <c r="I512" i="2"/>
  <c r="I527" i="2"/>
  <c r="I528" i="2"/>
  <c r="I526" i="2"/>
  <c r="I524" i="2"/>
  <c r="I523" i="2"/>
  <c r="I518" i="2"/>
  <c r="I520" i="2"/>
  <c r="I521" i="2"/>
  <c r="I522" i="2"/>
  <c r="I508" i="2"/>
  <c r="I509" i="2"/>
  <c r="I510" i="2"/>
  <c r="I511" i="2"/>
  <c r="I507" i="2"/>
  <c r="I506" i="2"/>
  <c r="I497" i="2"/>
  <c r="I498" i="2"/>
  <c r="I499" i="2"/>
  <c r="I500" i="2"/>
  <c r="I501" i="2"/>
  <c r="I502" i="2"/>
  <c r="I503" i="2"/>
  <c r="I504" i="2"/>
  <c r="I505" i="2"/>
  <c r="I496" i="2"/>
  <c r="I495" i="2"/>
  <c r="I492" i="2"/>
  <c r="I493" i="2"/>
  <c r="I491" i="2"/>
  <c r="I490" i="2"/>
  <c r="I489" i="2"/>
  <c r="I488" i="2"/>
  <c r="I487" i="2"/>
  <c r="I486" i="2"/>
  <c r="I485" i="2"/>
  <c r="I484" i="2"/>
  <c r="I483" i="2"/>
  <c r="I474" i="2"/>
  <c r="I475" i="2"/>
  <c r="I476" i="2"/>
  <c r="I477" i="2"/>
  <c r="I478" i="2"/>
  <c r="I479" i="2"/>
  <c r="I480" i="2"/>
  <c r="I481" i="2"/>
  <c r="I482" i="2"/>
  <c r="I473" i="2"/>
  <c r="I472" i="2"/>
  <c r="I471" i="2"/>
  <c r="I470" i="2"/>
  <c r="I469" i="2"/>
  <c r="I463" i="2"/>
  <c r="I464" i="2"/>
  <c r="I465" i="2"/>
  <c r="I466" i="2"/>
  <c r="I467" i="2"/>
  <c r="I461" i="2"/>
  <c r="I460" i="2"/>
  <c r="I459" i="2"/>
  <c r="I456" i="2"/>
  <c r="I457" i="2"/>
  <c r="I458" i="2"/>
  <c r="I455" i="2"/>
  <c r="I454" i="2"/>
  <c r="I452" i="2"/>
  <c r="I453" i="2"/>
  <c r="I451" i="2"/>
  <c r="I450" i="2"/>
  <c r="I448" i="2"/>
  <c r="I449" i="2"/>
  <c r="I447" i="2"/>
  <c r="I446" i="2"/>
  <c r="I445" i="2"/>
  <c r="I444" i="2"/>
  <c r="I441" i="2"/>
  <c r="I442" i="2"/>
  <c r="I443" i="2"/>
  <c r="I440" i="2"/>
  <c r="I439" i="2"/>
  <c r="I438" i="2"/>
  <c r="I437" i="2"/>
  <c r="I436" i="2"/>
  <c r="I435" i="2"/>
  <c r="I433" i="2"/>
  <c r="I432" i="2"/>
  <c r="I431" i="2"/>
  <c r="I430" i="2"/>
  <c r="I419" i="2"/>
  <c r="I420" i="2"/>
  <c r="I421" i="2"/>
  <c r="I422" i="2"/>
  <c r="I423" i="2"/>
  <c r="I424" i="2"/>
  <c r="I425" i="2"/>
  <c r="I426" i="2"/>
  <c r="I427" i="2"/>
  <c r="I428" i="2"/>
  <c r="I418" i="2"/>
  <c r="I417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399" i="2"/>
  <c r="I398" i="2"/>
  <c r="I397" i="2"/>
  <c r="I394" i="2"/>
  <c r="I389" i="2"/>
  <c r="I395" i="2"/>
  <c r="I387" i="2"/>
  <c r="I386" i="2"/>
  <c r="I385" i="2"/>
  <c r="I377" i="2"/>
  <c r="I379" i="2"/>
  <c r="I380" i="2"/>
  <c r="I381" i="2"/>
  <c r="I382" i="2"/>
  <c r="I383" i="2"/>
  <c r="I374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55" i="2"/>
  <c r="I354" i="2"/>
  <c r="I353" i="2"/>
  <c r="I352" i="2"/>
  <c r="I351" i="2"/>
  <c r="I350" i="2"/>
  <c r="I349" i="2"/>
  <c r="I348" i="2"/>
  <c r="I347" i="2"/>
  <c r="I346" i="2"/>
  <c r="I345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29" i="2"/>
  <c r="I320" i="2"/>
  <c r="I321" i="2"/>
  <c r="I322" i="2"/>
  <c r="I323" i="2"/>
  <c r="I324" i="2"/>
  <c r="I325" i="2"/>
  <c r="I326" i="2"/>
  <c r="I327" i="2"/>
  <c r="I319" i="2"/>
  <c r="I318" i="2"/>
  <c r="I317" i="2"/>
  <c r="I316" i="2"/>
  <c r="I315" i="2"/>
  <c r="I313" i="2"/>
  <c r="I312" i="2"/>
  <c r="I302" i="2"/>
  <c r="I303" i="2"/>
  <c r="I304" i="2"/>
  <c r="I305" i="2"/>
  <c r="I306" i="2"/>
  <c r="I307" i="2"/>
  <c r="I308" i="2"/>
  <c r="I309" i="2"/>
  <c r="I310" i="2"/>
  <c r="I311" i="2"/>
  <c r="I301" i="2"/>
  <c r="I300" i="2"/>
  <c r="I299" i="2"/>
  <c r="I298" i="2"/>
  <c r="I297" i="2"/>
  <c r="I296" i="2"/>
  <c r="I295" i="2"/>
  <c r="I293" i="2"/>
  <c r="I292" i="2"/>
  <c r="I291" i="2"/>
  <c r="I280" i="2"/>
  <c r="I281" i="2"/>
  <c r="I282" i="2"/>
  <c r="I283" i="2"/>
  <c r="I284" i="2"/>
  <c r="I285" i="2"/>
  <c r="I286" i="2"/>
  <c r="I287" i="2"/>
  <c r="I288" i="2"/>
  <c r="I289" i="2"/>
  <c r="I290" i="2"/>
  <c r="I279" i="2"/>
  <c r="I278" i="2"/>
  <c r="I274" i="2"/>
  <c r="I276" i="2"/>
  <c r="I277" i="2"/>
  <c r="I275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59" i="2"/>
  <c r="I258" i="2"/>
  <c r="I257" i="2"/>
  <c r="I256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35" i="2"/>
  <c r="I234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11" i="2"/>
  <c r="I210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8" i="2"/>
  <c r="I209" i="2"/>
  <c r="I193" i="2"/>
  <c r="I192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70" i="2"/>
  <c r="I169" i="2"/>
  <c r="I164" i="2"/>
  <c r="I163" i="2"/>
  <c r="I153" i="2"/>
  <c r="I154" i="2"/>
  <c r="I155" i="2"/>
  <c r="I156" i="2"/>
  <c r="I157" i="2"/>
  <c r="I158" i="2"/>
  <c r="I159" i="2"/>
  <c r="I160" i="2"/>
  <c r="I161" i="2"/>
  <c r="I152" i="2"/>
  <c r="I151" i="2"/>
  <c r="I148" i="2"/>
  <c r="I149" i="2"/>
  <c r="I150" i="2"/>
  <c r="I147" i="2"/>
  <c r="I146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31" i="2"/>
  <c r="I130" i="2"/>
  <c r="I129" i="2"/>
  <c r="I128" i="2"/>
  <c r="I127" i="2"/>
  <c r="I126" i="2"/>
  <c r="I125" i="2"/>
  <c r="I122" i="2"/>
  <c r="I123" i="2"/>
  <c r="I121" i="2"/>
  <c r="I120" i="2"/>
  <c r="I119" i="2"/>
  <c r="I118" i="2"/>
  <c r="I117" i="2"/>
  <c r="I116" i="2"/>
  <c r="I115" i="2"/>
  <c r="I114" i="2"/>
  <c r="I111" i="2"/>
  <c r="I112" i="2"/>
  <c r="I113" i="2"/>
  <c r="I110" i="2"/>
  <c r="I109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83" i="2"/>
  <c r="I82" i="2"/>
  <c r="I78" i="2"/>
  <c r="I79" i="2"/>
  <c r="I80" i="2"/>
  <c r="I77" i="2"/>
  <c r="I76" i="2"/>
  <c r="I75" i="2"/>
  <c r="I69" i="2"/>
  <c r="I70" i="2"/>
  <c r="I71" i="2"/>
  <c r="I72" i="2"/>
  <c r="I73" i="2"/>
  <c r="I74" i="2"/>
  <c r="I68" i="2"/>
  <c r="I67" i="2"/>
  <c r="I65" i="2"/>
  <c r="I64" i="2"/>
  <c r="I63" i="2"/>
  <c r="I62" i="2"/>
  <c r="I61" i="2"/>
  <c r="I51" i="2"/>
  <c r="I52" i="2"/>
  <c r="I53" i="2"/>
  <c r="I54" i="2"/>
  <c r="I55" i="2"/>
  <c r="I56" i="2"/>
  <c r="I57" i="2"/>
  <c r="I58" i="2"/>
  <c r="I59" i="2"/>
  <c r="I50" i="2"/>
  <c r="I48" i="2"/>
  <c r="I47" i="2"/>
  <c r="I43" i="2"/>
  <c r="I44" i="2"/>
  <c r="I45" i="2"/>
  <c r="I42" i="2"/>
  <c r="I41" i="2"/>
  <c r="I40" i="2"/>
  <c r="I35" i="2"/>
  <c r="I36" i="2"/>
  <c r="I37" i="2"/>
  <c r="I38" i="2"/>
  <c r="I39" i="2"/>
  <c r="I34" i="2"/>
  <c r="I33" i="2"/>
  <c r="I32" i="2"/>
  <c r="I31" i="2"/>
  <c r="I28" i="2"/>
  <c r="I27" i="2"/>
  <c r="I26" i="2"/>
  <c r="I21" i="2"/>
  <c r="I22" i="2"/>
  <c r="I23" i="2"/>
  <c r="I20" i="2"/>
  <c r="I19" i="2"/>
  <c r="I18" i="2"/>
  <c r="I12" i="2"/>
  <c r="I13" i="2"/>
  <c r="I14" i="2"/>
  <c r="I15" i="2"/>
  <c r="I16" i="2"/>
  <c r="I17" i="2"/>
  <c r="I11" i="2"/>
  <c r="I10" i="2"/>
  <c r="I9" i="2"/>
  <c r="I8" i="2"/>
  <c r="I7" i="2"/>
  <c r="E22" i="13" l="1"/>
  <c r="E18" i="13"/>
  <c r="E11" i="13"/>
  <c r="E7" i="13"/>
  <c r="H118" i="12"/>
  <c r="H119" i="12"/>
  <c r="H120" i="12"/>
  <c r="H121" i="12"/>
  <c r="H122" i="12"/>
  <c r="H123" i="12"/>
  <c r="H124" i="12"/>
  <c r="H125" i="12"/>
  <c r="H126" i="12"/>
  <c r="H127" i="12"/>
  <c r="H129" i="12"/>
  <c r="H130" i="12"/>
  <c r="H132" i="12"/>
  <c r="H133" i="12"/>
  <c r="H134" i="12"/>
  <c r="H135" i="12"/>
  <c r="H136" i="12"/>
  <c r="H117" i="12"/>
  <c r="H88" i="12"/>
  <c r="H90" i="12"/>
  <c r="H91" i="12"/>
  <c r="H92" i="12"/>
  <c r="H93" i="12"/>
  <c r="H94" i="12"/>
  <c r="H95" i="12"/>
  <c r="H96" i="12"/>
  <c r="H97" i="12"/>
  <c r="H98" i="12"/>
  <c r="H99" i="12"/>
  <c r="H100" i="12"/>
  <c r="H101" i="12"/>
  <c r="H102" i="12"/>
  <c r="H103" i="12"/>
  <c r="H104" i="12"/>
  <c r="H105" i="12"/>
  <c r="H107" i="12"/>
  <c r="H108" i="12"/>
  <c r="H109" i="12"/>
  <c r="H110" i="12"/>
  <c r="H111" i="12"/>
  <c r="H112" i="12"/>
  <c r="H113" i="12"/>
  <c r="H87" i="12"/>
  <c r="H84" i="12"/>
  <c r="H63" i="12"/>
  <c r="H64" i="12"/>
  <c r="H65" i="12"/>
  <c r="H66" i="12"/>
  <c r="H67" i="12"/>
  <c r="H68" i="12"/>
  <c r="H70" i="12"/>
  <c r="H72" i="12"/>
  <c r="H73" i="12"/>
  <c r="H74" i="12"/>
  <c r="H75" i="12"/>
  <c r="H76" i="12"/>
  <c r="H77" i="12"/>
  <c r="H79" i="12"/>
  <c r="H81" i="12"/>
  <c r="H62" i="12"/>
  <c r="H61" i="12"/>
  <c r="H60" i="12"/>
  <c r="H56" i="12"/>
  <c r="H52" i="12"/>
  <c r="H53" i="12"/>
  <c r="H54" i="12"/>
  <c r="H51" i="12"/>
  <c r="H47" i="12"/>
  <c r="H46" i="12"/>
  <c r="H38" i="12"/>
  <c r="H39" i="12"/>
  <c r="H40" i="12"/>
  <c r="H42" i="12"/>
  <c r="H37" i="12"/>
  <c r="H33" i="12"/>
  <c r="H31" i="12"/>
  <c r="H30" i="12"/>
  <c r="H20" i="12"/>
  <c r="H21" i="12"/>
  <c r="H22" i="12"/>
  <c r="H23" i="12"/>
  <c r="H24" i="12"/>
  <c r="H25" i="12"/>
  <c r="H26" i="12"/>
  <c r="H19" i="12"/>
  <c r="H11" i="12"/>
  <c r="H12" i="12"/>
  <c r="H13" i="12"/>
  <c r="H14" i="12"/>
  <c r="H15" i="12"/>
  <c r="H16" i="12"/>
  <c r="H17" i="12"/>
  <c r="H10" i="12"/>
  <c r="G83" i="12"/>
  <c r="G82" i="12" s="1"/>
  <c r="G80" i="12"/>
  <c r="G78" i="12"/>
  <c r="G71" i="12"/>
  <c r="G69" i="12"/>
  <c r="G59" i="12"/>
  <c r="G55" i="12"/>
  <c r="G50" i="12"/>
  <c r="G41" i="12"/>
  <c r="G36" i="12"/>
  <c r="G32" i="12"/>
  <c r="G29" i="12"/>
  <c r="G18" i="12"/>
  <c r="G9" i="12"/>
  <c r="G131" i="12"/>
  <c r="G116" i="12"/>
  <c r="G106" i="12"/>
  <c r="G89" i="12"/>
  <c r="G86" i="12"/>
  <c r="G45" i="12"/>
  <c r="G44" i="12" s="1"/>
  <c r="G43" i="12" s="1"/>
  <c r="H27" i="11"/>
  <c r="H28" i="11"/>
  <c r="H29" i="11"/>
  <c r="H30" i="11"/>
  <c r="H31" i="11"/>
  <c r="H32" i="11"/>
  <c r="H33" i="11"/>
  <c r="H34" i="11"/>
  <c r="H35" i="11"/>
  <c r="H36" i="11"/>
  <c r="H26" i="11"/>
  <c r="H24" i="11"/>
  <c r="H23" i="11"/>
  <c r="H22" i="11"/>
  <c r="H20" i="11"/>
  <c r="H19" i="11"/>
  <c r="H18" i="11"/>
  <c r="H13" i="11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35" i="12" l="1"/>
  <c r="G34" i="12" s="1"/>
  <c r="G49" i="12"/>
  <c r="G115" i="12"/>
  <c r="G85" i="12"/>
  <c r="G58" i="12"/>
  <c r="G28" i="12"/>
  <c r="G8" i="12"/>
  <c r="G7" i="12" s="1"/>
  <c r="G13" i="9"/>
  <c r="G12" i="9"/>
  <c r="G10" i="9"/>
  <c r="G9" i="9"/>
  <c r="F10" i="9"/>
  <c r="G78" i="7"/>
  <c r="G73" i="7"/>
  <c r="G70" i="7"/>
  <c r="G58" i="7"/>
  <c r="G55" i="7"/>
  <c r="G53" i="7"/>
  <c r="G50" i="7"/>
  <c r="G47" i="7"/>
  <c r="G43" i="7"/>
  <c r="G41" i="7"/>
  <c r="G36" i="7"/>
  <c r="G32" i="7"/>
  <c r="G30" i="7"/>
  <c r="G27" i="7"/>
  <c r="G25" i="7"/>
  <c r="G23" i="7"/>
  <c r="G20" i="7"/>
  <c r="G16" i="7"/>
  <c r="G14" i="7"/>
  <c r="G12" i="7"/>
  <c r="I68" i="5"/>
  <c r="I67" i="5"/>
  <c r="I65" i="5"/>
  <c r="I64" i="5"/>
  <c r="I62" i="5"/>
  <c r="I56" i="5"/>
  <c r="I57" i="5"/>
  <c r="I58" i="5"/>
  <c r="I59" i="5"/>
  <c r="I60" i="5"/>
  <c r="I55" i="5"/>
  <c r="I53" i="5"/>
  <c r="I47" i="5"/>
  <c r="I43" i="5"/>
  <c r="I41" i="5"/>
  <c r="I40" i="5"/>
  <c r="I35" i="5"/>
  <c r="I36" i="5"/>
  <c r="I37" i="5"/>
  <c r="I38" i="5"/>
  <c r="I34" i="5"/>
  <c r="I31" i="5"/>
  <c r="I32" i="5"/>
  <c r="I30" i="5"/>
  <c r="I28" i="5"/>
  <c r="I26" i="5"/>
  <c r="I25" i="5"/>
  <c r="I23" i="5"/>
  <c r="I21" i="5"/>
  <c r="I20" i="5"/>
  <c r="I13" i="5"/>
  <c r="I14" i="5"/>
  <c r="I15" i="5"/>
  <c r="I16" i="5"/>
  <c r="I17" i="5"/>
  <c r="I12" i="5"/>
  <c r="I11" i="5"/>
  <c r="I10" i="5"/>
  <c r="I8" i="5"/>
  <c r="G45" i="5"/>
  <c r="G63" i="6"/>
  <c r="G61" i="6"/>
  <c r="G60" i="6"/>
  <c r="G59" i="6"/>
  <c r="G57" i="6"/>
  <c r="G44" i="6"/>
  <c r="G43" i="6"/>
  <c r="G41" i="6"/>
  <c r="G40" i="6"/>
  <c r="G38" i="6"/>
  <c r="G37" i="6"/>
  <c r="G35" i="6"/>
  <c r="G34" i="6"/>
  <c r="G30" i="6"/>
  <c r="G29" i="6"/>
  <c r="G28" i="6"/>
  <c r="G21" i="6"/>
  <c r="G20" i="6"/>
  <c r="G18" i="6"/>
  <c r="G17" i="6"/>
  <c r="G16" i="6"/>
  <c r="K40" i="6"/>
  <c r="K28" i="6" s="1"/>
  <c r="K41" i="6"/>
  <c r="K34" i="6"/>
  <c r="K35" i="6"/>
  <c r="K29" i="6"/>
  <c r="K30" i="6"/>
  <c r="G114" i="12" l="1"/>
  <c r="G48" i="12"/>
  <c r="G27" i="12"/>
  <c r="G57" i="12"/>
  <c r="K9" i="3"/>
  <c r="K19" i="3"/>
  <c r="K30" i="3"/>
  <c r="K36" i="3"/>
  <c r="K52" i="3"/>
  <c r="K60" i="3"/>
  <c r="K63" i="3"/>
  <c r="K64" i="3"/>
  <c r="F53" i="3"/>
  <c r="F37" i="3"/>
  <c r="G137" i="12" l="1"/>
  <c r="J62" i="6"/>
  <c r="J58" i="6"/>
  <c r="J46" i="6"/>
  <c r="J47" i="6"/>
  <c r="J48" i="6"/>
  <c r="J49" i="6"/>
  <c r="J50" i="6"/>
  <c r="J51" i="6"/>
  <c r="J52" i="6"/>
  <c r="J53" i="6"/>
  <c r="J54" i="6"/>
  <c r="J55" i="6"/>
  <c r="J45" i="6"/>
  <c r="J42" i="6"/>
  <c r="J39" i="6"/>
  <c r="J36" i="6"/>
  <c r="J32" i="6"/>
  <c r="J33" i="6"/>
  <c r="J31" i="6"/>
  <c r="J27" i="6"/>
  <c r="J23" i="6"/>
  <c r="J24" i="6"/>
  <c r="J25" i="6"/>
  <c r="J22" i="6"/>
  <c r="J19" i="6"/>
  <c r="J15" i="6"/>
  <c r="K60" i="6"/>
  <c r="K59" i="6" s="1"/>
  <c r="K56" i="6"/>
  <c r="K43" i="6"/>
  <c r="K37" i="6"/>
  <c r="K26" i="6"/>
  <c r="K20" i="6"/>
  <c r="K14" i="6"/>
  <c r="K13" i="6" s="1"/>
  <c r="K17" i="6"/>
  <c r="I14" i="6"/>
  <c r="I13" i="6" s="1"/>
  <c r="J13" i="6" s="1"/>
  <c r="J65" i="3"/>
  <c r="J62" i="3"/>
  <c r="J58" i="3"/>
  <c r="J59" i="3"/>
  <c r="J57" i="3"/>
  <c r="J54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38" i="3"/>
  <c r="J33" i="3"/>
  <c r="J34" i="3"/>
  <c r="J32" i="3"/>
  <c r="J22" i="3"/>
  <c r="J23" i="3"/>
  <c r="J24" i="3"/>
  <c r="J25" i="3"/>
  <c r="J26" i="3"/>
  <c r="J27" i="3"/>
  <c r="J28" i="3"/>
  <c r="J21" i="3"/>
  <c r="J12" i="3"/>
  <c r="J13" i="3"/>
  <c r="J14" i="3"/>
  <c r="J15" i="3"/>
  <c r="J16" i="3"/>
  <c r="J17" i="3"/>
  <c r="J11" i="3"/>
  <c r="K55" i="3"/>
  <c r="K29" i="3"/>
  <c r="K18" i="3"/>
  <c r="K8" i="3"/>
  <c r="G64" i="3"/>
  <c r="G61" i="3"/>
  <c r="G56" i="3"/>
  <c r="G53" i="3"/>
  <c r="G37" i="3"/>
  <c r="G31" i="3"/>
  <c r="G20" i="3"/>
  <c r="G10" i="3"/>
  <c r="J14" i="6" l="1"/>
  <c r="K63" i="6"/>
  <c r="K16" i="6"/>
  <c r="K35" i="3"/>
  <c r="K66" i="3" s="1"/>
  <c r="H19" i="5"/>
  <c r="G19" i="5"/>
  <c r="G22" i="5" s="1"/>
  <c r="G70" i="5"/>
  <c r="H70" i="5"/>
  <c r="G69" i="5"/>
  <c r="H69" i="5"/>
  <c r="F69" i="5"/>
  <c r="G66" i="5"/>
  <c r="I66" i="5" s="1"/>
  <c r="H66" i="5"/>
  <c r="F66" i="5"/>
  <c r="G63" i="5"/>
  <c r="I63" i="5" s="1"/>
  <c r="H63" i="5"/>
  <c r="F63" i="5"/>
  <c r="G44" i="5"/>
  <c r="H44" i="5"/>
  <c r="F44" i="5"/>
  <c r="G61" i="5"/>
  <c r="H61" i="5"/>
  <c r="F61" i="5"/>
  <c r="G54" i="5"/>
  <c r="H54" i="5"/>
  <c r="G42" i="5"/>
  <c r="I42" i="5" s="1"/>
  <c r="H42" i="5"/>
  <c r="F42" i="5"/>
  <c r="G39" i="5"/>
  <c r="H39" i="5"/>
  <c r="F39" i="5"/>
  <c r="G33" i="5"/>
  <c r="H33" i="5"/>
  <c r="F33" i="5"/>
  <c r="G29" i="5"/>
  <c r="H29" i="5"/>
  <c r="G27" i="5"/>
  <c r="I27" i="5" s="1"/>
  <c r="H27" i="5"/>
  <c r="F29" i="5"/>
  <c r="F27" i="5"/>
  <c r="G24" i="5"/>
  <c r="H24" i="5"/>
  <c r="F24" i="5"/>
  <c r="H22" i="5"/>
  <c r="G18" i="5"/>
  <c r="H18" i="5"/>
  <c r="G9" i="5"/>
  <c r="H9" i="5"/>
  <c r="F18" i="5"/>
  <c r="F9" i="5"/>
  <c r="H24" i="4"/>
  <c r="F23" i="4"/>
  <c r="F18" i="4"/>
  <c r="H18" i="4" s="1"/>
  <c r="H22" i="4"/>
  <c r="H21" i="4"/>
  <c r="H20" i="4"/>
  <c r="H16" i="4"/>
  <c r="H17" i="4"/>
  <c r="H15" i="4"/>
  <c r="I9" i="5" l="1"/>
  <c r="I29" i="5"/>
  <c r="I24" i="5"/>
  <c r="I44" i="5"/>
  <c r="I18" i="5"/>
  <c r="I39" i="5"/>
  <c r="I33" i="5"/>
  <c r="I61" i="5"/>
  <c r="I69" i="5"/>
  <c r="G23" i="4"/>
  <c r="F24" i="4" s="1"/>
  <c r="F524" i="2"/>
  <c r="G524" i="2"/>
  <c r="E524" i="2"/>
  <c r="F528" i="2"/>
  <c r="G528" i="2"/>
  <c r="H528" i="2"/>
  <c r="J528" i="2"/>
  <c r="K528" i="2"/>
  <c r="L528" i="2"/>
  <c r="E528" i="2"/>
  <c r="F527" i="2"/>
  <c r="G527" i="2"/>
  <c r="H527" i="2"/>
  <c r="J527" i="2"/>
  <c r="K527" i="2"/>
  <c r="L527" i="2"/>
  <c r="E527" i="2"/>
  <c r="F526" i="2"/>
  <c r="G526" i="2"/>
  <c r="H526" i="2"/>
  <c r="J526" i="2"/>
  <c r="K526" i="2"/>
  <c r="L526" i="2"/>
  <c r="E526" i="2"/>
  <c r="F515" i="2"/>
  <c r="G515" i="2"/>
  <c r="E515" i="2"/>
  <c r="F523" i="2"/>
  <c r="G523" i="2"/>
  <c r="H523" i="2"/>
  <c r="J523" i="2"/>
  <c r="K523" i="2"/>
  <c r="L523" i="2"/>
  <c r="E523" i="2"/>
  <c r="F522" i="2"/>
  <c r="G522" i="2"/>
  <c r="H522" i="2"/>
  <c r="J522" i="2"/>
  <c r="K522" i="2"/>
  <c r="L522" i="2"/>
  <c r="E522" i="2"/>
  <c r="F521" i="2"/>
  <c r="G521" i="2"/>
  <c r="H521" i="2"/>
  <c r="J521" i="2"/>
  <c r="K521" i="2"/>
  <c r="L521" i="2"/>
  <c r="E521" i="2"/>
  <c r="F520" i="2"/>
  <c r="G520" i="2"/>
  <c r="H520" i="2"/>
  <c r="J520" i="2"/>
  <c r="K520" i="2"/>
  <c r="L520" i="2"/>
  <c r="E520" i="2"/>
  <c r="F517" i="2"/>
  <c r="G517" i="2"/>
  <c r="E517" i="2"/>
  <c r="F519" i="2"/>
  <c r="G519" i="2"/>
  <c r="H519" i="2"/>
  <c r="I519" i="2" s="1"/>
  <c r="J519" i="2"/>
  <c r="K519" i="2"/>
  <c r="L519" i="2"/>
  <c r="E519" i="2"/>
  <c r="F518" i="2"/>
  <c r="G518" i="2"/>
  <c r="H518" i="2"/>
  <c r="J518" i="2"/>
  <c r="K518" i="2"/>
  <c r="L518" i="2"/>
  <c r="E518" i="2"/>
  <c r="K524" i="2" l="1"/>
  <c r="J524" i="2"/>
  <c r="L517" i="2"/>
  <c r="K517" i="2"/>
  <c r="K515" i="2" s="1"/>
  <c r="J517" i="2"/>
  <c r="J515" i="2" s="1"/>
  <c r="L524" i="2"/>
  <c r="H524" i="2"/>
  <c r="H517" i="2"/>
  <c r="H515" i="2" l="1"/>
  <c r="I515" i="2" s="1"/>
  <c r="I517" i="2"/>
  <c r="H125" i="2"/>
  <c r="J125" i="2"/>
  <c r="K125" i="2"/>
  <c r="L125" i="2"/>
  <c r="F145" i="2"/>
  <c r="G130" i="2"/>
  <c r="E130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H128" i="2"/>
  <c r="J128" i="2"/>
  <c r="K128" i="2"/>
  <c r="L128" i="2"/>
  <c r="F131" i="2"/>
  <c r="G125" i="2"/>
  <c r="G128" i="2"/>
  <c r="F129" i="2"/>
  <c r="F128" i="2" s="1"/>
  <c r="G374" i="2"/>
  <c r="H374" i="2"/>
  <c r="J374" i="2"/>
  <c r="K374" i="2"/>
  <c r="L374" i="2"/>
  <c r="F376" i="2"/>
  <c r="F377" i="2"/>
  <c r="F378" i="2"/>
  <c r="F379" i="2"/>
  <c r="F380" i="2"/>
  <c r="F381" i="2"/>
  <c r="F382" i="2"/>
  <c r="F383" i="2"/>
  <c r="F384" i="2"/>
  <c r="E494" i="2"/>
  <c r="H506" i="2"/>
  <c r="J506" i="2"/>
  <c r="K506" i="2"/>
  <c r="L506" i="2"/>
  <c r="F508" i="2"/>
  <c r="F509" i="2"/>
  <c r="F510" i="2"/>
  <c r="F511" i="2"/>
  <c r="F512" i="2"/>
  <c r="F507" i="2"/>
  <c r="G506" i="2"/>
  <c r="E506" i="2"/>
  <c r="H495" i="2"/>
  <c r="H494" i="2" s="1"/>
  <c r="I494" i="2" s="1"/>
  <c r="J495" i="2"/>
  <c r="J494" i="2" s="1"/>
  <c r="K495" i="2"/>
  <c r="K494" i="2" s="1"/>
  <c r="L495" i="2"/>
  <c r="L494" i="2" s="1"/>
  <c r="G495" i="2"/>
  <c r="G494" i="2" s="1"/>
  <c r="F497" i="2"/>
  <c r="F498" i="2"/>
  <c r="F499" i="2"/>
  <c r="F500" i="2"/>
  <c r="F501" i="2"/>
  <c r="F502" i="2"/>
  <c r="F503" i="2"/>
  <c r="F504" i="2"/>
  <c r="F505" i="2"/>
  <c r="F496" i="2"/>
  <c r="E495" i="2"/>
  <c r="G490" i="2"/>
  <c r="H490" i="2"/>
  <c r="J490" i="2"/>
  <c r="K490" i="2"/>
  <c r="L490" i="2"/>
  <c r="F492" i="2"/>
  <c r="F493" i="2"/>
  <c r="F491" i="2"/>
  <c r="F490" i="2" s="1"/>
  <c r="E490" i="2"/>
  <c r="G488" i="2"/>
  <c r="H488" i="2"/>
  <c r="J488" i="2"/>
  <c r="K488" i="2"/>
  <c r="L488" i="2"/>
  <c r="F489" i="2"/>
  <c r="F488" i="2" s="1"/>
  <c r="E488" i="2"/>
  <c r="H486" i="2"/>
  <c r="J486" i="2"/>
  <c r="K486" i="2"/>
  <c r="L486" i="2"/>
  <c r="F486" i="2"/>
  <c r="G486" i="2"/>
  <c r="E486" i="2"/>
  <c r="H483" i="2"/>
  <c r="J483" i="2"/>
  <c r="K483" i="2"/>
  <c r="L483" i="2"/>
  <c r="F485" i="2"/>
  <c r="F484" i="2"/>
  <c r="G483" i="2"/>
  <c r="E483" i="2"/>
  <c r="H472" i="2"/>
  <c r="J472" i="2"/>
  <c r="K472" i="2"/>
  <c r="L472" i="2"/>
  <c r="F474" i="2"/>
  <c r="F475" i="2"/>
  <c r="F476" i="2"/>
  <c r="F477" i="2"/>
  <c r="F478" i="2"/>
  <c r="F479" i="2"/>
  <c r="F480" i="2"/>
  <c r="F481" i="2"/>
  <c r="F482" i="2"/>
  <c r="F473" i="2"/>
  <c r="G472" i="2"/>
  <c r="G468" i="2" s="1"/>
  <c r="E472" i="2"/>
  <c r="H469" i="2"/>
  <c r="J469" i="2"/>
  <c r="K469" i="2"/>
  <c r="L469" i="2"/>
  <c r="G469" i="2"/>
  <c r="F471" i="2"/>
  <c r="F469" i="2" s="1"/>
  <c r="F470" i="2"/>
  <c r="E469" i="2"/>
  <c r="E468" i="2" s="1"/>
  <c r="H461" i="2"/>
  <c r="J461" i="2"/>
  <c r="K461" i="2"/>
  <c r="L461" i="2"/>
  <c r="G461" i="2"/>
  <c r="E461" i="2"/>
  <c r="F463" i="2"/>
  <c r="F464" i="2"/>
  <c r="F465" i="2"/>
  <c r="F466" i="2"/>
  <c r="F467" i="2"/>
  <c r="F462" i="2"/>
  <c r="H459" i="2"/>
  <c r="J459" i="2"/>
  <c r="K459" i="2"/>
  <c r="L459" i="2"/>
  <c r="G459" i="2"/>
  <c r="F460" i="2"/>
  <c r="F459" i="2" s="1"/>
  <c r="H454" i="2"/>
  <c r="J454" i="2"/>
  <c r="K454" i="2"/>
  <c r="L454" i="2"/>
  <c r="G454" i="2"/>
  <c r="F456" i="2"/>
  <c r="F457" i="2"/>
  <c r="F458" i="2"/>
  <c r="F455" i="2"/>
  <c r="E454" i="2"/>
  <c r="H450" i="2"/>
  <c r="J450" i="2"/>
  <c r="K450" i="2"/>
  <c r="L450" i="2"/>
  <c r="F452" i="2"/>
  <c r="F453" i="2"/>
  <c r="F451" i="2"/>
  <c r="G450" i="2"/>
  <c r="E450" i="2"/>
  <c r="H446" i="2"/>
  <c r="J446" i="2"/>
  <c r="K446" i="2"/>
  <c r="L446" i="2"/>
  <c r="F448" i="2"/>
  <c r="F449" i="2"/>
  <c r="F447" i="2"/>
  <c r="G446" i="2"/>
  <c r="E446" i="2"/>
  <c r="H444" i="2"/>
  <c r="J444" i="2"/>
  <c r="K444" i="2"/>
  <c r="L444" i="2"/>
  <c r="G444" i="2"/>
  <c r="F445" i="2"/>
  <c r="F444" i="2" s="1"/>
  <c r="E444" i="2"/>
  <c r="H439" i="2"/>
  <c r="J439" i="2"/>
  <c r="K439" i="2"/>
  <c r="G439" i="2"/>
  <c r="F441" i="2"/>
  <c r="F442" i="2"/>
  <c r="F443" i="2"/>
  <c r="F440" i="2"/>
  <c r="E439" i="2"/>
  <c r="E434" i="2" s="1"/>
  <c r="H435" i="2"/>
  <c r="J435" i="2"/>
  <c r="K435" i="2"/>
  <c r="L435" i="2"/>
  <c r="F437" i="2"/>
  <c r="F438" i="2"/>
  <c r="F436" i="2"/>
  <c r="G435" i="2"/>
  <c r="G434" i="2" s="1"/>
  <c r="E435" i="2"/>
  <c r="G432" i="2"/>
  <c r="H432" i="2"/>
  <c r="J432" i="2"/>
  <c r="K432" i="2"/>
  <c r="L432" i="2"/>
  <c r="F433" i="2"/>
  <c r="F432" i="2" s="1"/>
  <c r="E432" i="2"/>
  <c r="H429" i="2"/>
  <c r="K429" i="2"/>
  <c r="L429" i="2"/>
  <c r="G429" i="2"/>
  <c r="F431" i="2"/>
  <c r="F430" i="2"/>
  <c r="E429" i="2"/>
  <c r="G417" i="2"/>
  <c r="G416" i="2" s="1"/>
  <c r="H417" i="2"/>
  <c r="J417" i="2"/>
  <c r="J416" i="2" s="1"/>
  <c r="K417" i="2"/>
  <c r="L417" i="2"/>
  <c r="F419" i="2"/>
  <c r="F420" i="2"/>
  <c r="F421" i="2"/>
  <c r="F422" i="2"/>
  <c r="F423" i="2"/>
  <c r="F424" i="2"/>
  <c r="F425" i="2"/>
  <c r="F426" i="2"/>
  <c r="F427" i="2"/>
  <c r="F428" i="2"/>
  <c r="F418" i="2"/>
  <c r="E417" i="2"/>
  <c r="E416" i="2" s="1"/>
  <c r="G397" i="2"/>
  <c r="G398" i="2"/>
  <c r="H398" i="2"/>
  <c r="H397" i="2" s="1"/>
  <c r="J398" i="2"/>
  <c r="J397" i="2" s="1"/>
  <c r="K398" i="2"/>
  <c r="K397" i="2" s="1"/>
  <c r="L398" i="2"/>
  <c r="L397" i="2" s="1"/>
  <c r="E398" i="2"/>
  <c r="E397" i="2" s="1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399" i="2"/>
  <c r="H387" i="2"/>
  <c r="J387" i="2"/>
  <c r="K387" i="2"/>
  <c r="L387" i="2"/>
  <c r="F389" i="2"/>
  <c r="F390" i="2"/>
  <c r="F391" i="2"/>
  <c r="F392" i="2"/>
  <c r="F393" i="2"/>
  <c r="F394" i="2"/>
  <c r="F395" i="2"/>
  <c r="F396" i="2"/>
  <c r="F388" i="2"/>
  <c r="G387" i="2"/>
  <c r="E387" i="2"/>
  <c r="H385" i="2"/>
  <c r="J385" i="2"/>
  <c r="K385" i="2"/>
  <c r="L385" i="2"/>
  <c r="F385" i="2"/>
  <c r="G385" i="2"/>
  <c r="E385" i="2"/>
  <c r="F375" i="2"/>
  <c r="F374" i="2" s="1"/>
  <c r="E374" i="2"/>
  <c r="H354" i="2"/>
  <c r="J354" i="2"/>
  <c r="L354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55" i="2"/>
  <c r="G354" i="2"/>
  <c r="E354" i="2"/>
  <c r="H351" i="2"/>
  <c r="J351" i="2"/>
  <c r="K351" i="2"/>
  <c r="L351" i="2"/>
  <c r="G351" i="2"/>
  <c r="F353" i="2"/>
  <c r="F352" i="2"/>
  <c r="E351" i="2"/>
  <c r="H349" i="2"/>
  <c r="J349" i="2"/>
  <c r="K349" i="2"/>
  <c r="L349" i="2"/>
  <c r="G349" i="2"/>
  <c r="F350" i="2"/>
  <c r="F349" i="2" s="1"/>
  <c r="E349" i="2"/>
  <c r="H347" i="2"/>
  <c r="J347" i="2"/>
  <c r="K347" i="2"/>
  <c r="L347" i="2"/>
  <c r="G347" i="2"/>
  <c r="F348" i="2"/>
  <c r="F347" i="2" s="1"/>
  <c r="F346" i="2"/>
  <c r="F345" i="2" s="1"/>
  <c r="E347" i="2"/>
  <c r="H345" i="2"/>
  <c r="J345" i="2"/>
  <c r="K345" i="2"/>
  <c r="L345" i="2"/>
  <c r="G345" i="2"/>
  <c r="E345" i="2"/>
  <c r="H328" i="2"/>
  <c r="I328" i="2" s="1"/>
  <c r="J328" i="2"/>
  <c r="K328" i="2"/>
  <c r="L328" i="2"/>
  <c r="G328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29" i="2"/>
  <c r="E328" i="2"/>
  <c r="H318" i="2"/>
  <c r="J318" i="2"/>
  <c r="K318" i="2"/>
  <c r="L318" i="2"/>
  <c r="G318" i="2"/>
  <c r="F320" i="2"/>
  <c r="F321" i="2"/>
  <c r="F322" i="2"/>
  <c r="F323" i="2"/>
  <c r="F324" i="2"/>
  <c r="F325" i="2"/>
  <c r="F326" i="2"/>
  <c r="F327" i="2"/>
  <c r="F319" i="2"/>
  <c r="E318" i="2"/>
  <c r="H315" i="2"/>
  <c r="J315" i="2"/>
  <c r="K315" i="2"/>
  <c r="L315" i="2"/>
  <c r="F315" i="2"/>
  <c r="G315" i="2"/>
  <c r="G314" i="2" s="1"/>
  <c r="E315" i="2"/>
  <c r="E314" i="2" s="1"/>
  <c r="H312" i="2"/>
  <c r="J312" i="2"/>
  <c r="K312" i="2"/>
  <c r="L312" i="2"/>
  <c r="F312" i="2"/>
  <c r="G312" i="2"/>
  <c r="E312" i="2"/>
  <c r="E294" i="2" s="1"/>
  <c r="H300" i="2"/>
  <c r="J300" i="2"/>
  <c r="K300" i="2"/>
  <c r="L300" i="2"/>
  <c r="F302" i="2"/>
  <c r="F303" i="2"/>
  <c r="F304" i="2"/>
  <c r="F305" i="2"/>
  <c r="F306" i="2"/>
  <c r="F307" i="2"/>
  <c r="F308" i="2"/>
  <c r="F309" i="2"/>
  <c r="F310" i="2"/>
  <c r="F311" i="2"/>
  <c r="F301" i="2"/>
  <c r="G300" i="2"/>
  <c r="E300" i="2"/>
  <c r="H297" i="2"/>
  <c r="J297" i="2"/>
  <c r="K297" i="2"/>
  <c r="L297" i="2"/>
  <c r="F298" i="2"/>
  <c r="F297" i="2" s="1"/>
  <c r="G297" i="2"/>
  <c r="E297" i="2"/>
  <c r="H295" i="2"/>
  <c r="J295" i="2"/>
  <c r="K295" i="2"/>
  <c r="L295" i="2"/>
  <c r="G295" i="2"/>
  <c r="G294" i="2" s="1"/>
  <c r="F296" i="2"/>
  <c r="F295" i="2" s="1"/>
  <c r="E295" i="2"/>
  <c r="G291" i="2"/>
  <c r="H291" i="2"/>
  <c r="J291" i="2"/>
  <c r="K291" i="2"/>
  <c r="L291" i="2"/>
  <c r="F293" i="2"/>
  <c r="F292" i="2"/>
  <c r="E291" i="2"/>
  <c r="H278" i="2"/>
  <c r="J278" i="2"/>
  <c r="K278" i="2"/>
  <c r="L278" i="2"/>
  <c r="F280" i="2"/>
  <c r="F281" i="2"/>
  <c r="F282" i="2"/>
  <c r="F283" i="2"/>
  <c r="F284" i="2"/>
  <c r="F285" i="2"/>
  <c r="F286" i="2"/>
  <c r="F287" i="2"/>
  <c r="F288" i="2"/>
  <c r="F289" i="2"/>
  <c r="F290" i="2"/>
  <c r="F279" i="2"/>
  <c r="G278" i="2"/>
  <c r="E278" i="2"/>
  <c r="H274" i="2"/>
  <c r="J274" i="2"/>
  <c r="K274" i="2"/>
  <c r="L274" i="2"/>
  <c r="F276" i="2"/>
  <c r="F277" i="2"/>
  <c r="F275" i="2"/>
  <c r="G274" i="2"/>
  <c r="E274" i="2"/>
  <c r="H258" i="2"/>
  <c r="J258" i="2"/>
  <c r="K258" i="2"/>
  <c r="L258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59" i="2"/>
  <c r="G258" i="2"/>
  <c r="E258" i="2"/>
  <c r="H256" i="2"/>
  <c r="J256" i="2"/>
  <c r="K256" i="2"/>
  <c r="L256" i="2"/>
  <c r="G256" i="2"/>
  <c r="F257" i="2"/>
  <c r="F256" i="2" s="1"/>
  <c r="E256" i="2"/>
  <c r="H234" i="2"/>
  <c r="J234" i="2"/>
  <c r="K234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35" i="2"/>
  <c r="G234" i="2"/>
  <c r="E234" i="2"/>
  <c r="H210" i="2"/>
  <c r="J210" i="2"/>
  <c r="K210" i="2"/>
  <c r="L210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11" i="2"/>
  <c r="G210" i="2"/>
  <c r="E210" i="2"/>
  <c r="H192" i="2"/>
  <c r="J192" i="2"/>
  <c r="K192" i="2"/>
  <c r="L192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193" i="2"/>
  <c r="G192" i="2"/>
  <c r="E192" i="2"/>
  <c r="H169" i="2"/>
  <c r="J169" i="2"/>
  <c r="K169" i="2"/>
  <c r="L169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70" i="2"/>
  <c r="G169" i="2"/>
  <c r="G168" i="2" s="1"/>
  <c r="E169" i="2"/>
  <c r="H166" i="2"/>
  <c r="H165" i="2" s="1"/>
  <c r="I166" i="2"/>
  <c r="I165" i="2" s="1"/>
  <c r="J166" i="2"/>
  <c r="K166" i="2"/>
  <c r="L166" i="2"/>
  <c r="L165" i="2" s="1"/>
  <c r="G165" i="2"/>
  <c r="J165" i="2"/>
  <c r="K165" i="2"/>
  <c r="G166" i="2"/>
  <c r="E166" i="2"/>
  <c r="E165" i="2" s="1"/>
  <c r="F167" i="2"/>
  <c r="F166" i="2" s="1"/>
  <c r="F165" i="2" s="1"/>
  <c r="F162" i="2"/>
  <c r="H163" i="2"/>
  <c r="H162" i="2" s="1"/>
  <c r="I162" i="2"/>
  <c r="J163" i="2"/>
  <c r="J162" i="2" s="1"/>
  <c r="K163" i="2"/>
  <c r="K162" i="2" s="1"/>
  <c r="L163" i="2"/>
  <c r="L162" i="2" s="1"/>
  <c r="G163" i="2"/>
  <c r="G162" i="2" s="1"/>
  <c r="F164" i="2"/>
  <c r="F163" i="2" s="1"/>
  <c r="E163" i="2"/>
  <c r="E162" i="2" s="1"/>
  <c r="H146" i="2"/>
  <c r="J146" i="2"/>
  <c r="K146" i="2"/>
  <c r="L146" i="2"/>
  <c r="G151" i="2"/>
  <c r="G124" i="2" s="1"/>
  <c r="H151" i="2"/>
  <c r="J151" i="2"/>
  <c r="K151" i="2"/>
  <c r="L151" i="2"/>
  <c r="F153" i="2"/>
  <c r="F154" i="2"/>
  <c r="F155" i="2"/>
  <c r="F156" i="2"/>
  <c r="F157" i="2"/>
  <c r="F158" i="2"/>
  <c r="F159" i="2"/>
  <c r="F160" i="2"/>
  <c r="F161" i="2"/>
  <c r="F152" i="2"/>
  <c r="F151" i="2" s="1"/>
  <c r="E151" i="2"/>
  <c r="F148" i="2"/>
  <c r="F149" i="2"/>
  <c r="F150" i="2"/>
  <c r="F147" i="2"/>
  <c r="G146" i="2"/>
  <c r="E146" i="2"/>
  <c r="H130" i="2"/>
  <c r="J130" i="2"/>
  <c r="K130" i="2"/>
  <c r="L130" i="2"/>
  <c r="E128" i="2"/>
  <c r="F127" i="2"/>
  <c r="F126" i="2"/>
  <c r="E125" i="2"/>
  <c r="H120" i="2"/>
  <c r="H119" i="2" s="1"/>
  <c r="J120" i="2"/>
  <c r="J119" i="2" s="1"/>
  <c r="K120" i="2"/>
  <c r="K119" i="2" s="1"/>
  <c r="L120" i="2"/>
  <c r="L119" i="2" s="1"/>
  <c r="G120" i="2"/>
  <c r="G119" i="2" s="1"/>
  <c r="F122" i="2"/>
  <c r="F123" i="2"/>
  <c r="F121" i="2"/>
  <c r="F120" i="2" s="1"/>
  <c r="F119" i="2" s="1"/>
  <c r="E120" i="2"/>
  <c r="E119" i="2" s="1"/>
  <c r="H114" i="2"/>
  <c r="J114" i="2"/>
  <c r="K114" i="2"/>
  <c r="L114" i="2"/>
  <c r="F116" i="2"/>
  <c r="F117" i="2"/>
  <c r="F118" i="2"/>
  <c r="F115" i="2"/>
  <c r="G114" i="2"/>
  <c r="E114" i="2"/>
  <c r="H109" i="2"/>
  <c r="J109" i="2"/>
  <c r="K109" i="2"/>
  <c r="L109" i="2"/>
  <c r="G109" i="2"/>
  <c r="F111" i="2"/>
  <c r="F112" i="2"/>
  <c r="F113" i="2"/>
  <c r="F110" i="2"/>
  <c r="E109" i="2"/>
  <c r="H82" i="2"/>
  <c r="J82" i="2"/>
  <c r="K82" i="2"/>
  <c r="L82" i="2"/>
  <c r="G82" i="2"/>
  <c r="F84" i="2"/>
  <c r="F85" i="2"/>
  <c r="F86" i="2"/>
  <c r="F87" i="2"/>
  <c r="F82" i="2" s="1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83" i="2"/>
  <c r="E82" i="2"/>
  <c r="H76" i="2"/>
  <c r="J76" i="2"/>
  <c r="K76" i="2"/>
  <c r="L76" i="2"/>
  <c r="F78" i="2"/>
  <c r="F79" i="2"/>
  <c r="F80" i="2"/>
  <c r="F81" i="2"/>
  <c r="F77" i="2"/>
  <c r="G76" i="2"/>
  <c r="E76" i="2"/>
  <c r="E66" i="2" s="1"/>
  <c r="H67" i="2"/>
  <c r="J67" i="2"/>
  <c r="K67" i="2"/>
  <c r="L67" i="2"/>
  <c r="G67" i="2"/>
  <c r="F69" i="2"/>
  <c r="F70" i="2"/>
  <c r="F71" i="2"/>
  <c r="F72" i="2"/>
  <c r="F73" i="2"/>
  <c r="F74" i="2"/>
  <c r="F75" i="2"/>
  <c r="F68" i="2"/>
  <c r="E67" i="2"/>
  <c r="H64" i="2"/>
  <c r="J64" i="2"/>
  <c r="K64" i="2"/>
  <c r="L64" i="2"/>
  <c r="H61" i="2"/>
  <c r="J61" i="2"/>
  <c r="J60" i="2" s="1"/>
  <c r="K61" i="2"/>
  <c r="K60" i="2" s="1"/>
  <c r="L61" i="2"/>
  <c r="F63" i="2"/>
  <c r="F62" i="2"/>
  <c r="F65" i="2"/>
  <c r="F64" i="2" s="1"/>
  <c r="G64" i="2"/>
  <c r="E64" i="2"/>
  <c r="G61" i="2"/>
  <c r="E61" i="2"/>
  <c r="E60" i="2" s="1"/>
  <c r="H49" i="2"/>
  <c r="I49" i="2" s="1"/>
  <c r="J49" i="2"/>
  <c r="K49" i="2"/>
  <c r="L49" i="2"/>
  <c r="H47" i="2"/>
  <c r="J47" i="2"/>
  <c r="K47" i="2"/>
  <c r="L47" i="2"/>
  <c r="G47" i="2"/>
  <c r="G49" i="2"/>
  <c r="E49" i="2"/>
  <c r="F51" i="2"/>
  <c r="F52" i="2"/>
  <c r="F53" i="2"/>
  <c r="F54" i="2"/>
  <c r="F55" i="2"/>
  <c r="F56" i="2"/>
  <c r="F57" i="2"/>
  <c r="F58" i="2"/>
  <c r="F59" i="2"/>
  <c r="F50" i="2"/>
  <c r="F48" i="2"/>
  <c r="F47" i="2" s="1"/>
  <c r="E47" i="2"/>
  <c r="E46" i="2" s="1"/>
  <c r="H41" i="2"/>
  <c r="H40" i="2" s="1"/>
  <c r="J41" i="2"/>
  <c r="J40" i="2" s="1"/>
  <c r="K41" i="2"/>
  <c r="K40" i="2" s="1"/>
  <c r="L41" i="2"/>
  <c r="L40" i="2" s="1"/>
  <c r="F43" i="2"/>
  <c r="F44" i="2"/>
  <c r="F45" i="2"/>
  <c r="F42" i="2"/>
  <c r="G41" i="2"/>
  <c r="G40" i="2" s="1"/>
  <c r="E41" i="2"/>
  <c r="E40" i="2" s="1"/>
  <c r="H33" i="2"/>
  <c r="J33" i="2"/>
  <c r="K33" i="2"/>
  <c r="L33" i="2"/>
  <c r="G33" i="2"/>
  <c r="H31" i="2"/>
  <c r="J31" i="2"/>
  <c r="K31" i="2"/>
  <c r="L31" i="2"/>
  <c r="H29" i="2"/>
  <c r="I29" i="2"/>
  <c r="J29" i="2"/>
  <c r="K29" i="2"/>
  <c r="L29" i="2"/>
  <c r="H26" i="2"/>
  <c r="J26" i="2"/>
  <c r="K26" i="2"/>
  <c r="L26" i="2"/>
  <c r="F35" i="2"/>
  <c r="F36" i="2"/>
  <c r="F37" i="2"/>
  <c r="F38" i="2"/>
  <c r="F39" i="2"/>
  <c r="F34" i="2"/>
  <c r="E33" i="2"/>
  <c r="E25" i="2" s="1"/>
  <c r="F32" i="2"/>
  <c r="F31" i="2" s="1"/>
  <c r="G31" i="2"/>
  <c r="E31" i="2"/>
  <c r="F30" i="2"/>
  <c r="F29" i="2" s="1"/>
  <c r="G29" i="2"/>
  <c r="E29" i="2"/>
  <c r="G26" i="2"/>
  <c r="G25" i="2" s="1"/>
  <c r="F28" i="2"/>
  <c r="F27" i="2"/>
  <c r="E26" i="2"/>
  <c r="H19" i="2"/>
  <c r="H18" i="2" s="1"/>
  <c r="J19" i="2"/>
  <c r="J18" i="2" s="1"/>
  <c r="K19" i="2"/>
  <c r="K18" i="2" s="1"/>
  <c r="L19" i="2"/>
  <c r="L18" i="2" s="1"/>
  <c r="G19" i="2"/>
  <c r="G18" i="2" s="1"/>
  <c r="F21" i="2"/>
  <c r="F22" i="2"/>
  <c r="F23" i="2"/>
  <c r="F24" i="2"/>
  <c r="F20" i="2"/>
  <c r="F19" i="2" s="1"/>
  <c r="F18" i="2" s="1"/>
  <c r="E19" i="2"/>
  <c r="H10" i="2"/>
  <c r="J10" i="2"/>
  <c r="K10" i="2"/>
  <c r="L10" i="2"/>
  <c r="H6" i="2"/>
  <c r="I6" i="2"/>
  <c r="J6" i="2"/>
  <c r="K6" i="2"/>
  <c r="L6" i="2"/>
  <c r="H8" i="2"/>
  <c r="J8" i="2"/>
  <c r="K8" i="2"/>
  <c r="L8" i="2"/>
  <c r="G8" i="2"/>
  <c r="G6" i="2"/>
  <c r="G10" i="2"/>
  <c r="F12" i="2"/>
  <c r="F13" i="2"/>
  <c r="F14" i="2"/>
  <c r="F15" i="2"/>
  <c r="F16" i="2"/>
  <c r="F17" i="2"/>
  <c r="F11" i="2"/>
  <c r="F9" i="2"/>
  <c r="F8" i="2" s="1"/>
  <c r="F7" i="2"/>
  <c r="F6" i="2" s="1"/>
  <c r="E10" i="2"/>
  <c r="E8" i="2"/>
  <c r="E6" i="2"/>
  <c r="E5" i="2" s="1"/>
  <c r="L468" i="2" l="1"/>
  <c r="K468" i="2"/>
  <c r="J468" i="2"/>
  <c r="L434" i="2"/>
  <c r="K434" i="2"/>
  <c r="J434" i="2"/>
  <c r="L416" i="2"/>
  <c r="K416" i="2"/>
  <c r="L314" i="2"/>
  <c r="K314" i="2"/>
  <c r="J314" i="2"/>
  <c r="L294" i="2"/>
  <c r="K294" i="2"/>
  <c r="J294" i="2"/>
  <c r="K168" i="2"/>
  <c r="J168" i="2"/>
  <c r="L124" i="2"/>
  <c r="K124" i="2"/>
  <c r="J124" i="2"/>
  <c r="L66" i="2"/>
  <c r="K66" i="2"/>
  <c r="J66" i="2"/>
  <c r="L60" i="2"/>
  <c r="K25" i="2"/>
  <c r="J25" i="2"/>
  <c r="L5" i="2"/>
  <c r="H468" i="2"/>
  <c r="I468" i="2" s="1"/>
  <c r="H434" i="2"/>
  <c r="I434" i="2" s="1"/>
  <c r="H416" i="2"/>
  <c r="I416" i="2" s="1"/>
  <c r="H314" i="2"/>
  <c r="I314" i="2" s="1"/>
  <c r="H294" i="2"/>
  <c r="I294" i="2" s="1"/>
  <c r="H124" i="2"/>
  <c r="I124" i="2" s="1"/>
  <c r="H66" i="2"/>
  <c r="I66" i="2" s="1"/>
  <c r="H60" i="2"/>
  <c r="I60" i="2" s="1"/>
  <c r="H5" i="2"/>
  <c r="K46" i="2"/>
  <c r="L46" i="2"/>
  <c r="H46" i="2"/>
  <c r="I46" i="2" s="1"/>
  <c r="G60" i="2"/>
  <c r="F291" i="2"/>
  <c r="L25" i="2"/>
  <c r="H25" i="2"/>
  <c r="I25" i="2" s="1"/>
  <c r="G46" i="2"/>
  <c r="J46" i="2"/>
  <c r="F109" i="2"/>
  <c r="G66" i="2"/>
  <c r="E124" i="2"/>
  <c r="E513" i="2" s="1"/>
  <c r="E168" i="2"/>
  <c r="L168" i="2"/>
  <c r="L513" i="2" s="1"/>
  <c r="H168" i="2"/>
  <c r="I168" i="2" s="1"/>
  <c r="F130" i="2"/>
  <c r="F328" i="2"/>
  <c r="F125" i="2"/>
  <c r="F506" i="2"/>
  <c r="F495" i="2"/>
  <c r="F494" i="2" s="1"/>
  <c r="F483" i="2"/>
  <c r="F472" i="2"/>
  <c r="F468" i="2" s="1"/>
  <c r="F461" i="2"/>
  <c r="F454" i="2"/>
  <c r="F450" i="2"/>
  <c r="F446" i="2"/>
  <c r="F439" i="2"/>
  <c r="F435" i="2"/>
  <c r="F429" i="2"/>
  <c r="F417" i="2"/>
  <c r="F398" i="2"/>
  <c r="F397" i="2" s="1"/>
  <c r="F387" i="2"/>
  <c r="K5" i="2"/>
  <c r="F26" i="2"/>
  <c r="J5" i="2"/>
  <c r="F76" i="2"/>
  <c r="F234" i="2"/>
  <c r="F354" i="2"/>
  <c r="F351" i="2"/>
  <c r="F318" i="2"/>
  <c r="F314" i="2" s="1"/>
  <c r="F300" i="2"/>
  <c r="F294" i="2" s="1"/>
  <c r="F278" i="2"/>
  <c r="F274" i="2"/>
  <c r="F258" i="2"/>
  <c r="F210" i="2"/>
  <c r="F192" i="2"/>
  <c r="F169" i="2"/>
  <c r="F146" i="2"/>
  <c r="F114" i="2"/>
  <c r="F67" i="2"/>
  <c r="F61" i="2"/>
  <c r="F60" i="2" s="1"/>
  <c r="F49" i="2"/>
  <c r="F46" i="2" s="1"/>
  <c r="F41" i="2"/>
  <c r="F40" i="2" s="1"/>
  <c r="F33" i="2"/>
  <c r="G5" i="2"/>
  <c r="G513" i="2" s="1"/>
  <c r="F10" i="2"/>
  <c r="F5" i="2" s="1"/>
  <c r="F24" i="14"/>
  <c r="F23" i="14" s="1"/>
  <c r="F18" i="14"/>
  <c r="G18" i="14" s="1"/>
  <c r="J513" i="2" l="1"/>
  <c r="K513" i="2"/>
  <c r="F16" i="14"/>
  <c r="F7" i="14"/>
  <c r="G8" i="14"/>
  <c r="H513" i="2"/>
  <c r="I513" i="2" s="1"/>
  <c r="F434" i="2"/>
  <c r="F168" i="2"/>
  <c r="F66" i="2"/>
  <c r="F416" i="2"/>
  <c r="F124" i="2"/>
  <c r="F25" i="2"/>
  <c r="F15" i="14" l="1"/>
  <c r="G16" i="14"/>
  <c r="F12" i="14"/>
  <c r="G7" i="14"/>
  <c r="F513" i="2"/>
  <c r="D102" i="13"/>
  <c r="C102" i="13"/>
  <c r="D98" i="13"/>
  <c r="D92" i="13"/>
  <c r="D85" i="13"/>
  <c r="D80" i="13"/>
  <c r="D75" i="13"/>
  <c r="D66" i="13"/>
  <c r="D59" i="13"/>
  <c r="D53" i="13"/>
  <c r="D49" i="13"/>
  <c r="D47" i="13"/>
  <c r="D42" i="13"/>
  <c r="D36" i="13"/>
  <c r="D29" i="13"/>
  <c r="D22" i="13"/>
  <c r="D18" i="13"/>
  <c r="D11" i="13"/>
  <c r="D7" i="13"/>
  <c r="G12" i="14" l="1"/>
  <c r="H35" i="14"/>
  <c r="F32" i="14"/>
  <c r="G15" i="14"/>
  <c r="F131" i="12"/>
  <c r="H131" i="12" s="1"/>
  <c r="F128" i="12"/>
  <c r="H128" i="12" s="1"/>
  <c r="F116" i="12"/>
  <c r="H116" i="12" s="1"/>
  <c r="F106" i="12"/>
  <c r="H106" i="12" s="1"/>
  <c r="F89" i="12"/>
  <c r="H89" i="12" s="1"/>
  <c r="F86" i="12"/>
  <c r="F83" i="12"/>
  <c r="F80" i="12"/>
  <c r="H80" i="12" s="1"/>
  <c r="F78" i="12"/>
  <c r="H78" i="12" s="1"/>
  <c r="F71" i="12"/>
  <c r="H71" i="12" s="1"/>
  <c r="F69" i="12"/>
  <c r="H69" i="12" s="1"/>
  <c r="F59" i="12"/>
  <c r="F55" i="12"/>
  <c r="H55" i="12" s="1"/>
  <c r="F50" i="12"/>
  <c r="F45" i="12"/>
  <c r="H45" i="12" s="1"/>
  <c r="F41" i="12"/>
  <c r="F36" i="12"/>
  <c r="H36" i="12" s="1"/>
  <c r="F32" i="12"/>
  <c r="F29" i="12"/>
  <c r="H29" i="12" s="1"/>
  <c r="F18" i="12"/>
  <c r="F9" i="12"/>
  <c r="H9" i="12" s="1"/>
  <c r="G32" i="14" l="1"/>
  <c r="F28" i="12"/>
  <c r="H32" i="12"/>
  <c r="F82" i="12"/>
  <c r="H82" i="12" s="1"/>
  <c r="H83" i="12"/>
  <c r="F115" i="12"/>
  <c r="F85" i="12"/>
  <c r="H85" i="12" s="1"/>
  <c r="H86" i="12"/>
  <c r="F49" i="12"/>
  <c r="H50" i="12"/>
  <c r="F8" i="12"/>
  <c r="F7" i="12" s="1"/>
  <c r="H18" i="12"/>
  <c r="F35" i="12"/>
  <c r="F34" i="12" s="1"/>
  <c r="H41" i="12"/>
  <c r="F44" i="12"/>
  <c r="F58" i="12"/>
  <c r="H58" i="12" s="1"/>
  <c r="H59" i="12"/>
  <c r="F57" i="12"/>
  <c r="F43" i="12" l="1"/>
  <c r="H43" i="12" s="1"/>
  <c r="H44" i="12"/>
  <c r="F27" i="12"/>
  <c r="H27" i="12" s="1"/>
  <c r="H28" i="12"/>
  <c r="H57" i="12"/>
  <c r="F48" i="12"/>
  <c r="H48" i="12" s="1"/>
  <c r="H49" i="12"/>
  <c r="F114" i="12"/>
  <c r="H114" i="12" s="1"/>
  <c r="H115" i="12"/>
  <c r="G25" i="11"/>
  <c r="H25" i="11" s="1"/>
  <c r="F25" i="11"/>
  <c r="F21" i="11" s="1"/>
  <c r="F37" i="11" s="1"/>
  <c r="G22" i="11"/>
  <c r="F22" i="11"/>
  <c r="G19" i="11"/>
  <c r="G18" i="11" s="1"/>
  <c r="F19" i="11"/>
  <c r="F18" i="11" s="1"/>
  <c r="G12" i="11"/>
  <c r="F12" i="11"/>
  <c r="F11" i="11"/>
  <c r="F14" i="11" s="1"/>
  <c r="F137" i="12" l="1"/>
  <c r="H137" i="12" s="1"/>
  <c r="G11" i="11"/>
  <c r="H12" i="11"/>
  <c r="G21" i="11"/>
  <c r="G37" i="11" l="1"/>
  <c r="H37" i="11" s="1"/>
  <c r="H21" i="11"/>
  <c r="G14" i="11"/>
  <c r="H14" i="11" s="1"/>
  <c r="H11" i="11"/>
  <c r="F29" i="9"/>
  <c r="E29" i="9"/>
  <c r="F27" i="9"/>
  <c r="E27" i="9"/>
  <c r="F24" i="9"/>
  <c r="E24" i="9"/>
  <c r="F20" i="9"/>
  <c r="E20" i="9"/>
  <c r="F17" i="9"/>
  <c r="E17" i="9"/>
  <c r="F9" i="9"/>
  <c r="F13" i="9" s="1"/>
  <c r="E10" i="9"/>
  <c r="F16" i="9" l="1"/>
  <c r="E16" i="9"/>
  <c r="E31" i="9" s="1"/>
  <c r="E9" i="9"/>
  <c r="F31" i="9" l="1"/>
  <c r="G16" i="9"/>
  <c r="G31" i="9" s="1"/>
  <c r="E13" i="9"/>
  <c r="H16" i="8" l="1"/>
  <c r="H21" i="8" s="1"/>
  <c r="G16" i="8"/>
  <c r="G21" i="8" s="1"/>
  <c r="F16" i="8"/>
  <c r="F21" i="8" s="1"/>
  <c r="E16" i="8"/>
  <c r="E21" i="8" s="1"/>
  <c r="D16" i="8"/>
  <c r="D21" i="8" s="1"/>
  <c r="F77" i="7"/>
  <c r="E77" i="7"/>
  <c r="E76" i="7" s="1"/>
  <c r="E75" i="7" s="1"/>
  <c r="F72" i="7"/>
  <c r="E72" i="7"/>
  <c r="E71" i="7" s="1"/>
  <c r="F69" i="7"/>
  <c r="E69" i="7"/>
  <c r="E68" i="7" s="1"/>
  <c r="F57" i="7"/>
  <c r="E57" i="7"/>
  <c r="E56" i="7" s="1"/>
  <c r="F54" i="7"/>
  <c r="E54" i="7"/>
  <c r="F52" i="7"/>
  <c r="G52" i="7" s="1"/>
  <c r="E52" i="7"/>
  <c r="F49" i="7"/>
  <c r="E49" i="7"/>
  <c r="E48" i="7" s="1"/>
  <c r="F46" i="7"/>
  <c r="G46" i="7" s="1"/>
  <c r="E46" i="7"/>
  <c r="E45" i="7" s="1"/>
  <c r="F42" i="7"/>
  <c r="E42" i="7"/>
  <c r="F40" i="7"/>
  <c r="G40" i="7" s="1"/>
  <c r="E40" i="7"/>
  <c r="F35" i="7"/>
  <c r="E35" i="7"/>
  <c r="E34" i="7" s="1"/>
  <c r="E33" i="7" s="1"/>
  <c r="F31" i="7"/>
  <c r="G31" i="7" s="1"/>
  <c r="E31" i="7"/>
  <c r="F29" i="7"/>
  <c r="E29" i="7"/>
  <c r="E28" i="7" s="1"/>
  <c r="F26" i="7"/>
  <c r="G26" i="7" s="1"/>
  <c r="E26" i="7"/>
  <c r="F24" i="7"/>
  <c r="E24" i="7"/>
  <c r="E21" i="7" s="1"/>
  <c r="F22" i="7"/>
  <c r="G22" i="7" s="1"/>
  <c r="E22" i="7"/>
  <c r="F19" i="7"/>
  <c r="E19" i="7"/>
  <c r="E18" i="7" s="1"/>
  <c r="F15" i="7"/>
  <c r="G15" i="7" s="1"/>
  <c r="E15" i="7"/>
  <c r="F13" i="7"/>
  <c r="E13" i="7"/>
  <c r="E10" i="7" s="1"/>
  <c r="E9" i="7" s="1"/>
  <c r="F11" i="7"/>
  <c r="G11" i="7" s="1"/>
  <c r="E11" i="7"/>
  <c r="I60" i="6"/>
  <c r="J60" i="6" s="1"/>
  <c r="H60" i="6"/>
  <c r="F60" i="6"/>
  <c r="F59" i="6" s="1"/>
  <c r="E60" i="6"/>
  <c r="I59" i="6"/>
  <c r="J59" i="6" s="1"/>
  <c r="H59" i="6"/>
  <c r="E59" i="6"/>
  <c r="I56" i="6"/>
  <c r="J56" i="6" s="1"/>
  <c r="H56" i="6"/>
  <c r="F56" i="6"/>
  <c r="E56" i="6"/>
  <c r="I43" i="6"/>
  <c r="J43" i="6" s="1"/>
  <c r="H43" i="6"/>
  <c r="F43" i="6"/>
  <c r="E43" i="6"/>
  <c r="I40" i="6"/>
  <c r="J40" i="6" s="1"/>
  <c r="H40" i="6"/>
  <c r="F40" i="6"/>
  <c r="E40" i="6"/>
  <c r="I37" i="6"/>
  <c r="J37" i="6" s="1"/>
  <c r="H37" i="6"/>
  <c r="F37" i="6"/>
  <c r="E37" i="6"/>
  <c r="I34" i="6"/>
  <c r="J34" i="6" s="1"/>
  <c r="H34" i="6"/>
  <c r="F34" i="6"/>
  <c r="E34" i="6"/>
  <c r="I29" i="6"/>
  <c r="J29" i="6" s="1"/>
  <c r="H29" i="6"/>
  <c r="F29" i="6"/>
  <c r="E29" i="6"/>
  <c r="H28" i="6"/>
  <c r="E28" i="6"/>
  <c r="I26" i="6"/>
  <c r="J26" i="6" s="1"/>
  <c r="H26" i="6"/>
  <c r="I20" i="6"/>
  <c r="H20" i="6"/>
  <c r="F20" i="6"/>
  <c r="E20" i="6"/>
  <c r="I17" i="6"/>
  <c r="J17" i="6" s="1"/>
  <c r="H17" i="6"/>
  <c r="F17" i="6"/>
  <c r="E17" i="6"/>
  <c r="H14" i="6"/>
  <c r="F10" i="6"/>
  <c r="E10" i="6"/>
  <c r="F45" i="5"/>
  <c r="F19" i="5"/>
  <c r="E23" i="4"/>
  <c r="D18" i="4"/>
  <c r="D23" i="4" s="1"/>
  <c r="F70" i="5" l="1"/>
  <c r="I70" i="5" s="1"/>
  <c r="I45" i="5"/>
  <c r="F54" i="5"/>
  <c r="I54" i="5" s="1"/>
  <c r="F22" i="5"/>
  <c r="I22" i="5" s="1"/>
  <c r="I19" i="5"/>
  <c r="F18" i="7"/>
  <c r="G18" i="7" s="1"/>
  <c r="G19" i="7"/>
  <c r="F28" i="7"/>
  <c r="G28" i="7" s="1"/>
  <c r="G29" i="7"/>
  <c r="F56" i="7"/>
  <c r="G56" i="7" s="1"/>
  <c r="G57" i="7"/>
  <c r="F71" i="7"/>
  <c r="G71" i="7" s="1"/>
  <c r="G72" i="7"/>
  <c r="G42" i="7"/>
  <c r="G54" i="7"/>
  <c r="F68" i="7"/>
  <c r="G68" i="7" s="1"/>
  <c r="G69" i="7"/>
  <c r="F76" i="7"/>
  <c r="G76" i="7" s="1"/>
  <c r="G77" i="7"/>
  <c r="G13" i="7"/>
  <c r="G24" i="7"/>
  <c r="F34" i="7"/>
  <c r="G35" i="7"/>
  <c r="F48" i="7"/>
  <c r="G48" i="7" s="1"/>
  <c r="G49" i="7"/>
  <c r="F39" i="7"/>
  <c r="F51" i="7"/>
  <c r="E67" i="7"/>
  <c r="E66" i="7" s="1"/>
  <c r="F75" i="7"/>
  <c r="F21" i="7"/>
  <c r="F10" i="7"/>
  <c r="I28" i="6"/>
  <c r="J28" i="6" s="1"/>
  <c r="F28" i="6"/>
  <c r="I16" i="6"/>
  <c r="J16" i="6" s="1"/>
  <c r="J20" i="6"/>
  <c r="F9" i="6"/>
  <c r="G9" i="6" s="1"/>
  <c r="G10" i="6"/>
  <c r="H16" i="6"/>
  <c r="F16" i="6"/>
  <c r="E16" i="6"/>
  <c r="E17" i="7"/>
  <c r="E8" i="7" s="1"/>
  <c r="E39" i="7"/>
  <c r="E51" i="7"/>
  <c r="E74" i="7"/>
  <c r="F45" i="7"/>
  <c r="E63" i="6"/>
  <c r="F63" i="6"/>
  <c r="H13" i="6"/>
  <c r="E9" i="6"/>
  <c r="D24" i="4"/>
  <c r="F74" i="7" l="1"/>
  <c r="G74" i="7" s="1"/>
  <c r="G75" i="7"/>
  <c r="F9" i="7"/>
  <c r="G9" i="7" s="1"/>
  <c r="G10" i="7"/>
  <c r="G51" i="7"/>
  <c r="F44" i="7"/>
  <c r="G45" i="7"/>
  <c r="F67" i="7"/>
  <c r="F17" i="7"/>
  <c r="G17" i="7" s="1"/>
  <c r="G21" i="7"/>
  <c r="F38" i="7"/>
  <c r="G38" i="7" s="1"/>
  <c r="G39" i="7"/>
  <c r="F33" i="7"/>
  <c r="G33" i="7" s="1"/>
  <c r="G34" i="7"/>
  <c r="E79" i="7"/>
  <c r="I63" i="6"/>
  <c r="J63" i="6" s="1"/>
  <c r="E38" i="7"/>
  <c r="F8" i="7"/>
  <c r="E44" i="7"/>
  <c r="H63" i="6"/>
  <c r="F66" i="7" l="1"/>
  <c r="G67" i="7"/>
  <c r="F59" i="7"/>
  <c r="G8" i="7"/>
  <c r="F37" i="7"/>
  <c r="G44" i="7"/>
  <c r="E37" i="7"/>
  <c r="E59" i="7" s="1"/>
  <c r="G59" i="7" l="1"/>
  <c r="G37" i="7"/>
  <c r="G66" i="7"/>
  <c r="F79" i="7"/>
  <c r="G79" i="7" s="1"/>
  <c r="I63" i="3"/>
  <c r="J63" i="3" s="1"/>
  <c r="H63" i="3"/>
  <c r="F63" i="3"/>
  <c r="G63" i="3" s="1"/>
  <c r="E63" i="3"/>
  <c r="I60" i="3"/>
  <c r="J60" i="3" s="1"/>
  <c r="H60" i="3"/>
  <c r="F60" i="3"/>
  <c r="G60" i="3" s="1"/>
  <c r="E60" i="3"/>
  <c r="I55" i="3"/>
  <c r="H55" i="3"/>
  <c r="F55" i="3"/>
  <c r="E55" i="3"/>
  <c r="I52" i="3"/>
  <c r="H52" i="3"/>
  <c r="F52" i="3"/>
  <c r="G52" i="3" s="1"/>
  <c r="E52" i="3"/>
  <c r="I36" i="3"/>
  <c r="H36" i="3"/>
  <c r="F36" i="3"/>
  <c r="G36" i="3" s="1"/>
  <c r="E36" i="3"/>
  <c r="I30" i="3"/>
  <c r="H30" i="3"/>
  <c r="H29" i="3" s="1"/>
  <c r="F30" i="3"/>
  <c r="E30" i="3"/>
  <c r="E29" i="3" s="1"/>
  <c r="I19" i="3"/>
  <c r="I18" i="3" s="1"/>
  <c r="H19" i="3"/>
  <c r="H18" i="3" s="1"/>
  <c r="F19" i="3"/>
  <c r="E19" i="3"/>
  <c r="E18" i="3" s="1"/>
  <c r="I9" i="3"/>
  <c r="H9" i="3"/>
  <c r="H8" i="3" s="1"/>
  <c r="F9" i="3"/>
  <c r="E9" i="3"/>
  <c r="E8" i="3" s="1"/>
  <c r="J9" i="3" l="1"/>
  <c r="I8" i="3"/>
  <c r="J8" i="3" s="1"/>
  <c r="J18" i="3"/>
  <c r="J19" i="3"/>
  <c r="I29" i="3"/>
  <c r="J29" i="3" s="1"/>
  <c r="J30" i="3"/>
  <c r="I35" i="3"/>
  <c r="J36" i="3"/>
  <c r="J52" i="3"/>
  <c r="J55" i="3"/>
  <c r="F18" i="3"/>
  <c r="G18" i="3" s="1"/>
  <c r="G19" i="3"/>
  <c r="F8" i="3"/>
  <c r="G8" i="3" s="1"/>
  <c r="G9" i="3"/>
  <c r="F29" i="3"/>
  <c r="G29" i="3" s="1"/>
  <c r="G30" i="3"/>
  <c r="H35" i="3"/>
  <c r="H66" i="3" s="1"/>
  <c r="F35" i="3"/>
  <c r="E35" i="3"/>
  <c r="E66" i="3" s="1"/>
  <c r="I66" i="3" l="1"/>
  <c r="J66" i="3" s="1"/>
  <c r="J35" i="3"/>
  <c r="F66" i="3"/>
  <c r="G66" i="3" s="1"/>
  <c r="G35" i="3"/>
  <c r="E119" i="15"/>
</calcChain>
</file>

<file path=xl/sharedStrings.xml><?xml version="1.0" encoding="utf-8"?>
<sst xmlns="http://schemas.openxmlformats.org/spreadsheetml/2006/main" count="2866" uniqueCount="837">
  <si>
    <t>Dział</t>
  </si>
  <si>
    <t>Rozdział</t>
  </si>
  <si>
    <t>Paragraf</t>
  </si>
  <si>
    <t>Treść</t>
  </si>
  <si>
    <t>010</t>
  </si>
  <si>
    <t>Rolnictwo i łowiectwo</t>
  </si>
  <si>
    <t>0,00</t>
  </si>
  <si>
    <t>01095</t>
  </si>
  <si>
    <t>Pozostała działalność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</si>
  <si>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</si>
  <si>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</si>
  <si>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2010</t>
  </si>
  <si>
    <t>Dotacje celowe otrzymane z budżetu państwa na realizację zadań bieżących z zakresu administracji rządowej oraz innych zadań zleconych gminie (związkom gmin) ustawami</t>
  </si>
  <si>
    <t>050</t>
  </si>
  <si>
    <t>Rybołówstwo i rybactwo</t>
  </si>
  <si>
    <t>20 000,00</t>
  </si>
  <si>
    <t>05095</t>
  </si>
  <si>
    <t>0690</t>
  </si>
  <si>
    <t>Wpływy z różnych opłat</t>
  </si>
  <si>
    <t>600</t>
  </si>
  <si>
    <t>Transport i łączność</t>
  </si>
  <si>
    <t>60016</t>
  </si>
  <si>
    <t>Drogi publiczne gminne</t>
  </si>
  <si>
    <t>0490</t>
  </si>
  <si>
    <t>Wpływy z innych lokalnych opłat pobieranych przez jednostki samorządu terytorialnego na podstawie odrębnych ustaw</t>
  </si>
  <si>
    <t>2 000,00</t>
  </si>
  <si>
    <t>6300</t>
  </si>
  <si>
    <t>Dotacja celowa otrzymana z tytułu pomocy finansowej udzielanej między jednostkami samorządu terytorialnego na dofinansowanie własnych zadań inwestycyjnych i zakupów inwestycyjnych</t>
  </si>
  <si>
    <t>630</t>
  </si>
  <si>
    <t>Turystyka</t>
  </si>
  <si>
    <t>63095</t>
  </si>
  <si>
    <t>6298</t>
  </si>
  <si>
    <t>Środki na dofinansowanie własnych inwestycji gmin (związków gmin), powiatów (związków powiatów), samorządów województw, pozyskane z innych źródeł</t>
  </si>
  <si>
    <t>700</t>
  </si>
  <si>
    <t>Gospodarka mieszkaniowa</t>
  </si>
  <si>
    <t>70005</t>
  </si>
  <si>
    <t>Gospodarka gruntami i nieruchomościami</t>
  </si>
  <si>
    <t>0470</t>
  </si>
  <si>
    <t>Wpływy z opłat za trwały zarząd, użytkowanie, służebność i użytkowanie wieczyste nieruchomości</t>
  </si>
  <si>
    <t>0760</t>
  </si>
  <si>
    <t>Wpływy z tytułu przekształcenia prawa użytkowania wieczystego przysługującego osobom fizycznym w prawo własności</t>
  </si>
  <si>
    <t>0770</t>
  </si>
  <si>
    <t>Wpłaty z tytułu odpłatnego nabycia prawa własności oraz prawa użytkowania wieczystego nieruchomości</t>
  </si>
  <si>
    <t>0920</t>
  </si>
  <si>
    <t>Pozostałe odsetki</t>
  </si>
  <si>
    <t>0970</t>
  </si>
  <si>
    <t>Wpływy z różnych dochodów</t>
  </si>
  <si>
    <t>10 000,00</t>
  </si>
  <si>
    <t>750</t>
  </si>
  <si>
    <t>Administracja publiczna</t>
  </si>
  <si>
    <t>75011</t>
  </si>
  <si>
    <t>Urzędy wojewódzkie</t>
  </si>
  <si>
    <t>75023</t>
  </si>
  <si>
    <t>Urzędy gmin (miast i miast na prawach powiatu)</t>
  </si>
  <si>
    <t>0570</t>
  </si>
  <si>
    <t>Grzywny, mandaty i inne kary pieniężne od osób fizycznych</t>
  </si>
  <si>
    <t>751</t>
  </si>
  <si>
    <t>Urzędy naczelnych organów władzy państwowej, kontroli i ochrony prawa oraz sądownictwa</t>
  </si>
  <si>
    <t>2 930,00</t>
  </si>
  <si>
    <t>75101</t>
  </si>
  <si>
    <t>Urzędy naczelnych organów władzy państwowej, kontroli i ochrony prawa</t>
  </si>
  <si>
    <t>756</t>
  </si>
  <si>
    <t>Dochody od osób prawnych, od osób fizycznych i od innych jednostek nieposiadających osobowości prawnej oraz wydatki związane z ich poborem</t>
  </si>
  <si>
    <t>75601</t>
  </si>
  <si>
    <t>Wpływy z podatku dochodowego od osób fizycznych</t>
  </si>
  <si>
    <t>30 000,00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</si>
  <si>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</si>
  <si>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</si>
  <si>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</si>
  <si>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</si>
  <si>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0310</t>
  </si>
  <si>
    <t>Podatek od nieruchomości</t>
  </si>
  <si>
    <t>0320</t>
  </si>
  <si>
    <t>Podatek rolny</t>
  </si>
  <si>
    <t>0330</t>
  </si>
  <si>
    <t>Podatek leśny</t>
  </si>
  <si>
    <t>0340</t>
  </si>
  <si>
    <t>Podatek od środków transportowych</t>
  </si>
  <si>
    <t>0500</t>
  </si>
  <si>
    <t>Podatek od czynności cywilnoprawnych</t>
  </si>
  <si>
    <t>0910</t>
  </si>
  <si>
    <t>Odsetki od nieterminowych wpłat z tytułu podatków i opłat</t>
  </si>
  <si>
    <t>2680</t>
  </si>
  <si>
    <t>Rekompensaty utraconych dochodów w podatkach i opłatach lokalnych</t>
  </si>
  <si>
    <t>75616</t>
  </si>
  <si>
    <t>Wpływy z podatku rolnego, podatku leśnego, podatku od spadków i darowizn, podatku od czynności cywilno-prawnych oraz podatków i opłat lokalnych od osób fizycznych</t>
  </si>
  <si>
    <t>0360</t>
  </si>
  <si>
    <t>Podatek od spadków i darowizn</t>
  </si>
  <si>
    <t>0430</t>
  </si>
  <si>
    <t>Wpływy z opłaty targowej</t>
  </si>
  <si>
    <t>75618</t>
  </si>
  <si>
    <t>Wpływy z innych opłat stanowiących dochody jednostek samorządu terytorialnego na podstawie ustaw</t>
  </si>
  <si>
    <t>0410</t>
  </si>
  <si>
    <t>Wpływy z opłaty skarbowej</t>
  </si>
  <si>
    <t>0480</t>
  </si>
  <si>
    <t>Wpływy z opłat za zezwolenia na sprzedaż alkoholu</t>
  </si>
  <si>
    <t>75621</t>
  </si>
  <si>
    <t>Udziały gmin w podatkach stanowiących dochód budżetu państwa</t>
  </si>
  <si>
    <t>0010</t>
  </si>
  <si>
    <t>Podatek dochodowy od osób fizycznych</t>
  </si>
  <si>
    <t>0020</t>
  </si>
  <si>
    <t>Podatek dochodowy od osób prawnych</t>
  </si>
  <si>
    <t>758</t>
  </si>
  <si>
    <t>Różne rozliczenia</t>
  </si>
  <si>
    <t>75801</t>
  </si>
  <si>
    <t>Część oświatowa subwencji ogólnej dla jednostek samorządu terytorialnego</t>
  </si>
  <si>
    <t>2920</t>
  </si>
  <si>
    <t>Subwencje ogólne z budżetu państwa</t>
  </si>
  <si>
    <t>75807</t>
  </si>
  <si>
    <t>Część wyrównawcza subwencji ogólnej dla gmin</t>
  </si>
  <si>
    <t>4 736 148,00</t>
  </si>
  <si>
    <t>75814</t>
  </si>
  <si>
    <t>Różne rozliczenia finansowe</t>
  </si>
  <si>
    <t>100 000,00</t>
  </si>
  <si>
    <t>0960</t>
  </si>
  <si>
    <t>Otrzymane spadki, zapisy i darowizny w postaci pieniężnej</t>
  </si>
  <si>
    <t>2030</t>
  </si>
  <si>
    <t>Dotacje celowe otrzymane z budżetu państwa na realizację własnych zadań bieżących gmin (związków gmin)</t>
  </si>
  <si>
    <t>6330</t>
  </si>
  <si>
    <t>Dotacje celowe otrzymane z budżetu państwa na realizację inwestycji i zakupów inwestycyjnych własnych gmin (związków gmin)</t>
  </si>
  <si>
    <t>75831</t>
  </si>
  <si>
    <t>Część równoważąca subwencji ogólnej dla gmin</t>
  </si>
  <si>
    <t>264 619,00</t>
  </si>
  <si>
    <t>801</t>
  </si>
  <si>
    <t>Oświata i wychowanie</t>
  </si>
  <si>
    <t>80101</t>
  </si>
  <si>
    <t>Szkoły podstawowe</t>
  </si>
  <si>
    <t>80103</t>
  </si>
  <si>
    <t>Oddziały przedszkolne w szkołach podstawowych</t>
  </si>
  <si>
    <t>6290</t>
  </si>
  <si>
    <t>80104</t>
  </si>
  <si>
    <t xml:space="preserve">Przedszkola </t>
  </si>
  <si>
    <t>0830</t>
  </si>
  <si>
    <t>Wpływy z usług</t>
  </si>
  <si>
    <t>2310</t>
  </si>
  <si>
    <t>Dotacje celowe otrzymane z gminy na zadania bieżące realizowane na podstawie porozumień (umów) między jednostkami samorządu terytorialnego</t>
  </si>
  <si>
    <t>80110</t>
  </si>
  <si>
    <t>Gimnazja</t>
  </si>
  <si>
    <t>80148</t>
  </si>
  <si>
    <t>Stołówki szkolne i przedszkolne</t>
  </si>
  <si>
    <t>852</t>
  </si>
  <si>
    <t>Pomoc społeczna</t>
  </si>
  <si>
    <t>6 000,00</t>
  </si>
  <si>
    <t>85206</t>
  </si>
  <si>
    <t>Wspieranie rodziny</t>
  </si>
  <si>
    <t>85212</t>
  </si>
  <si>
    <t>Świadczenia rodzinne, świadczenia z funduszu alimentacyjneego oraz składki na ubezpieczenia emerytalne i rentowe z ubezpieczenia społecznego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</si>
  <si>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</si>
  <si>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</si>
  <si>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2360</t>
  </si>
  <si>
    <t>Dochody jednostek samorządu terytorialnego związane z realizacją zadań z zakresu administracji rządowej oraz innych zadań zleconych ustawami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</si>
  <si>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</si>
  <si>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</si>
  <si>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85213</t>
  </si>
  <si>
    <t>Składki na ubezpieczenie zdrowotne opłacane za osoby pobierajace niektóre świadczenia z pomocy społecznej, niektóre świadczenia rodzinne oraz za osoby uczestniczące w zajęciach w centrum integracji społecznej.</t>
  </si>
  <si>
    <t>85214</t>
  </si>
  <si>
    <t>Zasiłki i pomoc w naturze oraz składki na ubezpieczenia emerytalne i rentowe</t>
  </si>
  <si>
    <t>2700</t>
  </si>
  <si>
    <t>Środki na dofinansowanie własnych zadań bieżących gmin (związków gmin), powiatów (związków powiatów), samorządów województw, pozyskane z innych źródeł</t>
  </si>
  <si>
    <t>85216</t>
  </si>
  <si>
    <t>Zasiłki stałe</t>
  </si>
  <si>
    <t>85219</t>
  </si>
  <si>
    <t>Ośrodki pomocy społecznej</t>
  </si>
  <si>
    <t>85228</t>
  </si>
  <si>
    <t>Usługi opiekuńcze i specjalistyczne usługi opiekuńcze</t>
  </si>
  <si>
    <t>85278</t>
  </si>
  <si>
    <t>Usuwanie skutków klęsk żywiołowych</t>
  </si>
  <si>
    <t>85295</t>
  </si>
  <si>
    <t>853</t>
  </si>
  <si>
    <t>Pozostałe zadania w zakresie polityki społecznej</t>
  </si>
  <si>
    <t>85395</t>
  </si>
  <si>
    <t>2007</t>
  </si>
  <si>
    <t>Dotacje celowe w ramach programów finansowanych z udziałem środków europejskich oraz środków o których mowa w art.5 ust.1 pkt 3 oraz ust. 3 pkt 5 i 6 ustawy, lub płatności w ramach budżetu środków europejskich</t>
  </si>
  <si>
    <t>2009</t>
  </si>
  <si>
    <t>854</t>
  </si>
  <si>
    <t>Edukacyjna opieka wychowawcza</t>
  </si>
  <si>
    <t>85415</t>
  </si>
  <si>
    <t>Pomoc materialna dla uczniów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</si>
  <si>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</si>
  <si>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</si>
  <si>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900</t>
  </si>
  <si>
    <t>Gospodarka komunalna i ochrona środowiska</t>
  </si>
  <si>
    <t>90001</t>
  </si>
  <si>
    <t>Gospodarka ściekowa i ochrona wód</t>
  </si>
  <si>
    <t>6207</t>
  </si>
  <si>
    <t>Dotacje celowe w ramach programów finansowanych z udziałem środków europejskich oraz środków, o których mowa w art.5 ust.1 pkt. 3 oraz ust. 3 pkt 5 i 6 ustawy, lub płatności w ramach budżetu środków europejskich</t>
  </si>
  <si>
    <t>90002</t>
  </si>
  <si>
    <t>Gospodarka odpadami</t>
  </si>
  <si>
    <t>703 000,00</t>
  </si>
  <si>
    <t>90019</t>
  </si>
  <si>
    <t>Wpływy i wydatki związane z gromadzeniem środków z opłat i kar za korzystanie ze środowiska</t>
  </si>
  <si>
    <t>280 000,00</t>
  </si>
  <si>
    <t>921</t>
  </si>
  <si>
    <t>Kultura i ochrona dziedzictwa narodowego</t>
  </si>
  <si>
    <t>92105</t>
  </si>
  <si>
    <t>Pozostałe zadania w zakresie kultury</t>
  </si>
  <si>
    <t>Razem:</t>
  </si>
  <si>
    <t>01008</t>
  </si>
  <si>
    <t>Melioracje wodne</t>
  </si>
  <si>
    <t>15 000,00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</si>
  <si>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</si>
  <si>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</si>
  <si>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</si>
  <si>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</si>
  <si>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2850</t>
  </si>
  <si>
    <t>Wpłaty gmin na rzecz izb rolniczych w wysokości 2% uzyskanych wpływów z podatku rolnego</t>
  </si>
  <si>
    <t>4010</t>
  </si>
  <si>
    <t>Wynagrodzenia osobowe pracowników</t>
  </si>
  <si>
    <t>4110</t>
  </si>
  <si>
    <t>Składki na ubezpieczenia społeczne</t>
  </si>
  <si>
    <t>4120</t>
  </si>
  <si>
    <t>Składki na Fundusz Pracy</t>
  </si>
  <si>
    <t>4210</t>
  </si>
  <si>
    <t>Zakup materiałów i wyposażenia</t>
  </si>
  <si>
    <t>4300</t>
  </si>
  <si>
    <t>Zakup usług pozostałych</t>
  </si>
  <si>
    <t>4430</t>
  </si>
  <si>
    <t>Różne opłaty i składki</t>
  </si>
  <si>
    <t>4700</t>
  </si>
  <si>
    <t xml:space="preserve">Szkolenia pracowników niebędących członkami korpusu służby cywilnej </t>
  </si>
  <si>
    <t>4170</t>
  </si>
  <si>
    <t>Wynagrodzenia bezosobowe</t>
  </si>
  <si>
    <t>4260</t>
  </si>
  <si>
    <t>Zakup energii</t>
  </si>
  <si>
    <t>60004</t>
  </si>
  <si>
    <t>Lokalny transport zbiorowy</t>
  </si>
  <si>
    <t>Dotacje celowe przekazane gminie na zadania bieżące realizowane na podstawie porozumień (umów) między jednostkami samorządu terytorialnego</t>
  </si>
  <si>
    <t>60013</t>
  </si>
  <si>
    <t>Drogi publiczne wojewódzkie</t>
  </si>
  <si>
    <t>Dotacja celowa na pomoc finansową udzielaną między jednostkami samorządu terytorialnego na dofinansowanie własnych zadań inwestycyjnych i zakupów inwestycyjnych</t>
  </si>
  <si>
    <t>60014</t>
  </si>
  <si>
    <t>Drogi publiczne powiatowe</t>
  </si>
  <si>
    <t>4270</t>
  </si>
  <si>
    <t>Zakup usług remontowych</t>
  </si>
  <si>
    <t>6050</t>
  </si>
  <si>
    <t>Wydatki inwestycyjne jednostek budżetowych</t>
  </si>
  <si>
    <t>6058</t>
  </si>
  <si>
    <t>6059</t>
  </si>
  <si>
    <t>70001</t>
  </si>
  <si>
    <t>Zakłady gospodarki mieszkaniowej</t>
  </si>
  <si>
    <t>481 343,00</t>
  </si>
  <si>
    <t>2650</t>
  </si>
  <si>
    <t>Dotacja przedmiotowa z budżetu dla samorządowego zakładu budżetowego</t>
  </si>
  <si>
    <t>4480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</si>
  <si>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</si>
  <si>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</si>
  <si>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</si>
  <si>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</si>
  <si>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4530</t>
  </si>
  <si>
    <t>Podatek od towarów i usług (VAT).</t>
  </si>
  <si>
    <t>4590</t>
  </si>
  <si>
    <t>Kary i odszkodowania wypłacane na rzecz osób fizycznych</t>
  </si>
  <si>
    <t>4600</t>
  </si>
  <si>
    <t>Kary i odszkodowania wypłacane na rzecz osób prawnych i innych jednostek organizacyjnych</t>
  </si>
  <si>
    <t>4610</t>
  </si>
  <si>
    <t>Koszty postępowania sądowego i prokuratorskiego</t>
  </si>
  <si>
    <t>6060</t>
  </si>
  <si>
    <t>Wydatki na zakupy inwestycyjne jednostek budżetowych</t>
  </si>
  <si>
    <t>710</t>
  </si>
  <si>
    <t>Działalność usługowa</t>
  </si>
  <si>
    <t>71014</t>
  </si>
  <si>
    <t>Opracowania geodezyjne i kartograficzne</t>
  </si>
  <si>
    <t>71035</t>
  </si>
  <si>
    <t>Cmentarze</t>
  </si>
  <si>
    <t>4040</t>
  </si>
  <si>
    <t>Dodatkowe wynagrodzenie roczne</t>
  </si>
  <si>
    <t>4410</t>
  </si>
  <si>
    <t>Podróże służbowe krajowe</t>
  </si>
  <si>
    <t>75022</t>
  </si>
  <si>
    <t>Rady gmin (miast i miast na prawach powiatu)</t>
  </si>
  <si>
    <t>3030</t>
  </si>
  <si>
    <t xml:space="preserve">Różne wydatki na rzecz osób fizycznych </t>
  </si>
  <si>
    <t>3040</t>
  </si>
  <si>
    <t>Nagrody o charakterze szczególnym niezaliczone do wynagrodzeń</t>
  </si>
  <si>
    <t>4420</t>
  </si>
  <si>
    <t>Podróże służbowe zagraniczne</t>
  </si>
  <si>
    <t>3020</t>
  </si>
  <si>
    <t>Wydatki osobowe niezaliczone do wynagrodzeń</t>
  </si>
  <si>
    <t>4140</t>
  </si>
  <si>
    <t>Wpłaty na Państwowy Fundusz Rehabilitacji Osób Niepełnosprawnych</t>
  </si>
  <si>
    <t>4230</t>
  </si>
  <si>
    <t>Zakup leków, wyrobów medycznych i produktów biobójczych</t>
  </si>
  <si>
    <t>4240</t>
  </si>
  <si>
    <t>Zakup pomocy naukowych, dydaktycznych i książek</t>
  </si>
  <si>
    <t>4280</t>
  </si>
  <si>
    <t>Zakup usług zdrowotnych</t>
  </si>
  <si>
    <t>4350</t>
  </si>
  <si>
    <t>Zakup usług dostępu do sieci Internet</t>
  </si>
  <si>
    <t>4360</t>
  </si>
  <si>
    <t>Opłaty z tytułu zakupu usług telekomunikacyjnych świadczonych w ruchomej publicznej sieci telefonicznej</t>
  </si>
  <si>
    <t>4370</t>
  </si>
  <si>
    <t>Opłata z tytułu zakupu usług telekomunikacyjnych świadczonych w stacjonarnej publicznej sieci telefonicznej.</t>
  </si>
  <si>
    <t>4380</t>
  </si>
  <si>
    <t>Zakup usług obejmujacych tłumaczenia</t>
  </si>
  <si>
    <t>4390</t>
  </si>
  <si>
    <t>Zakup usług obejmujących wykonanie ekspertyz, analiz i opinii</t>
  </si>
  <si>
    <t>4440</t>
  </si>
  <si>
    <t>Odpisy na zakładowy fundusz świadczeń socjalnych</t>
  </si>
  <si>
    <t>75075</t>
  </si>
  <si>
    <t>Promocja jednostek samorządu terytorialnego</t>
  </si>
  <si>
    <t>75095</t>
  </si>
  <si>
    <t>4100</t>
  </si>
  <si>
    <t>Wynagrodzenia agencyjno-prowizyjne</t>
  </si>
  <si>
    <t>754</t>
  </si>
  <si>
    <t>Bezpieczeństwo publiczne i ochrona przeciwpożarowa</t>
  </si>
  <si>
    <t>75404</t>
  </si>
  <si>
    <t>Komendy wojewódzkie Policji</t>
  </si>
  <si>
    <t>3000</t>
  </si>
  <si>
    <t>Wpłaty jednostek na państwowy fundusz celowy</t>
  </si>
  <si>
    <t>75411</t>
  </si>
  <si>
    <t>Komendy powiatowe Państwowej Straży Pożarnej</t>
  </si>
  <si>
    <t>6170</t>
  </si>
  <si>
    <t>Wpłaty jednostek na państwowy fundusz celowy na finansowanie lub dofinansowanie zadań inwestycyjnych</t>
  </si>
  <si>
    <t>75412</t>
  </si>
  <si>
    <t>Ochotnicze straże pożarne</t>
  </si>
  <si>
    <t>6230</t>
  </si>
  <si>
    <t>Dotacje celowe z budżetu na finansowanie lub dofinansowanie kosztów realizacji inwestycji i zakupów inwestycyjnych jednostek nie zaliczanych do sektora finansów publicznych</t>
  </si>
  <si>
    <t>75414</t>
  </si>
  <si>
    <t>Obrona cywilna</t>
  </si>
  <si>
    <t>75416</t>
  </si>
  <si>
    <t>Straż gminna (miejska)</t>
  </si>
  <si>
    <t>757</t>
  </si>
  <si>
    <t>Obsługa długu publicznego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</si>
  <si>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</si>
  <si>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</si>
  <si>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</si>
  <si>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</si>
  <si>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75818</t>
  </si>
  <si>
    <t>Rezerwy ogólne i celowe</t>
  </si>
  <si>
    <t>4810</t>
  </si>
  <si>
    <t>Rezerwy</t>
  </si>
  <si>
    <t>3240</t>
  </si>
  <si>
    <t>Stypendia dla uczniów</t>
  </si>
  <si>
    <t>2540</t>
  </si>
  <si>
    <t>Dotacja podmiotowa z budżetu dla niepublicznej jednostki systemu oświaty</t>
  </si>
  <si>
    <t>4220</t>
  </si>
  <si>
    <t>Zakup środków żywności</t>
  </si>
  <si>
    <t>2320</t>
  </si>
  <si>
    <t>Dotacje celowe przekazane dla powiatu na zadania bieżące realizowane na podstawie porozumień (umów) między jednostkami samorządu terytorialnego</t>
  </si>
  <si>
    <t>80113</t>
  </si>
  <si>
    <t>Dowożenie uczniów do szkół</t>
  </si>
  <si>
    <t>80114</t>
  </si>
  <si>
    <t>Zespoły obsługi ekonomiczno-administracyjnej szkół</t>
  </si>
  <si>
    <t>80146</t>
  </si>
  <si>
    <t>Dokształcanie i doskonalenie nauczycieli</t>
  </si>
  <si>
    <t>80195</t>
  </si>
  <si>
    <t>851</t>
  </si>
  <si>
    <t>Ochrona zdrowia</t>
  </si>
  <si>
    <t>85111</t>
  </si>
  <si>
    <t>Szpitale ogólne</t>
  </si>
  <si>
    <t>6220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</si>
  <si>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</si>
  <si>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</si>
  <si>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</si>
  <si>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85154</t>
  </si>
  <si>
    <t>Przeciwdziałanie alkoholizmowi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</si>
  <si>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</si>
  <si>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85195</t>
  </si>
  <si>
    <t>85205</t>
  </si>
  <si>
    <t>Zadania w zakresie przeciwdziałania przemocy w rodzinie</t>
  </si>
  <si>
    <t>4330</t>
  </si>
  <si>
    <t>Zakup usług przez jednostki samorządu terytorialnego od innych jednostek samorządu terytorialnego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</si>
  <si>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</si>
  <si>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</si>
  <si>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Świadczenia społeczne</t>
  </si>
  <si>
    <t>4400</t>
  </si>
  <si>
    <t>Opłaty za administrowanie i czynsze za budynki, lokale i pomieszczenia garażowe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</si>
  <si>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</si>
  <si>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</si>
  <si>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</si>
  <si>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Składki na ubezpieczenie zdrowotne</t>
  </si>
  <si>
    <t>85215</t>
  </si>
  <si>
    <t>Dodatki mieszkaniowe</t>
  </si>
  <si>
    <t>2917</t>
  </si>
  <si>
    <t>2919</t>
  </si>
  <si>
    <t>3119</t>
  </si>
  <si>
    <t>4017</t>
  </si>
  <si>
    <t>4019</t>
  </si>
  <si>
    <t>4117</t>
  </si>
  <si>
    <t>4119</t>
  </si>
  <si>
    <t>4127</t>
  </si>
  <si>
    <t>4129</t>
  </si>
  <si>
    <t>4177</t>
  </si>
  <si>
    <t>4179</t>
  </si>
  <si>
    <t>4217</t>
  </si>
  <si>
    <t>4219</t>
  </si>
  <si>
    <t>4307</t>
  </si>
  <si>
    <t>4309</t>
  </si>
  <si>
    <t>4407</t>
  </si>
  <si>
    <t>4409</t>
  </si>
  <si>
    <t>85401</t>
  </si>
  <si>
    <t>Świetlice szkolne</t>
  </si>
  <si>
    <t>3260</t>
  </si>
  <si>
    <t>Inne formy pomocy dla uczniów</t>
  </si>
  <si>
    <t>85446</t>
  </si>
  <si>
    <t>6057</t>
  </si>
  <si>
    <t>90003</t>
  </si>
  <si>
    <t>Oczyszczanie miast i wsi</t>
  </si>
  <si>
    <t>90004</t>
  </si>
  <si>
    <t>Utrzymanie zieleni w miastach i gminach</t>
  </si>
  <si>
    <t>90013</t>
  </si>
  <si>
    <t>Schroniska dla zwierząt</t>
  </si>
  <si>
    <t>90015</t>
  </si>
  <si>
    <t>Oświetlenie ulic, placów i dróg</t>
  </si>
  <si>
    <t>90095</t>
  </si>
  <si>
    <t>92109</t>
  </si>
  <si>
    <t>Domy i ośrodki kultury, świetlice i kluby</t>
  </si>
  <si>
    <t>2480</t>
  </si>
  <si>
    <t>Dotacja podmiotowa z budżetu dla samorządowej instytucji kultury</t>
  </si>
  <si>
    <t>2820</t>
  </si>
  <si>
    <t>Dotacja celowa z budżetu na finansowanie lub dofinansowanie zadań zleconych do realizacji stowarzyszeniom</t>
  </si>
  <si>
    <t>92116</t>
  </si>
  <si>
    <t>Biblioteki</t>
  </si>
  <si>
    <t>92118</t>
  </si>
  <si>
    <t>Muzea</t>
  </si>
  <si>
    <t>92120</t>
  </si>
  <si>
    <t>Ochrona zabytków i opieka nad zabytkami</t>
  </si>
  <si>
    <t>27 500,00</t>
  </si>
  <si>
    <t>2720</t>
  </si>
  <si>
    <t>Dotacje celowe z budżetu na finansowanie lub dofinansowanie prac remontowych i konserwatorskich obiektów zabytkowych przekazane jednostkom niezaliczanym do sektora finansów publicznych</t>
  </si>
  <si>
    <t>92195</t>
  </si>
  <si>
    <t>926</t>
  </si>
  <si>
    <t>Kultura fizyczna</t>
  </si>
  <si>
    <t>92601</t>
  </si>
  <si>
    <t>Obiekty sportowe</t>
  </si>
  <si>
    <t>92695</t>
  </si>
  <si>
    <t>§</t>
  </si>
  <si>
    <t>Nazwa</t>
  </si>
  <si>
    <t>Dochody</t>
  </si>
  <si>
    <t xml:space="preserve">Wydatki </t>
  </si>
  <si>
    <t>Pozostała dzialalność</t>
  </si>
  <si>
    <t>Różne opłaty i skladki</t>
  </si>
  <si>
    <t>Szkolenia pracowników niebędących członkami korpusu służby cywilnej</t>
  </si>
  <si>
    <t>Dodatkowe wynagrodzenia roczne</t>
  </si>
  <si>
    <t>Wynagrozdenia bezosobowe</t>
  </si>
  <si>
    <t xml:space="preserve">Urzędy naczelnych organów władzy państwowej, kontroli i ochrony prawa </t>
  </si>
  <si>
    <t>Świadczenia rodzinne, świadczenie z funduszu alimentacyjnego oraz składki na ubezpieczenia emerytalne i rentowe z ubezpieczenia społecznego</t>
  </si>
  <si>
    <t>Opłaty z tytułu zakupu usług telekomunikacyjnych telefonii komórkowej</t>
  </si>
  <si>
    <t>Opłaty z tytułu zakupu usług telekomunikacyjnych telefonii stacjonarnej</t>
  </si>
  <si>
    <t>Składki na ubezpieczenie zdrowotne opłacane za osoby pobierające niektóre świadczenia z pomocy społecznej, niektóre świadczenia rozdzinne oraz za osoby uczestniczące w zajęciach w centrum intergacji społecznej</t>
  </si>
  <si>
    <t>OGÓŁEM:</t>
  </si>
  <si>
    <t xml:space="preserve">PRZYCHODÓW I ROZCHODÓW ZWIĄZANYCH Z FINANSOWANIEM DEFICYTU </t>
  </si>
  <si>
    <t>I ROZDYSPONOWANIEM NADWYŻKI BUDŻETOWEJ W 2013 ROKU</t>
  </si>
  <si>
    <t>Lp.</t>
  </si>
  <si>
    <t>Wyszczególnienie źródeł</t>
  </si>
  <si>
    <t>1.</t>
  </si>
  <si>
    <t>Spłata otrzymanych krajowych pożyczek i kredytów</t>
  </si>
  <si>
    <t>2.</t>
  </si>
  <si>
    <t>3.</t>
  </si>
  <si>
    <t>4.</t>
  </si>
  <si>
    <t>Przychody z zaciągniętych pożyczek i kredytów na rynku krajowym</t>
  </si>
  <si>
    <t>w tym:</t>
  </si>
  <si>
    <t xml:space="preserve">przychody z zaciągniętych pożyczek  </t>
  </si>
  <si>
    <t xml:space="preserve">przychody z zaciągniętych kredytów </t>
  </si>
  <si>
    <t>5.</t>
  </si>
  <si>
    <t>Wolne środki, o których mowa w art. 217 ust. 2 pkt 6</t>
  </si>
  <si>
    <t>RAZEM PRZYCHODY/ROZCHODY</t>
  </si>
  <si>
    <t>OGÓŁEM (Deficyt)</t>
  </si>
  <si>
    <t>Nazwa zadania majątkowego</t>
  </si>
  <si>
    <t xml:space="preserve">Dział </t>
  </si>
  <si>
    <t>Planowane środki finansowe na 2013 rok</t>
  </si>
  <si>
    <t>Przebudowa nawierzchni na drodze powiatowej na terenie gminy Rogoźno
(pomoc finansowa)</t>
  </si>
  <si>
    <t>Budowa parkingu przy "ORLIKU"oraz chodnika za boiskiem sportowym ORLIK na odcinku od ul. Seminarialnej do połączenia z chodnikiem na ul. Kościuszki</t>
  </si>
  <si>
    <t>Przebudowa chodnika w m. Grudna przed budynkiem świetlicy</t>
  </si>
  <si>
    <t>Przebudowa chodnika przy drodze gminnej 272509P (przy cmentarzu) na odcinku 200 mb</t>
  </si>
  <si>
    <t>Przebudowa drogi wraz z chodnikiem w m.Wełna (przy kościele)</t>
  </si>
  <si>
    <t>6.</t>
  </si>
  <si>
    <t>Budowa odcinka ulicy Długiej od ul. W.Poznańskiej do skrzyżowania z ulicą Seminarialną - etap II</t>
  </si>
  <si>
    <t>7.</t>
  </si>
  <si>
    <t>Budowa drogi w Dziewczej Strudze etap I</t>
  </si>
  <si>
    <t>8.</t>
  </si>
  <si>
    <t>Przebudowa chodnika przy Szkole Podstawowej Nr 3 od ul. Seminarialnej do ul. Kościuszki</t>
  </si>
  <si>
    <t>9.</t>
  </si>
  <si>
    <t>Przebudowa chodnika na ul. Lipowej (prawa strona)</t>
  </si>
  <si>
    <t>10.</t>
  </si>
  <si>
    <t>Zagospodarowanie i wyposażenie małej architektury turystyczno - rekreacyjnej na terenie gminy w m. Nienawiszcz, Józefinowo, Gościejewo, Karolewo</t>
  </si>
  <si>
    <t>11.</t>
  </si>
  <si>
    <t xml:space="preserve">Zakupy gruntów </t>
  </si>
  <si>
    <t>12.</t>
  </si>
  <si>
    <t>Zakup serwera SQL</t>
  </si>
  <si>
    <t>13.</t>
  </si>
  <si>
    <t>UTM - wielofunkcyjne urządzenie do zabezpieczenia i monitorowania sieci komputerowej</t>
  </si>
  <si>
    <t>14.</t>
  </si>
  <si>
    <t>Dofinansowanie do zakupu samochodu dla Komendy powiatowej Państwowej Straży Pożarnej w Obornikach</t>
  </si>
  <si>
    <t>15.</t>
  </si>
  <si>
    <t>Dotacja celowa na dofinansowanie zakupów inwestycyjnych dla OSP Rogoźno</t>
  </si>
  <si>
    <t>16.</t>
  </si>
  <si>
    <t>Dofinansowanie do zakupu samochodu dla OSP Słomowo</t>
  </si>
  <si>
    <t>17.</t>
  </si>
  <si>
    <t>Dofinansowanie do zakupu rozpieraka dla OSP Parkowo</t>
  </si>
  <si>
    <t>18.</t>
  </si>
  <si>
    <t>19.</t>
  </si>
  <si>
    <t>20.</t>
  </si>
  <si>
    <t>Zakup pieca cetralnego ogrzewania - 
SP Nr 2 w Rogoźnie</t>
  </si>
  <si>
    <t>21.</t>
  </si>
  <si>
    <t>Zakup pieca cetralnego ogrzewania - SP w Budziszewku</t>
  </si>
  <si>
    <t>22.</t>
  </si>
  <si>
    <t>23.</t>
  </si>
  <si>
    <t>Budowa placu zabaw przy Szkole Podstawowej Nr 2 w Rogoźnie przy ul.W. Poznańskiej</t>
  </si>
  <si>
    <t>24.</t>
  </si>
  <si>
    <t>Wykonanie placu zabaw przy Szkole Podstawowej Nr 3 w Rogoźnie</t>
  </si>
  <si>
    <t>25.</t>
  </si>
  <si>
    <t>Dofinansowanie do zakupu ergometru dla poradni kardiologicznej dla szpitala w Obornikach -SPZOZ</t>
  </si>
  <si>
    <t>26.</t>
  </si>
  <si>
    <t>Budowa kanalizacji sanitarnej i oczyszczalni ścieków etap II oraz separatorów na wlotach do Jeziora Rogozińskiego i rzeki Wełny aglomeracji Rogoźno</t>
  </si>
  <si>
    <t>razem:</t>
  </si>
  <si>
    <t>środki własne</t>
  </si>
  <si>
    <t>pożyczka z WFOŚiGW</t>
  </si>
  <si>
    <t>kredyt  - udział własny</t>
  </si>
  <si>
    <t>środki UE</t>
  </si>
  <si>
    <t>27.</t>
  </si>
  <si>
    <t>Wykonanie oświetlenia na ul. Kościuszki (jednokierunkowej) - 1 lampa podwójna</t>
  </si>
  <si>
    <t>28.</t>
  </si>
  <si>
    <t>Budowa oświetlenia na ul. Brzozowej w Rogoźnie</t>
  </si>
  <si>
    <t>29.</t>
  </si>
  <si>
    <t>Wykonanie oświetlenia na ul. Wójtostwo w Rogoźnie - 1 lampa</t>
  </si>
  <si>
    <t>30.</t>
  </si>
  <si>
    <t>Budowa oświetlenia w m. Dziewcza Struga - 2 lampy</t>
  </si>
  <si>
    <t>31.</t>
  </si>
  <si>
    <t>Wykonanie oświetlenia w m. Studzieniec - 2 lampy</t>
  </si>
  <si>
    <t>32.</t>
  </si>
  <si>
    <t>Przebudowa oświetlenia na Placu Powstańców Wielkopolskich w Rogoźnie</t>
  </si>
  <si>
    <t>33.</t>
  </si>
  <si>
    <t>Budowa promenady nad Jeziorem Rogozińskim - doprojektowanie odcinka łącznie z wjazdem przy "Kotwicy"</t>
  </si>
  <si>
    <t>34.</t>
  </si>
  <si>
    <r>
      <t xml:space="preserve">Modernizacja świetlic wiejskich w miejscowościach: Karolewo, Garbatka, Jaracz, Laskowo, Owieczki , Studzieniec - </t>
    </r>
    <r>
      <rPr>
        <u/>
        <sz val="10"/>
        <rFont val="Arial CE"/>
        <charset val="238"/>
      </rPr>
      <t>etap I wykonanie dokumentacji technicznej</t>
    </r>
  </si>
  <si>
    <t>35.</t>
  </si>
  <si>
    <t>Zakup budynku z płyty warstwowej z przeznaczeniem na świetlicę w Rudzie</t>
  </si>
  <si>
    <t>36.</t>
  </si>
  <si>
    <t>Wykonanie oświetlenia boiska sportowego w Siernikach</t>
  </si>
  <si>
    <t>37.</t>
  </si>
  <si>
    <t>Zakup kosiarki dla sołectwa w Parkowie</t>
  </si>
  <si>
    <t xml:space="preserve">Wydatki na zakupy inwestycyjne jednostek budżetowych </t>
  </si>
  <si>
    <t>Przedszkola</t>
  </si>
  <si>
    <t>Zakup pomocy naukowych, dydaktycznych 
i książek</t>
  </si>
  <si>
    <t>Gimnazjum</t>
  </si>
  <si>
    <t>Wydatki osobowe niezaliczane do wynagrodzeń</t>
  </si>
  <si>
    <t>Dotacje udzielone z budżetu Gminy  na zadania bieżące</t>
  </si>
  <si>
    <t xml:space="preserve">I. </t>
  </si>
  <si>
    <t>Dotacje dla jednostek sektora finansów publicznych</t>
  </si>
  <si>
    <t xml:space="preserve">1. </t>
  </si>
  <si>
    <t xml:space="preserve">Dotacja podmiotowa </t>
  </si>
  <si>
    <t xml:space="preserve">Dotacje celowe </t>
  </si>
  <si>
    <t>Transport i łaczność</t>
  </si>
  <si>
    <t xml:space="preserve">Dotacje celowe przekazane gminie na zadania bieżące realizowane na podstawie porozumień (umów)  między jednostkami samorządu terytorialnego </t>
  </si>
  <si>
    <t xml:space="preserve">Dotacje celowe przekazane dla powiatu na zadania bieżące realizowane na podstawie porozumień (umów)  między jednostkami samorządu terytorialnego </t>
  </si>
  <si>
    <t>Dotacje celowe przekazane do powiatu na zadania bieżące realizowane na podstawie porozumień (umów)  między jednostkami samorządu terytorialnego</t>
  </si>
  <si>
    <t>Dotacje przedmiotowa</t>
  </si>
  <si>
    <t>Zakład Gospodarki mieszkaniowej</t>
  </si>
  <si>
    <t xml:space="preserve">II. </t>
  </si>
  <si>
    <t>Dotacje dla jednostek spoza sektora finansów publicznych</t>
  </si>
  <si>
    <t>Dotacja celowa</t>
  </si>
  <si>
    <t>Dotacja celowa z budżetu na finansowanie lub dofinansowanie zadań zleconych do realizacji pozostałym jednostkom niezaliczanym do sektora finansow publicznych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</si>
  <si>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</si>
  <si>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Domy i ośrodki kultury, świetlice i kuby</t>
  </si>
  <si>
    <t>Dotacje celowe na finansowanie lub dofinansowanie prac remontowych i konserwatorskich obiektów zabytkowych przekazane jednostkom niezaliczanym do sektora finansów publicznych</t>
  </si>
  <si>
    <t>Kultura fizyczna i sport</t>
  </si>
  <si>
    <t>Razem</t>
  </si>
  <si>
    <t>Dotacje udzielone z budżetu Gminy  na zadania majątkowe</t>
  </si>
  <si>
    <t>Dotacje celowe na pomoc finansową udzieloną między jednostkami samorządu terytorialnego na dofinansowanie własnych zadań inwestycyjnych i zakupów inwestycyjnych</t>
  </si>
  <si>
    <t>II.</t>
  </si>
  <si>
    <t>Dotacje celowe z budżetu na finansowanie lub dofinansowanie kosztów realizacji inwestycji i zakupów inwestycyjnych jednostek niezaliczanych do sektora finansów publicznych</t>
  </si>
  <si>
    <t>Nazwa zakładu budżetowego
Dział 700 Rozdział 70001</t>
  </si>
  <si>
    <t>Przychody</t>
  </si>
  <si>
    <t>Koszty</t>
  </si>
  <si>
    <t>bieżące</t>
  </si>
  <si>
    <t>majątkowe</t>
  </si>
  <si>
    <t>razem</t>
  </si>
  <si>
    <t>z tego:
wynagrodzenia i pochodne od wynagrodzeń</t>
  </si>
  <si>
    <t>Zarząd Administracyjny Mienia Komunalnego</t>
  </si>
  <si>
    <t>dotacja przedmiotowa</t>
  </si>
  <si>
    <t>RAZEM:</t>
  </si>
  <si>
    <t>DOCHODY</t>
  </si>
  <si>
    <t xml:space="preserve"> WYDATKI</t>
  </si>
  <si>
    <t>Gospodarka ściekowa i ochrona środowiska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</si>
  <si>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</si>
  <si>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</si>
  <si>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</si>
  <si>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Dochody od osób prawnych, od osób fizycznych i    od innych jednostek nieposiadających osobowości prawnej oraz wydatki związane z ich poborem</t>
  </si>
  <si>
    <t>Wpływy  z opłat za zezwolenia na sprzedaż alkoholu</t>
  </si>
  <si>
    <t>WYDATKI</t>
  </si>
  <si>
    <t>Wpłaty jednostek na fundusz celowy</t>
  </si>
  <si>
    <t>Zakup usług dostępu do sieci internet</t>
  </si>
  <si>
    <t>Sołectwo</t>
  </si>
  <si>
    <t xml:space="preserve">Plan </t>
  </si>
  <si>
    <t xml:space="preserve">Transport i łączność </t>
  </si>
  <si>
    <t>Budziszewko</t>
  </si>
  <si>
    <t>Remont dróg gminnych</t>
  </si>
  <si>
    <t>Garbatka</t>
  </si>
  <si>
    <t>Jaracz</t>
  </si>
  <si>
    <t>Zakup tłucznia, gruzu na drogi gminne</t>
  </si>
  <si>
    <t>Karolewo</t>
  </si>
  <si>
    <t>Remont drogi gminnej</t>
  </si>
  <si>
    <t>Owczegłowy</t>
  </si>
  <si>
    <t>Zakup wiaty przystankowej</t>
  </si>
  <si>
    <t>Owieczki</t>
  </si>
  <si>
    <t xml:space="preserve">Budowa parkingu lub zakup materiałów na remont dróg </t>
  </si>
  <si>
    <t>Parkowo</t>
  </si>
  <si>
    <t xml:space="preserve">1) Utwardzenie drogi Boguniewskiej – 7.000 zł
2) zakup 30 ton łupku na naprawę drogi na Mokrzu – 1.000 zł </t>
  </si>
  <si>
    <t>Słomowo</t>
  </si>
  <si>
    <t xml:space="preserve">Zakup wiaty przystankowej </t>
  </si>
  <si>
    <t>Gościejewo</t>
  </si>
  <si>
    <t>Kaziopole</t>
  </si>
  <si>
    <t>Równanie dróg gruntowych</t>
  </si>
  <si>
    <t>Pruśce</t>
  </si>
  <si>
    <t>Ruda</t>
  </si>
  <si>
    <t>Studzieniec</t>
  </si>
  <si>
    <t>Zamontowanie wiaty przystankowej w miejscowości Międzylesie</t>
  </si>
  <si>
    <t>Ogrodzenie placu zabaw</t>
  </si>
  <si>
    <t xml:space="preserve">Uzupełnienie wyposażenia placu zabaw </t>
  </si>
  <si>
    <t>Budowa wejścia na plac zabaw</t>
  </si>
  <si>
    <t xml:space="preserve">Bezpieczeństwo publiczne i ochrona przeciwpożarowa </t>
  </si>
  <si>
    <t>Wsparcie działalności OSP</t>
  </si>
  <si>
    <t>Remont strażnicy OSP</t>
  </si>
  <si>
    <t>Zakup wyposażenia ( artykuły edukacyjne) dla Przedszkola w Parkowie</t>
  </si>
  <si>
    <t xml:space="preserve">Zakup materiałów edukacyjnych dla dzieci i młodzieży </t>
  </si>
  <si>
    <t>Pielęgnacja zieleni na terenie sołectwa</t>
  </si>
  <si>
    <t>Utrzymanie  i pielęgnacja wiejskich terenów zielonych</t>
  </si>
  <si>
    <t xml:space="preserve">Pielęgnacja zieleni </t>
  </si>
  <si>
    <t>Tarnowo</t>
  </si>
  <si>
    <t xml:space="preserve">Zakup wyposażenia do sali wiejskiej </t>
  </si>
  <si>
    <t>1) Utrzymanie porządku, czystości w świetlicy wiejskiej, wokół świetlicy na placu zabaw – 100 zł 
2) Zakup materiałów do wykonania wiaty przy świetlicy - 3.000 zł</t>
  </si>
  <si>
    <t>Remont i wyposażenie świetlicy wiejskiej</t>
  </si>
  <si>
    <t>Prace remontowe przy świetlicy wiejskiej</t>
  </si>
  <si>
    <t>Nienawiszcz</t>
  </si>
  <si>
    <t>Zakup wyposażenia do świetlicy wiejskiej</t>
  </si>
  <si>
    <t>Utrzymanie, wyposażenie świetlicy</t>
  </si>
  <si>
    <t xml:space="preserve">1) Zakup wyposażenia do kuchni – 1.000 zł 
2) Zakup drzwi do sali wiejskiej – 1.200 zł </t>
  </si>
  <si>
    <t>Zakup materiałów i wyposażenia świetlicy</t>
  </si>
  <si>
    <t>Doposażenie świetlicy</t>
  </si>
  <si>
    <t>Zakup energii elektrycznej, gazu, prądu</t>
  </si>
  <si>
    <t>Boguniewo</t>
  </si>
  <si>
    <t>Utrzymanie i wyposażenie świetlicy wiejskiej</t>
  </si>
  <si>
    <t xml:space="preserve">Gościejewo </t>
  </si>
  <si>
    <t xml:space="preserve">Wywóz nieczystości płynnych i stałych </t>
  </si>
  <si>
    <t>Laskowo</t>
  </si>
  <si>
    <t>Renowacja pokrycia dachu świetlicy w Laskowie</t>
  </si>
  <si>
    <t xml:space="preserve">Ubezpieczenie sali wiejskiej </t>
  </si>
  <si>
    <t xml:space="preserve">Biblioteki </t>
  </si>
  <si>
    <t>Wsparcie działań Biblioteki Publicznej w Parkowie</t>
  </si>
  <si>
    <t>Organizacja imprez kulturalno – sportowych</t>
  </si>
  <si>
    <t xml:space="preserve">Organizacja imprez kulturalnych </t>
  </si>
  <si>
    <t>Organizacja imprez kulturalnych i zajęć świetlicowych</t>
  </si>
  <si>
    <t xml:space="preserve">Organizacja imprez o charakterze kulturalnym i  sportowym </t>
  </si>
  <si>
    <t xml:space="preserve">1) Organizacja imprez kulturalnych – 2.286 zł 
 2) Budowa wiaty wraz z otoczeniem na terenie nad jeziorem Nienawiszcz – 2.000 zł </t>
  </si>
  <si>
    <t>Organizacja imprez kulturalnych i oświatowych</t>
  </si>
  <si>
    <t>Organizacja imprez kulturalnych i festynów rodzinnych</t>
  </si>
  <si>
    <t>Organizacja imprez kulturalnych i społecznych</t>
  </si>
  <si>
    <t>Organizacja imprez o charakterze kulturalnym i  sportowym</t>
  </si>
  <si>
    <t>Organizowanie imprez kulturalno – sportowych</t>
  </si>
  <si>
    <t>Wyjazd edukacyjny mieszkańców sołectwa</t>
  </si>
  <si>
    <t>Utrzymanie boiska sportowego i ogródka jordanowskiego</t>
  </si>
  <si>
    <t>Pielęgnacja zieleni na boisku sportowym</t>
  </si>
  <si>
    <t>Utrzymanie boiska sportowego</t>
  </si>
  <si>
    <t>Prace pielęgnacyjne na stadionie sportowym Gościejewo</t>
  </si>
  <si>
    <t xml:space="preserve">Utrzymanie murawy na boisku sportowym </t>
  </si>
  <si>
    <t>Pielęgnacja boiska sportowego oraz organizacja rozgrywek GLPN</t>
  </si>
  <si>
    <t>Pielęgnacja boiska sportowego i terenów przyległych</t>
  </si>
  <si>
    <t>Organizacja imprez sportowych, dbanie o boiska sportowe</t>
  </si>
  <si>
    <t>Utrzymanie boisk wiejskich</t>
  </si>
  <si>
    <t xml:space="preserve">Prace pielęgnacyjne na boisku sportowym </t>
  </si>
  <si>
    <t xml:space="preserve">1) Pielęgnacja zieleni na boisku sportowym – 2.800 zł 
2) Zakup stroi i wyposażenia dla drużyny piłkarskiej – 1.000 zł </t>
  </si>
  <si>
    <t>Zakup kosiarki lub wykonanie bramy wjazdowej</t>
  </si>
  <si>
    <t>Urządzenie i zadaszenie tarasu przy Strzelnicy</t>
  </si>
  <si>
    <t>Nazwa sołectwa/ przedsięwzięcia</t>
  </si>
  <si>
    <t>Liczba mieszkańców
na dzień 30.06.2012r.</t>
  </si>
  <si>
    <t xml:space="preserve">Organizacja imprez kulturalno-sportowych, </t>
  </si>
  <si>
    <t>Utrzymanie i pielęgnacja wiejskich terenów zielonych</t>
  </si>
  <si>
    <t>Utrzymania boiska sportowego</t>
  </si>
  <si>
    <t>Zakup energii elektrycznej, gazu , wywóz nieczystości stałych i płynnych</t>
  </si>
  <si>
    <t>Zakup wyposażenia do sali wiejskiej</t>
  </si>
  <si>
    <t>Ubezpieczenie świetlicy wiejskiej</t>
  </si>
  <si>
    <t>Organizacja imprez kulturalno-sportowych</t>
  </si>
  <si>
    <t>Prace pielęgnacyjne na stadionie sportowym i terenów przyległych</t>
  </si>
  <si>
    <t>Zakup wyposażenia (artukuły edukacyjne) dla Przedszkola w Parkowie</t>
  </si>
  <si>
    <t>Urztymanie porządku, czystości w świetlicy wiejskiej, wokół świetlicy, placu zabaw</t>
  </si>
  <si>
    <t>Zakup materiałów do wykonanie wiaty przy świetlicy</t>
  </si>
  <si>
    <t>Organizacja imprez kulturalno - sportowych</t>
  </si>
  <si>
    <t>Utrzymanie murawy na boisku sportowym</t>
  </si>
  <si>
    <t>Remont i wyposażenia świetlicy wiejskiej</t>
  </si>
  <si>
    <t>Urzymanie boiska sportowego</t>
  </si>
  <si>
    <t>Organizacja imprez kulturalnych</t>
  </si>
  <si>
    <t>Renowacja pokrycia dachu świetlicy</t>
  </si>
  <si>
    <t>Budowa wiaty wraz z otoczeniem na terenie nad jeziorem Nienawiszcz</t>
  </si>
  <si>
    <t>Pielegnacja boiska sportowego i terenów przyległych</t>
  </si>
  <si>
    <t>Budowa parkingu lub zakup materiałów na remont dróg</t>
  </si>
  <si>
    <t>Zakup materiałów edukacynych dla dzieci i młodzieży</t>
  </si>
  <si>
    <t>Zakup wyposażenia do kuchni</t>
  </si>
  <si>
    <t>Zakup drzwi do sali wiejskiej</t>
  </si>
  <si>
    <t>Utwardzenie drogi Boguniewskiej</t>
  </si>
  <si>
    <t>Zakup 30 ton łupku na naprawę drogi na Mokrzu</t>
  </si>
  <si>
    <t>Wsparcie działalności Publicznej Biblioteki w Parkowie</t>
  </si>
  <si>
    <t>Równanie dróg gminnych</t>
  </si>
  <si>
    <t>Utrzymanie boisk sportowych</t>
  </si>
  <si>
    <t>Uzupełnienie wyposażenia placu zabaw</t>
  </si>
  <si>
    <t>Orgazniacja imprez kulturalnych i sportowych</t>
  </si>
  <si>
    <t>Prace pielęgnacyjne na boisku sportowym</t>
  </si>
  <si>
    <t>Zakup stroi i wyposażenia dla drużyny piłkarskiej</t>
  </si>
  <si>
    <t xml:space="preserve">Pielęgnacja zieleni na terenie sołectwa </t>
  </si>
  <si>
    <t>Organizacja imprez o charakterze kulturalnym i sportowym</t>
  </si>
  <si>
    <t>Urządzanie i zadaszenie tarasu przy strzelnicy</t>
  </si>
  <si>
    <t>Plan</t>
  </si>
  <si>
    <t>Wpływy z innych lokalnych opłat pobiernaych przez jednostki samorządu terytorialnego na podstawie odrębnych ustaw</t>
  </si>
  <si>
    <t>obsługa systemu - odbiór odpadów</t>
  </si>
  <si>
    <t>przesyłki pocztowe</t>
  </si>
  <si>
    <t>aktualizacja  dwóch systemów oprogramowania</t>
  </si>
  <si>
    <t>Urzędy gmin (miast na prawach powiatu)</t>
  </si>
  <si>
    <t>Składki na ubezpieczenie społeczne</t>
  </si>
  <si>
    <t>Zmiany</t>
  </si>
  <si>
    <t>Plan obowiazujący na dzień 31.12.2013r.</t>
  </si>
  <si>
    <t>Plan na 01.01.2013r.</t>
  </si>
  <si>
    <t>Wykonanie</t>
  </si>
  <si>
    <t>Należności pozostałe 
do zapłaty
 ogółem</t>
  </si>
  <si>
    <t>zaległości</t>
  </si>
  <si>
    <t>Nadpłaty</t>
  </si>
  <si>
    <t>Saldo końcowe</t>
  </si>
  <si>
    <t>Plan obowiązujący na 01.01.2013r.</t>
  </si>
  <si>
    <t>Załącznik Nr 1 do sprawozdania opisowego</t>
  </si>
  <si>
    <t>Wydatki zrealizowane w ramach funduszu sołeckiego</t>
  </si>
  <si>
    <t>Załącznik Nr 2 do sprawozdania opisowego</t>
  </si>
  <si>
    <t>z tego:</t>
  </si>
  <si>
    <t>dochody bieżące</t>
  </si>
  <si>
    <t>subwencje ogólne z budżetu państwa</t>
  </si>
  <si>
    <t>udziały w podatku dochodowym od osób fiycznych</t>
  </si>
  <si>
    <t>podatki i opłaty</t>
  </si>
  <si>
    <t>pozostałe dochody</t>
  </si>
  <si>
    <t>dochody majątkowe</t>
  </si>
  <si>
    <t>sprzedaż majątku</t>
  </si>
  <si>
    <t>dotacji oraz środków przeznaczonych na inwestycje</t>
  </si>
  <si>
    <t>dotacje i środki przeznaczone na cele bieżące</t>
  </si>
  <si>
    <t>przekształcenie prawa użytkowania wieczystego w parwo wlasności</t>
  </si>
  <si>
    <t>udziały w podatku dochodowym od osób prawnych</t>
  </si>
  <si>
    <t>Wydatki bieżące</t>
  </si>
  <si>
    <t>1)</t>
  </si>
  <si>
    <t xml:space="preserve"> wydatki jednostek budżetowych</t>
  </si>
  <si>
    <t>a) wynagrodzenia i składki od nich naliczone</t>
  </si>
  <si>
    <t>2)</t>
  </si>
  <si>
    <t>3)</t>
  </si>
  <si>
    <t>4)</t>
  </si>
  <si>
    <t>obsługa długu - odsteki od kredytów i pożyczek</t>
  </si>
  <si>
    <t>5)</t>
  </si>
  <si>
    <t>Wydatki majątkowe</t>
  </si>
  <si>
    <t xml:space="preserve"> pozostałe wydatki majątkowe</t>
  </si>
  <si>
    <t>dotacje przekazane z budżetu na zadania inwestycyjne</t>
  </si>
  <si>
    <t>Załącznik Nr 3 do sprawozdania opisowego</t>
  </si>
  <si>
    <t>PLAN I WYKONANIE</t>
  </si>
  <si>
    <t>Plan 2013 roku</t>
  </si>
  <si>
    <t>przychodów</t>
  </si>
  <si>
    <t>rozchodów</t>
  </si>
  <si>
    <t>Wykonanie 
na dzień 31.12.2013 roku</t>
  </si>
  <si>
    <t>% wykonania</t>
  </si>
  <si>
    <t>x</t>
  </si>
  <si>
    <t>Załącznik Nr 4 do  sprawozdania opisowego</t>
  </si>
  <si>
    <t>Wykonanie na dzień 31.12.2013r.</t>
  </si>
  <si>
    <t>Razem: rozdział 60014</t>
  </si>
  <si>
    <t>Razem: rozdział 60016</t>
  </si>
  <si>
    <t>Razem: rozdział 63095</t>
  </si>
  <si>
    <t>Razem: rozdział 70005</t>
  </si>
  <si>
    <t>Rzem: rozdzial 75023</t>
  </si>
  <si>
    <t>Razem: rozdzial 75411</t>
  </si>
  <si>
    <t>Razem: rozdział 75412</t>
  </si>
  <si>
    <t>Razem: rozdiał 80101</t>
  </si>
  <si>
    <t>Razem: rozdział 80103</t>
  </si>
  <si>
    <t>Razem: rozdział 90001</t>
  </si>
  <si>
    <t>Razem: rozdział 90015</t>
  </si>
  <si>
    <t>Razem: rozdział 90095</t>
  </si>
  <si>
    <t>Razem: rozdział 85111</t>
  </si>
  <si>
    <t>Razem: rozdział 92109</t>
  </si>
  <si>
    <t>Razem: rozdział 92601</t>
  </si>
  <si>
    <t xml:space="preserve">OGÓŁEM: </t>
  </si>
  <si>
    <t>Załącznik Nr 5 do sprawozdania opisowego</t>
  </si>
  <si>
    <t>Plan i wykonanie dochodów i wydatków związanych z realizacją zadań  z zakresu administracji rządowej 
i innych zadań zleconych gminie ustawami w 2013 roku</t>
  </si>
  <si>
    <t xml:space="preserve">Plan i wykonanie dochodów i wydatków związanych z realizacją zadań własnych w 2013 roku </t>
  </si>
  <si>
    <t>Załącznik Nr 6 do sprawozdania opisowego</t>
  </si>
  <si>
    <t>Załącznik Nr 7 do sprawozdania opisowego</t>
  </si>
  <si>
    <t>ZESTAWIENIE PLANOWANYCH I WYKONANYCH DOTACJI W 2013 ROKU</t>
  </si>
  <si>
    <t xml:space="preserve">Plan
</t>
  </si>
  <si>
    <t xml:space="preserve">                                                                                Załącznik Nr 9 do sprawozdania opisowego</t>
  </si>
  <si>
    <t>Plan i wykonanie dochodów i wydatków z opłat i kar za korzystanie
 ze środowiska na  2013 rok</t>
  </si>
  <si>
    <t>0580</t>
  </si>
  <si>
    <t>Załącznik Nr 8 do sprawozdania opisowego</t>
  </si>
  <si>
    <t>Załącznik Nr 10 do sprawozdania opisowego</t>
  </si>
  <si>
    <t>PLAN I WYKONANIE PRZYCHODÓW I KOSZTÓW ZAKŁADU BUDŻETOWEGO GMINY ROGOŹNO W 2013 ROKU</t>
  </si>
  <si>
    <t>PLAN I WYKONANIE DOCHODÓW Z TYTUŁU WYDAWANIA ZEZWOLEŃ NA SPRZEDAŻ</t>
  </si>
  <si>
    <t xml:space="preserve">Plan 
</t>
  </si>
  <si>
    <t>Wykonanie
na dzień 31.12.2013r.</t>
  </si>
  <si>
    <t xml:space="preserve">                                                       Załącznik Nr 11 do sprawozdania opisowego                                         </t>
  </si>
  <si>
    <t xml:space="preserve"> PLAN I WYKONANIE WYDATKÓW NA PRZEDSIĘWZIĘCIA REALIZOWANE W RAMACH FUNDUSZU 
SOŁECKIEGO W  2013 ROKU</t>
  </si>
  <si>
    <t>Plan Funduszu sołeckiego</t>
  </si>
  <si>
    <t>Wykonanie 
na dzień 31.12.2013r.</t>
  </si>
  <si>
    <t>0560</t>
  </si>
  <si>
    <t>Zaległości z tytułu podatków i opłat zniesionych</t>
  </si>
  <si>
    <t>0870</t>
  </si>
  <si>
    <t>Wpływy ze sprzedaży składników majątkowych</t>
  </si>
  <si>
    <t>01010</t>
  </si>
  <si>
    <t>Należności wymagalne</t>
  </si>
  <si>
    <t>Zobowiązania niewymagalne</t>
  </si>
  <si>
    <t>za okres od 01 lipca do 31 grudnia 2013 roku</t>
  </si>
  <si>
    <t xml:space="preserve">Planowane i wykonane dochody i wydatki  z tytułu opłat za gospodarowanie odpadami komunalnymi  </t>
  </si>
  <si>
    <t>Infrastruktura wodociągowa i sanitacyjna wsi</t>
  </si>
  <si>
    <t>Grzywny i inne kary pieniężne od osób prawnych i innych jendostek organizacyjnych</t>
  </si>
  <si>
    <t>wydatki na programy finansowane z udziałem środków, o których mowa w art. 5 ust.1 pkt 2 i 3</t>
  </si>
  <si>
    <t>wydatki na projekty finansowane z udziałem środków, o których mowa w art. 5 ust. 1 pkt 2 i 3</t>
  </si>
  <si>
    <t>wydatki jednostek budżetowych</t>
  </si>
  <si>
    <t>a) wynagrodzenia osobowe pracowników</t>
  </si>
  <si>
    <t>b) dodatkowe wynagrodzenie roczne</t>
  </si>
  <si>
    <t>c) wydatki agencyjno - prowizyjne</t>
  </si>
  <si>
    <t>d) wynagrodzenia bezosobowe</t>
  </si>
  <si>
    <t>e) składki na ubezpieczenia społeczne</t>
  </si>
  <si>
    <t>f) składki na Fundusz Pracy</t>
  </si>
  <si>
    <t>wydatki na programy finansowane z udzialem środków, 
o których mowa w art. 5 ust.1 pkt 2 i 3</t>
  </si>
  <si>
    <t>RAZEM PLAN:</t>
  </si>
  <si>
    <t>RAZEM WYKONANIE:</t>
  </si>
  <si>
    <r>
      <t xml:space="preserve">w tym:
</t>
    </r>
    <r>
      <rPr>
        <sz val="10"/>
        <rFont val="Arial CE"/>
        <charset val="238"/>
      </rPr>
      <t>wydatki, które nie wygasają 
z upływem 
2013 roku</t>
    </r>
  </si>
  <si>
    <t>Zakup ksera dla ZS w Gościejewie</t>
  </si>
  <si>
    <t>Zakup ksera dla SP Nr 2 w Rogoźnie</t>
  </si>
  <si>
    <t>Zakupy tablicy multimedialnej dla SP Nr 2 w Rogoźnie</t>
  </si>
  <si>
    <t>Tabela Nr 1 do załącznika nr 11</t>
  </si>
  <si>
    <t xml:space="preserve">                                                                   Załacznik Nr 12 do sprawozdania opisowego</t>
  </si>
  <si>
    <t>Załacznik Nr 13 do sprawozdania opisowego</t>
  </si>
  <si>
    <t>zł</t>
  </si>
  <si>
    <t>WYKAZ  WYKONANYCH WYDATKÓW MAJĄTKOWYCH GMINY UJĘTYCH W PLANIE BUDŻETU NA ROK 2013</t>
  </si>
  <si>
    <t>W 2013 ROKU</t>
  </si>
  <si>
    <t>Na dzień 31.12.2013 roku nadwyżka opłat uwzględniająca należności, nadpłaty, wydatki wykonanie i zobowiązania wynosi:</t>
  </si>
  <si>
    <t>Zobowiązania niewymagalane</t>
  </si>
  <si>
    <t>Wydatki, które nie wygasają z upływem roku budżetowego</t>
  </si>
  <si>
    <t>b) wydatki związane z realizacją zadań statutowych</t>
  </si>
  <si>
    <t>dotacje na zadania bieżące</t>
  </si>
  <si>
    <t>świadczenia na rzecz osób fizycznych</t>
  </si>
  <si>
    <r>
      <rPr>
        <b/>
        <sz val="9"/>
        <color indexed="8"/>
        <rFont val="Calibri"/>
        <family val="2"/>
        <charset val="238"/>
      </rPr>
      <t>%</t>
    </r>
    <r>
      <rPr>
        <b/>
        <sz val="9"/>
        <color indexed="8"/>
        <rFont val="Arial"/>
        <family val="2"/>
        <charset val="238"/>
      </rPr>
      <t xml:space="preserve"> Wykonania</t>
    </r>
  </si>
  <si>
    <t>Grzywny i inne kary pieniężne od osób prawnych i innych jednostek organizacyjnych</t>
  </si>
  <si>
    <t>WYDATKI NA PRZEDSIĘWZIĘCIA W RAMACH FUNDUSZU SOŁECKIEGO W 2013 ROKU</t>
  </si>
  <si>
    <t>Dokonano zwiększenia planu wydatków  ze środków budżetu przed roztrzygnięciem postępowana zamówień publicznych w sprawie wyboru wykonawcy na odbór odpadów w ramach systemu zagospodarowania odpadów komunalnych. 
Nie zwiększono planu dochodów z tytułu opłat wnoszonych od mieszkańców - przjęto  do planu dochody wg prognozowanej ściągalności na poziomie 80% .</t>
  </si>
  <si>
    <t>ZMIANY W PLANIE WYDATKÓW BUDŻETU GMINY ROGOŹNO Z TYTUŁU WYNAGRODZEŃ 
I POCHODNYCH OD NICH NALICZONYCH ORAZ REALIZACJA TYCH WYDATKÓW 
za okres od początku roku do dnia 31 grudnia 2013 roku</t>
  </si>
  <si>
    <t>ZMIANY W PLANIE DOCHODÓW BUDŻETU GMINY ROGOŹNO ORAZ REALIZACJA DOCHODÓW
za okres od początku roku do dnia 31 grudnia 2013 roku</t>
  </si>
  <si>
    <t>ZMIANY W PLANIE WYDATKÓW BUDŻETU GMINY ROGOŹNO ORAZ REALIZACJA WYDATKÓW
za okres od początku roku do dnia 31 grudnia 2013 roku</t>
  </si>
  <si>
    <t>Zwroty dotacji 
za 2013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</si>
</sst>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  <numFmt numFmtId="165" formatCode="???"/>
    <numFmt numFmtId="166" formatCode="?????"/>
    <numFmt numFmtId="167" formatCode="????"/>
    <numFmt numFmtId="168" formatCode="_-* #,##0.00\ _z_ł_-;\-* #,##0.00\ _z_ł_-;_-* \-??\ _z_ł_-;_-@_-"/>
    <numFmt numFmtId="169" formatCode="???.??0\,00"/>
    <numFmt numFmtId="170" formatCode="?"/>
    <numFmt numFmtId="171" formatCode="#,##0.00\ [$zł-415];[Red]\-#,##0.00\ [$zł-415]"/>
  </numFmts>
  <fonts count="114" x14ac:knownFonts="1"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8"/>
      <color indexed="8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9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charset val="238"/>
    </font>
    <font>
      <b/>
      <sz val="12"/>
      <name val="Times New Roman"/>
      <family val="1"/>
    </font>
    <font>
      <b/>
      <sz val="10"/>
      <color indexed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"/>
      <family val="2"/>
      <charset val="238"/>
    </font>
    <font>
      <i/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charset val="238"/>
    </font>
    <font>
      <i/>
      <sz val="9"/>
      <name val="Arial CE"/>
      <charset val="238"/>
    </font>
    <font>
      <b/>
      <i/>
      <sz val="9"/>
      <name val="Arial CE"/>
      <charset val="238"/>
    </font>
    <font>
      <b/>
      <sz val="9"/>
      <name val="Arial CE"/>
      <charset val="238"/>
    </font>
    <font>
      <i/>
      <sz val="7"/>
      <name val="Arial CE"/>
      <charset val="238"/>
    </font>
    <font>
      <sz val="9"/>
      <name val="Arial CE"/>
      <charset val="238"/>
    </font>
    <font>
      <u/>
      <sz val="10"/>
      <name val="Arial CE"/>
      <charset val="238"/>
    </font>
    <font>
      <sz val="10"/>
      <color indexed="8"/>
      <name val="Arial"/>
      <family val="2"/>
      <charset val="238"/>
    </font>
    <font>
      <b/>
      <sz val="9"/>
      <name val="Times New Roman"/>
      <family val="1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8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sz val="11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  <charset val="1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i/>
      <sz val="9"/>
      <name val="Arial"/>
      <family val="2"/>
      <charset val="238"/>
    </font>
    <font>
      <b/>
      <sz val="12"/>
      <name val="Arial CE"/>
      <charset val="238"/>
    </font>
    <font>
      <b/>
      <sz val="8"/>
      <name val="Arial CE"/>
      <charset val="238"/>
    </font>
    <font>
      <b/>
      <sz val="11"/>
      <name val="Arial CE"/>
      <charset val="238"/>
    </font>
    <font>
      <b/>
      <sz val="8"/>
      <name val="Arial"/>
      <family val="2"/>
      <charset val="1"/>
    </font>
    <font>
      <i/>
      <sz val="9"/>
      <color indexed="8"/>
      <name val="Arial"/>
      <family val="2"/>
      <charset val="1"/>
    </font>
    <font>
      <sz val="8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sz val="12"/>
      <name val="Arial"/>
      <family val="2"/>
      <charset val="1"/>
    </font>
    <font>
      <sz val="8.2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8.5500000000000007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5"/>
      <color indexed="8"/>
      <name val="Arial"/>
      <family val="2"/>
      <charset val="238"/>
    </font>
    <font>
      <b/>
      <sz val="7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b/>
      <sz val="6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9"/>
      <name val="Arial CE"/>
      <family val="2"/>
      <charset val="238"/>
    </font>
    <font>
      <i/>
      <sz val="10"/>
      <name val="Arial CE"/>
      <family val="2"/>
      <charset val="238"/>
    </font>
    <font>
      <b/>
      <sz val="9.5"/>
      <name val="Arial"/>
      <family val="2"/>
      <charset val="238"/>
    </font>
    <font>
      <b/>
      <sz val="7"/>
      <color indexed="8"/>
      <name val="Arial"/>
      <family val="2"/>
      <charset val="1"/>
    </font>
    <font>
      <sz val="7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sz val="7.5"/>
      <color indexed="8"/>
      <name val="Arial"/>
      <family val="2"/>
      <charset val="1"/>
    </font>
    <font>
      <b/>
      <sz val="7.5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Arial CE"/>
      <charset val="238"/>
    </font>
    <font>
      <b/>
      <sz val="7"/>
      <name val="Arial CE"/>
      <charset val="238"/>
    </font>
    <font>
      <b/>
      <sz val="6"/>
      <name val="Arial CE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8.25"/>
      <color theme="0" tint="-0.14999847407452621"/>
      <name val="Arial"/>
      <family val="2"/>
      <charset val="238"/>
    </font>
    <font>
      <sz val="8.25"/>
      <name val="Arial"/>
      <family val="2"/>
      <charset val="238"/>
    </font>
    <font>
      <b/>
      <sz val="9"/>
      <color indexed="8"/>
      <name val="Calibri"/>
      <family val="2"/>
      <charset val="238"/>
    </font>
    <font>
      <b/>
      <sz val="7.5"/>
      <color indexed="8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2"/>
        <bgColor indexed="4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46"/>
      </patternFill>
    </fill>
    <fill>
      <patternFill patternType="solid">
        <fgColor indexed="31"/>
        <bgColor indexed="46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theme="0" tint="-0.499984740745262"/>
        <bgColor indexed="0"/>
      </patternFill>
    </fill>
  </fills>
  <borders count="20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/>
      <diagonal/>
    </border>
    <border>
      <left/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</borders>
  <cellStyleXfs count="26">
    <xf numFmtId="0" fontId="0" fillId="0" borderId="0"/>
    <xf numFmtId="0" fontId="1" fillId="0" borderId="0" applyNumberFormat="0" applyFill="0" applyBorder="0" applyAlignment="0" applyProtection="0">
      <alignment vertical="top"/>
    </xf>
    <xf numFmtId="0" fontId="10" fillId="3" borderId="0" applyNumberFormat="0" applyBorder="0" applyAlignment="0" applyProtection="0"/>
    <xf numFmtId="0" fontId="11" fillId="0" borderId="0"/>
    <xf numFmtId="0" fontId="12" fillId="0" borderId="0"/>
    <xf numFmtId="0" fontId="13" fillId="0" borderId="0" applyNumberFormat="0" applyFill="0" applyBorder="0" applyAlignment="0" applyProtection="0">
      <alignment vertical="top"/>
    </xf>
    <xf numFmtId="0" fontId="10" fillId="0" borderId="0"/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4" fillId="0" borderId="0"/>
    <xf numFmtId="0" fontId="15" fillId="0" borderId="0"/>
    <xf numFmtId="44" fontId="14" fillId="0" borderId="0" applyFont="0" applyFill="0" applyBorder="0" applyAlignment="0" applyProtection="0"/>
    <xf numFmtId="0" fontId="15" fillId="0" borderId="0"/>
    <xf numFmtId="0" fontId="1" fillId="0" borderId="0" applyNumberFormat="0" applyFill="0" applyBorder="0" applyAlignment="0" applyProtection="0">
      <alignment vertical="top"/>
    </xf>
    <xf numFmtId="0" fontId="10" fillId="0" borderId="0"/>
    <xf numFmtId="0" fontId="15" fillId="0" borderId="0"/>
    <xf numFmtId="0" fontId="14" fillId="0" borderId="0"/>
    <xf numFmtId="0" fontId="14" fillId="0" borderId="0"/>
    <xf numFmtId="168" fontId="12" fillId="0" borderId="0" applyFill="0" applyBorder="0" applyAlignment="0" applyProtection="0"/>
    <xf numFmtId="0" fontId="15" fillId="0" borderId="0"/>
    <xf numFmtId="0" fontId="15" fillId="0" borderId="0"/>
    <xf numFmtId="0" fontId="80" fillId="0" borderId="0"/>
    <xf numFmtId="0" fontId="104" fillId="0" borderId="0" applyNumberFormat="0" applyFill="0" applyBorder="0" applyAlignment="0" applyProtection="0">
      <alignment vertical="top"/>
    </xf>
  </cellStyleXfs>
  <cellXfs count="1815">
    <xf numFmtId="0" fontId="0" fillId="0" borderId="0" xfId="0"/>
    <xf numFmtId="0" fontId="2" fillId="0" borderId="0" xfId="1" applyNumberFormat="1" applyFont="1" applyFill="1" applyBorder="1" applyAlignment="1" applyProtection="1">
      <alignment horizontal="left" vertical="top"/>
      <protection locked="0"/>
    </xf>
    <xf numFmtId="0" fontId="3" fillId="0" borderId="0" xfId="1" applyNumberFormat="1" applyFont="1" applyFill="1" applyBorder="1" applyAlignment="1" applyProtection="1">
      <alignment horizontal="left"/>
      <protection locked="0"/>
    </xf>
    <xf numFmtId="49" fontId="7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2" borderId="1" xfId="1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12"/>
    <xf numFmtId="0" fontId="17" fillId="0" borderId="0" xfId="13" applyFont="1"/>
    <xf numFmtId="0" fontId="19" fillId="0" borderId="0" xfId="12" applyFont="1" applyAlignment="1">
      <alignment horizontal="left"/>
    </xf>
    <xf numFmtId="0" fontId="5" fillId="0" borderId="0" xfId="13" applyFont="1" applyAlignment="1">
      <alignment vertical="top" wrapText="1"/>
    </xf>
    <xf numFmtId="0" fontId="22" fillId="4" borderId="14" xfId="12" quotePrefix="1" applyFont="1" applyFill="1" applyBorder="1" applyAlignment="1">
      <alignment horizontal="center" vertical="top" wrapText="1"/>
    </xf>
    <xf numFmtId="0" fontId="23" fillId="4" borderId="15" xfId="12" applyFont="1" applyFill="1" applyBorder="1" applyAlignment="1">
      <alignment horizontal="center" vertical="top" wrapText="1"/>
    </xf>
    <xf numFmtId="0" fontId="22" fillId="4" borderId="16" xfId="12" applyFont="1" applyFill="1" applyBorder="1" applyAlignment="1">
      <alignment vertical="top" wrapText="1"/>
    </xf>
    <xf numFmtId="4" fontId="22" fillId="4" borderId="17" xfId="12" applyNumberFormat="1" applyFont="1" applyFill="1" applyBorder="1" applyAlignment="1">
      <alignment horizontal="right" vertical="top" wrapText="1"/>
    </xf>
    <xf numFmtId="4" fontId="22" fillId="4" borderId="19" xfId="12" applyNumberFormat="1" applyFont="1" applyFill="1" applyBorder="1" applyAlignment="1">
      <alignment horizontal="right" vertical="top" wrapText="1"/>
    </xf>
    <xf numFmtId="4" fontId="22" fillId="4" borderId="20" xfId="12" applyNumberFormat="1" applyFont="1" applyFill="1" applyBorder="1" applyAlignment="1">
      <alignment horizontal="right" vertical="top" wrapText="1"/>
    </xf>
    <xf numFmtId="0" fontId="23" fillId="0" borderId="21" xfId="12" applyFont="1" applyBorder="1" applyAlignment="1">
      <alignment horizontal="center" vertical="top" wrapText="1"/>
    </xf>
    <xf numFmtId="0" fontId="24" fillId="5" borderId="16" xfId="12" quotePrefix="1" applyFont="1" applyFill="1" applyBorder="1" applyAlignment="1">
      <alignment horizontal="center" vertical="top" wrapText="1"/>
    </xf>
    <xf numFmtId="0" fontId="23" fillId="5" borderId="16" xfId="12" applyFont="1" applyFill="1" applyBorder="1" applyAlignment="1">
      <alignment horizontal="center" vertical="top" wrapText="1"/>
    </xf>
    <xf numFmtId="0" fontId="24" fillId="5" borderId="16" xfId="12" applyFont="1" applyFill="1" applyBorder="1" applyAlignment="1">
      <alignment vertical="top" wrapText="1"/>
    </xf>
    <xf numFmtId="4" fontId="24" fillId="5" borderId="17" xfId="12" applyNumberFormat="1" applyFont="1" applyFill="1" applyBorder="1" applyAlignment="1">
      <alignment horizontal="right" vertical="top" wrapText="1"/>
    </xf>
    <xf numFmtId="4" fontId="24" fillId="5" borderId="22" xfId="12" applyNumberFormat="1" applyFont="1" applyFill="1" applyBorder="1" applyAlignment="1">
      <alignment horizontal="right" vertical="top" wrapText="1"/>
    </xf>
    <xf numFmtId="4" fontId="24" fillId="5" borderId="23" xfId="12" applyNumberFormat="1" applyFont="1" applyFill="1" applyBorder="1" applyAlignment="1">
      <alignment horizontal="right" vertical="top" wrapText="1"/>
    </xf>
    <xf numFmtId="0" fontId="23" fillId="0" borderId="25" xfId="12" applyFont="1" applyBorder="1" applyAlignment="1">
      <alignment horizontal="center" vertical="top" wrapText="1"/>
    </xf>
    <xf numFmtId="0" fontId="23" fillId="0" borderId="26" xfId="12" applyFont="1" applyBorder="1" applyAlignment="1">
      <alignment horizontal="center" vertical="top" wrapText="1"/>
    </xf>
    <xf numFmtId="0" fontId="25" fillId="0" borderId="16" xfId="12" applyFont="1" applyBorder="1" applyAlignment="1">
      <alignment horizontal="center" vertical="top" wrapText="1"/>
    </xf>
    <xf numFmtId="0" fontId="25" fillId="0" borderId="16" xfId="12" applyFont="1" applyBorder="1" applyAlignment="1">
      <alignment vertical="top" wrapText="1"/>
    </xf>
    <xf numFmtId="4" fontId="25" fillId="0" borderId="17" xfId="12" applyNumberFormat="1" applyFont="1" applyBorder="1" applyAlignment="1">
      <alignment horizontal="right" vertical="top" wrapText="1"/>
    </xf>
    <xf numFmtId="4" fontId="25" fillId="0" borderId="23" xfId="12" applyNumberFormat="1" applyFont="1" applyBorder="1" applyAlignment="1">
      <alignment horizontal="right" vertical="top" wrapText="1"/>
    </xf>
    <xf numFmtId="4" fontId="25" fillId="0" borderId="22" xfId="12" applyNumberFormat="1" applyFont="1" applyBorder="1" applyAlignment="1">
      <alignment horizontal="right" vertical="top" wrapText="1"/>
    </xf>
    <xf numFmtId="0" fontId="14" fillId="0" borderId="23" xfId="12" applyBorder="1"/>
    <xf numFmtId="0" fontId="23" fillId="0" borderId="28" xfId="12" applyFont="1" applyBorder="1" applyAlignment="1">
      <alignment horizontal="center" vertical="top" wrapText="1"/>
    </xf>
    <xf numFmtId="4" fontId="25" fillId="0" borderId="28" xfId="12" applyNumberFormat="1" applyFont="1" applyBorder="1" applyAlignment="1">
      <alignment horizontal="right" vertical="top" wrapText="1"/>
    </xf>
    <xf numFmtId="4" fontId="25" fillId="0" borderId="26" xfId="12" applyNumberFormat="1" applyFont="1" applyBorder="1" applyAlignment="1">
      <alignment horizontal="right" vertical="top" wrapText="1"/>
    </xf>
    <xf numFmtId="4" fontId="26" fillId="0" borderId="23" xfId="12" applyNumberFormat="1" applyFont="1" applyBorder="1"/>
    <xf numFmtId="0" fontId="23" fillId="0" borderId="30" xfId="12" applyFont="1" applyBorder="1" applyAlignment="1">
      <alignment horizontal="center" vertical="top" wrapText="1"/>
    </xf>
    <xf numFmtId="0" fontId="24" fillId="0" borderId="16" xfId="12" applyFont="1" applyBorder="1" applyAlignment="1">
      <alignment vertical="top" wrapText="1"/>
    </xf>
    <xf numFmtId="4" fontId="26" fillId="0" borderId="19" xfId="12" applyNumberFormat="1" applyFont="1" applyBorder="1"/>
    <xf numFmtId="4" fontId="26" fillId="0" borderId="17" xfId="12" applyNumberFormat="1" applyFont="1" applyBorder="1"/>
    <xf numFmtId="0" fontId="22" fillId="4" borderId="14" xfId="12" applyFont="1" applyFill="1" applyBorder="1" applyAlignment="1">
      <alignment horizontal="center" vertical="top" wrapText="1"/>
    </xf>
    <xf numFmtId="0" fontId="24" fillId="5" borderId="16" xfId="12" applyFont="1" applyFill="1" applyBorder="1" applyAlignment="1">
      <alignment horizontal="center" vertical="top" wrapText="1"/>
    </xf>
    <xf numFmtId="4" fontId="26" fillId="0" borderId="22" xfId="12" applyNumberFormat="1" applyFont="1" applyBorder="1" applyAlignment="1">
      <alignment horizontal="right" vertical="top" wrapText="1"/>
    </xf>
    <xf numFmtId="4" fontId="27" fillId="0" borderId="23" xfId="12" applyNumberFormat="1" applyFont="1" applyBorder="1" applyAlignment="1">
      <alignment vertical="top"/>
    </xf>
    <xf numFmtId="0" fontId="23" fillId="0" borderId="31" xfId="12" applyFont="1" applyBorder="1" applyAlignment="1">
      <alignment horizontal="center" vertical="top" wrapText="1"/>
    </xf>
    <xf numFmtId="0" fontId="23" fillId="0" borderId="16" xfId="12" applyFont="1" applyBorder="1" applyAlignment="1">
      <alignment horizontal="center" vertical="top" wrapText="1"/>
    </xf>
    <xf numFmtId="4" fontId="28" fillId="4" borderId="22" xfId="12" applyNumberFormat="1" applyFont="1" applyFill="1" applyBorder="1" applyAlignment="1">
      <alignment horizontal="right" vertical="top" wrapText="1"/>
    </xf>
    <xf numFmtId="4" fontId="28" fillId="4" borderId="23" xfId="12" applyNumberFormat="1" applyFont="1" applyFill="1" applyBorder="1" applyAlignment="1">
      <alignment horizontal="right" vertical="top" wrapText="1"/>
    </xf>
    <xf numFmtId="0" fontId="24" fillId="6" borderId="16" xfId="12" applyFont="1" applyFill="1" applyBorder="1" applyAlignment="1">
      <alignment horizontal="center" vertical="top" wrapText="1"/>
    </xf>
    <xf numFmtId="0" fontId="23" fillId="6" borderId="16" xfId="12" applyFont="1" applyFill="1" applyBorder="1" applyAlignment="1">
      <alignment horizontal="center" vertical="top" wrapText="1"/>
    </xf>
    <xf numFmtId="0" fontId="27" fillId="6" borderId="16" xfId="12" applyFont="1" applyFill="1" applyBorder="1" applyAlignment="1">
      <alignment vertical="top" wrapText="1"/>
    </xf>
    <xf numFmtId="4" fontId="24" fillId="6" borderId="17" xfId="12" applyNumberFormat="1" applyFont="1" applyFill="1" applyBorder="1" applyAlignment="1">
      <alignment horizontal="right" vertical="top" wrapText="1"/>
    </xf>
    <xf numFmtId="4" fontId="27" fillId="6" borderId="22" xfId="12" applyNumberFormat="1" applyFont="1" applyFill="1" applyBorder="1" applyAlignment="1">
      <alignment horizontal="right" vertical="top" wrapText="1"/>
    </xf>
    <xf numFmtId="4" fontId="27" fillId="6" borderId="23" xfId="12" applyNumberFormat="1" applyFont="1" applyFill="1" applyBorder="1" applyAlignment="1">
      <alignment horizontal="right" vertical="top" wrapText="1"/>
    </xf>
    <xf numFmtId="4" fontId="24" fillId="0" borderId="17" xfId="12" applyNumberFormat="1" applyFont="1" applyBorder="1" applyAlignment="1">
      <alignment horizontal="right" vertical="top" wrapText="1"/>
    </xf>
    <xf numFmtId="4" fontId="24" fillId="0" borderId="23" xfId="12" applyNumberFormat="1" applyFont="1" applyBorder="1" applyAlignment="1">
      <alignment horizontal="right" vertical="top" wrapText="1"/>
    </xf>
    <xf numFmtId="4" fontId="29" fillId="0" borderId="22" xfId="12" applyNumberFormat="1" applyFont="1" applyBorder="1" applyAlignment="1">
      <alignment horizontal="right" vertical="top" wrapText="1"/>
    </xf>
    <xf numFmtId="0" fontId="27" fillId="0" borderId="23" xfId="12" applyFont="1" applyBorder="1" applyAlignment="1">
      <alignment vertical="top"/>
    </xf>
    <xf numFmtId="4" fontId="22" fillId="7" borderId="17" xfId="12" applyNumberFormat="1" applyFont="1" applyFill="1" applyBorder="1" applyAlignment="1">
      <alignment horizontal="right" vertical="top" wrapText="1"/>
    </xf>
    <xf numFmtId="0" fontId="23" fillId="4" borderId="16" xfId="12" applyFont="1" applyFill="1" applyBorder="1" applyAlignment="1">
      <alignment horizontal="center" vertical="top" wrapText="1"/>
    </xf>
    <xf numFmtId="4" fontId="22" fillId="4" borderId="16" xfId="12" applyNumberFormat="1" applyFont="1" applyFill="1" applyBorder="1" applyAlignment="1">
      <alignment horizontal="right" vertical="top" wrapText="1"/>
    </xf>
    <xf numFmtId="4" fontId="24" fillId="5" borderId="17" xfId="14" applyNumberFormat="1" applyFont="1" applyFill="1" applyBorder="1" applyAlignment="1">
      <alignment horizontal="right" vertical="top" wrapText="1"/>
    </xf>
    <xf numFmtId="4" fontId="27" fillId="5" borderId="22" xfId="12" applyNumberFormat="1" applyFont="1" applyFill="1" applyBorder="1" applyAlignment="1">
      <alignment horizontal="right" vertical="top" wrapText="1"/>
    </xf>
    <xf numFmtId="4" fontId="27" fillId="5" borderId="23" xfId="12" applyNumberFormat="1" applyFont="1" applyFill="1" applyBorder="1" applyAlignment="1">
      <alignment horizontal="right" vertical="top" wrapText="1"/>
    </xf>
    <xf numFmtId="0" fontId="24" fillId="0" borderId="16" xfId="12" applyFont="1" applyBorder="1" applyAlignment="1">
      <alignment horizontal="center" vertical="top" wrapText="1"/>
    </xf>
    <xf numFmtId="4" fontId="23" fillId="0" borderId="28" xfId="12" applyNumberFormat="1" applyFont="1" applyBorder="1" applyAlignment="1">
      <alignment horizontal="right" vertical="top" wrapText="1"/>
    </xf>
    <xf numFmtId="4" fontId="23" fillId="0" borderId="26" xfId="12" applyNumberFormat="1" applyFont="1" applyBorder="1" applyAlignment="1">
      <alignment horizontal="right" vertical="top" wrapText="1"/>
    </xf>
    <xf numFmtId="4" fontId="27" fillId="0" borderId="22" xfId="12" applyNumberFormat="1" applyFont="1" applyBorder="1" applyAlignment="1">
      <alignment horizontal="right" vertical="top" wrapText="1"/>
    </xf>
    <xf numFmtId="0" fontId="23" fillId="0" borderId="25" xfId="12" applyFont="1" applyBorder="1" applyAlignment="1">
      <alignment vertical="top" wrapText="1"/>
    </xf>
    <xf numFmtId="0" fontId="24" fillId="0" borderId="23" xfId="12" applyFont="1" applyBorder="1" applyAlignment="1">
      <alignment horizontal="center" vertical="top" wrapText="1"/>
    </xf>
    <xf numFmtId="0" fontId="24" fillId="0" borderId="15" xfId="12" applyFont="1" applyBorder="1" applyAlignment="1">
      <alignment vertical="top" wrapText="1"/>
    </xf>
    <xf numFmtId="0" fontId="24" fillId="0" borderId="17" xfId="12" applyFont="1" applyBorder="1" applyAlignment="1">
      <alignment vertical="top" wrapText="1"/>
    </xf>
    <xf numFmtId="4" fontId="27" fillId="0" borderId="19" xfId="12" applyNumberFormat="1" applyFont="1" applyBorder="1" applyAlignment="1">
      <alignment horizontal="right" vertical="top" wrapText="1"/>
    </xf>
    <xf numFmtId="4" fontId="27" fillId="0" borderId="17" xfId="12" applyNumberFormat="1" applyFont="1" applyBorder="1" applyAlignment="1">
      <alignment vertical="top"/>
    </xf>
    <xf numFmtId="4" fontId="23" fillId="0" borderId="17" xfId="12" applyNumberFormat="1" applyFont="1" applyBorder="1" applyAlignment="1">
      <alignment horizontal="right" vertical="top" wrapText="1"/>
    </xf>
    <xf numFmtId="0" fontId="24" fillId="5" borderId="23" xfId="12" applyFont="1" applyFill="1" applyBorder="1" applyAlignment="1">
      <alignment horizontal="center" vertical="top" wrapText="1"/>
    </xf>
    <xf numFmtId="0" fontId="23" fillId="5" borderId="15" xfId="12" applyFont="1" applyFill="1" applyBorder="1" applyAlignment="1">
      <alignment horizontal="center" vertical="top" wrapText="1"/>
    </xf>
    <xf numFmtId="0" fontId="24" fillId="5" borderId="15" xfId="12" applyFont="1" applyFill="1" applyBorder="1" applyAlignment="1">
      <alignment vertical="top" wrapText="1"/>
    </xf>
    <xf numFmtId="0" fontId="23" fillId="0" borderId="17" xfId="12" applyFont="1" applyBorder="1" applyAlignment="1">
      <alignment horizontal="center" vertical="top" wrapText="1"/>
    </xf>
    <xf numFmtId="4" fontId="23" fillId="0" borderId="23" xfId="12" applyNumberFormat="1" applyFont="1" applyBorder="1" applyAlignment="1">
      <alignment horizontal="right" vertical="top" wrapText="1"/>
    </xf>
    <xf numFmtId="0" fontId="24" fillId="8" borderId="23" xfId="12" applyFont="1" applyFill="1" applyBorder="1" applyAlignment="1">
      <alignment horizontal="center" vertical="top" wrapText="1"/>
    </xf>
    <xf numFmtId="0" fontId="24" fillId="0" borderId="30" xfId="12" applyFont="1" applyBorder="1" applyAlignment="1">
      <alignment horizontal="center" vertical="top" wrapText="1"/>
    </xf>
    <xf numFmtId="0" fontId="24" fillId="0" borderId="30" xfId="12" applyFont="1" applyBorder="1" applyAlignment="1">
      <alignment vertical="top" wrapText="1"/>
    </xf>
    <xf numFmtId="0" fontId="25" fillId="6" borderId="23" xfId="12" applyFont="1" applyFill="1" applyBorder="1" applyAlignment="1">
      <alignment horizontal="center" vertical="top" wrapText="1"/>
    </xf>
    <xf numFmtId="0" fontId="25" fillId="6" borderId="15" xfId="12" applyFont="1" applyFill="1" applyBorder="1" applyAlignment="1">
      <alignment horizontal="center" vertical="top" wrapText="1"/>
    </xf>
    <xf numFmtId="0" fontId="25" fillId="6" borderId="15" xfId="12" applyFont="1" applyFill="1" applyBorder="1" applyAlignment="1">
      <alignment vertical="top" wrapText="1"/>
    </xf>
    <xf numFmtId="4" fontId="25" fillId="6" borderId="23" xfId="12" applyNumberFormat="1" applyFont="1" applyFill="1" applyBorder="1" applyAlignment="1">
      <alignment horizontal="right" vertical="top" wrapText="1"/>
    </xf>
    <xf numFmtId="4" fontId="25" fillId="6" borderId="22" xfId="12" applyNumberFormat="1" applyFont="1" applyFill="1" applyBorder="1" applyAlignment="1">
      <alignment horizontal="right" vertical="top" wrapText="1"/>
    </xf>
    <xf numFmtId="4" fontId="25" fillId="6" borderId="23" xfId="12" applyNumberFormat="1" applyFont="1" applyFill="1" applyBorder="1" applyAlignment="1">
      <alignment vertical="top"/>
    </xf>
    <xf numFmtId="4" fontId="25" fillId="0" borderId="19" xfId="12" applyNumberFormat="1" applyFont="1" applyBorder="1" applyAlignment="1">
      <alignment horizontal="right" vertical="top" wrapText="1"/>
    </xf>
    <xf numFmtId="4" fontId="25" fillId="0" borderId="17" xfId="12" applyNumberFormat="1" applyFont="1" applyBorder="1" applyAlignment="1">
      <alignment vertical="top"/>
    </xf>
    <xf numFmtId="0" fontId="25" fillId="8" borderId="23" xfId="12" applyFont="1" applyFill="1" applyBorder="1" applyAlignment="1">
      <alignment horizontal="center" vertical="top" wrapText="1"/>
    </xf>
    <xf numFmtId="0" fontId="25" fillId="8" borderId="16" xfId="12" applyFont="1" applyFill="1" applyBorder="1" applyAlignment="1">
      <alignment horizontal="center" vertical="top" wrapText="1"/>
    </xf>
    <xf numFmtId="0" fontId="25" fillId="8" borderId="16" xfId="12" applyFont="1" applyFill="1" applyBorder="1" applyAlignment="1">
      <alignment vertical="top" wrapText="1"/>
    </xf>
    <xf numFmtId="4" fontId="25" fillId="8" borderId="17" xfId="12" applyNumberFormat="1" applyFont="1" applyFill="1" applyBorder="1" applyAlignment="1">
      <alignment horizontal="right" vertical="top" wrapText="1"/>
    </xf>
    <xf numFmtId="4" fontId="25" fillId="8" borderId="19" xfId="12" applyNumberFormat="1" applyFont="1" applyFill="1" applyBorder="1" applyAlignment="1">
      <alignment horizontal="right" vertical="top" wrapText="1"/>
    </xf>
    <xf numFmtId="4" fontId="25" fillId="8" borderId="17" xfId="12" applyNumberFormat="1" applyFont="1" applyFill="1" applyBorder="1" applyAlignment="1">
      <alignment vertical="top"/>
    </xf>
    <xf numFmtId="0" fontId="25" fillId="0" borderId="28" xfId="12" applyFont="1" applyBorder="1" applyAlignment="1">
      <alignment horizontal="center" vertical="top" wrapText="1"/>
    </xf>
    <xf numFmtId="0" fontId="25" fillId="0" borderId="23" xfId="12" applyFont="1" applyBorder="1" applyAlignment="1">
      <alignment vertical="top"/>
    </xf>
    <xf numFmtId="0" fontId="14" fillId="0" borderId="8" xfId="12" applyBorder="1" applyAlignment="1">
      <alignment vertical="center"/>
    </xf>
    <xf numFmtId="0" fontId="14" fillId="0" borderId="9" xfId="12" applyBorder="1" applyAlignment="1">
      <alignment vertical="center"/>
    </xf>
    <xf numFmtId="0" fontId="30" fillId="0" borderId="9" xfId="12" applyFont="1" applyBorder="1" applyAlignment="1">
      <alignment horizontal="right" vertical="center"/>
    </xf>
    <xf numFmtId="4" fontId="31" fillId="0" borderId="9" xfId="12" applyNumberFormat="1" applyFont="1" applyBorder="1" applyAlignment="1">
      <alignment vertical="center"/>
    </xf>
    <xf numFmtId="4" fontId="31" fillId="0" borderId="36" xfId="12" applyNumberFormat="1" applyFont="1" applyBorder="1" applyAlignment="1">
      <alignment vertical="center"/>
    </xf>
    <xf numFmtId="0" fontId="19" fillId="0" borderId="0" xfId="12" applyFont="1" applyAlignment="1">
      <alignment vertical="top"/>
    </xf>
    <xf numFmtId="0" fontId="19" fillId="0" borderId="0" xfId="12" applyFont="1" applyAlignment="1">
      <alignment vertical="top" wrapText="1"/>
    </xf>
    <xf numFmtId="4" fontId="19" fillId="0" borderId="0" xfId="12" applyNumberFormat="1" applyFont="1" applyAlignment="1">
      <alignment vertical="top"/>
    </xf>
    <xf numFmtId="0" fontId="15" fillId="0" borderId="0" xfId="15"/>
    <xf numFmtId="0" fontId="1" fillId="0" borderId="0" xfId="16" applyAlignment="1"/>
    <xf numFmtId="0" fontId="5" fillId="0" borderId="0" xfId="15" applyFont="1"/>
    <xf numFmtId="0" fontId="10" fillId="0" borderId="0" xfId="15" applyFont="1"/>
    <xf numFmtId="0" fontId="17" fillId="0" borderId="0" xfId="15" applyFont="1"/>
    <xf numFmtId="0" fontId="32" fillId="0" borderId="0" xfId="15" applyFont="1"/>
    <xf numFmtId="0" fontId="15" fillId="0" borderId="0" xfId="15" applyAlignment="1">
      <alignment horizontal="right"/>
    </xf>
    <xf numFmtId="4" fontId="33" fillId="0" borderId="2" xfId="15" applyNumberFormat="1" applyFont="1" applyBorder="1" applyAlignment="1">
      <alignment vertical="top"/>
    </xf>
    <xf numFmtId="4" fontId="33" fillId="0" borderId="48" xfId="15" applyNumberFormat="1" applyFont="1" applyBorder="1" applyAlignment="1">
      <alignment vertical="top"/>
    </xf>
    <xf numFmtId="0" fontId="15" fillId="0" borderId="0" xfId="13"/>
    <xf numFmtId="0" fontId="34" fillId="0" borderId="0" xfId="13" applyFont="1"/>
    <xf numFmtId="0" fontId="13" fillId="0" borderId="0" xfId="9" applyAlignment="1"/>
    <xf numFmtId="0" fontId="15" fillId="0" borderId="0" xfId="13" applyAlignment="1">
      <alignment vertical="center"/>
    </xf>
    <xf numFmtId="0" fontId="30" fillId="0" borderId="0" xfId="13" applyFont="1" applyBorder="1" applyAlignment="1">
      <alignment horizontal="center" vertical="center"/>
    </xf>
    <xf numFmtId="0" fontId="35" fillId="0" borderId="37" xfId="13" applyFont="1" applyBorder="1" applyAlignment="1">
      <alignment horizontal="center" vertical="center" wrapText="1"/>
    </xf>
    <xf numFmtId="0" fontId="18" fillId="0" borderId="38" xfId="13" applyFont="1" applyBorder="1" applyAlignment="1">
      <alignment horizontal="center" vertical="center" wrapText="1"/>
    </xf>
    <xf numFmtId="0" fontId="35" fillId="0" borderId="56" xfId="13" applyFont="1" applyBorder="1" applyAlignment="1">
      <alignment horizontal="center" vertical="center" wrapText="1"/>
    </xf>
    <xf numFmtId="49" fontId="34" fillId="0" borderId="40" xfId="13" applyNumberFormat="1" applyFont="1" applyBorder="1" applyAlignment="1">
      <alignment horizontal="center"/>
    </xf>
    <xf numFmtId="49" fontId="34" fillId="0" borderId="1" xfId="13" applyNumberFormat="1" applyFont="1" applyBorder="1" applyAlignment="1">
      <alignment horizontal="center"/>
    </xf>
    <xf numFmtId="49" fontId="34" fillId="0" borderId="57" xfId="13" applyNumberFormat="1" applyFont="1" applyBorder="1" applyAlignment="1">
      <alignment horizontal="center"/>
    </xf>
    <xf numFmtId="49" fontId="34" fillId="0" borderId="41" xfId="13" applyNumberFormat="1" applyFont="1" applyBorder="1" applyAlignment="1">
      <alignment horizontal="center"/>
    </xf>
    <xf numFmtId="49" fontId="14" fillId="0" borderId="40" xfId="13" applyNumberFormat="1" applyFont="1" applyBorder="1" applyAlignment="1">
      <alignment horizontal="center" vertical="top"/>
    </xf>
    <xf numFmtId="49" fontId="14" fillId="0" borderId="1" xfId="13" applyNumberFormat="1" applyFont="1" applyBorder="1" applyAlignment="1">
      <alignment horizontal="left" vertical="top" wrapText="1"/>
    </xf>
    <xf numFmtId="49" fontId="14" fillId="0" borderId="1" xfId="13" applyNumberFormat="1" applyFont="1" applyBorder="1" applyAlignment="1">
      <alignment horizontal="center" vertical="top" wrapText="1"/>
    </xf>
    <xf numFmtId="4" fontId="14" fillId="0" borderId="57" xfId="13" applyNumberFormat="1" applyFont="1" applyBorder="1" applyAlignment="1">
      <alignment horizontal="right" vertical="top" wrapText="1"/>
    </xf>
    <xf numFmtId="4" fontId="14" fillId="0" borderId="41" xfId="13" applyNumberFormat="1" applyFont="1" applyBorder="1" applyAlignment="1">
      <alignment horizontal="right" vertical="top" wrapText="1"/>
    </xf>
    <xf numFmtId="49" fontId="14" fillId="0" borderId="1" xfId="13" applyNumberFormat="1" applyFont="1" applyBorder="1" applyAlignment="1">
      <alignment horizontal="center" vertical="top"/>
    </xf>
    <xf numFmtId="4" fontId="14" fillId="0" borderId="57" xfId="13" applyNumberFormat="1" applyFont="1" applyBorder="1" applyAlignment="1">
      <alignment horizontal="right" vertical="top"/>
    </xf>
    <xf numFmtId="4" fontId="14" fillId="0" borderId="41" xfId="13" applyNumberFormat="1" applyFont="1" applyBorder="1" applyAlignment="1">
      <alignment horizontal="right" vertical="top"/>
    </xf>
    <xf numFmtId="49" fontId="14" fillId="0" borderId="58" xfId="13" applyNumberFormat="1" applyFont="1" applyBorder="1" applyAlignment="1">
      <alignment horizontal="center" vertical="top"/>
    </xf>
    <xf numFmtId="49" fontId="14" fillId="0" borderId="59" xfId="13" applyNumberFormat="1" applyFont="1" applyBorder="1" applyAlignment="1">
      <alignment horizontal="left" vertical="top" wrapText="1"/>
    </xf>
    <xf numFmtId="49" fontId="14" fillId="0" borderId="59" xfId="13" applyNumberFormat="1" applyFont="1" applyBorder="1" applyAlignment="1">
      <alignment horizontal="center" vertical="top"/>
    </xf>
    <xf numFmtId="4" fontId="14" fillId="0" borderId="60" xfId="13" applyNumberFormat="1" applyFont="1" applyBorder="1" applyAlignment="1">
      <alignment horizontal="right" vertical="top"/>
    </xf>
    <xf numFmtId="4" fontId="14" fillId="0" borderId="61" xfId="13" applyNumberFormat="1" applyFont="1" applyBorder="1" applyAlignment="1">
      <alignment horizontal="right" vertical="top"/>
    </xf>
    <xf numFmtId="49" fontId="14" fillId="0" borderId="45" xfId="13" applyNumberFormat="1" applyFont="1" applyBorder="1" applyAlignment="1">
      <alignment horizontal="center" vertical="top"/>
    </xf>
    <xf numFmtId="49" fontId="14" fillId="0" borderId="2" xfId="13" applyNumberFormat="1" applyFont="1" applyBorder="1" applyAlignment="1">
      <alignment horizontal="left" vertical="top" wrapText="1"/>
    </xf>
    <xf numFmtId="49" fontId="14" fillId="0" borderId="2" xfId="13" applyNumberFormat="1" applyFont="1" applyBorder="1" applyAlignment="1">
      <alignment horizontal="center" vertical="top"/>
    </xf>
    <xf numFmtId="4" fontId="14" fillId="0" borderId="62" xfId="13" applyNumberFormat="1" applyFont="1" applyBorder="1" applyAlignment="1">
      <alignment horizontal="right" vertical="top"/>
    </xf>
    <xf numFmtId="4" fontId="14" fillId="0" borderId="46" xfId="13" applyNumberFormat="1" applyFont="1" applyBorder="1" applyAlignment="1">
      <alignment horizontal="right" vertical="top"/>
    </xf>
    <xf numFmtId="49" fontId="14" fillId="0" borderId="47" xfId="13" applyNumberFormat="1" applyFont="1" applyBorder="1" applyAlignment="1">
      <alignment horizontal="center" vertical="top"/>
    </xf>
    <xf numFmtId="49" fontId="14" fillId="0" borderId="43" xfId="13" applyNumberFormat="1" applyFont="1" applyBorder="1" applyAlignment="1">
      <alignment horizontal="left" vertical="top" wrapText="1"/>
    </xf>
    <xf numFmtId="49" fontId="14" fillId="0" borderId="43" xfId="13" applyNumberFormat="1" applyFont="1" applyBorder="1" applyAlignment="1">
      <alignment horizontal="center" vertical="top"/>
    </xf>
    <xf numFmtId="4" fontId="14" fillId="0" borderId="64" xfId="13" applyNumberFormat="1" applyFont="1" applyBorder="1" applyAlignment="1">
      <alignment horizontal="right" vertical="top"/>
    </xf>
    <xf numFmtId="4" fontId="14" fillId="0" borderId="44" xfId="13" applyNumberFormat="1" applyFont="1" applyBorder="1" applyAlignment="1">
      <alignment horizontal="right" vertical="top"/>
    </xf>
    <xf numFmtId="49" fontId="33" fillId="0" borderId="2" xfId="13" applyNumberFormat="1" applyFont="1" applyBorder="1" applyAlignment="1">
      <alignment horizontal="left" vertical="top" wrapText="1"/>
    </xf>
    <xf numFmtId="49" fontId="19" fillId="0" borderId="2" xfId="13" applyNumberFormat="1" applyFont="1" applyBorder="1" applyAlignment="1">
      <alignment horizontal="center" vertical="top"/>
    </xf>
    <xf numFmtId="49" fontId="33" fillId="0" borderId="2" xfId="13" applyNumberFormat="1" applyFont="1" applyBorder="1" applyAlignment="1">
      <alignment horizontal="center" vertical="top"/>
    </xf>
    <xf numFmtId="4" fontId="33" fillId="0" borderId="62" xfId="13" applyNumberFormat="1" applyFont="1" applyBorder="1" applyAlignment="1">
      <alignment horizontal="right" vertical="top"/>
    </xf>
    <xf numFmtId="49" fontId="14" fillId="0" borderId="65" xfId="13" applyNumberFormat="1" applyFont="1" applyBorder="1" applyAlignment="1">
      <alignment horizontal="center" vertical="top"/>
    </xf>
    <xf numFmtId="49" fontId="19" fillId="0" borderId="66" xfId="13" applyNumberFormat="1" applyFont="1" applyBorder="1" applyAlignment="1">
      <alignment horizontal="left" vertical="top" wrapText="1"/>
    </xf>
    <xf numFmtId="49" fontId="19" fillId="0" borderId="66" xfId="13" applyNumberFormat="1" applyFont="1" applyBorder="1" applyAlignment="1">
      <alignment horizontal="center" vertical="top"/>
    </xf>
    <xf numFmtId="49" fontId="33" fillId="0" borderId="66" xfId="13" applyNumberFormat="1" applyFont="1" applyBorder="1" applyAlignment="1">
      <alignment horizontal="center" vertical="top"/>
    </xf>
    <xf numFmtId="4" fontId="33" fillId="0" borderId="67" xfId="13" applyNumberFormat="1" applyFont="1" applyBorder="1" applyAlignment="1">
      <alignment horizontal="right" vertical="top"/>
    </xf>
    <xf numFmtId="0" fontId="15" fillId="0" borderId="48" xfId="13" applyFont="1" applyBorder="1" applyAlignment="1">
      <alignment horizontal="left" vertical="top" wrapText="1"/>
    </xf>
    <xf numFmtId="49" fontId="15" fillId="0" borderId="48" xfId="13" applyNumberFormat="1" applyBorder="1" applyAlignment="1">
      <alignment horizontal="center" vertical="center"/>
    </xf>
    <xf numFmtId="0" fontId="15" fillId="0" borderId="59" xfId="13" applyFont="1" applyBorder="1" applyAlignment="1">
      <alignment horizontal="left" vertical="top" wrapText="1"/>
    </xf>
    <xf numFmtId="49" fontId="15" fillId="0" borderId="59" xfId="13" applyNumberFormat="1" applyBorder="1" applyAlignment="1">
      <alignment horizontal="center" vertical="center"/>
    </xf>
    <xf numFmtId="49" fontId="15" fillId="0" borderId="23" xfId="13" applyNumberFormat="1" applyBorder="1" applyAlignment="1">
      <alignment horizontal="center" vertical="center"/>
    </xf>
    <xf numFmtId="0" fontId="15" fillId="0" borderId="17" xfId="13" applyFont="1" applyBorder="1" applyAlignment="1">
      <alignment horizontal="left" vertical="top" wrapText="1"/>
    </xf>
    <xf numFmtId="49" fontId="15" fillId="0" borderId="17" xfId="13" applyNumberFormat="1" applyFont="1" applyBorder="1" applyAlignment="1">
      <alignment horizontal="center" vertical="center"/>
    </xf>
    <xf numFmtId="0" fontId="14" fillId="0" borderId="17" xfId="13" applyFont="1" applyBorder="1" applyAlignment="1">
      <alignment horizontal="left" vertical="top" wrapText="1"/>
    </xf>
    <xf numFmtId="49" fontId="14" fillId="0" borderId="17" xfId="13" applyNumberFormat="1" applyFont="1" applyBorder="1" applyAlignment="1">
      <alignment horizontal="center" vertical="center"/>
    </xf>
    <xf numFmtId="0" fontId="14" fillId="0" borderId="23" xfId="13" applyFont="1" applyBorder="1" applyAlignment="1">
      <alignment horizontal="left" vertical="top" wrapText="1"/>
    </xf>
    <xf numFmtId="49" fontId="15" fillId="0" borderId="23" xfId="13" applyNumberFormat="1" applyFont="1" applyBorder="1" applyAlignment="1">
      <alignment horizontal="center" vertical="center"/>
    </xf>
    <xf numFmtId="49" fontId="15" fillId="0" borderId="66" xfId="13" applyNumberFormat="1" applyFont="1" applyBorder="1" applyAlignment="1">
      <alignment horizontal="center" vertical="center"/>
    </xf>
    <xf numFmtId="4" fontId="14" fillId="0" borderId="68" xfId="13" applyNumberFormat="1" applyFont="1" applyBorder="1" applyAlignment="1">
      <alignment horizontal="right" vertical="center"/>
    </xf>
    <xf numFmtId="0" fontId="15" fillId="0" borderId="2" xfId="18" applyFont="1" applyBorder="1" applyAlignment="1">
      <alignment horizontal="left" vertical="top" wrapText="1"/>
    </xf>
    <xf numFmtId="49" fontId="15" fillId="0" borderId="2" xfId="13" applyNumberFormat="1" applyFont="1" applyBorder="1" applyAlignment="1">
      <alignment horizontal="center" vertical="center"/>
    </xf>
    <xf numFmtId="4" fontId="19" fillId="0" borderId="46" xfId="13" applyNumberFormat="1" applyFont="1" applyBorder="1" applyAlignment="1">
      <alignment horizontal="right" vertical="center"/>
    </xf>
    <xf numFmtId="0" fontId="14" fillId="0" borderId="45" xfId="13" applyFont="1" applyBorder="1" applyAlignment="1">
      <alignment horizontal="center" vertical="top"/>
    </xf>
    <xf numFmtId="0" fontId="36" fillId="0" borderId="70" xfId="18" applyFont="1" applyBorder="1" applyAlignment="1">
      <alignment horizontal="left" vertical="top" wrapText="1"/>
    </xf>
    <xf numFmtId="49" fontId="19" fillId="0" borderId="2" xfId="13" applyNumberFormat="1" applyFont="1" applyBorder="1" applyAlignment="1">
      <alignment horizontal="center" vertical="center"/>
    </xf>
    <xf numFmtId="0" fontId="15" fillId="0" borderId="70" xfId="18" applyFont="1" applyBorder="1" applyAlignment="1">
      <alignment horizontal="left" vertical="top" wrapText="1"/>
    </xf>
    <xf numFmtId="49" fontId="38" fillId="0" borderId="2" xfId="13" applyNumberFormat="1" applyFont="1" applyBorder="1" applyAlignment="1">
      <alignment horizontal="center" vertical="center"/>
    </xf>
    <xf numFmtId="49" fontId="36" fillId="0" borderId="2" xfId="13" applyNumberFormat="1" applyFont="1" applyBorder="1" applyAlignment="1">
      <alignment horizontal="center" vertical="center"/>
    </xf>
    <xf numFmtId="0" fontId="14" fillId="0" borderId="65" xfId="13" applyFont="1" applyBorder="1" applyAlignment="1">
      <alignment horizontal="center" vertical="top"/>
    </xf>
    <xf numFmtId="0" fontId="15" fillId="0" borderId="71" xfId="18" applyFont="1" applyBorder="1" applyAlignment="1">
      <alignment horizontal="left" vertical="top" wrapText="1"/>
    </xf>
    <xf numFmtId="49" fontId="19" fillId="0" borderId="66" xfId="13" applyNumberFormat="1" applyFont="1" applyBorder="1" applyAlignment="1">
      <alignment horizontal="center" vertical="center"/>
    </xf>
    <xf numFmtId="0" fontId="14" fillId="0" borderId="72" xfId="13" applyFont="1" applyBorder="1" applyAlignment="1">
      <alignment horizontal="center" vertical="top"/>
    </xf>
    <xf numFmtId="0" fontId="15" fillId="0" borderId="23" xfId="18" applyFont="1" applyBorder="1" applyAlignment="1">
      <alignment horizontal="left" vertical="top" wrapText="1"/>
    </xf>
    <xf numFmtId="49" fontId="15" fillId="0" borderId="23" xfId="13" applyNumberFormat="1" applyFont="1" applyBorder="1" applyAlignment="1">
      <alignment horizontal="center" vertical="top"/>
    </xf>
    <xf numFmtId="0" fontId="14" fillId="0" borderId="17" xfId="18" applyFont="1" applyBorder="1" applyAlignment="1">
      <alignment horizontal="left" vertical="top" wrapText="1"/>
    </xf>
    <xf numFmtId="49" fontId="15" fillId="0" borderId="17" xfId="13" applyNumberFormat="1" applyFont="1" applyBorder="1" applyAlignment="1">
      <alignment horizontal="center" vertical="top"/>
    </xf>
    <xf numFmtId="0" fontId="14" fillId="0" borderId="23" xfId="18" applyFont="1" applyBorder="1" applyAlignment="1">
      <alignment horizontal="left" vertical="top" wrapText="1"/>
    </xf>
    <xf numFmtId="0" fontId="14" fillId="0" borderId="19" xfId="18" applyFont="1" applyBorder="1" applyAlignment="1">
      <alignment horizontal="left" vertical="top" wrapText="1"/>
    </xf>
    <xf numFmtId="0" fontId="15" fillId="0" borderId="73" xfId="18" applyFont="1" applyBorder="1" applyAlignment="1">
      <alignment horizontal="left" vertical="top" wrapText="1"/>
    </xf>
    <xf numFmtId="49" fontId="15" fillId="0" borderId="74" xfId="13" applyNumberFormat="1" applyFont="1" applyBorder="1" applyAlignment="1">
      <alignment horizontal="center" vertical="center"/>
    </xf>
    <xf numFmtId="49" fontId="14" fillId="0" borderId="23" xfId="13" applyNumberFormat="1" applyFont="1" applyBorder="1" applyAlignment="1">
      <alignment horizontal="center" vertical="center"/>
    </xf>
    <xf numFmtId="0" fontId="43" fillId="0" borderId="0" xfId="7" applyNumberFormat="1" applyFont="1" applyFill="1" applyBorder="1" applyAlignment="1" applyProtection="1">
      <alignment horizontal="left"/>
      <protection locked="0"/>
    </xf>
    <xf numFmtId="0" fontId="5" fillId="0" borderId="0" xfId="13" applyFont="1" applyAlignment="1">
      <alignment horizontal="left" vertical="top" wrapText="1"/>
    </xf>
    <xf numFmtId="43" fontId="22" fillId="0" borderId="23" xfId="12" applyNumberFormat="1" applyFont="1" applyFill="1" applyBorder="1" applyAlignment="1">
      <alignment horizontal="center" vertical="center" wrapText="1"/>
    </xf>
    <xf numFmtId="43" fontId="22" fillId="0" borderId="22" xfId="12" applyNumberFormat="1" applyFont="1" applyFill="1" applyBorder="1" applyAlignment="1">
      <alignment horizontal="center" vertical="center" wrapText="1"/>
    </xf>
    <xf numFmtId="0" fontId="22" fillId="11" borderId="31" xfId="12" applyFont="1" applyFill="1" applyBorder="1" applyAlignment="1">
      <alignment horizontal="center" vertical="center" wrapText="1"/>
    </xf>
    <xf numFmtId="0" fontId="22" fillId="11" borderId="16" xfId="12" applyFont="1" applyFill="1" applyBorder="1" applyAlignment="1">
      <alignment horizontal="center" vertical="center" wrapText="1"/>
    </xf>
    <xf numFmtId="0" fontId="22" fillId="11" borderId="16" xfId="12" applyFont="1" applyFill="1" applyBorder="1" applyAlignment="1">
      <alignment horizontal="left" vertical="center" wrapText="1"/>
    </xf>
    <xf numFmtId="4" fontId="22" fillId="11" borderId="16" xfId="12" applyNumberFormat="1" applyFont="1" applyFill="1" applyBorder="1" applyAlignment="1">
      <alignment horizontal="right" vertical="center" wrapText="1"/>
    </xf>
    <xf numFmtId="4" fontId="22" fillId="11" borderId="19" xfId="12" applyNumberFormat="1" applyFont="1" applyFill="1" applyBorder="1" applyAlignment="1">
      <alignment horizontal="right" vertical="center" wrapText="1"/>
    </xf>
    <xf numFmtId="0" fontId="26" fillId="6" borderId="16" xfId="12" applyFont="1" applyFill="1" applyBorder="1" applyAlignment="1">
      <alignment horizontal="center" vertical="center" wrapText="1"/>
    </xf>
    <xf numFmtId="0" fontId="26" fillId="6" borderId="16" xfId="12" applyFont="1" applyFill="1" applyBorder="1" applyAlignment="1">
      <alignment horizontal="left" vertical="center" wrapText="1"/>
    </xf>
    <xf numFmtId="4" fontId="26" fillId="6" borderId="16" xfId="12" applyNumberFormat="1" applyFont="1" applyFill="1" applyBorder="1" applyAlignment="1">
      <alignment horizontal="right" vertical="center" wrapText="1"/>
    </xf>
    <xf numFmtId="4" fontId="26" fillId="6" borderId="19" xfId="12" applyNumberFormat="1" applyFont="1" applyFill="1" applyBorder="1" applyAlignment="1">
      <alignment horizontal="right" vertical="center" wrapText="1"/>
    </xf>
    <xf numFmtId="0" fontId="22" fillId="7" borderId="16" xfId="12" applyFont="1" applyFill="1" applyBorder="1" applyAlignment="1">
      <alignment horizontal="center" vertical="center" wrapText="1"/>
    </xf>
    <xf numFmtId="0" fontId="27" fillId="7" borderId="16" xfId="12" applyFont="1" applyFill="1" applyBorder="1" applyAlignment="1">
      <alignment horizontal="center" vertical="center" wrapText="1"/>
    </xf>
    <xf numFmtId="43" fontId="27" fillId="7" borderId="16" xfId="12" applyNumberFormat="1" applyFont="1" applyFill="1" applyBorder="1" applyAlignment="1">
      <alignment horizontal="right" vertical="center" wrapText="1"/>
    </xf>
    <xf numFmtId="43" fontId="27" fillId="7" borderId="19" xfId="12" applyNumberFormat="1" applyFont="1" applyFill="1" applyBorder="1" applyAlignment="1">
      <alignment horizontal="right" vertical="center" wrapText="1"/>
    </xf>
    <xf numFmtId="0" fontId="27" fillId="11" borderId="16" xfId="12" applyFont="1" applyFill="1" applyBorder="1" applyAlignment="1">
      <alignment horizontal="center" vertical="center" wrapText="1"/>
    </xf>
    <xf numFmtId="0" fontId="28" fillId="11" borderId="16" xfId="12" applyFont="1" applyFill="1" applyBorder="1" applyAlignment="1">
      <alignment vertical="top" wrapText="1"/>
    </xf>
    <xf numFmtId="164" fontId="22" fillId="11" borderId="16" xfId="12" applyNumberFormat="1" applyFont="1" applyFill="1" applyBorder="1" applyAlignment="1">
      <alignment horizontal="center" vertical="center" wrapText="1"/>
    </xf>
    <xf numFmtId="164" fontId="27" fillId="11" borderId="19" xfId="12" applyNumberFormat="1" applyFont="1" applyFill="1" applyBorder="1" applyAlignment="1">
      <alignment horizontal="right" vertical="center" wrapText="1"/>
    </xf>
    <xf numFmtId="164" fontId="22" fillId="11" borderId="16" xfId="12" applyNumberFormat="1" applyFont="1" applyFill="1" applyBorder="1" applyAlignment="1">
      <alignment horizontal="right" vertical="center" wrapText="1"/>
    </xf>
    <xf numFmtId="0" fontId="26" fillId="6" borderId="16" xfId="12" applyFont="1" applyFill="1" applyBorder="1" applyAlignment="1">
      <alignment vertical="top" wrapText="1"/>
    </xf>
    <xf numFmtId="164" fontId="26" fillId="6" borderId="16" xfId="12" applyNumberFormat="1" applyFont="1" applyFill="1" applyBorder="1" applyAlignment="1">
      <alignment horizontal="center" vertical="center" wrapText="1"/>
    </xf>
    <xf numFmtId="164" fontId="26" fillId="6" borderId="19" xfId="12" applyNumberFormat="1" applyFont="1" applyFill="1" applyBorder="1" applyAlignment="1">
      <alignment horizontal="right" vertical="center" wrapText="1"/>
    </xf>
    <xf numFmtId="164" fontId="26" fillId="6" borderId="16" xfId="12" applyNumberFormat="1" applyFont="1" applyFill="1" applyBorder="1" applyAlignment="1">
      <alignment horizontal="right" vertical="center" wrapText="1"/>
    </xf>
    <xf numFmtId="0" fontId="26" fillId="7" borderId="16" xfId="12" applyFont="1" applyFill="1" applyBorder="1" applyAlignment="1">
      <alignment horizontal="center" vertical="center" wrapText="1"/>
    </xf>
    <xf numFmtId="0" fontId="26" fillId="0" borderId="16" xfId="12" applyFont="1" applyBorder="1" applyAlignment="1">
      <alignment vertical="top" wrapText="1"/>
    </xf>
    <xf numFmtId="164" fontId="26" fillId="7" borderId="16" xfId="12" applyNumberFormat="1" applyFont="1" applyFill="1" applyBorder="1" applyAlignment="1">
      <alignment horizontal="center" vertical="center" wrapText="1"/>
    </xf>
    <xf numFmtId="164" fontId="26" fillId="7" borderId="19" xfId="12" applyNumberFormat="1" applyFont="1" applyFill="1" applyBorder="1" applyAlignment="1">
      <alignment horizontal="right" vertical="center" wrapText="1"/>
    </xf>
    <xf numFmtId="164" fontId="26" fillId="0" borderId="16" xfId="12" applyNumberFormat="1" applyFont="1" applyFill="1" applyBorder="1" applyAlignment="1">
      <alignment horizontal="right" vertical="center" wrapText="1"/>
    </xf>
    <xf numFmtId="164" fontId="26" fillId="0" borderId="19" xfId="12" applyNumberFormat="1" applyFont="1" applyFill="1" applyBorder="1" applyAlignment="1">
      <alignment horizontal="right" vertical="center" wrapText="1"/>
    </xf>
    <xf numFmtId="0" fontId="22" fillId="7" borderId="25" xfId="12" applyFont="1" applyFill="1" applyBorder="1" applyAlignment="1">
      <alignment horizontal="center" vertical="center" wrapText="1"/>
    </xf>
    <xf numFmtId="0" fontId="27" fillId="6" borderId="16" xfId="12" applyFont="1" applyFill="1" applyBorder="1" applyAlignment="1">
      <alignment horizontal="center" vertical="center" wrapText="1"/>
    </xf>
    <xf numFmtId="0" fontId="22" fillId="6" borderId="16" xfId="12" applyFont="1" applyFill="1" applyBorder="1" applyAlignment="1">
      <alignment horizontal="center" vertical="center" wrapText="1"/>
    </xf>
    <xf numFmtId="0" fontId="27" fillId="6" borderId="16" xfId="12" applyFont="1" applyFill="1" applyBorder="1" applyAlignment="1">
      <alignment horizontal="left" vertical="center" wrapText="1"/>
    </xf>
    <xf numFmtId="4" fontId="27" fillId="6" borderId="16" xfId="12" applyNumberFormat="1" applyFont="1" applyFill="1" applyBorder="1" applyAlignment="1">
      <alignment horizontal="right" vertical="center" wrapText="1"/>
    </xf>
    <xf numFmtId="4" fontId="27" fillId="6" borderId="19" xfId="12" applyNumberFormat="1" applyFont="1" applyFill="1" applyBorder="1" applyAlignment="1">
      <alignment horizontal="right" vertical="center" wrapText="1"/>
    </xf>
    <xf numFmtId="164" fontId="27" fillId="6" borderId="16" xfId="12" applyNumberFormat="1" applyFont="1" applyFill="1" applyBorder="1" applyAlignment="1">
      <alignment horizontal="right" vertical="center" wrapText="1"/>
    </xf>
    <xf numFmtId="164" fontId="27" fillId="6" borderId="23" xfId="12" applyNumberFormat="1" applyFont="1" applyFill="1" applyBorder="1" applyAlignment="1">
      <alignment horizontal="right" vertical="center" wrapText="1"/>
    </xf>
    <xf numFmtId="0" fontId="22" fillId="7" borderId="26" xfId="12" applyFont="1" applyFill="1" applyBorder="1" applyAlignment="1">
      <alignment horizontal="center" vertical="center" wrapText="1"/>
    </xf>
    <xf numFmtId="49" fontId="26" fillId="0" borderId="16" xfId="12" applyNumberFormat="1" applyFont="1" applyFill="1" applyBorder="1" applyAlignment="1">
      <alignment horizontal="center" vertical="center" wrapText="1"/>
    </xf>
    <xf numFmtId="4" fontId="27" fillId="7" borderId="16" xfId="12" applyNumberFormat="1" applyFont="1" applyFill="1" applyBorder="1" applyAlignment="1">
      <alignment horizontal="right" vertical="center" wrapText="1"/>
    </xf>
    <xf numFmtId="4" fontId="27" fillId="7" borderId="19" xfId="12" applyNumberFormat="1" applyFont="1" applyFill="1" applyBorder="1" applyAlignment="1">
      <alignment horizontal="right" vertical="center" wrapText="1"/>
    </xf>
    <xf numFmtId="164" fontId="27" fillId="7" borderId="16" xfId="12" applyNumberFormat="1" applyFont="1" applyFill="1" applyBorder="1" applyAlignment="1">
      <alignment horizontal="right" vertical="center" wrapText="1"/>
    </xf>
    <xf numFmtId="43" fontId="27" fillId="7" borderId="17" xfId="12" applyNumberFormat="1" applyFont="1" applyFill="1" applyBorder="1" applyAlignment="1">
      <alignment horizontal="right" vertical="center" wrapText="1"/>
    </xf>
    <xf numFmtId="0" fontId="22" fillId="7" borderId="17" xfId="12" applyFont="1" applyFill="1" applyBorder="1" applyAlignment="1">
      <alignment horizontal="center" vertical="center" wrapText="1"/>
    </xf>
    <xf numFmtId="4" fontId="27" fillId="7" borderId="23" xfId="12" applyNumberFormat="1" applyFont="1" applyFill="1" applyBorder="1" applyAlignment="1">
      <alignment horizontal="right" vertical="center" wrapText="1"/>
    </xf>
    <xf numFmtId="4" fontId="27" fillId="7" borderId="22" xfId="12" applyNumberFormat="1" applyFont="1" applyFill="1" applyBorder="1" applyAlignment="1">
      <alignment horizontal="right" vertical="center" wrapText="1"/>
    </xf>
    <xf numFmtId="49" fontId="26" fillId="6" borderId="16" xfId="12" applyNumberFormat="1" applyFont="1" applyFill="1" applyBorder="1" applyAlignment="1">
      <alignment horizontal="center" vertical="center" wrapText="1"/>
    </xf>
    <xf numFmtId="4" fontId="26" fillId="6" borderId="16" xfId="12" applyNumberFormat="1" applyFont="1" applyFill="1" applyBorder="1" applyAlignment="1">
      <alignment horizontal="center" vertical="center" wrapText="1"/>
    </xf>
    <xf numFmtId="4" fontId="26" fillId="6" borderId="16" xfId="12" applyNumberFormat="1" applyFont="1" applyFill="1" applyBorder="1" applyAlignment="1">
      <alignment horizontal="left" vertical="center" wrapText="1"/>
    </xf>
    <xf numFmtId="4" fontId="26" fillId="0" borderId="16" xfId="12" applyNumberFormat="1" applyFont="1" applyFill="1" applyBorder="1" applyAlignment="1">
      <alignment horizontal="right" vertical="center" wrapText="1"/>
    </xf>
    <xf numFmtId="4" fontId="26" fillId="0" borderId="19" xfId="12" applyNumberFormat="1" applyFont="1" applyFill="1" applyBorder="1" applyAlignment="1">
      <alignment horizontal="right" vertical="center" wrapText="1"/>
    </xf>
    <xf numFmtId="0" fontId="27" fillId="7" borderId="16" xfId="12" applyFont="1" applyFill="1" applyBorder="1" applyAlignment="1">
      <alignment horizontal="left" vertical="center" wrapText="1"/>
    </xf>
    <xf numFmtId="43" fontId="22" fillId="7" borderId="30" xfId="12" applyNumberFormat="1" applyFont="1" applyFill="1" applyBorder="1" applyAlignment="1">
      <alignment horizontal="center" vertical="center" wrapText="1"/>
    </xf>
    <xf numFmtId="43" fontId="22" fillId="7" borderId="0" xfId="12" applyNumberFormat="1" applyFont="1" applyFill="1" applyBorder="1" applyAlignment="1">
      <alignment horizontal="center" vertical="center" wrapText="1"/>
    </xf>
    <xf numFmtId="43" fontId="27" fillId="0" borderId="16" xfId="12" applyNumberFormat="1" applyFont="1" applyFill="1" applyBorder="1" applyAlignment="1">
      <alignment horizontal="right" vertical="center" wrapText="1"/>
    </xf>
    <xf numFmtId="43" fontId="26" fillId="0" borderId="19" xfId="12" applyNumberFormat="1" applyFont="1" applyFill="1" applyBorder="1" applyAlignment="1">
      <alignment horizontal="right" vertical="center" wrapText="1"/>
    </xf>
    <xf numFmtId="49" fontId="26" fillId="0" borderId="28" xfId="12" applyNumberFormat="1" applyFont="1" applyFill="1" applyBorder="1" applyAlignment="1">
      <alignment horizontal="center" vertical="center" wrapText="1"/>
    </xf>
    <xf numFmtId="4" fontId="44" fillId="0" borderId="28" xfId="12" applyNumberFormat="1" applyFont="1" applyFill="1" applyBorder="1" applyAlignment="1">
      <alignment horizontal="left" vertical="center" wrapText="1"/>
    </xf>
    <xf numFmtId="4" fontId="26" fillId="0" borderId="0" xfId="12" applyNumberFormat="1" applyFont="1" applyFill="1" applyBorder="1" applyAlignment="1">
      <alignment horizontal="right" vertical="center" wrapText="1"/>
    </xf>
    <xf numFmtId="4" fontId="44" fillId="0" borderId="16" xfId="12" applyNumberFormat="1" applyFont="1" applyFill="1" applyBorder="1" applyAlignment="1">
      <alignment horizontal="left" vertical="center" wrapText="1"/>
    </xf>
    <xf numFmtId="0" fontId="26" fillId="6" borderId="23" xfId="12" applyFont="1" applyFill="1" applyBorder="1" applyAlignment="1">
      <alignment horizontal="center" vertical="center" wrapText="1"/>
    </xf>
    <xf numFmtId="4" fontId="22" fillId="6" borderId="16" xfId="12" applyNumberFormat="1" applyFont="1" applyFill="1" applyBorder="1" applyAlignment="1">
      <alignment horizontal="left" vertical="center" wrapText="1"/>
    </xf>
    <xf numFmtId="4" fontId="22" fillId="6" borderId="19" xfId="12" applyNumberFormat="1" applyFont="1" applyFill="1" applyBorder="1" applyAlignment="1">
      <alignment horizontal="left" vertical="center" wrapText="1"/>
    </xf>
    <xf numFmtId="43" fontId="22" fillId="7" borderId="16" xfId="12" applyNumberFormat="1" applyFont="1" applyFill="1" applyBorder="1" applyAlignment="1">
      <alignment horizontal="center" vertical="center" wrapText="1"/>
    </xf>
    <xf numFmtId="43" fontId="22" fillId="7" borderId="19" xfId="12" applyNumberFormat="1" applyFont="1" applyFill="1" applyBorder="1" applyAlignment="1">
      <alignment horizontal="center" vertical="center" wrapText="1"/>
    </xf>
    <xf numFmtId="0" fontId="22" fillId="4" borderId="31" xfId="12" applyFont="1" applyFill="1" applyBorder="1" applyAlignment="1">
      <alignment horizontal="center" vertical="center" wrapText="1"/>
    </xf>
    <xf numFmtId="0" fontId="23" fillId="4" borderId="16" xfId="12" applyFont="1" applyFill="1" applyBorder="1" applyAlignment="1">
      <alignment horizontal="center" vertical="center" wrapText="1"/>
    </xf>
    <xf numFmtId="0" fontId="22" fillId="4" borderId="16" xfId="12" applyFont="1" applyFill="1" applyBorder="1" applyAlignment="1">
      <alignment vertical="center" wrapText="1"/>
    </xf>
    <xf numFmtId="4" fontId="22" fillId="4" borderId="16" xfId="12" applyNumberFormat="1" applyFont="1" applyFill="1" applyBorder="1" applyAlignment="1">
      <alignment horizontal="right" vertical="center" wrapText="1"/>
    </xf>
    <xf numFmtId="4" fontId="22" fillId="4" borderId="17" xfId="12" applyNumberFormat="1" applyFont="1" applyFill="1" applyBorder="1" applyAlignment="1">
      <alignment horizontal="right" vertical="center" wrapText="1"/>
    </xf>
    <xf numFmtId="0" fontId="25" fillId="6" borderId="16" xfId="12" applyFont="1" applyFill="1" applyBorder="1" applyAlignment="1">
      <alignment horizontal="center" vertical="center" wrapText="1"/>
    </xf>
    <xf numFmtId="0" fontId="23" fillId="6" borderId="16" xfId="12" applyFont="1" applyFill="1" applyBorder="1" applyAlignment="1">
      <alignment horizontal="center" vertical="center" wrapText="1"/>
    </xf>
    <xf numFmtId="0" fontId="27" fillId="6" borderId="16" xfId="12" applyFont="1" applyFill="1" applyBorder="1" applyAlignment="1">
      <alignment vertical="center" wrapText="1"/>
    </xf>
    <xf numFmtId="4" fontId="26" fillId="6" borderId="16" xfId="12" applyNumberFormat="1" applyFont="1" applyFill="1" applyBorder="1" applyAlignment="1">
      <alignment vertical="center" wrapText="1"/>
    </xf>
    <xf numFmtId="4" fontId="26" fillId="6" borderId="19" xfId="12" applyNumberFormat="1" applyFont="1" applyFill="1" applyBorder="1" applyAlignment="1">
      <alignment vertical="center" wrapText="1"/>
    </xf>
    <xf numFmtId="4" fontId="26" fillId="6" borderId="17" xfId="12" applyNumberFormat="1" applyFont="1" applyFill="1" applyBorder="1" applyAlignment="1">
      <alignment vertical="center" wrapText="1"/>
    </xf>
    <xf numFmtId="0" fontId="23" fillId="7" borderId="26" xfId="12" applyFont="1" applyFill="1" applyBorder="1" applyAlignment="1">
      <alignment horizontal="center" vertical="center" wrapText="1"/>
    </xf>
    <xf numFmtId="4" fontId="26" fillId="7" borderId="16" xfId="12" applyNumberFormat="1" applyFont="1" applyFill="1" applyBorder="1" applyAlignment="1">
      <alignment vertical="center" wrapText="1"/>
    </xf>
    <xf numFmtId="4" fontId="26" fillId="7" borderId="19" xfId="12" applyNumberFormat="1" applyFont="1" applyFill="1" applyBorder="1" applyAlignment="1">
      <alignment vertical="center" wrapText="1"/>
    </xf>
    <xf numFmtId="4" fontId="26" fillId="7" borderId="17" xfId="12" applyNumberFormat="1" applyFont="1" applyFill="1" applyBorder="1" applyAlignment="1">
      <alignment vertical="center" wrapText="1"/>
    </xf>
    <xf numFmtId="0" fontId="23" fillId="7" borderId="30" xfId="12" applyFont="1" applyFill="1" applyBorder="1" applyAlignment="1">
      <alignment horizontal="center" vertical="center" wrapText="1"/>
    </xf>
    <xf numFmtId="4" fontId="44" fillId="7" borderId="30" xfId="12" applyNumberFormat="1" applyFont="1" applyFill="1" applyBorder="1" applyAlignment="1">
      <alignment vertical="center" wrapText="1"/>
    </xf>
    <xf numFmtId="4" fontId="26" fillId="7" borderId="0" xfId="12" applyNumberFormat="1" applyFont="1" applyFill="1" applyBorder="1" applyAlignment="1">
      <alignment vertical="center" wrapText="1"/>
    </xf>
    <xf numFmtId="0" fontId="24" fillId="0" borderId="17" xfId="12" applyFont="1" applyBorder="1" applyAlignment="1">
      <alignment horizontal="center" vertical="top" wrapText="1"/>
    </xf>
    <xf numFmtId="4" fontId="44" fillId="7" borderId="28" xfId="12" applyNumberFormat="1" applyFont="1" applyFill="1" applyBorder="1" applyAlignment="1">
      <alignment vertical="center" wrapText="1"/>
    </xf>
    <xf numFmtId="0" fontId="23" fillId="7" borderId="16" xfId="12" applyFont="1" applyFill="1" applyBorder="1" applyAlignment="1">
      <alignment horizontal="center" vertical="center" wrapText="1"/>
    </xf>
    <xf numFmtId="4" fontId="44" fillId="7" borderId="16" xfId="12" applyNumberFormat="1" applyFont="1" applyFill="1" applyBorder="1" applyAlignment="1">
      <alignment vertical="center" wrapText="1"/>
    </xf>
    <xf numFmtId="0" fontId="25" fillId="0" borderId="15" xfId="12" applyFont="1" applyBorder="1" applyAlignment="1">
      <alignment vertical="top" wrapText="1"/>
    </xf>
    <xf numFmtId="0" fontId="24" fillId="6" borderId="23" xfId="12" applyFont="1" applyFill="1" applyBorder="1" applyAlignment="1">
      <alignment horizontal="center" vertical="top" wrapText="1"/>
    </xf>
    <xf numFmtId="0" fontId="24" fillId="6" borderId="23" xfId="12" applyFont="1" applyFill="1" applyBorder="1" applyAlignment="1">
      <alignment vertical="top" wrapText="1"/>
    </xf>
    <xf numFmtId="0" fontId="25" fillId="0" borderId="23" xfId="12" applyFont="1" applyBorder="1" applyAlignment="1">
      <alignment vertical="top" wrapText="1"/>
    </xf>
    <xf numFmtId="0" fontId="25" fillId="0" borderId="30" xfId="12" applyFont="1" applyBorder="1" applyAlignment="1">
      <alignment vertical="top" wrapText="1"/>
    </xf>
    <xf numFmtId="0" fontId="28" fillId="9" borderId="14" xfId="12" applyFont="1" applyFill="1" applyBorder="1" applyAlignment="1">
      <alignment horizontal="center" vertical="top" wrapText="1"/>
    </xf>
    <xf numFmtId="0" fontId="28" fillId="9" borderId="26" xfId="12" applyFont="1" applyFill="1" applyBorder="1" applyAlignment="1">
      <alignment horizontal="center" vertical="top" wrapText="1"/>
    </xf>
    <xf numFmtId="0" fontId="28" fillId="9" borderId="15" xfId="12" applyFont="1" applyFill="1" applyBorder="1" applyAlignment="1">
      <alignment horizontal="center" vertical="top" wrapText="1"/>
    </xf>
    <xf numFmtId="0" fontId="28" fillId="9" borderId="15" xfId="12" applyFont="1" applyFill="1" applyBorder="1" applyAlignment="1">
      <alignment vertical="top" wrapText="1"/>
    </xf>
    <xf numFmtId="0" fontId="14" fillId="0" borderId="13" xfId="12" applyBorder="1" applyAlignment="1">
      <alignment vertical="center"/>
    </xf>
    <xf numFmtId="0" fontId="14" fillId="0" borderId="10" xfId="12" applyBorder="1" applyAlignment="1">
      <alignment vertical="center"/>
    </xf>
    <xf numFmtId="0" fontId="31" fillId="0" borderId="10" xfId="12" applyFont="1" applyBorder="1" applyAlignment="1">
      <alignment horizontal="right" vertical="center"/>
    </xf>
    <xf numFmtId="4" fontId="31" fillId="0" borderId="10" xfId="12" applyNumberFormat="1" applyFont="1" applyBorder="1" applyAlignment="1">
      <alignment vertical="center"/>
    </xf>
    <xf numFmtId="4" fontId="31" fillId="0" borderId="13" xfId="12" applyNumberFormat="1" applyFont="1" applyBorder="1" applyAlignment="1">
      <alignment vertical="center"/>
    </xf>
    <xf numFmtId="0" fontId="45" fillId="0" borderId="0" xfId="15" applyFont="1"/>
    <xf numFmtId="0" fontId="17" fillId="0" borderId="0" xfId="13" applyFont="1" applyAlignment="1">
      <alignment wrapText="1"/>
    </xf>
    <xf numFmtId="0" fontId="46" fillId="0" borderId="0" xfId="15" applyFont="1" applyAlignment="1">
      <alignment horizontal="center" vertical="center"/>
    </xf>
    <xf numFmtId="0" fontId="48" fillId="0" borderId="0" xfId="15" applyFont="1"/>
    <xf numFmtId="0" fontId="50" fillId="0" borderId="0" xfId="15" applyFont="1" applyBorder="1" applyAlignment="1">
      <alignment vertical="center"/>
    </xf>
    <xf numFmtId="0" fontId="51" fillId="0" borderId="0" xfId="15" applyFont="1" applyBorder="1" applyAlignment="1">
      <alignment horizontal="right" vertical="center" wrapText="1"/>
    </xf>
    <xf numFmtId="4" fontId="51" fillId="0" borderId="0" xfId="15" applyNumberFormat="1" applyFont="1" applyBorder="1" applyAlignment="1">
      <alignment horizontal="right" vertical="center"/>
    </xf>
    <xf numFmtId="0" fontId="49" fillId="0" borderId="0" xfId="15" applyFont="1" applyBorder="1" applyAlignment="1">
      <alignment horizontal="center" vertical="center"/>
    </xf>
    <xf numFmtId="0" fontId="52" fillId="0" borderId="87" xfId="15" applyFont="1" applyBorder="1" applyAlignment="1">
      <alignment horizontal="center" vertical="center"/>
    </xf>
    <xf numFmtId="0" fontId="52" fillId="0" borderId="88" xfId="15" applyFont="1" applyBorder="1" applyAlignment="1">
      <alignment horizontal="center" vertical="center"/>
    </xf>
    <xf numFmtId="0" fontId="53" fillId="0" borderId="89" xfId="15" applyFont="1" applyBorder="1" applyAlignment="1">
      <alignment horizontal="center" vertical="center"/>
    </xf>
    <xf numFmtId="0" fontId="54" fillId="0" borderId="90" xfId="15" applyFont="1" applyBorder="1" applyAlignment="1">
      <alignment horizontal="center" vertical="center"/>
    </xf>
    <xf numFmtId="49" fontId="55" fillId="0" borderId="90" xfId="15" applyNumberFormat="1" applyFont="1" applyBorder="1" applyAlignment="1">
      <alignment horizontal="center" vertical="center" wrapText="1"/>
    </xf>
    <xf numFmtId="0" fontId="4" fillId="0" borderId="91" xfId="9" applyFont="1" applyBorder="1" applyAlignment="1">
      <alignment horizontal="center" vertical="center" wrapText="1"/>
    </xf>
    <xf numFmtId="0" fontId="54" fillId="0" borderId="92" xfId="15" applyFont="1" applyBorder="1" applyAlignment="1">
      <alignment horizontal="left" vertical="center"/>
    </xf>
    <xf numFmtId="4" fontId="56" fillId="0" borderId="94" xfId="15" applyNumberFormat="1" applyFont="1" applyBorder="1" applyAlignment="1">
      <alignment horizontal="right" vertical="center" wrapText="1"/>
    </xf>
    <xf numFmtId="0" fontId="57" fillId="0" borderId="95" xfId="15" applyFont="1" applyBorder="1" applyAlignment="1">
      <alignment vertical="center" wrapText="1"/>
    </xf>
    <xf numFmtId="4" fontId="57" fillId="0" borderId="56" xfId="15" applyNumberFormat="1" applyFont="1" applyBorder="1" applyAlignment="1">
      <alignment horizontal="right" vertical="center"/>
    </xf>
    <xf numFmtId="0" fontId="45" fillId="0" borderId="42" xfId="15" applyFont="1" applyFill="1" applyBorder="1" applyAlignment="1">
      <alignment vertical="top" wrapText="1"/>
    </xf>
    <xf numFmtId="166" fontId="46" fillId="13" borderId="1" xfId="15" applyNumberFormat="1" applyFont="1" applyFill="1" applyBorder="1" applyAlignment="1">
      <alignment horizontal="left" vertical="top" wrapText="1"/>
    </xf>
    <xf numFmtId="0" fontId="45" fillId="13" borderId="3" xfId="15" applyFont="1" applyFill="1" applyBorder="1" applyAlignment="1">
      <alignment vertical="top" wrapText="1"/>
    </xf>
    <xf numFmtId="0" fontId="46" fillId="13" borderId="57" xfId="15" applyFont="1" applyFill="1" applyBorder="1" applyAlignment="1">
      <alignment horizontal="left" vertical="top" wrapText="1"/>
    </xf>
    <xf numFmtId="4" fontId="46" fillId="13" borderId="57" xfId="15" applyNumberFormat="1" applyFont="1" applyFill="1" applyBorder="1" applyAlignment="1">
      <alignment horizontal="right" vertical="top"/>
    </xf>
    <xf numFmtId="0" fontId="45" fillId="0" borderId="45" xfId="15" applyFont="1" applyFill="1" applyBorder="1" applyAlignment="1">
      <alignment vertical="top" wrapText="1"/>
    </xf>
    <xf numFmtId="0" fontId="45" fillId="0" borderId="43" xfId="15" applyFont="1" applyBorder="1" applyAlignment="1">
      <alignment vertical="top" wrapText="1"/>
    </xf>
    <xf numFmtId="167" fontId="46" fillId="0" borderId="3" xfId="15" applyNumberFormat="1" applyFont="1" applyBorder="1" applyAlignment="1">
      <alignment horizontal="left" vertical="top" wrapText="1"/>
    </xf>
    <xf numFmtId="0" fontId="46" fillId="0" borderId="57" xfId="15" applyFont="1" applyBorder="1" applyAlignment="1">
      <alignment horizontal="left" vertical="top" wrapText="1"/>
    </xf>
    <xf numFmtId="4" fontId="46" fillId="0" borderId="57" xfId="15" applyNumberFormat="1" applyFont="1" applyBorder="1" applyAlignment="1">
      <alignment horizontal="right" vertical="top"/>
    </xf>
    <xf numFmtId="4" fontId="59" fillId="0" borderId="23" xfId="9" applyNumberFormat="1" applyFont="1" applyBorder="1" applyAlignment="1">
      <alignment vertical="top"/>
    </xf>
    <xf numFmtId="0" fontId="45" fillId="13" borderId="97" xfId="15" applyFont="1" applyFill="1" applyBorder="1" applyAlignment="1">
      <alignment vertical="top" wrapText="1"/>
    </xf>
    <xf numFmtId="0" fontId="46" fillId="13" borderId="64" xfId="15" applyFont="1" applyFill="1" applyBorder="1" applyAlignment="1">
      <alignment horizontal="left" vertical="top" wrapText="1"/>
    </xf>
    <xf numFmtId="4" fontId="46" fillId="13" borderId="64" xfId="15" applyNumberFormat="1" applyFont="1" applyFill="1" applyBorder="1" applyAlignment="1">
      <alignment horizontal="right" vertical="top"/>
    </xf>
    <xf numFmtId="0" fontId="45" fillId="0" borderId="75" xfId="15" applyFont="1" applyFill="1" applyBorder="1" applyAlignment="1">
      <alignment vertical="top" wrapText="1"/>
    </xf>
    <xf numFmtId="0" fontId="45" fillId="0" borderId="98" xfId="15" applyFont="1" applyBorder="1" applyAlignment="1">
      <alignment vertical="top" wrapText="1"/>
    </xf>
    <xf numFmtId="167" fontId="46" fillId="0" borderId="54" xfId="15" applyNumberFormat="1" applyFont="1" applyBorder="1" applyAlignment="1">
      <alignment horizontal="left" vertical="top" wrapText="1"/>
    </xf>
    <xf numFmtId="0" fontId="46" fillId="0" borderId="99" xfId="15" applyFont="1" applyBorder="1" applyAlignment="1">
      <alignment horizontal="left" vertical="top" wrapText="1"/>
    </xf>
    <xf numFmtId="4" fontId="46" fillId="0" borderId="99" xfId="15" applyNumberFormat="1" applyFont="1" applyBorder="1" applyAlignment="1">
      <alignment horizontal="right" vertical="top"/>
    </xf>
    <xf numFmtId="0" fontId="48" fillId="0" borderId="100" xfId="15" applyFont="1" applyBorder="1" applyAlignment="1">
      <alignment vertical="center" wrapText="1"/>
    </xf>
    <xf numFmtId="0" fontId="60" fillId="11" borderId="23" xfId="15" applyFont="1" applyFill="1" applyBorder="1" applyAlignment="1">
      <alignment horizontal="left" vertical="center" wrapText="1"/>
    </xf>
    <xf numFmtId="0" fontId="45" fillId="11" borderId="23" xfId="15" applyFont="1" applyFill="1" applyBorder="1" applyAlignment="1">
      <alignment horizontal="left" vertical="center" wrapText="1"/>
    </xf>
    <xf numFmtId="0" fontId="61" fillId="11" borderId="23" xfId="15" applyFont="1" applyFill="1" applyBorder="1" applyAlignment="1">
      <alignment horizontal="left" vertical="center" wrapText="1"/>
    </xf>
    <xf numFmtId="4" fontId="60" fillId="11" borderId="96" xfId="15" applyNumberFormat="1" applyFont="1" applyFill="1" applyBorder="1" applyAlignment="1">
      <alignment vertical="center"/>
    </xf>
    <xf numFmtId="4" fontId="60" fillId="11" borderId="63" xfId="15" applyNumberFormat="1" applyFont="1" applyFill="1" applyBorder="1" applyAlignment="1">
      <alignment vertical="center"/>
    </xf>
    <xf numFmtId="0" fontId="48" fillId="0" borderId="26" xfId="15" applyFont="1" applyBorder="1" applyAlignment="1">
      <alignment vertical="center" wrapText="1"/>
    </xf>
    <xf numFmtId="0" fontId="45" fillId="14" borderId="23" xfId="15" applyFont="1" applyFill="1" applyBorder="1" applyAlignment="1">
      <alignment horizontal="left" vertical="center" wrapText="1"/>
    </xf>
    <xf numFmtId="4" fontId="45" fillId="14" borderId="19" xfId="15" applyNumberFormat="1" applyFont="1" applyFill="1" applyBorder="1" applyAlignment="1">
      <alignment vertical="center"/>
    </xf>
    <xf numFmtId="4" fontId="45" fillId="14" borderId="67" xfId="15" applyNumberFormat="1" applyFont="1" applyFill="1" applyBorder="1" applyAlignment="1">
      <alignment vertical="center"/>
    </xf>
    <xf numFmtId="0" fontId="48" fillId="0" borderId="17" xfId="15" applyFont="1" applyBorder="1" applyAlignment="1">
      <alignment vertical="center" wrapText="1"/>
    </xf>
    <xf numFmtId="0" fontId="48" fillId="0" borderId="23" xfId="15" applyFont="1" applyBorder="1" applyAlignment="1">
      <alignment horizontal="left" vertical="center" wrapText="1"/>
    </xf>
    <xf numFmtId="0" fontId="45" fillId="0" borderId="23" xfId="15" applyFont="1" applyBorder="1" applyAlignment="1">
      <alignment horizontal="left" vertical="top" wrapText="1"/>
    </xf>
    <xf numFmtId="0" fontId="46" fillId="0" borderId="23" xfId="15" applyFont="1" applyBorder="1" applyAlignment="1">
      <alignment horizontal="left" vertical="top" wrapText="1"/>
    </xf>
    <xf numFmtId="0" fontId="60" fillId="11" borderId="103" xfId="15" applyFont="1" applyFill="1" applyBorder="1" applyAlignment="1">
      <alignment horizontal="left" vertical="center" wrapText="1"/>
    </xf>
    <xf numFmtId="0" fontId="60" fillId="11" borderId="17" xfId="15" applyFont="1" applyFill="1" applyBorder="1" applyAlignment="1">
      <alignment horizontal="left" vertical="center" wrapText="1"/>
    </xf>
    <xf numFmtId="0" fontId="60" fillId="11" borderId="96" xfId="15" applyFont="1" applyFill="1" applyBorder="1" applyAlignment="1">
      <alignment horizontal="left" vertical="center" wrapText="1"/>
    </xf>
    <xf numFmtId="4" fontId="60" fillId="11" borderId="63" xfId="15" applyNumberFormat="1" applyFont="1" applyFill="1" applyBorder="1" applyAlignment="1">
      <alignment horizontal="right" vertical="center"/>
    </xf>
    <xf numFmtId="0" fontId="45" fillId="0" borderId="104" xfId="15" applyFont="1" applyBorder="1" applyAlignment="1">
      <alignment vertical="center" wrapText="1"/>
    </xf>
    <xf numFmtId="0" fontId="45" fillId="14" borderId="96" xfId="15" applyFont="1" applyFill="1" applyBorder="1" applyAlignment="1">
      <alignment horizontal="left" vertical="center" wrapText="1"/>
    </xf>
    <xf numFmtId="4" fontId="45" fillId="14" borderId="63" xfId="15" applyNumberFormat="1" applyFont="1" applyFill="1" applyBorder="1" applyAlignment="1">
      <alignment vertical="center"/>
    </xf>
    <xf numFmtId="0" fontId="48" fillId="0" borderId="105" xfId="15" applyFont="1" applyBorder="1" applyAlignment="1">
      <alignment vertical="center" wrapText="1"/>
    </xf>
    <xf numFmtId="0" fontId="46" fillId="0" borderId="60" xfId="15" applyFont="1" applyBorder="1" applyAlignment="1">
      <alignment horizontal="left" vertical="top" wrapText="1"/>
    </xf>
    <xf numFmtId="4" fontId="59" fillId="0" borderId="23" xfId="9" applyNumberFormat="1" applyFont="1" applyBorder="1" applyAlignment="1">
      <alignment vertical="center"/>
    </xf>
    <xf numFmtId="0" fontId="45" fillId="0" borderId="65" xfId="15" applyFont="1" applyBorder="1" applyAlignment="1">
      <alignment vertical="top" wrapText="1"/>
    </xf>
    <xf numFmtId="0" fontId="45" fillId="0" borderId="59" xfId="15" applyFont="1" applyBorder="1" applyAlignment="1">
      <alignment vertical="top" wrapText="1"/>
    </xf>
    <xf numFmtId="167" fontId="46" fillId="0" borderId="106" xfId="15" applyNumberFormat="1" applyFont="1" applyBorder="1" applyAlignment="1">
      <alignment horizontal="left" vertical="top" wrapText="1"/>
    </xf>
    <xf numFmtId="4" fontId="46" fillId="0" borderId="60" xfId="15" applyNumberFormat="1" applyFont="1" applyBorder="1" applyAlignment="1">
      <alignment horizontal="right" vertical="top"/>
    </xf>
    <xf numFmtId="0" fontId="45" fillId="0" borderId="108" xfId="15" applyFont="1" applyBorder="1" applyAlignment="1">
      <alignment vertical="top" wrapText="1"/>
    </xf>
    <xf numFmtId="0" fontId="45" fillId="13" borderId="1" xfId="15" applyFont="1" applyFill="1" applyBorder="1" applyAlignment="1">
      <alignment horizontal="left" vertical="top" wrapText="1"/>
    </xf>
    <xf numFmtId="167" fontId="46" fillId="13" borderId="0" xfId="15" applyNumberFormat="1" applyFont="1" applyFill="1" applyBorder="1" applyAlignment="1">
      <alignment horizontal="left" vertical="top" wrapText="1"/>
    </xf>
    <xf numFmtId="0" fontId="45" fillId="0" borderId="45" xfId="15" applyFont="1" applyBorder="1" applyAlignment="1">
      <alignment vertical="top" wrapText="1"/>
    </xf>
    <xf numFmtId="0" fontId="45" fillId="0" borderId="1" xfId="15" applyFont="1" applyBorder="1" applyAlignment="1">
      <alignment vertical="top" wrapText="1"/>
    </xf>
    <xf numFmtId="0" fontId="46" fillId="13" borderId="63" xfId="15" applyFont="1" applyFill="1" applyBorder="1" applyAlignment="1">
      <alignment horizontal="left" vertical="top" wrapText="1"/>
    </xf>
    <xf numFmtId="0" fontId="48" fillId="0" borderId="108" xfId="15" applyFont="1" applyBorder="1" applyAlignment="1">
      <alignment vertical="center" wrapText="1"/>
    </xf>
    <xf numFmtId="4" fontId="57" fillId="0" borderId="26" xfId="15" applyNumberFormat="1" applyFont="1" applyBorder="1" applyAlignment="1">
      <alignment horizontal="right" vertical="center"/>
    </xf>
    <xf numFmtId="4" fontId="57" fillId="0" borderId="26" xfId="9" applyNumberFormat="1" applyFont="1" applyBorder="1" applyAlignment="1">
      <alignment vertical="center"/>
    </xf>
    <xf numFmtId="0" fontId="55" fillId="9" borderId="72" xfId="15" applyFont="1" applyFill="1" applyBorder="1" applyAlignment="1">
      <alignment horizontal="left" vertical="center" wrapText="1"/>
    </xf>
    <xf numFmtId="0" fontId="55" fillId="9" borderId="23" xfId="15" applyFont="1" applyFill="1" applyBorder="1" applyAlignment="1">
      <alignment horizontal="left" vertical="center" wrapText="1"/>
    </xf>
    <xf numFmtId="0" fontId="45" fillId="0" borderId="104" xfId="15" applyFont="1" applyBorder="1" applyAlignment="1">
      <alignment vertical="top" wrapText="1"/>
    </xf>
    <xf numFmtId="0" fontId="45" fillId="14" borderId="23" xfId="15" applyFont="1" applyFill="1" applyBorder="1" applyAlignment="1">
      <alignment horizontal="left" vertical="top" wrapText="1"/>
    </xf>
    <xf numFmtId="167" fontId="46" fillId="14" borderId="23" xfId="15" applyNumberFormat="1" applyFont="1" applyFill="1" applyBorder="1" applyAlignment="1">
      <alignment horizontal="left" vertical="top" wrapText="1"/>
    </xf>
    <xf numFmtId="0" fontId="46" fillId="14" borderId="23" xfId="15" applyFont="1" applyFill="1" applyBorder="1" applyAlignment="1">
      <alignment horizontal="left" vertical="top" wrapText="1"/>
    </xf>
    <xf numFmtId="4" fontId="59" fillId="14" borderId="23" xfId="15" applyNumberFormat="1" applyFont="1" applyFill="1" applyBorder="1" applyAlignment="1">
      <alignment horizontal="right" vertical="top"/>
    </xf>
    <xf numFmtId="4" fontId="59" fillId="14" borderId="23" xfId="9" applyNumberFormat="1" applyFont="1" applyFill="1" applyBorder="1" applyAlignment="1">
      <alignment vertical="top"/>
    </xf>
    <xf numFmtId="0" fontId="45" fillId="0" borderId="103" xfId="15" applyFont="1" applyBorder="1" applyAlignment="1">
      <alignment vertical="top" wrapText="1"/>
    </xf>
    <xf numFmtId="0" fontId="45" fillId="0" borderId="23" xfId="15" applyFont="1" applyBorder="1" applyAlignment="1">
      <alignment vertical="top" wrapText="1"/>
    </xf>
    <xf numFmtId="167" fontId="46" fillId="0" borderId="23" xfId="15" applyNumberFormat="1" applyFont="1" applyBorder="1" applyAlignment="1">
      <alignment horizontal="left" vertical="top" wrapText="1"/>
    </xf>
    <xf numFmtId="4" fontId="59" fillId="0" borderId="23" xfId="15" applyNumberFormat="1" applyFont="1" applyBorder="1" applyAlignment="1">
      <alignment horizontal="right" vertical="top"/>
    </xf>
    <xf numFmtId="0" fontId="48" fillId="0" borderId="111" xfId="15" applyFont="1" applyFill="1" applyBorder="1" applyAlignment="1">
      <alignment vertical="center" wrapText="1"/>
    </xf>
    <xf numFmtId="4" fontId="48" fillId="0" borderId="56" xfId="15" applyNumberFormat="1" applyFont="1" applyBorder="1" applyAlignment="1">
      <alignment horizontal="right" vertical="center"/>
    </xf>
    <xf numFmtId="0" fontId="45" fillId="0" borderId="47" xfId="15" applyFont="1" applyBorder="1" applyAlignment="1">
      <alignment vertical="top" wrapText="1"/>
    </xf>
    <xf numFmtId="0" fontId="48" fillId="0" borderId="108" xfId="15" applyFont="1" applyFill="1" applyBorder="1" applyAlignment="1">
      <alignment vertical="center" wrapText="1"/>
    </xf>
    <xf numFmtId="4" fontId="48" fillId="0" borderId="62" xfId="15" applyNumberFormat="1" applyFont="1" applyBorder="1" applyAlignment="1">
      <alignment vertical="center"/>
    </xf>
    <xf numFmtId="4" fontId="59" fillId="0" borderId="26" xfId="9" applyNumberFormat="1" applyFont="1" applyBorder="1" applyAlignment="1">
      <alignment vertical="center"/>
    </xf>
    <xf numFmtId="166" fontId="46" fillId="13" borderId="1" xfId="15" quotePrefix="1" applyNumberFormat="1" applyFont="1" applyFill="1" applyBorder="1" applyAlignment="1">
      <alignment horizontal="left" vertical="top" wrapText="1"/>
    </xf>
    <xf numFmtId="0" fontId="45" fillId="0" borderId="2" xfId="15" applyFont="1" applyBorder="1" applyAlignment="1">
      <alignment vertical="top" wrapText="1"/>
    </xf>
    <xf numFmtId="167" fontId="46" fillId="0" borderId="97" xfId="15" applyNumberFormat="1" applyFont="1" applyBorder="1" applyAlignment="1">
      <alignment horizontal="left" vertical="top" wrapText="1"/>
    </xf>
    <xf numFmtId="0" fontId="46" fillId="0" borderId="64" xfId="15" applyFont="1" applyBorder="1" applyAlignment="1">
      <alignment horizontal="left" vertical="top" wrapText="1"/>
    </xf>
    <xf numFmtId="4" fontId="46" fillId="0" borderId="64" xfId="15" applyNumberFormat="1" applyFont="1" applyBorder="1" applyAlignment="1">
      <alignment horizontal="right" vertical="top"/>
    </xf>
    <xf numFmtId="0" fontId="48" fillId="0" borderId="104" xfId="15" applyFont="1" applyFill="1" applyBorder="1" applyAlignment="1">
      <alignment vertical="center" wrapText="1"/>
    </xf>
    <xf numFmtId="0" fontId="48" fillId="14" borderId="23" xfId="15" applyFont="1" applyFill="1" applyBorder="1" applyAlignment="1">
      <alignment horizontal="left" vertical="center" wrapText="1"/>
    </xf>
    <xf numFmtId="4" fontId="48" fillId="14" borderId="23" xfId="15" applyNumberFormat="1" applyFont="1" applyFill="1" applyBorder="1" applyAlignment="1">
      <alignment vertical="center"/>
    </xf>
    <xf numFmtId="4" fontId="46" fillId="14" borderId="23" xfId="9" applyNumberFormat="1" applyFont="1" applyFill="1" applyBorder="1" applyAlignment="1">
      <alignment vertical="top" wrapText="1"/>
    </xf>
    <xf numFmtId="0" fontId="48" fillId="0" borderId="105" xfId="15" applyFont="1" applyFill="1" applyBorder="1" applyAlignment="1">
      <alignment vertical="center" wrapText="1"/>
    </xf>
    <xf numFmtId="0" fontId="48" fillId="0" borderId="23" xfId="15" applyFont="1" applyFill="1" applyBorder="1" applyAlignment="1">
      <alignment horizontal="left" vertical="center" wrapText="1"/>
    </xf>
    <xf numFmtId="0" fontId="48" fillId="0" borderId="23" xfId="15" applyFont="1" applyFill="1" applyBorder="1" applyAlignment="1">
      <alignment horizontal="left" vertical="top" wrapText="1"/>
    </xf>
    <xf numFmtId="4" fontId="48" fillId="0" borderId="23" xfId="15" applyNumberFormat="1" applyFont="1" applyBorder="1" applyAlignment="1">
      <alignment vertical="top"/>
    </xf>
    <xf numFmtId="4" fontId="46" fillId="0" borderId="23" xfId="9" applyNumberFormat="1" applyFont="1" applyBorder="1" applyAlignment="1">
      <alignment vertical="top" wrapText="1"/>
    </xf>
    <xf numFmtId="0" fontId="45" fillId="6" borderId="74" xfId="15" applyFont="1" applyFill="1" applyBorder="1" applyAlignment="1">
      <alignment horizontal="left" vertical="top" wrapText="1"/>
    </xf>
    <xf numFmtId="167" fontId="46" fillId="6" borderId="73" xfId="15" applyNumberFormat="1" applyFont="1" applyFill="1" applyBorder="1" applyAlignment="1">
      <alignment horizontal="left" vertical="top" wrapText="1"/>
    </xf>
    <xf numFmtId="0" fontId="46" fillId="6" borderId="109" xfId="15" applyFont="1" applyFill="1" applyBorder="1" applyAlignment="1">
      <alignment horizontal="left" vertical="top" wrapText="1"/>
    </xf>
    <xf numFmtId="4" fontId="46" fillId="6" borderId="109" xfId="15" applyNumberFormat="1" applyFont="1" applyFill="1" applyBorder="1" applyAlignment="1">
      <alignment horizontal="right" vertical="top"/>
    </xf>
    <xf numFmtId="167" fontId="46" fillId="0" borderId="107" xfId="15" applyNumberFormat="1" applyFont="1" applyBorder="1" applyAlignment="1">
      <alignment horizontal="left" vertical="top" wrapText="1"/>
    </xf>
    <xf numFmtId="0" fontId="46" fillId="0" borderId="63" xfId="15" applyFont="1" applyBorder="1" applyAlignment="1">
      <alignment horizontal="left" vertical="top" wrapText="1"/>
    </xf>
    <xf numFmtId="4" fontId="46" fillId="0" borderId="63" xfId="15" applyNumberFormat="1" applyFont="1" applyBorder="1" applyAlignment="1">
      <alignment horizontal="right" vertical="top"/>
    </xf>
    <xf numFmtId="166" fontId="46" fillId="13" borderId="48" xfId="15" applyNumberFormat="1" applyFont="1" applyFill="1" applyBorder="1" applyAlignment="1">
      <alignment horizontal="left" vertical="top" wrapText="1"/>
    </xf>
    <xf numFmtId="0" fontId="45" fillId="13" borderId="107" xfId="15" applyFont="1" applyFill="1" applyBorder="1" applyAlignment="1">
      <alignment vertical="top" wrapText="1"/>
    </xf>
    <xf numFmtId="4" fontId="46" fillId="13" borderId="63" xfId="15" applyNumberFormat="1" applyFont="1" applyFill="1" applyBorder="1" applyAlignment="1">
      <alignment horizontal="right" vertical="top"/>
    </xf>
    <xf numFmtId="167" fontId="46" fillId="0" borderId="59" xfId="15" applyNumberFormat="1" applyFont="1" applyBorder="1" applyAlignment="1">
      <alignment horizontal="left" vertical="top" wrapText="1"/>
    </xf>
    <xf numFmtId="0" fontId="48" fillId="0" borderId="87" xfId="15" applyFont="1" applyBorder="1" applyAlignment="1">
      <alignment vertical="center" wrapText="1"/>
    </xf>
    <xf numFmtId="0" fontId="48" fillId="0" borderId="88" xfId="15" applyFont="1" applyBorder="1" applyAlignment="1">
      <alignment vertical="center" wrapText="1"/>
    </xf>
    <xf numFmtId="167" fontId="57" fillId="0" borderId="88" xfId="15" applyNumberFormat="1" applyFont="1" applyBorder="1" applyAlignment="1">
      <alignment horizontal="left" vertical="center" wrapText="1"/>
    </xf>
    <xf numFmtId="0" fontId="54" fillId="0" borderId="90" xfId="15" applyFont="1" applyBorder="1" applyAlignment="1">
      <alignment horizontal="right" vertical="center" wrapText="1"/>
    </xf>
    <xf numFmtId="4" fontId="51" fillId="0" borderId="90" xfId="15" applyNumberFormat="1" applyFont="1" applyBorder="1" applyAlignment="1">
      <alignment horizontal="right" vertical="center" wrapText="1"/>
    </xf>
    <xf numFmtId="0" fontId="48" fillId="0" borderId="0" xfId="15" applyFont="1" applyBorder="1" applyAlignment="1">
      <alignment vertical="center" wrapText="1"/>
    </xf>
    <xf numFmtId="167" fontId="57" fillId="0" borderId="0" xfId="15" applyNumberFormat="1" applyFont="1" applyBorder="1" applyAlignment="1">
      <alignment horizontal="left" vertical="center" wrapText="1"/>
    </xf>
    <xf numFmtId="0" fontId="54" fillId="0" borderId="0" xfId="15" applyFont="1" applyBorder="1" applyAlignment="1">
      <alignment horizontal="right" vertical="center" wrapText="1"/>
    </xf>
    <xf numFmtId="4" fontId="51" fillId="0" borderId="0" xfId="15" applyNumberFormat="1" applyFont="1" applyBorder="1" applyAlignment="1">
      <alignment horizontal="right" vertical="center" wrapText="1"/>
    </xf>
    <xf numFmtId="4" fontId="56" fillId="0" borderId="90" xfId="15" applyNumberFormat="1" applyFont="1" applyBorder="1" applyAlignment="1">
      <alignment horizontal="right" vertical="center" wrapText="1"/>
    </xf>
    <xf numFmtId="0" fontId="48" fillId="0" borderId="120" xfId="15" applyFont="1" applyBorder="1" applyAlignment="1">
      <alignment vertical="center" wrapText="1"/>
    </xf>
    <xf numFmtId="4" fontId="48" fillId="0" borderId="62" xfId="15" applyNumberFormat="1" applyFont="1" applyBorder="1" applyAlignment="1">
      <alignment vertical="center" wrapText="1"/>
    </xf>
    <xf numFmtId="0" fontId="62" fillId="0" borderId="104" xfId="15" applyFont="1" applyBorder="1"/>
    <xf numFmtId="0" fontId="62" fillId="6" borderId="28" xfId="15" applyFont="1" applyFill="1" applyBorder="1" applyAlignment="1">
      <alignment horizontal="left"/>
    </xf>
    <xf numFmtId="0" fontId="62" fillId="6" borderId="28" xfId="15" applyFont="1" applyFill="1" applyBorder="1"/>
    <xf numFmtId="4" fontId="62" fillId="6" borderId="124" xfId="15" applyNumberFormat="1" applyFont="1" applyFill="1" applyBorder="1" applyAlignment="1">
      <alignment vertical="top" wrapText="1"/>
    </xf>
    <xf numFmtId="0" fontId="62" fillId="0" borderId="105" xfId="15" applyFont="1" applyBorder="1"/>
    <xf numFmtId="0" fontId="62" fillId="0" borderId="26" xfId="15" applyFont="1" applyBorder="1"/>
    <xf numFmtId="0" fontId="62" fillId="0" borderId="26" xfId="15" applyFont="1" applyBorder="1" applyAlignment="1">
      <alignment vertical="top"/>
    </xf>
    <xf numFmtId="0" fontId="62" fillId="0" borderId="26" xfId="15" applyFont="1" applyBorder="1" applyAlignment="1">
      <alignment vertical="top" wrapText="1"/>
    </xf>
    <xf numFmtId="4" fontId="62" fillId="0" borderId="125" xfId="15" applyNumberFormat="1" applyFont="1" applyBorder="1" applyAlignment="1">
      <alignment vertical="top" wrapText="1"/>
    </xf>
    <xf numFmtId="0" fontId="62" fillId="6" borderId="23" xfId="15" applyFont="1" applyFill="1" applyBorder="1" applyAlignment="1">
      <alignment horizontal="left"/>
    </xf>
    <xf numFmtId="0" fontId="62" fillId="6" borderId="23" xfId="15" applyFont="1" applyFill="1" applyBorder="1"/>
    <xf numFmtId="4" fontId="62" fillId="6" borderId="23" xfId="15" applyNumberFormat="1" applyFont="1" applyFill="1" applyBorder="1" applyAlignment="1">
      <alignment vertical="top" wrapText="1"/>
    </xf>
    <xf numFmtId="4" fontId="62" fillId="6" borderId="126" xfId="15" applyNumberFormat="1" applyFont="1" applyFill="1" applyBorder="1" applyAlignment="1">
      <alignment vertical="top" wrapText="1"/>
    </xf>
    <xf numFmtId="0" fontId="62" fillId="7" borderId="28" xfId="15" applyFont="1" applyFill="1" applyBorder="1" applyAlignment="1">
      <alignment horizontal="left"/>
    </xf>
    <xf numFmtId="4" fontId="62" fillId="7" borderId="124" xfId="15" applyNumberFormat="1" applyFont="1" applyFill="1" applyBorder="1" applyAlignment="1">
      <alignment vertical="top" wrapText="1"/>
    </xf>
    <xf numFmtId="0" fontId="54" fillId="0" borderId="127" xfId="15" applyFont="1" applyBorder="1" applyAlignment="1">
      <alignment horizontal="left" vertical="center"/>
    </xf>
    <xf numFmtId="0" fontId="48" fillId="0" borderId="104" xfId="15" applyFont="1" applyBorder="1" applyAlignment="1">
      <alignment vertical="center" wrapText="1"/>
    </xf>
    <xf numFmtId="4" fontId="45" fillId="14" borderId="23" xfId="15" applyNumberFormat="1" applyFont="1" applyFill="1" applyBorder="1" applyAlignment="1">
      <alignment vertical="center" wrapText="1"/>
    </xf>
    <xf numFmtId="4" fontId="46" fillId="14" borderId="23" xfId="9" applyNumberFormat="1" applyFont="1" applyFill="1" applyBorder="1" applyAlignment="1">
      <alignment vertical="center"/>
    </xf>
    <xf numFmtId="0" fontId="48" fillId="0" borderId="129" xfId="15" applyFont="1" applyBorder="1" applyAlignment="1">
      <alignment vertical="center" wrapText="1"/>
    </xf>
    <xf numFmtId="0" fontId="48" fillId="0" borderId="130" xfId="15" applyFont="1" applyBorder="1" applyAlignment="1">
      <alignment horizontal="left" vertical="center" wrapText="1"/>
    </xf>
    <xf numFmtId="0" fontId="45" fillId="0" borderId="130" xfId="15" applyFont="1" applyBorder="1" applyAlignment="1">
      <alignment horizontal="left" vertical="top" wrapText="1"/>
    </xf>
    <xf numFmtId="4" fontId="45" fillId="0" borderId="131" xfId="15" applyNumberFormat="1" applyFont="1" applyBorder="1" applyAlignment="1">
      <alignment vertical="top" wrapText="1"/>
    </xf>
    <xf numFmtId="4" fontId="46" fillId="0" borderId="130" xfId="9" applyNumberFormat="1" applyFont="1" applyBorder="1" applyAlignment="1">
      <alignment vertical="top"/>
    </xf>
    <xf numFmtId="0" fontId="48" fillId="0" borderId="132" xfId="15" applyFont="1" applyBorder="1"/>
    <xf numFmtId="0" fontId="48" fillId="0" borderId="9" xfId="15" applyFont="1" applyBorder="1"/>
    <xf numFmtId="0" fontId="54" fillId="0" borderId="133" xfId="15" applyFont="1" applyBorder="1" applyAlignment="1">
      <alignment horizontal="right" vertical="center" wrapText="1"/>
    </xf>
    <xf numFmtId="4" fontId="63" fillId="0" borderId="134" xfId="15" applyNumberFormat="1" applyFont="1" applyBorder="1" applyAlignment="1">
      <alignment vertical="center"/>
    </xf>
    <xf numFmtId="0" fontId="10" fillId="0" borderId="0" xfId="17"/>
    <xf numFmtId="0" fontId="60" fillId="0" borderId="1" xfId="17" applyFont="1" applyBorder="1" applyAlignment="1">
      <alignment horizontal="center" vertical="center" wrapText="1"/>
    </xf>
    <xf numFmtId="0" fontId="32" fillId="0" borderId="1" xfId="17" applyFont="1" applyBorder="1" applyAlignment="1">
      <alignment horizontal="left" vertical="center" wrapText="1"/>
    </xf>
    <xf numFmtId="0" fontId="32" fillId="0" borderId="1" xfId="17" applyFont="1" applyBorder="1" applyAlignment="1">
      <alignment horizontal="center" vertical="center"/>
    </xf>
    <xf numFmtId="0" fontId="32" fillId="0" borderId="3" xfId="17" applyFont="1" applyBorder="1" applyAlignment="1">
      <alignment horizontal="center" vertical="center"/>
    </xf>
    <xf numFmtId="0" fontId="14" fillId="0" borderId="0" xfId="19"/>
    <xf numFmtId="0" fontId="17" fillId="0" borderId="0" xfId="20" applyFont="1" applyAlignment="1"/>
    <xf numFmtId="0" fontId="32" fillId="0" borderId="0" xfId="20" applyFont="1" applyAlignment="1">
      <alignment wrapText="1"/>
    </xf>
    <xf numFmtId="0" fontId="32" fillId="0" borderId="0" xfId="20" applyFont="1" applyAlignment="1"/>
    <xf numFmtId="0" fontId="66" fillId="0" borderId="0" xfId="19" applyFont="1" applyBorder="1" applyAlignment="1">
      <alignment horizontal="left" vertical="center" wrapText="1"/>
    </xf>
    <xf numFmtId="0" fontId="67" fillId="0" borderId="23" xfId="19" applyFont="1" applyBorder="1" applyAlignment="1">
      <alignment vertical="center"/>
    </xf>
    <xf numFmtId="0" fontId="39" fillId="0" borderId="23" xfId="19" applyFont="1" applyBorder="1" applyAlignment="1">
      <alignment horizontal="center" vertical="center"/>
    </xf>
    <xf numFmtId="0" fontId="4" fillId="0" borderId="23" xfId="16" applyFont="1" applyBorder="1" applyAlignment="1">
      <alignment horizontal="center" vertical="center" wrapText="1"/>
    </xf>
    <xf numFmtId="0" fontId="14" fillId="0" borderId="124" xfId="19" applyBorder="1"/>
    <xf numFmtId="0" fontId="41" fillId="5" borderId="23" xfId="19" applyFont="1" applyFill="1" applyBorder="1" applyAlignment="1">
      <alignment horizontal="left" vertical="center"/>
    </xf>
    <xf numFmtId="0" fontId="41" fillId="5" borderId="23" xfId="19" applyFont="1" applyFill="1" applyBorder="1" applyAlignment="1">
      <alignment horizontal="left" vertical="center" wrapText="1"/>
    </xf>
    <xf numFmtId="4" fontId="41" fillId="5" borderId="123" xfId="19" applyNumberFormat="1" applyFont="1" applyFill="1" applyBorder="1" applyAlignment="1">
      <alignment horizontal="right" vertical="center" wrapText="1"/>
    </xf>
    <xf numFmtId="0" fontId="14" fillId="0" borderId="28" xfId="19" applyBorder="1"/>
    <xf numFmtId="0" fontId="14" fillId="0" borderId="0" xfId="19" applyBorder="1" applyAlignment="1">
      <alignment horizontal="left" vertical="center"/>
    </xf>
    <xf numFmtId="0" fontId="41" fillId="0" borderId="26" xfId="19" quotePrefix="1" applyFont="1" applyBorder="1" applyAlignment="1">
      <alignment horizontal="left" vertical="center"/>
    </xf>
    <xf numFmtId="0" fontId="41" fillId="0" borderId="26" xfId="19" applyFont="1" applyBorder="1" applyAlignment="1">
      <alignment horizontal="left" vertical="center"/>
    </xf>
    <xf numFmtId="4" fontId="41" fillId="0" borderId="125" xfId="19" applyNumberFormat="1" applyFont="1" applyBorder="1" applyAlignment="1">
      <alignment horizontal="right" vertical="center"/>
    </xf>
    <xf numFmtId="4" fontId="59" fillId="0" borderId="23" xfId="16" applyNumberFormat="1" applyFont="1" applyBorder="1" applyAlignment="1">
      <alignment vertical="center"/>
    </xf>
    <xf numFmtId="0" fontId="64" fillId="0" borderId="0" xfId="19" applyFont="1" applyBorder="1" applyAlignment="1">
      <alignment horizontal="left" vertical="center"/>
    </xf>
    <xf numFmtId="0" fontId="67" fillId="0" borderId="23" xfId="19" applyFont="1" applyBorder="1" applyAlignment="1">
      <alignment horizontal="left" vertical="center"/>
    </xf>
    <xf numFmtId="0" fontId="14" fillId="0" borderId="26" xfId="19" applyBorder="1"/>
    <xf numFmtId="0" fontId="39" fillId="5" borderId="23" xfId="19" applyFont="1" applyFill="1" applyBorder="1" applyAlignment="1">
      <alignment horizontal="left" vertical="center" wrapText="1"/>
    </xf>
    <xf numFmtId="4" fontId="41" fillId="5" borderId="23" xfId="19" applyNumberFormat="1" applyFont="1" applyFill="1" applyBorder="1" applyAlignment="1">
      <alignment horizontal="right" vertical="center"/>
    </xf>
    <xf numFmtId="0" fontId="41" fillId="7" borderId="26" xfId="19" applyFont="1" applyFill="1" applyBorder="1" applyAlignment="1">
      <alignment horizontal="left" vertical="center"/>
    </xf>
    <xf numFmtId="0" fontId="41" fillId="0" borderId="26" xfId="19" applyFont="1" applyBorder="1" applyAlignment="1">
      <alignment horizontal="left" vertical="center" wrapText="1"/>
    </xf>
    <xf numFmtId="4" fontId="41" fillId="7" borderId="26" xfId="19" applyNumberFormat="1" applyFont="1" applyFill="1" applyBorder="1" applyAlignment="1">
      <alignment horizontal="right" vertical="center"/>
    </xf>
    <xf numFmtId="4" fontId="41" fillId="0" borderId="26" xfId="19" applyNumberFormat="1" applyFont="1" applyBorder="1" applyAlignment="1">
      <alignment horizontal="right" vertical="center"/>
    </xf>
    <xf numFmtId="0" fontId="41" fillId="0" borderId="26" xfId="19" applyFont="1" applyFill="1" applyBorder="1" applyAlignment="1">
      <alignment horizontal="left" vertical="center"/>
    </xf>
    <xf numFmtId="0" fontId="46" fillId="0" borderId="23" xfId="15" applyFont="1" applyBorder="1" applyAlignment="1">
      <alignment horizontal="left" vertical="center" wrapText="1"/>
    </xf>
    <xf numFmtId="4" fontId="41" fillId="0" borderId="26" xfId="19" applyNumberFormat="1" applyFont="1" applyFill="1" applyBorder="1" applyAlignment="1">
      <alignment horizontal="right" vertical="center"/>
    </xf>
    <xf numFmtId="0" fontId="41" fillId="0" borderId="28" xfId="19" applyFont="1" applyBorder="1" applyAlignment="1">
      <alignment horizontal="left" vertical="center"/>
    </xf>
    <xf numFmtId="0" fontId="14" fillId="0" borderId="28" xfId="19" applyBorder="1" applyAlignment="1">
      <alignment horizontal="left" vertical="center"/>
    </xf>
    <xf numFmtId="0" fontId="14" fillId="5" borderId="23" xfId="19" applyFill="1" applyBorder="1" applyAlignment="1">
      <alignment horizontal="left" vertical="center"/>
    </xf>
    <xf numFmtId="0" fontId="14" fillId="0" borderId="26" xfId="19" applyBorder="1" applyAlignment="1">
      <alignment horizontal="left" vertical="center"/>
    </xf>
    <xf numFmtId="0" fontId="41" fillId="0" borderId="23" xfId="19" applyFont="1" applyBorder="1" applyAlignment="1">
      <alignment horizontal="left" vertical="center"/>
    </xf>
    <xf numFmtId="0" fontId="41" fillId="0" borderId="23" xfId="19" applyFont="1" applyBorder="1" applyAlignment="1">
      <alignment horizontal="left" vertical="center" wrapText="1"/>
    </xf>
    <xf numFmtId="4" fontId="41" fillId="0" borderId="23" xfId="19" applyNumberFormat="1" applyFont="1" applyBorder="1" applyAlignment="1">
      <alignment horizontal="right" vertical="center"/>
    </xf>
    <xf numFmtId="0" fontId="14" fillId="0" borderId="17" xfId="19" applyBorder="1" applyAlignment="1">
      <alignment horizontal="left" vertical="center"/>
    </xf>
    <xf numFmtId="0" fontId="41" fillId="5" borderId="17" xfId="19" applyFont="1" applyFill="1" applyBorder="1" applyAlignment="1">
      <alignment horizontal="left" vertical="center"/>
    </xf>
    <xf numFmtId="0" fontId="14" fillId="0" borderId="10" xfId="19" applyBorder="1"/>
    <xf numFmtId="0" fontId="14" fillId="0" borderId="10" xfId="19" applyBorder="1" applyAlignment="1">
      <alignment horizontal="left"/>
    </xf>
    <xf numFmtId="0" fontId="68" fillId="0" borderId="10" xfId="19" applyFont="1" applyBorder="1" applyAlignment="1">
      <alignment horizontal="right"/>
    </xf>
    <xf numFmtId="4" fontId="68" fillId="0" borderId="10" xfId="19" applyNumberFormat="1" applyFont="1" applyBorder="1" applyAlignment="1">
      <alignment horizontal="right"/>
    </xf>
    <xf numFmtId="168" fontId="48" fillId="0" borderId="0" xfId="21" applyFont="1" applyFill="1" applyBorder="1" applyAlignment="1" applyProtection="1"/>
    <xf numFmtId="0" fontId="47" fillId="0" borderId="0" xfId="22" applyFont="1" applyBorder="1" applyAlignment="1">
      <alignment horizontal="center"/>
    </xf>
    <xf numFmtId="0" fontId="13" fillId="0" borderId="0" xfId="8" applyAlignment="1"/>
    <xf numFmtId="0" fontId="69" fillId="0" borderId="0" xfId="22" applyFont="1"/>
    <xf numFmtId="0" fontId="17" fillId="0" borderId="0" xfId="22" applyFont="1"/>
    <xf numFmtId="168" fontId="70" fillId="0" borderId="0" xfId="21" applyFont="1" applyFill="1" applyBorder="1" applyAlignment="1" applyProtection="1">
      <alignment horizontal="right" vertical="center"/>
    </xf>
    <xf numFmtId="0" fontId="48" fillId="0" borderId="0" xfId="22" applyFont="1"/>
    <xf numFmtId="168" fontId="56" fillId="0" borderId="0" xfId="21" applyFont="1" applyFill="1" applyBorder="1" applyAlignment="1" applyProtection="1">
      <alignment horizontal="center" vertical="center"/>
    </xf>
    <xf numFmtId="168" fontId="73" fillId="0" borderId="1" xfId="21" applyFont="1" applyFill="1" applyBorder="1" applyAlignment="1" applyProtection="1">
      <alignment horizontal="center" vertical="center"/>
    </xf>
    <xf numFmtId="168" fontId="73" fillId="0" borderId="57" xfId="21" applyFont="1" applyFill="1" applyBorder="1" applyAlignment="1" applyProtection="1">
      <alignment horizontal="left" vertical="center"/>
    </xf>
    <xf numFmtId="168" fontId="54" fillId="0" borderId="1" xfId="21" applyFont="1" applyFill="1" applyBorder="1" applyAlignment="1" applyProtection="1">
      <alignment horizontal="center" vertical="center" wrapText="1"/>
    </xf>
    <xf numFmtId="4" fontId="59" fillId="0" borderId="43" xfId="21" applyNumberFormat="1" applyFont="1" applyFill="1" applyBorder="1" applyAlignment="1" applyProtection="1">
      <alignment horizontal="right" vertical="center"/>
    </xf>
    <xf numFmtId="4" fontId="46" fillId="0" borderId="43" xfId="21" applyNumberFormat="1" applyFont="1" applyFill="1" applyBorder="1" applyAlignment="1" applyProtection="1">
      <alignment horizontal="right" vertical="center"/>
    </xf>
    <xf numFmtId="168" fontId="48" fillId="0" borderId="76" xfId="21" applyFont="1" applyFill="1" applyBorder="1" applyAlignment="1" applyProtection="1">
      <alignment vertical="center"/>
    </xf>
    <xf numFmtId="168" fontId="48" fillId="0" borderId="90" xfId="21" applyFont="1" applyFill="1" applyBorder="1" applyAlignment="1" applyProtection="1">
      <alignment vertical="center"/>
    </xf>
    <xf numFmtId="169" fontId="54" fillId="0" borderId="93" xfId="21" applyNumberFormat="1" applyFont="1" applyFill="1" applyBorder="1" applyAlignment="1" applyProtection="1">
      <alignment horizontal="right" vertical="center"/>
    </xf>
    <xf numFmtId="4" fontId="54" fillId="0" borderId="88" xfId="21" applyNumberFormat="1" applyFont="1" applyFill="1" applyBorder="1" applyAlignment="1" applyProtection="1">
      <alignment horizontal="right" vertical="center"/>
    </xf>
    <xf numFmtId="168" fontId="57" fillId="0" borderId="0" xfId="21" applyFont="1" applyFill="1" applyBorder="1" applyAlignment="1" applyProtection="1">
      <alignment horizontal="left" vertical="top"/>
    </xf>
    <xf numFmtId="170" fontId="57" fillId="0" borderId="0" xfId="21" applyNumberFormat="1" applyFont="1" applyFill="1" applyBorder="1" applyAlignment="1" applyProtection="1">
      <alignment horizontal="left" vertical="top"/>
    </xf>
    <xf numFmtId="4" fontId="48" fillId="0" borderId="0" xfId="21" applyNumberFormat="1" applyFont="1" applyFill="1" applyBorder="1" applyAlignment="1" applyProtection="1"/>
    <xf numFmtId="49" fontId="48" fillId="0" borderId="90" xfId="21" applyNumberFormat="1" applyFont="1" applyFill="1" applyBorder="1" applyAlignment="1" applyProtection="1">
      <alignment horizontal="center" vertical="center"/>
    </xf>
    <xf numFmtId="0" fontId="48" fillId="0" borderId="0" xfId="23" applyFont="1"/>
    <xf numFmtId="0" fontId="74" fillId="0" borderId="0" xfId="23" applyFont="1"/>
    <xf numFmtId="0" fontId="71" fillId="0" borderId="0" xfId="23" applyFont="1"/>
    <xf numFmtId="0" fontId="10" fillId="0" borderId="0" xfId="6"/>
    <xf numFmtId="0" fontId="13" fillId="0" borderId="0" xfId="6" applyFont="1"/>
    <xf numFmtId="49" fontId="75" fillId="16" borderId="1" xfId="6" applyNumberFormat="1" applyFont="1" applyFill="1" applyBorder="1" applyAlignment="1" applyProtection="1">
      <alignment horizontal="center" vertical="center" wrapText="1"/>
      <protection locked="0"/>
    </xf>
    <xf numFmtId="49" fontId="76" fillId="17" borderId="1" xfId="6" applyNumberFormat="1" applyFont="1" applyFill="1" applyBorder="1" applyAlignment="1" applyProtection="1">
      <alignment horizontal="center" vertical="center" wrapText="1"/>
      <protection locked="0"/>
    </xf>
    <xf numFmtId="49" fontId="76" fillId="17" borderId="1" xfId="6" applyNumberFormat="1" applyFont="1" applyFill="1" applyBorder="1" applyAlignment="1" applyProtection="1">
      <alignment horizontal="left" vertical="center" wrapText="1"/>
      <protection locked="0"/>
    </xf>
    <xf numFmtId="49" fontId="77" fillId="16" borderId="2" xfId="6" applyNumberFormat="1" applyFont="1" applyFill="1" applyBorder="1" applyAlignment="1" applyProtection="1">
      <alignment horizontal="center" vertical="center" wrapText="1"/>
      <protection locked="0"/>
    </xf>
    <xf numFmtId="49" fontId="76" fillId="18" borderId="1" xfId="6" applyNumberFormat="1" applyFont="1" applyFill="1" applyBorder="1" applyAlignment="1" applyProtection="1">
      <alignment horizontal="center" vertical="center" wrapText="1"/>
      <protection locked="0"/>
    </xf>
    <xf numFmtId="49" fontId="78" fillId="18" borderId="1" xfId="6" applyNumberFormat="1" applyFont="1" applyFill="1" applyBorder="1" applyAlignment="1" applyProtection="1">
      <alignment horizontal="center" vertical="center" wrapText="1"/>
      <protection locked="0"/>
    </xf>
    <xf numFmtId="49" fontId="75" fillId="16" borderId="2" xfId="6" applyNumberFormat="1" applyFont="1" applyFill="1" applyBorder="1" applyAlignment="1" applyProtection="1">
      <alignment horizontal="center" vertical="center" wrapText="1"/>
      <protection locked="0"/>
    </xf>
    <xf numFmtId="49" fontId="76" fillId="16" borderId="1" xfId="6" applyNumberFormat="1" applyFont="1" applyFill="1" applyBorder="1" applyAlignment="1" applyProtection="1">
      <alignment horizontal="center" vertical="center" wrapText="1"/>
      <protection locked="0"/>
    </xf>
    <xf numFmtId="49" fontId="76" fillId="16" borderId="1" xfId="6" applyNumberFormat="1" applyFont="1" applyFill="1" applyBorder="1" applyAlignment="1" applyProtection="1">
      <alignment horizontal="left" vertical="center" wrapText="1"/>
      <protection locked="0"/>
    </xf>
    <xf numFmtId="49" fontId="75" fillId="16" borderId="0" xfId="6" applyNumberFormat="1" applyFont="1" applyFill="1" applyBorder="1" applyAlignment="1" applyProtection="1">
      <alignment horizontal="center" vertical="center" wrapText="1"/>
      <protection locked="0"/>
    </xf>
    <xf numFmtId="49" fontId="75" fillId="16" borderId="1" xfId="6" applyNumberFormat="1" applyFont="1" applyFill="1" applyBorder="1" applyAlignment="1" applyProtection="1">
      <alignment horizontal="left" vertical="center" wrapText="1"/>
      <protection locked="0"/>
    </xf>
    <xf numFmtId="49" fontId="78" fillId="18" borderId="1" xfId="6" applyNumberFormat="1" applyFont="1" applyFill="1" applyBorder="1" applyAlignment="1" applyProtection="1">
      <alignment horizontal="left" vertical="center" wrapText="1"/>
      <protection locked="0"/>
    </xf>
    <xf numFmtId="49" fontId="76" fillId="16" borderId="0" xfId="6" applyNumberFormat="1" applyFont="1" applyFill="1" applyBorder="1" applyAlignment="1" applyProtection="1">
      <alignment horizontal="center" vertical="center" wrapText="1"/>
      <protection locked="0"/>
    </xf>
    <xf numFmtId="0" fontId="79" fillId="0" borderId="0" xfId="6" applyFont="1" applyAlignment="1">
      <alignment vertical="center"/>
    </xf>
    <xf numFmtId="0" fontId="13" fillId="0" borderId="0" xfId="6" applyFont="1" applyAlignment="1">
      <alignment vertical="top"/>
    </xf>
    <xf numFmtId="171" fontId="13" fillId="0" borderId="0" xfId="6" applyNumberFormat="1" applyFont="1"/>
    <xf numFmtId="0" fontId="80" fillId="0" borderId="0" xfId="24"/>
    <xf numFmtId="0" fontId="80" fillId="0" borderId="0" xfId="24" applyBorder="1" applyAlignment="1">
      <alignment horizontal="center"/>
    </xf>
    <xf numFmtId="0" fontId="63" fillId="0" borderId="0" xfId="24" applyFont="1" applyBorder="1" applyAlignment="1">
      <alignment horizontal="center"/>
    </xf>
    <xf numFmtId="0" fontId="80" fillId="0" borderId="0" xfId="24" applyBorder="1"/>
    <xf numFmtId="0" fontId="55" fillId="0" borderId="23" xfId="24" applyFont="1" applyBorder="1" applyAlignment="1">
      <alignment horizontal="center" vertical="center"/>
    </xf>
    <xf numFmtId="0" fontId="55" fillId="0" borderId="23" xfId="24" applyFont="1" applyBorder="1" applyAlignment="1">
      <alignment vertical="center"/>
    </xf>
    <xf numFmtId="0" fontId="55" fillId="0" borderId="23" xfId="24" applyFont="1" applyBorder="1" applyAlignment="1">
      <alignment vertical="center" wrapText="1"/>
    </xf>
    <xf numFmtId="0" fontId="55" fillId="0" borderId="23" xfId="24" applyFont="1" applyBorder="1" applyAlignment="1">
      <alignment horizontal="center" vertical="center" wrapText="1"/>
    </xf>
    <xf numFmtId="0" fontId="55" fillId="0" borderId="26" xfId="24" applyFont="1" applyBorder="1" applyAlignment="1">
      <alignment horizontal="center"/>
    </xf>
    <xf numFmtId="0" fontId="80" fillId="0" borderId="28" xfId="24" applyBorder="1" applyAlignment="1">
      <alignment horizontal="center"/>
    </xf>
    <xf numFmtId="0" fontId="81" fillId="0" borderId="28" xfId="24" applyFont="1" applyBorder="1" applyAlignment="1">
      <alignment vertical="top" wrapText="1"/>
    </xf>
    <xf numFmtId="4" fontId="81" fillId="0" borderId="28" xfId="24" applyNumberFormat="1" applyFont="1" applyBorder="1" applyAlignment="1">
      <alignment vertical="top"/>
    </xf>
    <xf numFmtId="0" fontId="80" fillId="0" borderId="17" xfId="24" applyBorder="1" applyAlignment="1">
      <alignment horizontal="center"/>
    </xf>
    <xf numFmtId="0" fontId="81" fillId="0" borderId="17" xfId="24" applyFont="1" applyBorder="1" applyAlignment="1">
      <alignment vertical="top" wrapText="1"/>
    </xf>
    <xf numFmtId="4" fontId="81" fillId="0" borderId="17" xfId="24" applyNumberFormat="1" applyFont="1" applyBorder="1" applyAlignment="1">
      <alignment vertical="top"/>
    </xf>
    <xf numFmtId="0" fontId="81" fillId="0" borderId="17" xfId="24" applyFont="1" applyBorder="1" applyAlignment="1">
      <alignment wrapText="1"/>
    </xf>
    <xf numFmtId="0" fontId="55" fillId="0" borderId="28" xfId="24" applyFont="1" applyBorder="1" applyAlignment="1">
      <alignment horizontal="center"/>
    </xf>
    <xf numFmtId="0" fontId="55" fillId="0" borderId="28" xfId="24" applyFont="1" applyBorder="1" applyAlignment="1">
      <alignment wrapText="1"/>
    </xf>
    <xf numFmtId="0" fontId="81" fillId="0" borderId="28" xfId="24" applyFont="1" applyBorder="1" applyAlignment="1">
      <alignment wrapText="1"/>
    </xf>
    <xf numFmtId="0" fontId="81" fillId="0" borderId="28" xfId="24" applyFont="1" applyBorder="1" applyAlignment="1">
      <alignment vertical="top"/>
    </xf>
    <xf numFmtId="0" fontId="81" fillId="0" borderId="28" xfId="24" applyFont="1" applyBorder="1" applyAlignment="1">
      <alignment horizontal="center"/>
    </xf>
    <xf numFmtId="0" fontId="80" fillId="0" borderId="124" xfId="24" applyBorder="1" applyAlignment="1">
      <alignment horizontal="center"/>
    </xf>
    <xf numFmtId="0" fontId="81" fillId="0" borderId="2" xfId="23" applyFont="1" applyBorder="1" applyAlignment="1">
      <alignment vertical="top" wrapText="1"/>
    </xf>
    <xf numFmtId="0" fontId="80" fillId="0" borderId="28" xfId="24" applyBorder="1" applyAlignment="1">
      <alignment horizontal="center" vertical="top"/>
    </xf>
    <xf numFmtId="0" fontId="81" fillId="0" borderId="28" xfId="24" applyFont="1" applyBorder="1" applyAlignment="1">
      <alignment horizontal="center" vertical="top"/>
    </xf>
    <xf numFmtId="0" fontId="80" fillId="0" borderId="28" xfId="24" applyFont="1" applyBorder="1" applyAlignment="1">
      <alignment horizontal="center" vertical="top"/>
    </xf>
    <xf numFmtId="0" fontId="80" fillId="0" borderId="17" xfId="24" applyBorder="1" applyAlignment="1">
      <alignment horizontal="center" vertical="top"/>
    </xf>
    <xf numFmtId="0" fontId="81" fillId="0" borderId="17" xfId="24" applyFont="1" applyBorder="1" applyAlignment="1">
      <alignment horizontal="center" vertical="top"/>
    </xf>
    <xf numFmtId="0" fontId="32" fillId="0" borderId="28" xfId="24" applyFont="1" applyBorder="1" applyAlignment="1">
      <alignment horizontal="center" vertical="top"/>
    </xf>
    <xf numFmtId="0" fontId="81" fillId="0" borderId="17" xfId="24" applyFont="1" applyBorder="1" applyAlignment="1">
      <alignment horizontal="center" vertical="top" wrapText="1"/>
    </xf>
    <xf numFmtId="4" fontId="81" fillId="0" borderId="17" xfId="24" applyNumberFormat="1" applyFont="1" applyBorder="1" applyAlignment="1">
      <alignment vertical="top" wrapText="1"/>
    </xf>
    <xf numFmtId="0" fontId="80" fillId="0" borderId="10" xfId="24" applyBorder="1" applyAlignment="1">
      <alignment horizontal="center"/>
    </xf>
    <xf numFmtId="0" fontId="83" fillId="0" borderId="10" xfId="24" applyFont="1" applyBorder="1" applyAlignment="1">
      <alignment horizontal="right"/>
    </xf>
    <xf numFmtId="0" fontId="83" fillId="0" borderId="10" xfId="24" applyFont="1" applyBorder="1" applyAlignment="1">
      <alignment horizontal="center"/>
    </xf>
    <xf numFmtId="4" fontId="83" fillId="0" borderId="10" xfId="24" applyNumberFormat="1" applyFont="1" applyBorder="1"/>
    <xf numFmtId="0" fontId="66" fillId="0" borderId="4" xfId="19" applyFont="1" applyBorder="1" applyAlignment="1">
      <alignment horizontal="left" vertical="center" wrapText="1"/>
    </xf>
    <xf numFmtId="0" fontId="39" fillId="0" borderId="10" xfId="19" applyFont="1" applyBorder="1" applyAlignment="1">
      <alignment vertical="center"/>
    </xf>
    <xf numFmtId="0" fontId="39" fillId="0" borderId="10" xfId="19" applyFont="1" applyBorder="1" applyAlignment="1">
      <alignment horizontal="center" vertical="center"/>
    </xf>
    <xf numFmtId="0" fontId="39" fillId="0" borderId="12" xfId="19" applyFont="1" applyBorder="1" applyAlignment="1">
      <alignment horizontal="center" vertical="center" wrapText="1"/>
    </xf>
    <xf numFmtId="0" fontId="19" fillId="11" borderId="14" xfId="19" applyFont="1" applyFill="1" applyBorder="1" applyAlignment="1">
      <alignment horizontal="left" vertical="top"/>
    </xf>
    <xf numFmtId="0" fontId="19" fillId="11" borderId="123" xfId="19" applyFont="1" applyFill="1" applyBorder="1" applyAlignment="1">
      <alignment horizontal="left" vertical="top"/>
    </xf>
    <xf numFmtId="0" fontId="19" fillId="11" borderId="15" xfId="19" applyFont="1" applyFill="1" applyBorder="1" applyAlignment="1">
      <alignment horizontal="left" vertical="top"/>
    </xf>
    <xf numFmtId="4" fontId="39" fillId="11" borderId="24" xfId="19" applyNumberFormat="1" applyFont="1" applyFill="1" applyBorder="1" applyAlignment="1">
      <alignment horizontal="right" vertical="top"/>
    </xf>
    <xf numFmtId="0" fontId="14" fillId="0" borderId="136" xfId="19" applyBorder="1"/>
    <xf numFmtId="0" fontId="41" fillId="14" borderId="23" xfId="19" applyFont="1" applyFill="1" applyBorder="1" applyAlignment="1">
      <alignment horizontal="left" vertical="top"/>
    </xf>
    <xf numFmtId="0" fontId="41" fillId="14" borderId="23" xfId="19" applyFont="1" applyFill="1" applyBorder="1" applyAlignment="1">
      <alignment horizontal="left" vertical="top" wrapText="1"/>
    </xf>
    <xf numFmtId="4" fontId="41" fillId="14" borderId="24" xfId="19" applyNumberFormat="1" applyFont="1" applyFill="1" applyBorder="1" applyAlignment="1">
      <alignment horizontal="right" vertical="top" wrapText="1"/>
    </xf>
    <xf numFmtId="0" fontId="14" fillId="0" borderId="25" xfId="19" applyBorder="1"/>
    <xf numFmtId="0" fontId="14" fillId="0" borderId="0" xfId="19" applyBorder="1" applyAlignment="1">
      <alignment horizontal="left"/>
    </xf>
    <xf numFmtId="0" fontId="41" fillId="0" borderId="26" xfId="19" quotePrefix="1" applyFont="1" applyBorder="1" applyAlignment="1">
      <alignment horizontal="left" vertical="top"/>
    </xf>
    <xf numFmtId="0" fontId="41" fillId="0" borderId="26" xfId="19" applyFont="1" applyBorder="1" applyAlignment="1">
      <alignment horizontal="left" vertical="top" wrapText="1"/>
    </xf>
    <xf numFmtId="4" fontId="41" fillId="0" borderId="24" xfId="19" applyNumberFormat="1" applyFont="1" applyBorder="1" applyAlignment="1">
      <alignment horizontal="right" vertical="top"/>
    </xf>
    <xf numFmtId="0" fontId="41" fillId="0" borderId="26" xfId="19" applyFont="1" applyBorder="1" applyAlignment="1">
      <alignment horizontal="left" vertical="top"/>
    </xf>
    <xf numFmtId="4" fontId="41" fillId="0" borderId="32" xfId="19" applyNumberFormat="1" applyFont="1" applyBorder="1" applyAlignment="1">
      <alignment horizontal="right" vertical="top"/>
    </xf>
    <xf numFmtId="0" fontId="14" fillId="0" borderId="13" xfId="19" applyBorder="1"/>
    <xf numFmtId="0" fontId="41" fillId="0" borderId="10" xfId="19" quotePrefix="1" applyFont="1" applyBorder="1" applyAlignment="1">
      <alignment horizontal="left"/>
    </xf>
    <xf numFmtId="4" fontId="68" fillId="0" borderId="12" xfId="19" applyNumberFormat="1" applyFont="1" applyBorder="1" applyAlignment="1">
      <alignment horizontal="right"/>
    </xf>
    <xf numFmtId="0" fontId="39" fillId="0" borderId="13" xfId="19" applyFont="1" applyBorder="1" applyAlignment="1">
      <alignment horizontal="left" vertical="center"/>
    </xf>
    <xf numFmtId="0" fontId="19" fillId="11" borderId="135" xfId="19" applyFont="1" applyFill="1" applyBorder="1" applyAlignment="1">
      <alignment horizontal="left" vertical="top"/>
    </xf>
    <xf numFmtId="0" fontId="19" fillId="11" borderId="23" xfId="19" applyFont="1" applyFill="1" applyBorder="1" applyAlignment="1">
      <alignment horizontal="left" vertical="top" wrapText="1"/>
    </xf>
    <xf numFmtId="0" fontId="39" fillId="14" borderId="23" xfId="19" applyFont="1" applyFill="1" applyBorder="1" applyAlignment="1">
      <alignment horizontal="left" vertical="top" wrapText="1"/>
    </xf>
    <xf numFmtId="0" fontId="41" fillId="7" borderId="28" xfId="19" applyFont="1" applyFill="1" applyBorder="1" applyAlignment="1">
      <alignment horizontal="left" vertical="top"/>
    </xf>
    <xf numFmtId="0" fontId="41" fillId="7" borderId="26" xfId="19" applyFont="1" applyFill="1" applyBorder="1" applyAlignment="1">
      <alignment horizontal="left" vertical="top"/>
    </xf>
    <xf numFmtId="0" fontId="41" fillId="7" borderId="26" xfId="19" applyFont="1" applyFill="1" applyBorder="1" applyAlignment="1">
      <alignment horizontal="left" vertical="top" wrapText="1"/>
    </xf>
    <xf numFmtId="49" fontId="37" fillId="7" borderId="26" xfId="19" applyNumberFormat="1" applyFont="1" applyFill="1" applyBorder="1" applyAlignment="1">
      <alignment horizontal="left" vertical="top"/>
    </xf>
    <xf numFmtId="49" fontId="37" fillId="7" borderId="28" xfId="19" applyNumberFormat="1" applyFont="1" applyFill="1" applyBorder="1" applyAlignment="1">
      <alignment horizontal="left" vertical="top"/>
    </xf>
    <xf numFmtId="0" fontId="41" fillId="11" borderId="23" xfId="19" applyFont="1" applyFill="1" applyBorder="1" applyAlignment="1">
      <alignment horizontal="left" vertical="top"/>
    </xf>
    <xf numFmtId="0" fontId="41" fillId="11" borderId="23" xfId="19" applyFont="1" applyFill="1" applyBorder="1" applyAlignment="1">
      <alignment horizontal="left" vertical="top" wrapText="1"/>
    </xf>
    <xf numFmtId="0" fontId="41" fillId="14" borderId="28" xfId="19" applyFont="1" applyFill="1" applyBorder="1" applyAlignment="1">
      <alignment horizontal="left" vertical="top"/>
    </xf>
    <xf numFmtId="0" fontId="41" fillId="14" borderId="26" xfId="19" applyFont="1" applyFill="1" applyBorder="1" applyAlignment="1">
      <alignment horizontal="left" vertical="top"/>
    </xf>
    <xf numFmtId="0" fontId="41" fillId="14" borderId="26" xfId="19" applyFont="1" applyFill="1" applyBorder="1" applyAlignment="1">
      <alignment horizontal="left" vertical="top" wrapText="1"/>
    </xf>
    <xf numFmtId="0" fontId="41" fillId="0" borderId="23" xfId="19" applyFont="1" applyBorder="1" applyAlignment="1">
      <alignment horizontal="left" vertical="top"/>
    </xf>
    <xf numFmtId="49" fontId="41" fillId="0" borderId="23" xfId="19" applyNumberFormat="1" applyFont="1" applyBorder="1" applyAlignment="1">
      <alignment horizontal="left" vertical="top" wrapText="1"/>
    </xf>
    <xf numFmtId="0" fontId="41" fillId="0" borderId="28" xfId="19" applyFont="1" applyBorder="1" applyAlignment="1">
      <alignment horizontal="left" vertical="top"/>
    </xf>
    <xf numFmtId="49" fontId="41" fillId="0" borderId="28" xfId="19" applyNumberFormat="1" applyFont="1" applyBorder="1" applyAlignment="1">
      <alignment horizontal="left" vertical="top" wrapText="1"/>
    </xf>
    <xf numFmtId="0" fontId="14" fillId="0" borderId="0" xfId="19" applyBorder="1"/>
    <xf numFmtId="49" fontId="6" fillId="20" borderId="1" xfId="1" applyNumberFormat="1" applyFont="1" applyFill="1" applyBorder="1" applyAlignment="1" applyProtection="1">
      <alignment horizontal="center" vertical="center" wrapText="1"/>
      <protection locked="0"/>
    </xf>
    <xf numFmtId="49" fontId="6" fillId="20" borderId="1" xfId="1" applyNumberFormat="1" applyFont="1" applyFill="1" applyBorder="1" applyAlignment="1" applyProtection="1">
      <alignment horizontal="left" vertical="center" wrapText="1"/>
      <protection locked="0"/>
    </xf>
    <xf numFmtId="49" fontId="7" fillId="19" borderId="1" xfId="1" applyNumberFormat="1" applyFont="1" applyFill="1" applyBorder="1" applyAlignment="1" applyProtection="1">
      <alignment horizontal="center" vertical="center" wrapText="1"/>
      <protection locked="0"/>
    </xf>
    <xf numFmtId="49" fontId="8" fillId="19" borderId="1" xfId="1" applyNumberFormat="1" applyFont="1" applyFill="1" applyBorder="1" applyAlignment="1" applyProtection="1">
      <alignment horizontal="left" vertical="center" wrapText="1"/>
      <protection locked="0"/>
    </xf>
    <xf numFmtId="49" fontId="8" fillId="19" borderId="1" xfId="1" applyNumberFormat="1" applyFont="1" applyFill="1" applyBorder="1" applyAlignment="1" applyProtection="1">
      <alignment horizontal="center" vertical="center" wrapText="1"/>
      <protection locked="0"/>
    </xf>
    <xf numFmtId="49" fontId="6" fillId="20" borderId="48" xfId="1" applyNumberFormat="1" applyFont="1" applyFill="1" applyBorder="1" applyAlignment="1" applyProtection="1">
      <alignment horizontal="center" vertical="center" wrapText="1"/>
      <protection locked="0"/>
    </xf>
    <xf numFmtId="49" fontId="6" fillId="20" borderId="48" xfId="1" applyNumberFormat="1" applyFont="1" applyFill="1" applyBorder="1" applyAlignment="1" applyProtection="1">
      <alignment horizontal="left" vertical="center" wrapText="1"/>
      <protection locked="0"/>
    </xf>
    <xf numFmtId="4" fontId="6" fillId="20" borderId="48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57" xfId="1" applyNumberFormat="1" applyFont="1" applyFill="1" applyBorder="1" applyAlignment="1" applyProtection="1">
      <alignment horizontal="right" vertical="center" wrapText="1"/>
      <protection locked="0"/>
    </xf>
    <xf numFmtId="4" fontId="8" fillId="19" borderId="1" xfId="1" applyNumberFormat="1" applyFont="1" applyFill="1" applyBorder="1" applyAlignment="1" applyProtection="1">
      <alignment horizontal="right" vertical="center" wrapText="1"/>
      <protection locked="0"/>
    </xf>
    <xf numFmtId="4" fontId="8" fillId="19" borderId="57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1" xfId="1" applyNumberFormat="1" applyFont="1" applyFill="1" applyBorder="1" applyAlignment="1" applyProtection="1">
      <alignment horizontal="right" vertical="center" wrapText="1"/>
      <protection locked="0"/>
    </xf>
    <xf numFmtId="4" fontId="8" fillId="2" borderId="57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1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63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137" xfId="1" applyNumberFormat="1" applyFont="1" applyFill="1" applyBorder="1" applyAlignment="1" applyProtection="1">
      <alignment horizontal="right" vertical="center" wrapText="1"/>
      <protection locked="0"/>
    </xf>
    <xf numFmtId="4" fontId="8" fillId="19" borderId="138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138" xfId="1" applyNumberFormat="1" applyFont="1" applyFill="1" applyBorder="1" applyAlignment="1" applyProtection="1">
      <alignment horizontal="right" vertical="center" wrapText="1"/>
      <protection locked="0"/>
    </xf>
    <xf numFmtId="10" fontId="8" fillId="19" borderId="1" xfId="1" applyNumberFormat="1" applyFont="1" applyFill="1" applyBorder="1" applyAlignment="1" applyProtection="1">
      <alignment horizontal="right" vertical="center" wrapText="1"/>
      <protection locked="0"/>
    </xf>
    <xf numFmtId="10" fontId="6" fillId="20" borderId="1" xfId="1" applyNumberFormat="1" applyFont="1" applyFill="1" applyBorder="1" applyAlignment="1" applyProtection="1">
      <alignment horizontal="right" vertical="center" wrapText="1"/>
      <protection locked="0"/>
    </xf>
    <xf numFmtId="4" fontId="75" fillId="2" borderId="1" xfId="1" applyNumberFormat="1" applyFont="1" applyFill="1" applyBorder="1" applyAlignment="1" applyProtection="1">
      <alignment horizontal="right" vertical="center" wrapText="1"/>
      <protection locked="0"/>
    </xf>
    <xf numFmtId="4" fontId="8" fillId="19" borderId="23" xfId="1" applyNumberFormat="1" applyFont="1" applyFill="1" applyBorder="1" applyAlignment="1" applyProtection="1">
      <alignment horizontal="right" vertical="center" wrapText="1"/>
      <protection locked="0"/>
    </xf>
    <xf numFmtId="4" fontId="3" fillId="0" borderId="0" xfId="1" applyNumberFormat="1" applyFont="1" applyFill="1" applyBorder="1" applyAlignment="1" applyProtection="1">
      <alignment horizontal="left"/>
      <protection locked="0"/>
    </xf>
    <xf numFmtId="10" fontId="6" fillId="20" borderId="48" xfId="1" applyNumberFormat="1" applyFont="1" applyFill="1" applyBorder="1" applyAlignment="1" applyProtection="1">
      <alignment horizontal="right" vertical="center" wrapText="1"/>
      <protection locked="0"/>
    </xf>
    <xf numFmtId="10" fontId="8" fillId="19" borderId="57" xfId="1" applyNumberFormat="1" applyFont="1" applyFill="1" applyBorder="1" applyAlignment="1" applyProtection="1">
      <alignment horizontal="right" vertical="center" wrapText="1"/>
      <protection locked="0"/>
    </xf>
    <xf numFmtId="10" fontId="6" fillId="20" borderId="57" xfId="1" applyNumberFormat="1" applyFont="1" applyFill="1" applyBorder="1" applyAlignment="1" applyProtection="1">
      <alignment horizontal="right" vertical="center" wrapText="1"/>
      <protection locked="0"/>
    </xf>
    <xf numFmtId="10" fontId="3" fillId="0" borderId="0" xfId="1" applyNumberFormat="1" applyFont="1" applyFill="1" applyBorder="1" applyAlignment="1" applyProtection="1">
      <alignment horizontal="left"/>
      <protection locked="0"/>
    </xf>
    <xf numFmtId="4" fontId="59" fillId="0" borderId="0" xfId="1" applyNumberFormat="1" applyFont="1" applyFill="1" applyBorder="1" applyAlignment="1" applyProtection="1">
      <alignment horizontal="left"/>
      <protection locked="0"/>
    </xf>
    <xf numFmtId="0" fontId="43" fillId="0" borderId="0" xfId="1" applyNumberFormat="1" applyFont="1" applyFill="1" applyBorder="1" applyAlignment="1" applyProtection="1">
      <alignment horizontal="left"/>
      <protection locked="0"/>
    </xf>
    <xf numFmtId="4" fontId="9" fillId="2" borderId="97" xfId="1" applyNumberFormat="1" applyFont="1" applyFill="1" applyBorder="1" applyAlignment="1" applyProtection="1">
      <alignment horizontal="right" vertical="center" wrapText="1"/>
      <protection locked="0"/>
    </xf>
    <xf numFmtId="10" fontId="9" fillId="2" borderId="97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17" xfId="1" applyNumberFormat="1" applyFont="1" applyFill="1" applyBorder="1" applyAlignment="1" applyProtection="1">
      <alignment horizontal="left"/>
      <protection locked="0"/>
    </xf>
    <xf numFmtId="0" fontId="3" fillId="0" borderId="26" xfId="1" applyNumberFormat="1" applyFont="1" applyFill="1" applyBorder="1" applyAlignment="1" applyProtection="1">
      <alignment horizontal="left"/>
      <protection locked="0"/>
    </xf>
    <xf numFmtId="4" fontId="3" fillId="0" borderId="17" xfId="1" applyNumberFormat="1" applyFont="1" applyFill="1" applyBorder="1" applyAlignment="1" applyProtection="1">
      <alignment horizontal="left"/>
      <protection locked="0"/>
    </xf>
    <xf numFmtId="4" fontId="90" fillId="0" borderId="28" xfId="1" applyNumberFormat="1" applyFont="1" applyFill="1" applyBorder="1" applyAlignment="1" applyProtection="1">
      <alignment horizontal="right"/>
      <protection locked="0"/>
    </xf>
    <xf numFmtId="0" fontId="59" fillId="0" borderId="0" xfId="1" applyNumberFormat="1" applyFont="1" applyFill="1" applyBorder="1" applyAlignment="1" applyProtection="1">
      <alignment horizontal="left"/>
      <protection locked="0"/>
    </xf>
    <xf numFmtId="10" fontId="3" fillId="0" borderId="17" xfId="1" applyNumberFormat="1" applyFont="1" applyFill="1" applyBorder="1" applyAlignment="1" applyProtection="1">
      <alignment horizontal="left"/>
      <protection locked="0"/>
    </xf>
    <xf numFmtId="10" fontId="3" fillId="0" borderId="26" xfId="1" applyNumberFormat="1" applyFont="1" applyFill="1" applyBorder="1" applyAlignment="1" applyProtection="1">
      <alignment horizontal="left"/>
      <protection locked="0"/>
    </xf>
    <xf numFmtId="0" fontId="59" fillId="0" borderId="17" xfId="1" applyNumberFormat="1" applyFont="1" applyFill="1" applyBorder="1" applyAlignment="1" applyProtection="1">
      <alignment horizontal="left"/>
      <protection locked="0"/>
    </xf>
    <xf numFmtId="0" fontId="59" fillId="0" borderId="141" xfId="1" applyNumberFormat="1" applyFont="1" applyFill="1" applyBorder="1" applyAlignment="1" applyProtection="1">
      <alignment horizontal="left"/>
      <protection locked="0"/>
    </xf>
    <xf numFmtId="0" fontId="59" fillId="0" borderId="141" xfId="1" applyNumberFormat="1" applyFont="1" applyFill="1" applyBorder="1" applyAlignment="1" applyProtection="1">
      <protection locked="0"/>
    </xf>
    <xf numFmtId="0" fontId="59" fillId="0" borderId="143" xfId="1" applyNumberFormat="1" applyFont="1" applyFill="1" applyBorder="1" applyAlignment="1" applyProtection="1">
      <alignment horizontal="left"/>
      <protection locked="0"/>
    </xf>
    <xf numFmtId="0" fontId="59" fillId="0" borderId="147" xfId="1" applyNumberFormat="1" applyFont="1" applyFill="1" applyBorder="1" applyAlignment="1" applyProtection="1">
      <alignment horizontal="left"/>
      <protection locked="0"/>
    </xf>
    <xf numFmtId="0" fontId="89" fillId="0" borderId="148" xfId="1" applyNumberFormat="1" applyFont="1" applyFill="1" applyBorder="1" applyAlignment="1" applyProtection="1">
      <alignment horizontal="right"/>
      <protection locked="0"/>
    </xf>
    <xf numFmtId="0" fontId="89" fillId="0" borderId="148" xfId="1" applyNumberFormat="1" applyFont="1" applyFill="1" applyBorder="1" applyAlignment="1" applyProtection="1">
      <protection locked="0"/>
    </xf>
    <xf numFmtId="0" fontId="59" fillId="0" borderId="147" xfId="1" applyNumberFormat="1" applyFont="1" applyFill="1" applyBorder="1" applyAlignment="1" applyProtection="1">
      <protection locked="0"/>
    </xf>
    <xf numFmtId="0" fontId="59" fillId="0" borderId="149" xfId="1" applyNumberFormat="1" applyFont="1" applyFill="1" applyBorder="1" applyAlignment="1" applyProtection="1">
      <alignment vertical="top"/>
      <protection locked="0"/>
    </xf>
    <xf numFmtId="0" fontId="59" fillId="0" borderId="147" xfId="1" applyNumberFormat="1" applyFont="1" applyFill="1" applyBorder="1" applyAlignment="1" applyProtection="1">
      <alignment horizontal="left" vertical="top"/>
      <protection locked="0"/>
    </xf>
    <xf numFmtId="0" fontId="59" fillId="0" borderId="144" xfId="1" applyNumberFormat="1" applyFont="1" applyFill="1" applyBorder="1" applyAlignment="1" applyProtection="1">
      <alignment horizontal="left"/>
      <protection locked="0"/>
    </xf>
    <xf numFmtId="4" fontId="59" fillId="0" borderId="141" xfId="1" applyNumberFormat="1" applyFont="1" applyFill="1" applyBorder="1" applyAlignment="1" applyProtection="1">
      <alignment horizontal="right"/>
      <protection locked="0"/>
    </xf>
    <xf numFmtId="4" fontId="59" fillId="0" borderId="142" xfId="1" applyNumberFormat="1" applyFont="1" applyFill="1" applyBorder="1" applyAlignment="1" applyProtection="1">
      <alignment horizontal="right"/>
      <protection locked="0"/>
    </xf>
    <xf numFmtId="4" fontId="59" fillId="0" borderId="17" xfId="1" applyNumberFormat="1" applyFont="1" applyFill="1" applyBorder="1" applyAlignment="1" applyProtection="1">
      <alignment horizontal="right"/>
      <protection locked="0"/>
    </xf>
    <xf numFmtId="0" fontId="14" fillId="0" borderId="40" xfId="15" applyFont="1" applyBorder="1" applyAlignment="1">
      <alignment horizontal="right" vertical="top"/>
    </xf>
    <xf numFmtId="0" fontId="14" fillId="0" borderId="1" xfId="15" applyFont="1" applyBorder="1" applyAlignment="1">
      <alignment horizontal="center" vertical="top"/>
    </xf>
    <xf numFmtId="0" fontId="14" fillId="0" borderId="1" xfId="15" applyFont="1" applyBorder="1" applyAlignment="1">
      <alignment horizontal="left" vertical="top" wrapText="1"/>
    </xf>
    <xf numFmtId="4" fontId="14" fillId="0" borderId="1" xfId="15" applyNumberFormat="1" applyFont="1" applyBorder="1" applyAlignment="1">
      <alignment vertical="top"/>
    </xf>
    <xf numFmtId="0" fontId="14" fillId="0" borderId="42" xfId="15" applyFont="1" applyBorder="1" applyAlignment="1">
      <alignment horizontal="right" vertical="top"/>
    </xf>
    <xf numFmtId="0" fontId="14" fillId="0" borderId="43" xfId="15" applyFont="1" applyBorder="1" applyAlignment="1">
      <alignment horizontal="center" vertical="top"/>
    </xf>
    <xf numFmtId="0" fontId="14" fillId="0" borderId="43" xfId="15" applyFont="1" applyBorder="1" applyAlignment="1">
      <alignment horizontal="left" vertical="top" wrapText="1"/>
    </xf>
    <xf numFmtId="4" fontId="14" fillId="0" borderId="43" xfId="15" applyNumberFormat="1" applyFont="1" applyBorder="1" applyAlignment="1">
      <alignment vertical="top"/>
    </xf>
    <xf numFmtId="0" fontId="14" fillId="0" borderId="45" xfId="15" applyFont="1" applyBorder="1" applyAlignment="1">
      <alignment horizontal="right" vertical="top"/>
    </xf>
    <xf numFmtId="0" fontId="14" fillId="0" borderId="2" xfId="15" applyFont="1" applyBorder="1" applyAlignment="1">
      <alignment horizontal="center" vertical="top"/>
    </xf>
    <xf numFmtId="0" fontId="33" fillId="0" borderId="2" xfId="15" applyFont="1" applyBorder="1" applyAlignment="1">
      <alignment horizontal="left" vertical="top" wrapText="1"/>
    </xf>
    <xf numFmtId="4" fontId="14" fillId="0" borderId="2" xfId="15" applyNumberFormat="1" applyFont="1" applyBorder="1" applyAlignment="1">
      <alignment vertical="top"/>
    </xf>
    <xf numFmtId="4" fontId="14" fillId="0" borderId="46" xfId="15" applyNumberFormat="1" applyFont="1" applyBorder="1" applyAlignment="1">
      <alignment vertical="top"/>
    </xf>
    <xf numFmtId="0" fontId="14" fillId="0" borderId="47" xfId="15" applyFont="1" applyBorder="1" applyAlignment="1">
      <alignment horizontal="right" vertical="top"/>
    </xf>
    <xf numFmtId="0" fontId="14" fillId="0" borderId="48" xfId="15" applyFont="1" applyBorder="1" applyAlignment="1">
      <alignment horizontal="center" vertical="top"/>
    </xf>
    <xf numFmtId="0" fontId="33" fillId="0" borderId="48" xfId="15" applyFont="1" applyBorder="1" applyAlignment="1">
      <alignment horizontal="left" vertical="top" wrapText="1"/>
    </xf>
    <xf numFmtId="4" fontId="14" fillId="0" borderId="49" xfId="15" applyNumberFormat="1" applyFont="1" applyBorder="1" applyAlignment="1">
      <alignment vertical="top"/>
    </xf>
    <xf numFmtId="4" fontId="14" fillId="0" borderId="48" xfId="15" applyNumberFormat="1" applyFont="1" applyBorder="1" applyAlignment="1">
      <alignment vertical="top"/>
    </xf>
    <xf numFmtId="4" fontId="19" fillId="10" borderId="1" xfId="15" applyNumberFormat="1" applyFont="1" applyFill="1" applyBorder="1" applyAlignment="1">
      <alignment horizontal="right" vertical="center"/>
    </xf>
    <xf numFmtId="4" fontId="19" fillId="10" borderId="41" xfId="15" applyNumberFormat="1" applyFont="1" applyFill="1" applyBorder="1" applyAlignment="1">
      <alignment horizontal="right" vertical="center"/>
    </xf>
    <xf numFmtId="4" fontId="14" fillId="0" borderId="57" xfId="15" applyNumberFormat="1" applyFont="1" applyBorder="1" applyAlignment="1">
      <alignment vertical="top"/>
    </xf>
    <xf numFmtId="4" fontId="14" fillId="0" borderId="64" xfId="15" applyNumberFormat="1" applyFont="1" applyBorder="1" applyAlignment="1">
      <alignment vertical="top"/>
    </xf>
    <xf numFmtId="4" fontId="14" fillId="0" borderId="63" xfId="15" applyNumberFormat="1" applyFont="1" applyBorder="1" applyAlignment="1">
      <alignment vertical="top"/>
    </xf>
    <xf numFmtId="4" fontId="19" fillId="10" borderId="57" xfId="15" applyNumberFormat="1" applyFont="1" applyFill="1" applyBorder="1" applyAlignment="1">
      <alignment horizontal="right" vertical="center"/>
    </xf>
    <xf numFmtId="0" fontId="1" fillId="0" borderId="23" xfId="16" applyBorder="1" applyAlignment="1"/>
    <xf numFmtId="0" fontId="1" fillId="0" borderId="14" xfId="16" applyBorder="1" applyAlignment="1"/>
    <xf numFmtId="0" fontId="1" fillId="0" borderId="26" xfId="16" applyBorder="1" applyAlignment="1"/>
    <xf numFmtId="0" fontId="1" fillId="0" borderId="17" xfId="16" applyBorder="1" applyAlignment="1"/>
    <xf numFmtId="0" fontId="1" fillId="0" borderId="28" xfId="16" applyBorder="1" applyAlignment="1"/>
    <xf numFmtId="4" fontId="19" fillId="10" borderId="51" xfId="15" applyNumberFormat="1" applyFont="1" applyFill="1" applyBorder="1" applyAlignment="1">
      <alignment horizontal="right" vertical="center"/>
    </xf>
    <xf numFmtId="0" fontId="92" fillId="0" borderId="48" xfId="15" applyFont="1" applyBorder="1" applyAlignment="1">
      <alignment horizontal="center" vertical="center" wrapText="1"/>
    </xf>
    <xf numFmtId="0" fontId="92" fillId="0" borderId="155" xfId="15" applyFont="1" applyBorder="1" applyAlignment="1">
      <alignment horizontal="center" vertical="center" wrapText="1"/>
    </xf>
    <xf numFmtId="0" fontId="92" fillId="0" borderId="107" xfId="15" applyFont="1" applyBorder="1" applyAlignment="1">
      <alignment horizontal="center" vertical="center" wrapText="1"/>
    </xf>
    <xf numFmtId="0" fontId="92" fillId="0" borderId="63" xfId="15" applyFont="1" applyBorder="1" applyAlignment="1">
      <alignment horizontal="center" vertical="center" wrapText="1"/>
    </xf>
    <xf numFmtId="10" fontId="1" fillId="0" borderId="24" xfId="16" applyNumberFormat="1" applyBorder="1" applyAlignment="1">
      <alignment vertical="top"/>
    </xf>
    <xf numFmtId="10" fontId="1" fillId="0" borderId="34" xfId="16" applyNumberFormat="1" applyBorder="1" applyAlignment="1">
      <alignment vertical="top"/>
    </xf>
    <xf numFmtId="10" fontId="1" fillId="0" borderId="32" xfId="16" applyNumberFormat="1" applyBorder="1" applyAlignment="1">
      <alignment vertical="top"/>
    </xf>
    <xf numFmtId="4" fontId="43" fillId="0" borderId="21" xfId="16" applyNumberFormat="1" applyFont="1" applyBorder="1" applyAlignment="1">
      <alignment vertical="top"/>
    </xf>
    <xf numFmtId="4" fontId="43" fillId="0" borderId="14" xfId="16" applyNumberFormat="1" applyFont="1" applyBorder="1" applyAlignment="1">
      <alignment vertical="top"/>
    </xf>
    <xf numFmtId="10" fontId="19" fillId="10" borderId="156" xfId="15" applyNumberFormat="1" applyFont="1" applyFill="1" applyBorder="1" applyAlignment="1">
      <alignment horizontal="right" vertical="center"/>
    </xf>
    <xf numFmtId="4" fontId="19" fillId="10" borderId="152" xfId="15" applyNumberFormat="1" applyFont="1" applyFill="1" applyBorder="1" applyAlignment="1">
      <alignment horizontal="center" vertical="center"/>
    </xf>
    <xf numFmtId="0" fontId="1" fillId="0" borderId="30" xfId="16" applyBorder="1" applyAlignment="1"/>
    <xf numFmtId="4" fontId="33" fillId="0" borderId="70" xfId="15" applyNumberFormat="1" applyFont="1" applyBorder="1" applyAlignment="1">
      <alignment vertical="top"/>
    </xf>
    <xf numFmtId="4" fontId="33" fillId="0" borderId="107" xfId="15" applyNumberFormat="1" applyFont="1" applyBorder="1" applyAlignment="1">
      <alignment vertical="top"/>
    </xf>
    <xf numFmtId="4" fontId="14" fillId="0" borderId="60" xfId="13" applyNumberFormat="1" applyFont="1" applyBorder="1" applyAlignment="1">
      <alignment horizontal="right" vertical="center"/>
    </xf>
    <xf numFmtId="4" fontId="15" fillId="0" borderId="126" xfId="13" applyNumberFormat="1" applyBorder="1" applyAlignment="1">
      <alignment horizontal="right" vertical="center"/>
    </xf>
    <xf numFmtId="4" fontId="19" fillId="0" borderId="19" xfId="13" applyNumberFormat="1" applyFont="1" applyBorder="1" applyAlignment="1">
      <alignment horizontal="right" vertical="center"/>
    </xf>
    <xf numFmtId="4" fontId="15" fillId="0" borderId="123" xfId="13" applyNumberFormat="1" applyBorder="1" applyAlignment="1">
      <alignment horizontal="right" vertical="center"/>
    </xf>
    <xf numFmtId="4" fontId="14" fillId="0" borderId="67" xfId="13" applyNumberFormat="1" applyFont="1" applyBorder="1" applyAlignment="1">
      <alignment horizontal="right" vertical="center"/>
    </xf>
    <xf numFmtId="4" fontId="14" fillId="0" borderId="126" xfId="13" applyNumberFormat="1" applyFont="1" applyBorder="1" applyAlignment="1">
      <alignment horizontal="right" vertical="center"/>
    </xf>
    <xf numFmtId="4" fontId="19" fillId="0" borderId="62" xfId="13" applyNumberFormat="1" applyFont="1" applyBorder="1" applyAlignment="1">
      <alignment horizontal="right" vertical="center"/>
    </xf>
    <xf numFmtId="4" fontId="41" fillId="0" borderId="123" xfId="13" applyNumberFormat="1" applyFont="1" applyBorder="1" applyAlignment="1">
      <alignment horizontal="right" vertical="top"/>
    </xf>
    <xf numFmtId="4" fontId="41" fillId="0" borderId="126" xfId="13" applyNumberFormat="1" applyFont="1" applyBorder="1" applyAlignment="1">
      <alignment horizontal="right" vertical="top"/>
    </xf>
    <xf numFmtId="4" fontId="15" fillId="0" borderId="109" xfId="13" applyNumberFormat="1" applyBorder="1" applyAlignment="1">
      <alignment horizontal="right" vertical="center"/>
    </xf>
    <xf numFmtId="4" fontId="14" fillId="0" borderId="123" xfId="13" applyNumberFormat="1" applyFont="1" applyBorder="1" applyAlignment="1">
      <alignment horizontal="right" vertical="center"/>
    </xf>
    <xf numFmtId="4" fontId="14" fillId="0" borderId="125" xfId="13" applyNumberFormat="1" applyFont="1" applyBorder="1" applyAlignment="1">
      <alignment horizontal="right" vertical="center"/>
    </xf>
    <xf numFmtId="0" fontId="14" fillId="0" borderId="104" xfId="13" applyFont="1" applyBorder="1" applyAlignment="1">
      <alignment horizontal="center" vertical="top"/>
    </xf>
    <xf numFmtId="0" fontId="14" fillId="0" borderId="26" xfId="18" applyFont="1" applyBorder="1" applyAlignment="1">
      <alignment horizontal="left" vertical="top" wrapText="1"/>
    </xf>
    <xf numFmtId="49" fontId="14" fillId="0" borderId="26" xfId="13" applyNumberFormat="1" applyFont="1" applyBorder="1" applyAlignment="1">
      <alignment horizontal="center" vertical="center"/>
    </xf>
    <xf numFmtId="4" fontId="19" fillId="0" borderId="126" xfId="13" applyNumberFormat="1" applyFont="1" applyBorder="1" applyAlignment="1">
      <alignment horizontal="right" vertical="center"/>
    </xf>
    <xf numFmtId="4" fontId="19" fillId="0" borderId="123" xfId="13" applyNumberFormat="1" applyFont="1" applyBorder="1" applyAlignment="1">
      <alignment horizontal="right" vertical="center"/>
    </xf>
    <xf numFmtId="4" fontId="14" fillId="0" borderId="57" xfId="13" applyNumberFormat="1" applyFont="1" applyBorder="1" applyAlignment="1">
      <alignment vertical="top" wrapText="1"/>
    </xf>
    <xf numFmtId="4" fontId="14" fillId="0" borderId="123" xfId="13" applyNumberFormat="1" applyFont="1" applyBorder="1" applyAlignment="1">
      <alignment vertical="top"/>
    </xf>
    <xf numFmtId="4" fontId="14" fillId="0" borderId="126" xfId="13" applyNumberFormat="1" applyFont="1" applyBorder="1" applyAlignment="1">
      <alignment vertical="top"/>
    </xf>
    <xf numFmtId="4" fontId="93" fillId="0" borderId="45" xfId="13" applyNumberFormat="1" applyFont="1" applyBorder="1" applyAlignment="1">
      <alignment horizontal="right" vertical="top" wrapText="1"/>
    </xf>
    <xf numFmtId="4" fontId="93" fillId="0" borderId="65" xfId="13" applyNumberFormat="1" applyFont="1" applyBorder="1" applyAlignment="1">
      <alignment horizontal="right" vertical="top" wrapText="1"/>
    </xf>
    <xf numFmtId="4" fontId="14" fillId="0" borderId="63" xfId="13" applyNumberFormat="1" applyFont="1" applyBorder="1" applyAlignment="1">
      <alignment horizontal="right" vertical="center"/>
    </xf>
    <xf numFmtId="0" fontId="15" fillId="0" borderId="0" xfId="13" applyFont="1" applyBorder="1" applyAlignment="1">
      <alignment horizontal="left" vertical="top" wrapText="1"/>
    </xf>
    <xf numFmtId="0" fontId="15" fillId="0" borderId="28" xfId="13" applyFont="1" applyBorder="1" applyAlignment="1">
      <alignment horizontal="left" vertical="top" wrapText="1"/>
    </xf>
    <xf numFmtId="49" fontId="15" fillId="0" borderId="19" xfId="13" applyNumberFormat="1" applyFont="1" applyBorder="1" applyAlignment="1">
      <alignment horizontal="center" vertical="center"/>
    </xf>
    <xf numFmtId="0" fontId="14" fillId="0" borderId="2" xfId="13" applyFont="1" applyBorder="1" applyAlignment="1">
      <alignment horizontal="left" vertical="top" wrapText="1"/>
    </xf>
    <xf numFmtId="0" fontId="14" fillId="0" borderId="28" xfId="13" applyFont="1" applyBorder="1" applyAlignment="1">
      <alignment horizontal="left" vertical="top" wrapText="1"/>
    </xf>
    <xf numFmtId="4" fontId="19" fillId="0" borderId="57" xfId="13" applyNumberFormat="1" applyFont="1" applyBorder="1" applyAlignment="1">
      <alignment horizontal="right" vertical="center" wrapText="1"/>
    </xf>
    <xf numFmtId="49" fontId="19" fillId="0" borderId="19" xfId="13" applyNumberFormat="1" applyFont="1" applyBorder="1" applyAlignment="1">
      <alignment horizontal="center" vertical="center"/>
    </xf>
    <xf numFmtId="4" fontId="39" fillId="0" borderId="19" xfId="13" applyNumberFormat="1" applyFont="1" applyBorder="1" applyAlignment="1">
      <alignment horizontal="right" vertical="center"/>
    </xf>
    <xf numFmtId="4" fontId="19" fillId="0" borderId="126" xfId="13" applyNumberFormat="1" applyFont="1" applyBorder="1" applyAlignment="1">
      <alignment vertical="center"/>
    </xf>
    <xf numFmtId="0" fontId="5" fillId="0" borderId="0" xfId="9" applyFont="1" applyAlignment="1"/>
    <xf numFmtId="0" fontId="19" fillId="0" borderId="19" xfId="18" applyFont="1" applyBorder="1" applyAlignment="1">
      <alignment horizontal="center" vertical="center" wrapText="1"/>
    </xf>
    <xf numFmtId="49" fontId="35" fillId="0" borderId="126" xfId="13" applyNumberFormat="1" applyFont="1" applyBorder="1" applyAlignment="1">
      <alignment horizontal="center" vertical="center"/>
    </xf>
    <xf numFmtId="49" fontId="35" fillId="0" borderId="16" xfId="13" applyNumberFormat="1" applyFont="1" applyBorder="1" applyAlignment="1">
      <alignment horizontal="center" vertical="center"/>
    </xf>
    <xf numFmtId="49" fontId="35" fillId="0" borderId="22" xfId="13" applyNumberFormat="1" applyFont="1" applyBorder="1" applyAlignment="1">
      <alignment horizontal="center" vertical="center"/>
    </xf>
    <xf numFmtId="49" fontId="35" fillId="0" borderId="123" xfId="13" applyNumberFormat="1" applyFont="1" applyBorder="1" applyAlignment="1">
      <alignment horizontal="center" vertical="center"/>
    </xf>
    <xf numFmtId="49" fontId="19" fillId="0" borderId="15" xfId="13" applyNumberFormat="1" applyFont="1" applyBorder="1" applyAlignment="1">
      <alignment horizontal="center" vertical="center"/>
    </xf>
    <xf numFmtId="49" fontId="14" fillId="0" borderId="16" xfId="13" applyNumberFormat="1" applyFont="1" applyBorder="1" applyAlignment="1">
      <alignment horizontal="center" vertical="center"/>
    </xf>
    <xf numFmtId="49" fontId="14" fillId="0" borderId="22" xfId="13" applyNumberFormat="1" applyFont="1" applyBorder="1" applyAlignment="1">
      <alignment horizontal="center" vertical="center"/>
    </xf>
    <xf numFmtId="49" fontId="15" fillId="0" borderId="16" xfId="13" applyNumberFormat="1" applyFont="1" applyBorder="1" applyAlignment="1">
      <alignment horizontal="center" vertical="center"/>
    </xf>
    <xf numFmtId="49" fontId="15" fillId="0" borderId="22" xfId="13" applyNumberFormat="1" applyFont="1" applyBorder="1" applyAlignment="1">
      <alignment horizontal="center" vertical="center"/>
    </xf>
    <xf numFmtId="49" fontId="15" fillId="0" borderId="16" xfId="13" applyNumberFormat="1" applyBorder="1" applyAlignment="1">
      <alignment horizontal="center" vertical="center"/>
    </xf>
    <xf numFmtId="49" fontId="15" fillId="0" borderId="22" xfId="13" applyNumberFormat="1" applyBorder="1" applyAlignment="1">
      <alignment horizontal="center" vertical="center"/>
    </xf>
    <xf numFmtId="49" fontId="15" fillId="0" borderId="70" xfId="13" applyNumberFormat="1" applyBorder="1" applyAlignment="1">
      <alignment horizontal="center" vertical="center"/>
    </xf>
    <xf numFmtId="49" fontId="15" fillId="0" borderId="51" xfId="13" applyNumberFormat="1" applyBorder="1" applyAlignment="1">
      <alignment horizontal="center" vertical="center"/>
    </xf>
    <xf numFmtId="49" fontId="33" fillId="0" borderId="15" xfId="13" applyNumberFormat="1" applyFont="1" applyBorder="1" applyAlignment="1">
      <alignment horizontal="center" vertical="center"/>
    </xf>
    <xf numFmtId="49" fontId="19" fillId="0" borderId="22" xfId="13" applyNumberFormat="1" applyFont="1" applyBorder="1" applyAlignment="1">
      <alignment horizontal="center" vertical="center"/>
    </xf>
    <xf numFmtId="49" fontId="14" fillId="0" borderId="3" xfId="13" applyNumberFormat="1" applyFont="1" applyBorder="1" applyAlignment="1">
      <alignment horizontal="center" vertical="center" wrapText="1"/>
    </xf>
    <xf numFmtId="49" fontId="14" fillId="0" borderId="51" xfId="13" applyNumberFormat="1" applyFont="1" applyBorder="1" applyAlignment="1">
      <alignment horizontal="center" vertical="center" wrapText="1"/>
    </xf>
    <xf numFmtId="0" fontId="19" fillId="0" borderId="164" xfId="13" applyFont="1" applyBorder="1" applyAlignment="1">
      <alignment horizontal="center" vertical="center"/>
    </xf>
    <xf numFmtId="49" fontId="19" fillId="0" borderId="53" xfId="13" applyNumberFormat="1" applyFont="1" applyBorder="1" applyAlignment="1">
      <alignment horizontal="center" vertical="center"/>
    </xf>
    <xf numFmtId="4" fontId="19" fillId="0" borderId="123" xfId="13" applyNumberFormat="1" applyFont="1" applyBorder="1" applyAlignment="1">
      <alignment vertical="center"/>
    </xf>
    <xf numFmtId="4" fontId="19" fillId="0" borderId="166" xfId="13" applyNumberFormat="1" applyFont="1" applyBorder="1" applyAlignment="1">
      <alignment horizontal="right" vertical="center"/>
    </xf>
    <xf numFmtId="4" fontId="19" fillId="0" borderId="40" xfId="13" applyNumberFormat="1" applyFont="1" applyBorder="1" applyAlignment="1">
      <alignment horizontal="right" vertical="center" wrapText="1"/>
    </xf>
    <xf numFmtId="4" fontId="19" fillId="0" borderId="41" xfId="13" applyNumberFormat="1" applyFont="1" applyBorder="1" applyAlignment="1">
      <alignment horizontal="right" vertical="center" wrapText="1"/>
    </xf>
    <xf numFmtId="4" fontId="93" fillId="0" borderId="46" xfId="13" applyNumberFormat="1" applyFont="1" applyBorder="1" applyAlignment="1">
      <alignment horizontal="right" vertical="top" wrapText="1"/>
    </xf>
    <xf numFmtId="4" fontId="93" fillId="0" borderId="68" xfId="13" applyNumberFormat="1" applyFont="1" applyBorder="1" applyAlignment="1">
      <alignment horizontal="right" vertical="top" wrapText="1"/>
    </xf>
    <xf numFmtId="4" fontId="19" fillId="0" borderId="117" xfId="13" applyNumberFormat="1" applyFont="1" applyBorder="1" applyAlignment="1">
      <alignment horizontal="right" vertical="center"/>
    </xf>
    <xf numFmtId="4" fontId="19" fillId="0" borderId="69" xfId="13" applyNumberFormat="1" applyFont="1" applyBorder="1" applyAlignment="1">
      <alignment horizontal="right" vertical="center"/>
    </xf>
    <xf numFmtId="4" fontId="19" fillId="0" borderId="49" xfId="13" applyNumberFormat="1" applyFont="1" applyBorder="1" applyAlignment="1">
      <alignment horizontal="right" vertical="top"/>
    </xf>
    <xf numFmtId="4" fontId="19" fillId="0" borderId="45" xfId="13" applyNumberFormat="1" applyFont="1" applyBorder="1" applyAlignment="1">
      <alignment horizontal="right" vertical="center"/>
    </xf>
    <xf numFmtId="4" fontId="14" fillId="0" borderId="69" xfId="13" applyNumberFormat="1" applyFont="1" applyBorder="1" applyAlignment="1">
      <alignment horizontal="right" vertical="top"/>
    </xf>
    <xf numFmtId="4" fontId="19" fillId="0" borderId="65" xfId="13" applyNumberFormat="1" applyFont="1" applyBorder="1" applyAlignment="1">
      <alignment horizontal="right" vertical="center"/>
    </xf>
    <xf numFmtId="4" fontId="19" fillId="0" borderId="68" xfId="13" applyNumberFormat="1" applyFont="1" applyBorder="1" applyAlignment="1">
      <alignment horizontal="right" vertical="center"/>
    </xf>
    <xf numFmtId="4" fontId="15" fillId="0" borderId="69" xfId="13" applyNumberFormat="1" applyBorder="1" applyAlignment="1">
      <alignment horizontal="right" vertical="top"/>
    </xf>
    <xf numFmtId="4" fontId="14" fillId="0" borderId="68" xfId="13" applyNumberFormat="1" applyFont="1" applyBorder="1" applyAlignment="1">
      <alignment horizontal="right" vertical="top"/>
    </xf>
    <xf numFmtId="4" fontId="37" fillId="0" borderId="46" xfId="13" applyNumberFormat="1" applyFont="1" applyBorder="1" applyAlignment="1">
      <alignment horizontal="left" vertical="top"/>
    </xf>
    <xf numFmtId="4" fontId="38" fillId="0" borderId="46" xfId="13" applyNumberFormat="1" applyFont="1" applyBorder="1" applyAlignment="1">
      <alignment horizontal="right" vertical="top"/>
    </xf>
    <xf numFmtId="4" fontId="40" fillId="0" borderId="46" xfId="13" applyNumberFormat="1" applyFont="1" applyBorder="1" applyAlignment="1">
      <alignment vertical="top" wrapText="1"/>
    </xf>
    <xf numFmtId="4" fontId="40" fillId="0" borderId="46" xfId="13" applyNumberFormat="1" applyFont="1" applyBorder="1" applyAlignment="1">
      <alignment horizontal="right" vertical="top"/>
    </xf>
    <xf numFmtId="4" fontId="40" fillId="0" borderId="46" xfId="13" applyNumberFormat="1" applyFont="1" applyBorder="1" applyAlignment="1">
      <alignment horizontal="left" vertical="top" wrapText="1"/>
    </xf>
    <xf numFmtId="4" fontId="38" fillId="0" borderId="68" xfId="13" applyNumberFormat="1" applyFont="1" applyBorder="1" applyAlignment="1">
      <alignment horizontal="right" vertical="top"/>
    </xf>
    <xf numFmtId="4" fontId="39" fillId="0" borderId="113" xfId="13" applyNumberFormat="1" applyFont="1" applyBorder="1" applyAlignment="1">
      <alignment horizontal="right" vertical="center"/>
    </xf>
    <xf numFmtId="4" fontId="39" fillId="0" borderId="68" xfId="13" applyNumberFormat="1" applyFont="1" applyBorder="1" applyAlignment="1">
      <alignment horizontal="right" vertical="center"/>
    </xf>
    <xf numFmtId="4" fontId="19" fillId="0" borderId="65" xfId="13" applyNumberFormat="1" applyFont="1" applyBorder="1" applyAlignment="1">
      <alignment vertical="center"/>
    </xf>
    <xf numFmtId="4" fontId="19" fillId="0" borderId="68" xfId="13" applyNumberFormat="1" applyFont="1" applyBorder="1" applyAlignment="1">
      <alignment vertical="center"/>
    </xf>
    <xf numFmtId="4" fontId="19" fillId="0" borderId="117" xfId="13" applyNumberFormat="1" applyFont="1" applyBorder="1" applyAlignment="1">
      <alignment vertical="center"/>
    </xf>
    <xf numFmtId="4" fontId="19" fillId="0" borderId="69" xfId="13" applyNumberFormat="1" applyFont="1" applyBorder="1" applyAlignment="1">
      <alignment vertical="center"/>
    </xf>
    <xf numFmtId="4" fontId="19" fillId="0" borderId="168" xfId="13" applyNumberFormat="1" applyFont="1" applyBorder="1" applyAlignment="1">
      <alignment horizontal="right" vertical="center"/>
    </xf>
    <xf numFmtId="4" fontId="19" fillId="0" borderId="55" xfId="13" applyNumberFormat="1" applyFont="1" applyBorder="1" applyAlignment="1">
      <alignment horizontal="right" vertical="center"/>
    </xf>
    <xf numFmtId="0" fontId="5" fillId="0" borderId="169" xfId="9" applyFont="1" applyBorder="1" applyAlignment="1">
      <alignment horizontal="center" vertical="center" wrapText="1"/>
    </xf>
    <xf numFmtId="0" fontId="13" fillId="0" borderId="170" xfId="9" applyBorder="1" applyAlignment="1">
      <alignment horizontal="center"/>
    </xf>
    <xf numFmtId="4" fontId="14" fillId="0" borderId="62" xfId="13" applyNumberFormat="1" applyFont="1" applyBorder="1" applyAlignment="1">
      <alignment vertical="top"/>
    </xf>
    <xf numFmtId="4" fontId="14" fillId="0" borderId="45" xfId="13" applyNumberFormat="1" applyFont="1" applyBorder="1" applyAlignment="1">
      <alignment horizontal="right" vertical="top" wrapText="1"/>
    </xf>
    <xf numFmtId="4" fontId="14" fillId="0" borderId="46" xfId="13" applyNumberFormat="1" applyFont="1" applyBorder="1" applyAlignment="1">
      <alignment horizontal="right" vertical="top" wrapText="1"/>
    </xf>
    <xf numFmtId="49" fontId="19" fillId="0" borderId="162" xfId="13" applyNumberFormat="1" applyFont="1" applyBorder="1" applyAlignment="1">
      <alignment horizontal="center" vertical="center"/>
    </xf>
    <xf numFmtId="49" fontId="19" fillId="0" borderId="106" xfId="13" applyNumberFormat="1" applyFont="1" applyBorder="1" applyAlignment="1">
      <alignment horizontal="center" vertical="center"/>
    </xf>
    <xf numFmtId="4" fontId="19" fillId="0" borderId="60" xfId="13" applyNumberFormat="1" applyFont="1" applyBorder="1" applyAlignment="1">
      <alignment horizontal="right" vertical="center"/>
    </xf>
    <xf numFmtId="4" fontId="19" fillId="0" borderId="58" xfId="13" applyNumberFormat="1" applyFont="1" applyBorder="1" applyAlignment="1">
      <alignment horizontal="right" vertical="center"/>
    </xf>
    <xf numFmtId="4" fontId="19" fillId="0" borderId="61" xfId="13" applyNumberFormat="1" applyFont="1" applyBorder="1" applyAlignment="1">
      <alignment horizontal="right" vertical="center"/>
    </xf>
    <xf numFmtId="0" fontId="14" fillId="0" borderId="145" xfId="13" applyFont="1" applyBorder="1" applyAlignment="1">
      <alignment horizontal="left" vertical="top" wrapText="1"/>
    </xf>
    <xf numFmtId="0" fontId="15" fillId="0" borderId="17" xfId="18" applyFont="1" applyBorder="1" applyAlignment="1">
      <alignment horizontal="left" vertical="top" wrapText="1"/>
    </xf>
    <xf numFmtId="0" fontId="55" fillId="0" borderId="0" xfId="13" applyFont="1"/>
    <xf numFmtId="4" fontId="14" fillId="0" borderId="65" xfId="13" applyNumberFormat="1" applyFont="1" applyBorder="1" applyAlignment="1">
      <alignment horizontal="right" vertical="center" wrapText="1"/>
    </xf>
    <xf numFmtId="4" fontId="14" fillId="0" borderId="167" xfId="13" applyNumberFormat="1" applyFont="1" applyBorder="1" applyAlignment="1">
      <alignment horizontal="right" vertical="center"/>
    </xf>
    <xf numFmtId="4" fontId="14" fillId="0" borderId="126" xfId="13" applyNumberFormat="1" applyFont="1" applyBorder="1" applyAlignment="1">
      <alignment vertical="center"/>
    </xf>
    <xf numFmtId="10" fontId="22" fillId="4" borderId="18" xfId="12" applyNumberFormat="1" applyFont="1" applyFill="1" applyBorder="1" applyAlignment="1">
      <alignment horizontal="right" vertical="top" wrapText="1"/>
    </xf>
    <xf numFmtId="10" fontId="24" fillId="5" borderId="18" xfId="12" applyNumberFormat="1" applyFont="1" applyFill="1" applyBorder="1" applyAlignment="1">
      <alignment horizontal="right" vertical="top" wrapText="1"/>
    </xf>
    <xf numFmtId="10" fontId="25" fillId="0" borderId="27" xfId="12" applyNumberFormat="1" applyFont="1" applyBorder="1" applyAlignment="1">
      <alignment horizontal="right" vertical="top" wrapText="1"/>
    </xf>
    <xf numFmtId="10" fontId="25" fillId="0" borderId="29" xfId="12" applyNumberFormat="1" applyFont="1" applyBorder="1" applyAlignment="1">
      <alignment horizontal="right" vertical="top" wrapText="1"/>
    </xf>
    <xf numFmtId="10" fontId="24" fillId="6" borderId="18" xfId="12" applyNumberFormat="1" applyFont="1" applyFill="1" applyBorder="1" applyAlignment="1">
      <alignment horizontal="right" vertical="top" wrapText="1"/>
    </xf>
    <xf numFmtId="10" fontId="24" fillId="0" borderId="27" xfId="12" applyNumberFormat="1" applyFont="1" applyBorder="1" applyAlignment="1">
      <alignment horizontal="right" vertical="top" wrapText="1"/>
    </xf>
    <xf numFmtId="10" fontId="22" fillId="4" borderId="24" xfId="12" applyNumberFormat="1" applyFont="1" applyFill="1" applyBorder="1" applyAlignment="1">
      <alignment horizontal="right" vertical="top" wrapText="1"/>
    </xf>
    <xf numFmtId="10" fontId="24" fillId="5" borderId="18" xfId="14" applyNumberFormat="1" applyFont="1" applyFill="1" applyBorder="1" applyAlignment="1">
      <alignment horizontal="right" vertical="top" wrapText="1"/>
    </xf>
    <xf numFmtId="10" fontId="23" fillId="0" borderId="29" xfId="12" applyNumberFormat="1" applyFont="1" applyBorder="1" applyAlignment="1">
      <alignment horizontal="right" vertical="top" wrapText="1"/>
    </xf>
    <xf numFmtId="10" fontId="23" fillId="0" borderId="27" xfId="12" applyNumberFormat="1" applyFont="1" applyBorder="1" applyAlignment="1">
      <alignment horizontal="right" vertical="top" wrapText="1"/>
    </xf>
    <xf numFmtId="10" fontId="24" fillId="5" borderId="24" xfId="12" applyNumberFormat="1" applyFont="1" applyFill="1" applyBorder="1" applyAlignment="1">
      <alignment horizontal="right" vertical="top" wrapText="1"/>
    </xf>
    <xf numFmtId="10" fontId="25" fillId="6" borderId="33" xfId="12" applyNumberFormat="1" applyFont="1" applyFill="1" applyBorder="1" applyAlignment="1">
      <alignment horizontal="right" vertical="top" wrapText="1"/>
    </xf>
    <xf numFmtId="10" fontId="25" fillId="8" borderId="27" xfId="12" applyNumberFormat="1" applyFont="1" applyFill="1" applyBorder="1" applyAlignment="1">
      <alignment horizontal="right" vertical="top" wrapText="1"/>
    </xf>
    <xf numFmtId="10" fontId="25" fillId="0" borderId="33" xfId="12" applyNumberFormat="1" applyFont="1" applyBorder="1" applyAlignment="1">
      <alignment horizontal="right" vertical="top" wrapText="1"/>
    </xf>
    <xf numFmtId="10" fontId="31" fillId="0" borderId="35" xfId="12" applyNumberFormat="1" applyFont="1" applyBorder="1" applyAlignment="1">
      <alignment vertical="center"/>
    </xf>
    <xf numFmtId="0" fontId="23" fillId="0" borderId="8" xfId="12" applyFont="1" applyBorder="1" applyAlignment="1">
      <alignment horizontal="center" vertical="top" wrapText="1"/>
    </xf>
    <xf numFmtId="0" fontId="25" fillId="0" borderId="9" xfId="12" applyFont="1" applyBorder="1" applyAlignment="1">
      <alignment horizontal="center" vertical="top" wrapText="1"/>
    </xf>
    <xf numFmtId="0" fontId="24" fillId="0" borderId="36" xfId="12" applyFont="1" applyBorder="1" applyAlignment="1">
      <alignment horizontal="center" vertical="top" wrapText="1"/>
    </xf>
    <xf numFmtId="0" fontId="24" fillId="0" borderId="36" xfId="12" applyFont="1" applyBorder="1" applyAlignment="1">
      <alignment vertical="top" wrapText="1"/>
    </xf>
    <xf numFmtId="4" fontId="25" fillId="0" borderId="9" xfId="12" applyNumberFormat="1" applyFont="1" applyBorder="1" applyAlignment="1">
      <alignment horizontal="right" vertical="top" wrapText="1"/>
    </xf>
    <xf numFmtId="10" fontId="25" fillId="0" borderId="85" xfId="12" applyNumberFormat="1" applyFont="1" applyBorder="1" applyAlignment="1">
      <alignment horizontal="right" vertical="top" wrapText="1"/>
    </xf>
    <xf numFmtId="4" fontId="25" fillId="0" borderId="84" xfId="12" applyNumberFormat="1" applyFont="1" applyBorder="1" applyAlignment="1">
      <alignment vertical="top"/>
    </xf>
    <xf numFmtId="43" fontId="22" fillId="0" borderId="9" xfId="12" applyNumberFormat="1" applyFont="1" applyFill="1" applyBorder="1" applyAlignment="1">
      <alignment horizontal="center" vertical="center" wrapText="1"/>
    </xf>
    <xf numFmtId="43" fontId="22" fillId="0" borderId="4" xfId="12" applyNumberFormat="1" applyFont="1" applyFill="1" applyBorder="1" applyAlignment="1">
      <alignment horizontal="center" vertical="center" wrapText="1"/>
    </xf>
    <xf numFmtId="43" fontId="22" fillId="0" borderId="8" xfId="12" applyNumberFormat="1" applyFont="1" applyFill="1" applyBorder="1" applyAlignment="1">
      <alignment horizontal="center" vertical="center" wrapText="1"/>
    </xf>
    <xf numFmtId="0" fontId="35" fillId="0" borderId="0" xfId="13" applyFont="1" applyAlignment="1"/>
    <xf numFmtId="4" fontId="28" fillId="4" borderId="159" xfId="12" applyNumberFormat="1" applyFont="1" applyFill="1" applyBorder="1" applyAlignment="1">
      <alignment horizontal="right" vertical="top" wrapText="1"/>
    </xf>
    <xf numFmtId="4" fontId="27" fillId="6" borderId="159" xfId="12" applyNumberFormat="1" applyFont="1" applyFill="1" applyBorder="1" applyAlignment="1">
      <alignment horizontal="right" vertical="top" wrapText="1"/>
    </xf>
    <xf numFmtId="4" fontId="27" fillId="5" borderId="159" xfId="12" applyNumberFormat="1" applyFont="1" applyFill="1" applyBorder="1" applyAlignment="1">
      <alignment horizontal="right" vertical="top" wrapText="1"/>
    </xf>
    <xf numFmtId="4" fontId="31" fillId="0" borderId="151" xfId="12" applyNumberFormat="1" applyFont="1" applyBorder="1" applyAlignment="1">
      <alignment vertical="center"/>
    </xf>
    <xf numFmtId="10" fontId="22" fillId="4" borderId="135" xfId="12" applyNumberFormat="1" applyFont="1" applyFill="1" applyBorder="1" applyAlignment="1">
      <alignment horizontal="right" vertical="top" wrapText="1"/>
    </xf>
    <xf numFmtId="10" fontId="24" fillId="5" borderId="123" xfId="12" applyNumberFormat="1" applyFont="1" applyFill="1" applyBorder="1" applyAlignment="1">
      <alignment horizontal="right" vertical="top" wrapText="1"/>
    </xf>
    <xf numFmtId="10" fontId="14" fillId="0" borderId="123" xfId="12" applyNumberFormat="1" applyBorder="1"/>
    <xf numFmtId="10" fontId="26" fillId="0" borderId="123" xfId="12" applyNumberFormat="1" applyFont="1" applyBorder="1"/>
    <xf numFmtId="10" fontId="22" fillId="4" borderId="126" xfId="12" applyNumberFormat="1" applyFont="1" applyFill="1" applyBorder="1" applyAlignment="1">
      <alignment horizontal="right" vertical="top" wrapText="1"/>
    </xf>
    <xf numFmtId="10" fontId="27" fillId="0" borderId="123" xfId="12" applyNumberFormat="1" applyFont="1" applyBorder="1" applyAlignment="1">
      <alignment vertical="top"/>
    </xf>
    <xf numFmtId="10" fontId="28" fillId="4" borderId="123" xfId="12" applyNumberFormat="1" applyFont="1" applyFill="1" applyBorder="1" applyAlignment="1">
      <alignment horizontal="right" vertical="top" wrapText="1"/>
    </xf>
    <xf numFmtId="10" fontId="27" fillId="6" borderId="123" xfId="12" applyNumberFormat="1" applyFont="1" applyFill="1" applyBorder="1" applyAlignment="1">
      <alignment horizontal="right" vertical="top" wrapText="1"/>
    </xf>
    <xf numFmtId="10" fontId="22" fillId="4" borderId="19" xfId="12" applyNumberFormat="1" applyFont="1" applyFill="1" applyBorder="1" applyAlignment="1">
      <alignment horizontal="right" vertical="top" wrapText="1"/>
    </xf>
    <xf numFmtId="10" fontId="27" fillId="5" borderId="123" xfId="12" applyNumberFormat="1" applyFont="1" applyFill="1" applyBorder="1" applyAlignment="1">
      <alignment horizontal="right" vertical="top" wrapText="1"/>
    </xf>
    <xf numFmtId="10" fontId="25" fillId="6" borderId="123" xfId="12" applyNumberFormat="1" applyFont="1" applyFill="1" applyBorder="1" applyAlignment="1">
      <alignment vertical="top"/>
    </xf>
    <xf numFmtId="10" fontId="25" fillId="0" borderId="126" xfId="12" applyNumberFormat="1" applyFont="1" applyBorder="1" applyAlignment="1">
      <alignment vertical="top"/>
    </xf>
    <xf numFmtId="10" fontId="25" fillId="8" borderId="126" xfId="12" applyNumberFormat="1" applyFont="1" applyFill="1" applyBorder="1" applyAlignment="1">
      <alignment vertical="top"/>
    </xf>
    <xf numFmtId="10" fontId="25" fillId="0" borderId="123" xfId="12" applyNumberFormat="1" applyFont="1" applyBorder="1" applyAlignment="1">
      <alignment vertical="top"/>
    </xf>
    <xf numFmtId="10" fontId="25" fillId="0" borderId="175" xfId="12" applyNumberFormat="1" applyFont="1" applyBorder="1" applyAlignment="1">
      <alignment vertical="top"/>
    </xf>
    <xf numFmtId="10" fontId="31" fillId="0" borderId="134" xfId="12" applyNumberFormat="1" applyFont="1" applyBorder="1" applyAlignment="1">
      <alignment vertical="center"/>
    </xf>
    <xf numFmtId="43" fontId="22" fillId="0" borderId="14" xfId="12" applyNumberFormat="1" applyFont="1" applyFill="1" applyBorder="1" applyAlignment="1">
      <alignment horizontal="center" vertical="center" wrapText="1"/>
    </xf>
    <xf numFmtId="43" fontId="22" fillId="0" borderId="21" xfId="12" applyNumberFormat="1" applyFont="1" applyFill="1" applyBorder="1" applyAlignment="1">
      <alignment vertical="center" wrapText="1"/>
    </xf>
    <xf numFmtId="43" fontId="22" fillId="0" borderId="25" xfId="12" applyNumberFormat="1" applyFont="1" applyFill="1" applyBorder="1" applyAlignment="1">
      <alignment vertical="center" wrapText="1"/>
    </xf>
    <xf numFmtId="43" fontId="22" fillId="0" borderId="31" xfId="12" applyNumberFormat="1" applyFont="1" applyFill="1" applyBorder="1" applyAlignment="1">
      <alignment vertical="center" wrapText="1"/>
    </xf>
    <xf numFmtId="43" fontId="22" fillId="0" borderId="26" xfId="12" applyNumberFormat="1" applyFont="1" applyFill="1" applyBorder="1" applyAlignment="1">
      <alignment vertical="center" wrapText="1"/>
    </xf>
    <xf numFmtId="43" fontId="22" fillId="0" borderId="28" xfId="12" applyNumberFormat="1" applyFont="1" applyFill="1" applyBorder="1" applyAlignment="1">
      <alignment vertical="center" wrapText="1"/>
    </xf>
    <xf numFmtId="43" fontId="22" fillId="0" borderId="17" xfId="12" applyNumberFormat="1" applyFont="1" applyFill="1" applyBorder="1" applyAlignment="1">
      <alignment vertical="center" wrapText="1"/>
    </xf>
    <xf numFmtId="10" fontId="26" fillId="0" borderId="126" xfId="12" applyNumberFormat="1" applyFont="1" applyFill="1" applyBorder="1" applyAlignment="1">
      <alignment horizontal="right" vertical="center" wrapText="1"/>
    </xf>
    <xf numFmtId="10" fontId="22" fillId="11" borderId="19" xfId="12" applyNumberFormat="1" applyFont="1" applyFill="1" applyBorder="1" applyAlignment="1">
      <alignment horizontal="right" vertical="center" wrapText="1"/>
    </xf>
    <xf numFmtId="10" fontId="27" fillId="7" borderId="19" xfId="12" applyNumberFormat="1" applyFont="1" applyFill="1" applyBorder="1" applyAlignment="1">
      <alignment horizontal="right" vertical="center" wrapText="1"/>
    </xf>
    <xf numFmtId="10" fontId="27" fillId="0" borderId="126" xfId="12" applyNumberFormat="1" applyFont="1" applyFill="1" applyBorder="1" applyAlignment="1">
      <alignment horizontal="right" vertical="center" wrapText="1"/>
    </xf>
    <xf numFmtId="10" fontId="26" fillId="6" borderId="19" xfId="12" applyNumberFormat="1" applyFont="1" applyFill="1" applyBorder="1" applyAlignment="1">
      <alignment horizontal="right" vertical="center" wrapText="1"/>
    </xf>
    <xf numFmtId="10" fontId="26" fillId="7" borderId="19" xfId="12" applyNumberFormat="1" applyFont="1" applyFill="1" applyBorder="1" applyAlignment="1">
      <alignment vertical="center" wrapText="1"/>
    </xf>
    <xf numFmtId="10" fontId="26" fillId="6" borderId="18" xfId="12" applyNumberFormat="1" applyFont="1" applyFill="1" applyBorder="1" applyAlignment="1">
      <alignment horizontal="right" vertical="center" wrapText="1"/>
    </xf>
    <xf numFmtId="10" fontId="27" fillId="7" borderId="18" xfId="12" applyNumberFormat="1" applyFont="1" applyFill="1" applyBorder="1" applyAlignment="1">
      <alignment horizontal="right" vertical="center" wrapText="1"/>
    </xf>
    <xf numFmtId="10" fontId="27" fillId="11" borderId="18" xfId="12" applyNumberFormat="1" applyFont="1" applyFill="1" applyBorder="1" applyAlignment="1">
      <alignment horizontal="center" vertical="center" wrapText="1"/>
    </xf>
    <xf numFmtId="10" fontId="26" fillId="6" borderId="18" xfId="12" applyNumberFormat="1" applyFont="1" applyFill="1" applyBorder="1" applyAlignment="1">
      <alignment horizontal="center" vertical="center" wrapText="1"/>
    </xf>
    <xf numFmtId="10" fontId="26" fillId="7" borderId="18" xfId="12" applyNumberFormat="1" applyFont="1" applyFill="1" applyBorder="1" applyAlignment="1">
      <alignment horizontal="center" vertical="center" wrapText="1"/>
    </xf>
    <xf numFmtId="10" fontId="22" fillId="11" borderId="18" xfId="12" applyNumberFormat="1" applyFont="1" applyFill="1" applyBorder="1" applyAlignment="1">
      <alignment horizontal="right" vertical="center" wrapText="1"/>
    </xf>
    <xf numFmtId="10" fontId="27" fillId="6" borderId="18" xfId="12" applyNumberFormat="1" applyFont="1" applyFill="1" applyBorder="1" applyAlignment="1">
      <alignment horizontal="right" vertical="center" wrapText="1"/>
    </xf>
    <xf numFmtId="10" fontId="27" fillId="7" borderId="24" xfId="12" applyNumberFormat="1" applyFont="1" applyFill="1" applyBorder="1" applyAlignment="1">
      <alignment horizontal="right" vertical="center" wrapText="1"/>
    </xf>
    <xf numFmtId="10" fontId="26" fillId="0" borderId="18" xfId="12" applyNumberFormat="1" applyFont="1" applyFill="1" applyBorder="1" applyAlignment="1">
      <alignment horizontal="right" vertical="center" wrapText="1"/>
    </xf>
    <xf numFmtId="10" fontId="22" fillId="7" borderId="32" xfId="12" applyNumberFormat="1" applyFont="1" applyFill="1" applyBorder="1" applyAlignment="1">
      <alignment horizontal="center" vertical="center" wrapText="1"/>
    </xf>
    <xf numFmtId="10" fontId="26" fillId="0" borderId="32" xfId="12" applyNumberFormat="1" applyFont="1" applyFill="1" applyBorder="1" applyAlignment="1">
      <alignment horizontal="right" vertical="center" wrapText="1"/>
    </xf>
    <xf numFmtId="10" fontId="22" fillId="6" borderId="18" xfId="12" applyNumberFormat="1" applyFont="1" applyFill="1" applyBorder="1" applyAlignment="1">
      <alignment horizontal="left" vertical="center" wrapText="1"/>
    </xf>
    <xf numFmtId="10" fontId="22" fillId="7" borderId="18" xfId="12" applyNumberFormat="1" applyFont="1" applyFill="1" applyBorder="1" applyAlignment="1">
      <alignment horizontal="center" vertical="center" wrapText="1"/>
    </xf>
    <xf numFmtId="10" fontId="22" fillId="4" borderId="18" xfId="12" applyNumberFormat="1" applyFont="1" applyFill="1" applyBorder="1" applyAlignment="1">
      <alignment horizontal="right" vertical="center" wrapText="1"/>
    </xf>
    <xf numFmtId="10" fontId="26" fillId="6" borderId="18" xfId="12" applyNumberFormat="1" applyFont="1" applyFill="1" applyBorder="1" applyAlignment="1">
      <alignment vertical="center" wrapText="1"/>
    </xf>
    <xf numFmtId="10" fontId="26" fillId="7" borderId="18" xfId="12" applyNumberFormat="1" applyFont="1" applyFill="1" applyBorder="1" applyAlignment="1">
      <alignment vertical="center" wrapText="1"/>
    </xf>
    <xf numFmtId="10" fontId="26" fillId="7" borderId="32" xfId="12" applyNumberFormat="1" applyFont="1" applyFill="1" applyBorder="1" applyAlignment="1">
      <alignment vertical="center" wrapText="1"/>
    </xf>
    <xf numFmtId="10" fontId="31" fillId="0" borderId="86" xfId="12" applyNumberFormat="1" applyFont="1" applyBorder="1" applyAlignment="1">
      <alignment vertical="center"/>
    </xf>
    <xf numFmtId="4" fontId="26" fillId="6" borderId="23" xfId="12" applyNumberFormat="1" applyFont="1" applyFill="1" applyBorder="1" applyAlignment="1">
      <alignment horizontal="right" vertical="center" wrapText="1"/>
    </xf>
    <xf numFmtId="10" fontId="22" fillId="0" borderId="125" xfId="12" applyNumberFormat="1" applyFont="1" applyFill="1" applyBorder="1" applyAlignment="1">
      <alignment vertical="center" wrapText="1"/>
    </xf>
    <xf numFmtId="10" fontId="22" fillId="0" borderId="124" xfId="12" applyNumberFormat="1" applyFont="1" applyFill="1" applyBorder="1" applyAlignment="1">
      <alignment vertical="center" wrapText="1"/>
    </xf>
    <xf numFmtId="10" fontId="22" fillId="0" borderId="126" xfId="12" applyNumberFormat="1" applyFont="1" applyFill="1" applyBorder="1" applyAlignment="1">
      <alignment vertical="center" wrapText="1"/>
    </xf>
    <xf numFmtId="10" fontId="27" fillId="6" borderId="123" xfId="12" applyNumberFormat="1" applyFont="1" applyFill="1" applyBorder="1" applyAlignment="1">
      <alignment horizontal="right" vertical="center" wrapText="1"/>
    </xf>
    <xf numFmtId="10" fontId="26" fillId="6" borderId="123" xfId="12" applyNumberFormat="1" applyFont="1" applyFill="1" applyBorder="1" applyAlignment="1">
      <alignment horizontal="right" vertical="center" wrapText="1"/>
    </xf>
    <xf numFmtId="10" fontId="22" fillId="4" borderId="126" xfId="12" applyNumberFormat="1" applyFont="1" applyFill="1" applyBorder="1" applyAlignment="1">
      <alignment horizontal="right" vertical="center" wrapText="1"/>
    </xf>
    <xf numFmtId="10" fontId="26" fillId="6" borderId="126" xfId="12" applyNumberFormat="1" applyFont="1" applyFill="1" applyBorder="1" applyAlignment="1">
      <alignment vertical="center" wrapText="1"/>
    </xf>
    <xf numFmtId="4" fontId="26" fillId="6" borderId="161" xfId="12" applyNumberFormat="1" applyFont="1" applyFill="1" applyBorder="1" applyAlignment="1">
      <alignment horizontal="right" vertical="center" wrapText="1"/>
    </xf>
    <xf numFmtId="0" fontId="94" fillId="0" borderId="0" xfId="13" applyFont="1" applyAlignment="1"/>
    <xf numFmtId="0" fontId="49" fillId="0" borderId="0" xfId="15" applyFont="1" applyBorder="1" applyAlignment="1">
      <alignment vertical="center"/>
    </xf>
    <xf numFmtId="0" fontId="95" fillId="0" borderId="87" xfId="15" applyFont="1" applyBorder="1" applyAlignment="1">
      <alignment horizontal="center" vertical="center"/>
    </xf>
    <xf numFmtId="0" fontId="95" fillId="0" borderId="88" xfId="15" applyFont="1" applyBorder="1" applyAlignment="1">
      <alignment horizontal="center" vertical="center"/>
    </xf>
    <xf numFmtId="0" fontId="96" fillId="0" borderId="89" xfId="15" applyFont="1" applyBorder="1" applyAlignment="1">
      <alignment horizontal="center" vertical="center"/>
    </xf>
    <xf numFmtId="4" fontId="14" fillId="0" borderId="0" xfId="12" applyNumberFormat="1"/>
    <xf numFmtId="168" fontId="54" fillId="0" borderId="90" xfId="21" applyFont="1" applyFill="1" applyBorder="1" applyAlignment="1" applyProtection="1">
      <alignment horizontal="right" vertical="center"/>
    </xf>
    <xf numFmtId="4" fontId="28" fillId="4" borderId="158" xfId="12" applyNumberFormat="1" applyFont="1" applyFill="1" applyBorder="1" applyAlignment="1">
      <alignment horizontal="right" vertical="top" wrapText="1"/>
    </xf>
    <xf numFmtId="4" fontId="27" fillId="0" borderId="159" xfId="12" applyNumberFormat="1" applyFont="1" applyBorder="1" applyAlignment="1">
      <alignment vertical="top"/>
    </xf>
    <xf numFmtId="4" fontId="28" fillId="4" borderId="161" xfId="12" applyNumberFormat="1" applyFont="1" applyFill="1" applyBorder="1" applyAlignment="1">
      <alignment horizontal="right" vertical="top" wrapText="1"/>
    </xf>
    <xf numFmtId="4" fontId="27" fillId="0" borderId="160" xfId="12" applyNumberFormat="1" applyFont="1" applyBorder="1" applyAlignment="1">
      <alignment vertical="top"/>
    </xf>
    <xf numFmtId="4" fontId="27" fillId="6" borderId="159" xfId="12" applyNumberFormat="1" applyFont="1" applyFill="1" applyBorder="1" applyAlignment="1">
      <alignment vertical="top"/>
    </xf>
    <xf numFmtId="4" fontId="27" fillId="8" borderId="161" xfId="12" applyNumberFormat="1" applyFont="1" applyFill="1" applyBorder="1" applyAlignment="1">
      <alignment vertical="top"/>
    </xf>
    <xf numFmtId="4" fontId="22" fillId="11" borderId="23" xfId="12" applyNumberFormat="1" applyFont="1" applyFill="1" applyBorder="1" applyAlignment="1">
      <alignment horizontal="right" vertical="center" wrapText="1"/>
    </xf>
    <xf numFmtId="164" fontId="22" fillId="11" borderId="23" xfId="12" applyNumberFormat="1" applyFont="1" applyFill="1" applyBorder="1" applyAlignment="1">
      <alignment horizontal="right" vertical="center" wrapText="1"/>
    </xf>
    <xf numFmtId="4" fontId="97" fillId="0" borderId="159" xfId="7" applyNumberFormat="1" applyFont="1" applyFill="1" applyBorder="1" applyAlignment="1" applyProtection="1">
      <alignment horizontal="right" vertical="center"/>
      <protection locked="0"/>
    </xf>
    <xf numFmtId="4" fontId="43" fillId="0" borderId="0" xfId="7" applyNumberFormat="1" applyFont="1" applyFill="1" applyBorder="1" applyAlignment="1" applyProtection="1">
      <alignment horizontal="left"/>
      <protection locked="0"/>
    </xf>
    <xf numFmtId="4" fontId="28" fillId="4" borderId="161" xfId="12" applyNumberFormat="1" applyFont="1" applyFill="1" applyBorder="1" applyAlignment="1">
      <alignment horizontal="right" vertical="center" wrapText="1"/>
    </xf>
    <xf numFmtId="4" fontId="28" fillId="11" borderId="159" xfId="12" applyNumberFormat="1" applyFont="1" applyFill="1" applyBorder="1" applyAlignment="1">
      <alignment horizontal="right" vertical="center" wrapText="1"/>
    </xf>
    <xf numFmtId="4" fontId="28" fillId="11" borderId="161" xfId="12" applyNumberFormat="1" applyFont="1" applyFill="1" applyBorder="1" applyAlignment="1">
      <alignment horizontal="right" vertical="center" wrapText="1"/>
    </xf>
    <xf numFmtId="4" fontId="27" fillId="6" borderId="159" xfId="12" applyNumberFormat="1" applyFont="1" applyFill="1" applyBorder="1" applyAlignment="1">
      <alignment horizontal="right" vertical="center" wrapText="1"/>
    </xf>
    <xf numFmtId="4" fontId="97" fillId="0" borderId="154" xfId="7" applyNumberFormat="1" applyFont="1" applyFill="1" applyBorder="1" applyAlignment="1" applyProtection="1">
      <alignment horizontal="right" vertical="center"/>
      <protection locked="0"/>
    </xf>
    <xf numFmtId="4" fontId="97" fillId="0" borderId="160" xfId="7" applyNumberFormat="1" applyFont="1" applyFill="1" applyBorder="1" applyAlignment="1" applyProtection="1">
      <alignment horizontal="right" vertical="center"/>
      <protection locked="0"/>
    </xf>
    <xf numFmtId="4" fontId="24" fillId="5" borderId="15" xfId="12" applyNumberFormat="1" applyFont="1" applyFill="1" applyBorder="1" applyAlignment="1">
      <alignment horizontal="right" vertical="center" wrapText="1"/>
    </xf>
    <xf numFmtId="4" fontId="24" fillId="5" borderId="22" xfId="12" applyNumberFormat="1" applyFont="1" applyFill="1" applyBorder="1" applyAlignment="1">
      <alignment horizontal="right" vertical="center" wrapText="1"/>
    </xf>
    <xf numFmtId="10" fontId="24" fillId="5" borderId="24" xfId="12" applyNumberFormat="1" applyFont="1" applyFill="1" applyBorder="1" applyAlignment="1">
      <alignment horizontal="right" vertical="center" wrapText="1"/>
    </xf>
    <xf numFmtId="4" fontId="24" fillId="5" borderId="23" xfId="12" applyNumberFormat="1" applyFont="1" applyFill="1" applyBorder="1" applyAlignment="1">
      <alignment horizontal="right" vertical="center" wrapText="1"/>
    </xf>
    <xf numFmtId="10" fontId="24" fillId="5" borderId="123" xfId="12" applyNumberFormat="1" applyFont="1" applyFill="1" applyBorder="1" applyAlignment="1">
      <alignment horizontal="right" vertical="center" wrapText="1"/>
    </xf>
    <xf numFmtId="4" fontId="27" fillId="5" borderId="159" xfId="12" applyNumberFormat="1" applyFont="1" applyFill="1" applyBorder="1" applyAlignment="1">
      <alignment horizontal="right" vertical="center" wrapText="1"/>
    </xf>
    <xf numFmtId="4" fontId="24" fillId="0" borderId="16" xfId="12" applyNumberFormat="1" applyFont="1" applyBorder="1" applyAlignment="1">
      <alignment horizontal="right" vertical="center" wrapText="1"/>
    </xf>
    <xf numFmtId="4" fontId="24" fillId="0" borderId="19" xfId="12" applyNumberFormat="1" applyFont="1" applyBorder="1" applyAlignment="1">
      <alignment horizontal="right" vertical="center" wrapText="1"/>
    </xf>
    <xf numFmtId="10" fontId="24" fillId="0" borderId="18" xfId="12" applyNumberFormat="1" applyFont="1" applyBorder="1" applyAlignment="1">
      <alignment horizontal="right" vertical="center" wrapText="1"/>
    </xf>
    <xf numFmtId="4" fontId="24" fillId="0" borderId="17" xfId="12" applyNumberFormat="1" applyFont="1" applyBorder="1" applyAlignment="1">
      <alignment horizontal="right" vertical="center" wrapText="1"/>
    </xf>
    <xf numFmtId="10" fontId="24" fillId="0" borderId="19" xfId="12" applyNumberFormat="1" applyFont="1" applyBorder="1" applyAlignment="1">
      <alignment horizontal="right" vertical="center" wrapText="1"/>
    </xf>
    <xf numFmtId="4" fontId="23" fillId="0" borderId="16" xfId="12" applyNumberFormat="1" applyFont="1" applyBorder="1" applyAlignment="1">
      <alignment horizontal="right" vertical="center" wrapText="1"/>
    </xf>
    <xf numFmtId="4" fontId="23" fillId="0" borderId="19" xfId="12" applyNumberFormat="1" applyFont="1" applyBorder="1" applyAlignment="1">
      <alignment horizontal="right" vertical="center" wrapText="1"/>
    </xf>
    <xf numFmtId="10" fontId="23" fillId="0" borderId="18" xfId="12" applyNumberFormat="1" applyFont="1" applyBorder="1" applyAlignment="1">
      <alignment horizontal="right" vertical="center" wrapText="1"/>
    </xf>
    <xf numFmtId="4" fontId="25" fillId="0" borderId="17" xfId="12" applyNumberFormat="1" applyFont="1" applyBorder="1" applyAlignment="1">
      <alignment horizontal="right" vertical="center" wrapText="1"/>
    </xf>
    <xf numFmtId="4" fontId="24" fillId="5" borderId="16" xfId="14" applyNumberFormat="1" applyFont="1" applyFill="1" applyBorder="1" applyAlignment="1">
      <alignment horizontal="right" vertical="center" wrapText="1"/>
    </xf>
    <xf numFmtId="4" fontId="24" fillId="5" borderId="19" xfId="14" applyNumberFormat="1" applyFont="1" applyFill="1" applyBorder="1" applyAlignment="1">
      <alignment horizontal="right" vertical="center" wrapText="1"/>
    </xf>
    <xf numFmtId="10" fontId="24" fillId="5" borderId="18" xfId="14" applyNumberFormat="1" applyFont="1" applyFill="1" applyBorder="1" applyAlignment="1">
      <alignment horizontal="right" vertical="center" wrapText="1"/>
    </xf>
    <xf numFmtId="4" fontId="24" fillId="5" borderId="19" xfId="12" applyNumberFormat="1" applyFont="1" applyFill="1" applyBorder="1" applyAlignment="1">
      <alignment horizontal="right" vertical="center" wrapText="1"/>
    </xf>
    <xf numFmtId="4" fontId="24" fillId="5" borderId="17" xfId="14" applyNumberFormat="1" applyFont="1" applyFill="1" applyBorder="1" applyAlignment="1">
      <alignment horizontal="right" vertical="center" wrapText="1"/>
    </xf>
    <xf numFmtId="10" fontId="24" fillId="5" borderId="126" xfId="14" applyNumberFormat="1" applyFont="1" applyFill="1" applyBorder="1" applyAlignment="1">
      <alignment horizontal="right" vertical="center" wrapText="1"/>
    </xf>
    <xf numFmtId="4" fontId="27" fillId="5" borderId="161" xfId="14" applyNumberFormat="1" applyFont="1" applyFill="1" applyBorder="1" applyAlignment="1">
      <alignment horizontal="right" vertical="center" wrapText="1"/>
    </xf>
    <xf numFmtId="10" fontId="23" fillId="0" borderId="19" xfId="12" applyNumberFormat="1" applyFont="1" applyBorder="1" applyAlignment="1">
      <alignment horizontal="right" vertical="center" wrapText="1"/>
    </xf>
    <xf numFmtId="4" fontId="24" fillId="0" borderId="15" xfId="12" applyNumberFormat="1" applyFont="1" applyBorder="1" applyAlignment="1">
      <alignment horizontal="right" vertical="center" wrapText="1"/>
    </xf>
    <xf numFmtId="4" fontId="24" fillId="0" borderId="22" xfId="12" applyNumberFormat="1" applyFont="1" applyBorder="1" applyAlignment="1">
      <alignment horizontal="right" vertical="center" wrapText="1"/>
    </xf>
    <xf numFmtId="10" fontId="24" fillId="0" borderId="24" xfId="12" applyNumberFormat="1" applyFont="1" applyBorder="1" applyAlignment="1">
      <alignment horizontal="right" vertical="center" wrapText="1"/>
    </xf>
    <xf numFmtId="4" fontId="23" fillId="0" borderId="22" xfId="12" applyNumberFormat="1" applyFont="1" applyBorder="1" applyAlignment="1">
      <alignment horizontal="right" vertical="center" wrapText="1"/>
    </xf>
    <xf numFmtId="4" fontId="24" fillId="0" borderId="23" xfId="12" applyNumberFormat="1" applyFont="1" applyBorder="1" applyAlignment="1">
      <alignment horizontal="right" vertical="center" wrapText="1"/>
    </xf>
    <xf numFmtId="10" fontId="23" fillId="0" borderId="22" xfId="12" applyNumberFormat="1" applyFont="1" applyBorder="1" applyAlignment="1">
      <alignment horizontal="right" vertical="center" wrapText="1"/>
    </xf>
    <xf numFmtId="4" fontId="23" fillId="0" borderId="28" xfId="12" applyNumberFormat="1" applyFont="1" applyBorder="1" applyAlignment="1">
      <alignment horizontal="right" vertical="center" wrapText="1"/>
    </xf>
    <xf numFmtId="4" fontId="23" fillId="0" borderId="0" xfId="12" applyNumberFormat="1" applyFont="1" applyBorder="1" applyAlignment="1">
      <alignment horizontal="right" vertical="center" wrapText="1"/>
    </xf>
    <xf numFmtId="10" fontId="23" fillId="0" borderId="32" xfId="12" applyNumberFormat="1" applyFont="1" applyBorder="1" applyAlignment="1">
      <alignment horizontal="right" vertical="center" wrapText="1"/>
    </xf>
    <xf numFmtId="4" fontId="23" fillId="0" borderId="30" xfId="12" applyNumberFormat="1" applyFont="1" applyBorder="1" applyAlignment="1">
      <alignment horizontal="right" vertical="center" wrapText="1"/>
    </xf>
    <xf numFmtId="4" fontId="24" fillId="0" borderId="0" xfId="12" applyNumberFormat="1" applyFont="1" applyBorder="1" applyAlignment="1">
      <alignment horizontal="right" vertical="center" wrapText="1"/>
    </xf>
    <xf numFmtId="4" fontId="24" fillId="0" borderId="26" xfId="12" applyNumberFormat="1" applyFont="1" applyBorder="1" applyAlignment="1">
      <alignment horizontal="right" vertical="center" wrapText="1"/>
    </xf>
    <xf numFmtId="4" fontId="24" fillId="6" borderId="23" xfId="12" applyNumberFormat="1" applyFont="1" applyFill="1" applyBorder="1" applyAlignment="1">
      <alignment horizontal="right" vertical="center" wrapText="1"/>
    </xf>
    <xf numFmtId="10" fontId="24" fillId="6" borderId="24" xfId="12" applyNumberFormat="1" applyFont="1" applyFill="1" applyBorder="1" applyAlignment="1">
      <alignment horizontal="right" vertical="center" wrapText="1"/>
    </xf>
    <xf numFmtId="4" fontId="24" fillId="6" borderId="15" xfId="12" applyNumberFormat="1" applyFont="1" applyFill="1" applyBorder="1" applyAlignment="1">
      <alignment horizontal="right" vertical="center" wrapText="1"/>
    </xf>
    <xf numFmtId="10" fontId="24" fillId="6" borderId="123" xfId="12" applyNumberFormat="1" applyFont="1" applyFill="1" applyBorder="1" applyAlignment="1">
      <alignment horizontal="right" vertical="center" wrapText="1"/>
    </xf>
    <xf numFmtId="10" fontId="24" fillId="0" borderId="0" xfId="12" applyNumberFormat="1" applyFont="1" applyBorder="1" applyAlignment="1">
      <alignment horizontal="right" vertical="center" wrapText="1"/>
    </xf>
    <xf numFmtId="4" fontId="24" fillId="0" borderId="81" xfId="12" applyNumberFormat="1" applyFont="1" applyBorder="1" applyAlignment="1">
      <alignment horizontal="right" vertical="center" wrapText="1"/>
    </xf>
    <xf numFmtId="10" fontId="24" fillId="0" borderId="125" xfId="12" applyNumberFormat="1" applyFont="1" applyBorder="1" applyAlignment="1">
      <alignment horizontal="right" vertical="center" wrapText="1"/>
    </xf>
    <xf numFmtId="4" fontId="28" fillId="9" borderId="81" xfId="12" applyNumberFormat="1" applyFont="1" applyFill="1" applyBorder="1" applyAlignment="1">
      <alignment horizontal="right" vertical="center" wrapText="1"/>
    </xf>
    <xf numFmtId="4" fontId="28" fillId="9" borderId="82" xfId="12" applyNumberFormat="1" applyFont="1" applyFill="1" applyBorder="1" applyAlignment="1">
      <alignment horizontal="right" vertical="center" wrapText="1"/>
    </xf>
    <xf numFmtId="10" fontId="28" fillId="9" borderId="34" xfId="12" applyNumberFormat="1" applyFont="1" applyFill="1" applyBorder="1" applyAlignment="1">
      <alignment horizontal="right" vertical="center" wrapText="1"/>
    </xf>
    <xf numFmtId="4" fontId="28" fillId="9" borderId="26" xfId="12" applyNumberFormat="1" applyFont="1" applyFill="1" applyBorder="1" applyAlignment="1">
      <alignment horizontal="right" vertical="center" wrapText="1"/>
    </xf>
    <xf numFmtId="10" fontId="28" fillId="9" borderId="125" xfId="12" applyNumberFormat="1" applyFont="1" applyFill="1" applyBorder="1" applyAlignment="1">
      <alignment horizontal="right" vertical="center" wrapText="1"/>
    </xf>
    <xf numFmtId="4" fontId="28" fillId="9" borderId="160" xfId="12" applyNumberFormat="1" applyFont="1" applyFill="1" applyBorder="1" applyAlignment="1">
      <alignment horizontal="right" vertical="center" wrapText="1"/>
    </xf>
    <xf numFmtId="4" fontId="25" fillId="0" borderId="23" xfId="12" applyNumberFormat="1" applyFont="1" applyBorder="1" applyAlignment="1">
      <alignment horizontal="right" vertical="center" wrapText="1"/>
    </xf>
    <xf numFmtId="10" fontId="25" fillId="0" borderId="24" xfId="12" applyNumberFormat="1" applyFont="1" applyBorder="1" applyAlignment="1">
      <alignment horizontal="right" vertical="center" wrapText="1"/>
    </xf>
    <xf numFmtId="4" fontId="25" fillId="0" borderId="0" xfId="12" applyNumberFormat="1" applyFont="1" applyBorder="1" applyAlignment="1">
      <alignment horizontal="right" vertical="center" wrapText="1"/>
    </xf>
    <xf numFmtId="4" fontId="25" fillId="0" borderId="28" xfId="12" applyNumberFormat="1" applyFont="1" applyBorder="1" applyAlignment="1">
      <alignment horizontal="right" vertical="center" wrapText="1"/>
    </xf>
    <xf numFmtId="10" fontId="25" fillId="0" borderId="0" xfId="12" applyNumberFormat="1" applyFont="1" applyBorder="1" applyAlignment="1">
      <alignment horizontal="right" vertical="center" wrapText="1"/>
    </xf>
    <xf numFmtId="4" fontId="25" fillId="0" borderId="30" xfId="12" applyNumberFormat="1" applyFont="1" applyBorder="1" applyAlignment="1">
      <alignment horizontal="right" vertical="center" wrapText="1"/>
    </xf>
    <xf numFmtId="10" fontId="25" fillId="0" borderId="32" xfId="12" applyNumberFormat="1" applyFont="1" applyBorder="1" applyAlignment="1">
      <alignment horizontal="right" vertical="center" wrapText="1"/>
    </xf>
    <xf numFmtId="4" fontId="25" fillId="0" borderId="83" xfId="12" applyNumberFormat="1" applyFont="1" applyBorder="1" applyAlignment="1">
      <alignment horizontal="right" vertical="center" wrapText="1"/>
    </xf>
    <xf numFmtId="4" fontId="25" fillId="0" borderId="84" xfId="12" applyNumberFormat="1" applyFont="1" applyBorder="1" applyAlignment="1">
      <alignment horizontal="right" vertical="center" wrapText="1"/>
    </xf>
    <xf numFmtId="10" fontId="25" fillId="0" borderId="175" xfId="12" applyNumberFormat="1" applyFont="1" applyBorder="1" applyAlignment="1">
      <alignment horizontal="right" vertical="center" wrapText="1"/>
    </xf>
    <xf numFmtId="4" fontId="14" fillId="0" borderId="40" xfId="13" applyNumberFormat="1" applyFont="1" applyBorder="1" applyAlignment="1">
      <alignment horizontal="right" vertical="top" wrapText="1"/>
    </xf>
    <xf numFmtId="4" fontId="15" fillId="0" borderId="40" xfId="13" applyNumberFormat="1" applyFont="1" applyBorder="1" applyAlignment="1">
      <alignment horizontal="right" vertical="top" wrapText="1"/>
    </xf>
    <xf numFmtId="4" fontId="14" fillId="0" borderId="58" xfId="13" applyNumberFormat="1" applyFont="1" applyBorder="1" applyAlignment="1">
      <alignment horizontal="right" vertical="top" wrapText="1"/>
    </xf>
    <xf numFmtId="4" fontId="14" fillId="0" borderId="47" xfId="13" applyNumberFormat="1" applyFont="1" applyBorder="1" applyAlignment="1">
      <alignment horizontal="right" vertical="top" wrapText="1"/>
    </xf>
    <xf numFmtId="4" fontId="15" fillId="0" borderId="65" xfId="13" applyNumberFormat="1" applyFont="1" applyBorder="1" applyAlignment="1">
      <alignment horizontal="right" vertical="top" wrapText="1"/>
    </xf>
    <xf numFmtId="4" fontId="14" fillId="0" borderId="58" xfId="13" applyNumberFormat="1" applyFont="1" applyBorder="1" applyAlignment="1">
      <alignment horizontal="right" vertical="center" wrapText="1"/>
    </xf>
    <xf numFmtId="4" fontId="14" fillId="0" borderId="69" xfId="13" applyNumberFormat="1" applyFont="1" applyBorder="1" applyAlignment="1">
      <alignment horizontal="right" vertical="center"/>
    </xf>
    <xf numFmtId="4" fontId="15" fillId="0" borderId="65" xfId="13" applyNumberFormat="1" applyFont="1" applyBorder="1" applyAlignment="1">
      <alignment horizontal="right" vertical="center" wrapText="1"/>
    </xf>
    <xf numFmtId="4" fontId="15" fillId="0" borderId="68" xfId="13" applyNumberFormat="1" applyBorder="1" applyAlignment="1">
      <alignment horizontal="right" vertical="center"/>
    </xf>
    <xf numFmtId="4" fontId="15" fillId="0" borderId="117" xfId="13" applyNumberFormat="1" applyFont="1" applyBorder="1" applyAlignment="1">
      <alignment horizontal="right" vertical="center" wrapText="1"/>
    </xf>
    <xf numFmtId="4" fontId="14" fillId="0" borderId="117" xfId="13" applyNumberFormat="1" applyFont="1" applyBorder="1" applyAlignment="1">
      <alignment horizontal="right" vertical="center" wrapText="1"/>
    </xf>
    <xf numFmtId="4" fontId="14" fillId="0" borderId="46" xfId="13" applyNumberFormat="1" applyFont="1" applyBorder="1" applyAlignment="1">
      <alignment horizontal="right" vertical="center"/>
    </xf>
    <xf numFmtId="4" fontId="15" fillId="0" borderId="58" xfId="13" applyNumberFormat="1" applyFont="1" applyBorder="1" applyAlignment="1">
      <alignment horizontal="right" vertical="top" wrapText="1"/>
    </xf>
    <xf numFmtId="4" fontId="15" fillId="0" borderId="69" xfId="13" applyNumberFormat="1" applyBorder="1" applyAlignment="1">
      <alignment horizontal="right" vertical="center"/>
    </xf>
    <xf numFmtId="0" fontId="35" fillId="0" borderId="38" xfId="13" applyFont="1" applyBorder="1" applyAlignment="1">
      <alignment vertical="center" wrapText="1"/>
    </xf>
    <xf numFmtId="0" fontId="35" fillId="0" borderId="39" xfId="13" applyFont="1" applyBorder="1" applyAlignment="1">
      <alignment horizontal="left" vertical="center" wrapText="1"/>
    </xf>
    <xf numFmtId="4" fontId="14" fillId="0" borderId="163" xfId="13" applyNumberFormat="1" applyFont="1" applyBorder="1" applyAlignment="1">
      <alignment horizontal="right" vertical="center" wrapText="1"/>
    </xf>
    <xf numFmtId="10" fontId="43" fillId="0" borderId="170" xfId="9" applyNumberFormat="1" applyFont="1" applyBorder="1" applyAlignment="1">
      <alignment horizontal="right" vertical="top"/>
    </xf>
    <xf numFmtId="10" fontId="43" fillId="0" borderId="170" xfId="9" applyNumberFormat="1" applyFont="1" applyBorder="1" applyAlignment="1">
      <alignment vertical="top"/>
    </xf>
    <xf numFmtId="10" fontId="4" fillId="0" borderId="170" xfId="9" applyNumberFormat="1" applyFont="1" applyBorder="1" applyAlignment="1">
      <alignment vertical="top"/>
    </xf>
    <xf numFmtId="10" fontId="43" fillId="0" borderId="172" xfId="9" applyNumberFormat="1" applyFont="1" applyBorder="1" applyAlignment="1">
      <alignment vertical="top"/>
    </xf>
    <xf numFmtId="10" fontId="43" fillId="0" borderId="173" xfId="9" applyNumberFormat="1" applyFont="1" applyBorder="1" applyAlignment="1">
      <alignment vertical="top"/>
    </xf>
    <xf numFmtId="10" fontId="4" fillId="0" borderId="171" xfId="9" applyNumberFormat="1" applyFont="1" applyBorder="1" applyAlignment="1">
      <alignment vertical="top"/>
    </xf>
    <xf numFmtId="10" fontId="4" fillId="0" borderId="173" xfId="9" applyNumberFormat="1" applyFont="1" applyBorder="1" applyAlignment="1">
      <alignment vertical="top"/>
    </xf>
    <xf numFmtId="10" fontId="4" fillId="0" borderId="172" xfId="9" applyNumberFormat="1" applyFont="1" applyBorder="1" applyAlignment="1">
      <alignment vertical="top"/>
    </xf>
    <xf numFmtId="10" fontId="89" fillId="0" borderId="172" xfId="9" applyNumberFormat="1" applyFont="1" applyBorder="1" applyAlignment="1">
      <alignment vertical="top"/>
    </xf>
    <xf numFmtId="10" fontId="89" fillId="0" borderId="173" xfId="9" applyNumberFormat="1" applyFont="1" applyBorder="1" applyAlignment="1">
      <alignment vertical="top"/>
    </xf>
    <xf numFmtId="10" fontId="19" fillId="0" borderId="170" xfId="13" applyNumberFormat="1" applyFont="1" applyBorder="1" applyAlignment="1">
      <alignment horizontal="right" vertical="center"/>
    </xf>
    <xf numFmtId="10" fontId="4" fillId="0" borderId="173" xfId="9" applyNumberFormat="1" applyFont="1" applyBorder="1" applyAlignment="1">
      <alignment vertical="center"/>
    </xf>
    <xf numFmtId="10" fontId="43" fillId="0" borderId="170" xfId="9" applyNumberFormat="1" applyFont="1" applyBorder="1" applyAlignment="1">
      <alignment vertical="center"/>
    </xf>
    <xf numFmtId="10" fontId="43" fillId="0" borderId="171" xfId="9" applyNumberFormat="1" applyFont="1" applyBorder="1" applyAlignment="1">
      <alignment vertical="center"/>
    </xf>
    <xf numFmtId="10" fontId="90" fillId="0" borderId="172" xfId="9" applyNumberFormat="1" applyFont="1" applyBorder="1" applyAlignment="1">
      <alignment vertical="top"/>
    </xf>
    <xf numFmtId="4" fontId="13" fillId="0" borderId="0" xfId="9" applyNumberFormat="1" applyAlignment="1"/>
    <xf numFmtId="10" fontId="13" fillId="0" borderId="0" xfId="9" applyNumberFormat="1" applyAlignment="1"/>
    <xf numFmtId="4" fontId="14" fillId="0" borderId="70" xfId="13" applyNumberFormat="1" applyFont="1" applyBorder="1" applyAlignment="1">
      <alignment horizontal="right" vertical="center" wrapText="1"/>
    </xf>
    <xf numFmtId="4" fontId="38" fillId="0" borderId="0" xfId="13" applyNumberFormat="1" applyFont="1" applyBorder="1" applyAlignment="1">
      <alignment horizontal="left" vertical="center"/>
    </xf>
    <xf numFmtId="4" fontId="38" fillId="0" borderId="70" xfId="13" applyNumberFormat="1" applyFont="1" applyBorder="1" applyAlignment="1">
      <alignment horizontal="right" vertical="top" wrapText="1"/>
    </xf>
    <xf numFmtId="4" fontId="40" fillId="0" borderId="0" xfId="13" applyNumberFormat="1" applyFont="1" applyBorder="1" applyAlignment="1">
      <alignment vertical="center" wrapText="1"/>
    </xf>
    <xf numFmtId="4" fontId="40" fillId="0" borderId="70" xfId="13" applyNumberFormat="1" applyFont="1" applyBorder="1" applyAlignment="1">
      <alignment horizontal="right" vertical="top" wrapText="1"/>
    </xf>
    <xf numFmtId="4" fontId="40" fillId="0" borderId="0" xfId="13" applyNumberFormat="1" applyFont="1" applyBorder="1" applyAlignment="1">
      <alignment horizontal="left" vertical="center" wrapText="1"/>
    </xf>
    <xf numFmtId="4" fontId="38" fillId="0" borderId="71" xfId="13" applyNumberFormat="1" applyFont="1" applyBorder="1" applyAlignment="1">
      <alignment horizontal="right" vertical="top" wrapText="1"/>
    </xf>
    <xf numFmtId="4" fontId="38" fillId="0" borderId="46" xfId="13" applyNumberFormat="1" applyFont="1" applyBorder="1" applyAlignment="1">
      <alignment horizontal="left" vertical="center"/>
    </xf>
    <xf numFmtId="4" fontId="38" fillId="0" borderId="46" xfId="13" applyNumberFormat="1" applyFont="1" applyBorder="1" applyAlignment="1">
      <alignment horizontal="right" vertical="center"/>
    </xf>
    <xf numFmtId="4" fontId="40" fillId="0" borderId="46" xfId="13" applyNumberFormat="1" applyFont="1" applyBorder="1" applyAlignment="1">
      <alignment vertical="center" wrapText="1"/>
    </xf>
    <xf numFmtId="4" fontId="40" fillId="0" borderId="46" xfId="13" applyNumberFormat="1" applyFont="1" applyBorder="1" applyAlignment="1">
      <alignment horizontal="right" vertical="center"/>
    </xf>
    <xf numFmtId="4" fontId="40" fillId="0" borderId="46" xfId="13" applyNumberFormat="1" applyFont="1" applyBorder="1" applyAlignment="1">
      <alignment horizontal="left" vertical="center" wrapText="1"/>
    </xf>
    <xf numFmtId="4" fontId="38" fillId="0" borderId="68" xfId="13" applyNumberFormat="1" applyFont="1" applyBorder="1" applyAlignment="1">
      <alignment horizontal="right" vertical="center"/>
    </xf>
    <xf numFmtId="4" fontId="30" fillId="0" borderId="90" xfId="13" applyNumberFormat="1" applyFont="1" applyBorder="1" applyAlignment="1"/>
    <xf numFmtId="4" fontId="30" fillId="0" borderId="87" xfId="13" applyNumberFormat="1" applyFont="1" applyBorder="1" applyAlignment="1"/>
    <xf numFmtId="4" fontId="30" fillId="0" borderId="119" xfId="13" applyNumberFormat="1" applyFont="1" applyBorder="1" applyAlignment="1"/>
    <xf numFmtId="10" fontId="78" fillId="0" borderId="165" xfId="9" applyNumberFormat="1" applyFont="1" applyBorder="1" applyAlignment="1"/>
    <xf numFmtId="4" fontId="59" fillId="0" borderId="84" xfId="9" applyNumberFormat="1" applyFont="1" applyBorder="1" applyAlignment="1">
      <alignment vertical="top"/>
    </xf>
    <xf numFmtId="4" fontId="10" fillId="0" borderId="63" xfId="15" applyNumberFormat="1" applyFont="1" applyBorder="1" applyAlignment="1">
      <alignment vertical="center"/>
    </xf>
    <xf numFmtId="0" fontId="86" fillId="0" borderId="177" xfId="9" applyFont="1" applyBorder="1" applyAlignment="1">
      <alignment horizontal="center" vertical="center" wrapText="1"/>
    </xf>
    <xf numFmtId="0" fontId="45" fillId="0" borderId="105" xfId="15" applyFont="1" applyBorder="1" applyAlignment="1">
      <alignment vertical="center" wrapText="1"/>
    </xf>
    <xf numFmtId="4" fontId="59" fillId="0" borderId="26" xfId="9" applyNumberFormat="1" applyFont="1" applyBorder="1" applyAlignment="1">
      <alignment vertical="top"/>
    </xf>
    <xf numFmtId="4" fontId="59" fillId="0" borderId="118" xfId="9" applyNumberFormat="1" applyFont="1" applyBorder="1" applyAlignment="1">
      <alignment vertical="top"/>
    </xf>
    <xf numFmtId="10" fontId="46" fillId="13" borderId="41" xfId="15" applyNumberFormat="1" applyFont="1" applyFill="1" applyBorder="1" applyAlignment="1">
      <alignment horizontal="right" vertical="top"/>
    </xf>
    <xf numFmtId="10" fontId="46" fillId="0" borderId="179" xfId="9" applyNumberFormat="1" applyFont="1" applyBorder="1" applyAlignment="1">
      <alignment vertical="top"/>
    </xf>
    <xf numFmtId="10" fontId="46" fillId="13" borderId="44" xfId="15" applyNumberFormat="1" applyFont="1" applyFill="1" applyBorder="1" applyAlignment="1">
      <alignment horizontal="right" vertical="top"/>
    </xf>
    <xf numFmtId="10" fontId="46" fillId="0" borderId="180" xfId="9" applyNumberFormat="1" applyFont="1" applyBorder="1" applyAlignment="1">
      <alignment vertical="top"/>
    </xf>
    <xf numFmtId="10" fontId="46" fillId="0" borderId="39" xfId="15" applyNumberFormat="1" applyFont="1" applyBorder="1" applyAlignment="1">
      <alignment horizontal="right" vertical="center"/>
    </xf>
    <xf numFmtId="10" fontId="56" fillId="0" borderId="178" xfId="15" applyNumberFormat="1" applyFont="1" applyBorder="1" applyAlignment="1">
      <alignment horizontal="right" vertical="center" wrapText="1"/>
    </xf>
    <xf numFmtId="10" fontId="55" fillId="0" borderId="49" xfId="15" applyNumberFormat="1" applyFont="1" applyBorder="1" applyAlignment="1">
      <alignment vertical="center"/>
    </xf>
    <xf numFmtId="10" fontId="45" fillId="14" borderId="68" xfId="15" applyNumberFormat="1" applyFont="1" applyFill="1" applyBorder="1" applyAlignment="1">
      <alignment vertical="top"/>
    </xf>
    <xf numFmtId="10" fontId="48" fillId="0" borderId="49" xfId="15" applyNumberFormat="1" applyFont="1" applyBorder="1" applyAlignment="1">
      <alignment vertical="top"/>
    </xf>
    <xf numFmtId="10" fontId="45" fillId="14" borderId="49" xfId="15" applyNumberFormat="1" applyFont="1" applyFill="1" applyBorder="1" applyAlignment="1">
      <alignment vertical="top"/>
    </xf>
    <xf numFmtId="10" fontId="59" fillId="0" borderId="179" xfId="9" applyNumberFormat="1" applyFont="1" applyBorder="1" applyAlignment="1">
      <alignment vertical="top"/>
    </xf>
    <xf numFmtId="10" fontId="60" fillId="11" borderId="49" xfId="15" applyNumberFormat="1" applyFont="1" applyFill="1" applyBorder="1" applyAlignment="1">
      <alignment vertical="center"/>
    </xf>
    <xf numFmtId="165" fontId="58" fillId="12" borderId="40" xfId="15" applyNumberFormat="1" applyFont="1" applyFill="1" applyBorder="1" applyAlignment="1">
      <alignment horizontal="left" vertical="center" wrapText="1"/>
    </xf>
    <xf numFmtId="0" fontId="45" fillId="12" borderId="1" xfId="15" applyFont="1" applyFill="1" applyBorder="1" applyAlignment="1">
      <alignment vertical="center" wrapText="1"/>
    </xf>
    <xf numFmtId="0" fontId="45" fillId="12" borderId="3" xfId="15" applyFont="1" applyFill="1" applyBorder="1" applyAlignment="1">
      <alignment vertical="center" wrapText="1"/>
    </xf>
    <xf numFmtId="0" fontId="58" fillId="12" borderId="57" xfId="15" applyFont="1" applyFill="1" applyBorder="1" applyAlignment="1">
      <alignment horizontal="left" vertical="center" wrapText="1"/>
    </xf>
    <xf numFmtId="4" fontId="58" fillId="12" borderId="57" xfId="15" applyNumberFormat="1" applyFont="1" applyFill="1" applyBorder="1" applyAlignment="1">
      <alignment horizontal="right" vertical="center"/>
    </xf>
    <xf numFmtId="10" fontId="58" fillId="12" borderId="41" xfId="15" applyNumberFormat="1" applyFont="1" applyFill="1" applyBorder="1" applyAlignment="1">
      <alignment horizontal="right" vertical="center"/>
    </xf>
    <xf numFmtId="4" fontId="45" fillId="0" borderId="96" xfId="15" applyNumberFormat="1" applyFont="1" applyBorder="1" applyAlignment="1">
      <alignment vertical="top"/>
    </xf>
    <xf numFmtId="4" fontId="45" fillId="0" borderId="63" xfId="15" applyNumberFormat="1" applyFont="1" applyBorder="1" applyAlignment="1">
      <alignment vertical="top"/>
    </xf>
    <xf numFmtId="10" fontId="60" fillId="11" borderId="49" xfId="15" applyNumberFormat="1" applyFont="1" applyFill="1" applyBorder="1" applyAlignment="1">
      <alignment horizontal="right" vertical="center"/>
    </xf>
    <xf numFmtId="10" fontId="45" fillId="14" borderId="49" xfId="15" applyNumberFormat="1" applyFont="1" applyFill="1" applyBorder="1" applyAlignment="1">
      <alignment vertical="center"/>
    </xf>
    <xf numFmtId="4" fontId="46" fillId="0" borderId="23" xfId="9" applyNumberFormat="1" applyFont="1" applyBorder="1" applyAlignment="1">
      <alignment vertical="top"/>
    </xf>
    <xf numFmtId="0" fontId="61" fillId="12" borderId="50" xfId="15" applyFont="1" applyFill="1" applyBorder="1" applyAlignment="1">
      <alignment horizontal="left" vertical="center" wrapText="1"/>
    </xf>
    <xf numFmtId="0" fontId="45" fillId="12" borderId="48" xfId="15" applyFont="1" applyFill="1" applyBorder="1" applyAlignment="1">
      <alignment vertical="center" wrapText="1"/>
    </xf>
    <xf numFmtId="167" fontId="46" fillId="12" borderId="107" xfId="15" applyNumberFormat="1" applyFont="1" applyFill="1" applyBorder="1" applyAlignment="1">
      <alignment horizontal="left" vertical="center" wrapText="1"/>
    </xf>
    <xf numFmtId="10" fontId="57" fillId="0" borderId="181" xfId="9" applyNumberFormat="1" applyFont="1" applyBorder="1" applyAlignment="1">
      <alignment vertical="center"/>
    </xf>
    <xf numFmtId="4" fontId="9" fillId="9" borderId="23" xfId="15" applyNumberFormat="1" applyFont="1" applyFill="1" applyBorder="1" applyAlignment="1">
      <alignment horizontal="right" vertical="center"/>
    </xf>
    <xf numFmtId="4" fontId="9" fillId="9" borderId="23" xfId="9" applyNumberFormat="1" applyFont="1" applyFill="1" applyBorder="1" applyAlignment="1">
      <alignment vertical="center"/>
    </xf>
    <xf numFmtId="10" fontId="9" fillId="9" borderId="179" xfId="9" applyNumberFormat="1" applyFont="1" applyFill="1" applyBorder="1" applyAlignment="1">
      <alignment vertical="center"/>
    </xf>
    <xf numFmtId="10" fontId="59" fillId="14" borderId="179" xfId="9" applyNumberFormat="1" applyFont="1" applyFill="1" applyBorder="1" applyAlignment="1">
      <alignment vertical="top"/>
    </xf>
    <xf numFmtId="10" fontId="59" fillId="0" borderId="179" xfId="9" applyNumberFormat="1" applyFont="1" applyBorder="1" applyAlignment="1">
      <alignment vertical="center"/>
    </xf>
    <xf numFmtId="10" fontId="59" fillId="0" borderId="181" xfId="9" applyNumberFormat="1" applyFont="1" applyBorder="1" applyAlignment="1">
      <alignment vertical="center"/>
    </xf>
    <xf numFmtId="10" fontId="46" fillId="14" borderId="179" xfId="9" applyNumberFormat="1" applyFont="1" applyFill="1" applyBorder="1" applyAlignment="1">
      <alignment vertical="top" wrapText="1"/>
    </xf>
    <xf numFmtId="10" fontId="46" fillId="0" borderId="183" xfId="9" applyNumberFormat="1" applyFont="1" applyBorder="1" applyAlignment="1">
      <alignment vertical="top" wrapText="1"/>
    </xf>
    <xf numFmtId="10" fontId="46" fillId="6" borderId="69" xfId="15" applyNumberFormat="1" applyFont="1" applyFill="1" applyBorder="1" applyAlignment="1">
      <alignment horizontal="right" vertical="top"/>
    </xf>
    <xf numFmtId="10" fontId="46" fillId="13" borderId="49" xfId="15" applyNumberFormat="1" applyFont="1" applyFill="1" applyBorder="1" applyAlignment="1">
      <alignment horizontal="right" vertical="top"/>
    </xf>
    <xf numFmtId="10" fontId="59" fillId="0" borderId="184" xfId="9" applyNumberFormat="1" applyFont="1" applyBorder="1" applyAlignment="1">
      <alignment vertical="top"/>
    </xf>
    <xf numFmtId="10" fontId="51" fillId="0" borderId="119" xfId="15" applyNumberFormat="1" applyFont="1" applyBorder="1" applyAlignment="1">
      <alignment horizontal="right" vertical="center" wrapText="1"/>
    </xf>
    <xf numFmtId="4" fontId="58" fillId="12" borderId="63" xfId="15" applyNumberFormat="1" applyFont="1" applyFill="1" applyBorder="1" applyAlignment="1">
      <alignment horizontal="right" vertical="center"/>
    </xf>
    <xf numFmtId="10" fontId="58" fillId="12" borderId="49" xfId="15" applyNumberFormat="1" applyFont="1" applyFill="1" applyBorder="1" applyAlignment="1">
      <alignment horizontal="right" vertical="center"/>
    </xf>
    <xf numFmtId="165" fontId="58" fillId="12" borderId="113" xfId="15" quotePrefix="1" applyNumberFormat="1" applyFont="1" applyFill="1" applyBorder="1" applyAlignment="1">
      <alignment horizontal="left" vertical="center" wrapText="1"/>
    </xf>
    <xf numFmtId="0" fontId="45" fillId="12" borderId="114" xfId="15" applyFont="1" applyFill="1" applyBorder="1" applyAlignment="1">
      <alignment vertical="center" wrapText="1"/>
    </xf>
    <xf numFmtId="0" fontId="45" fillId="12" borderId="115" xfId="15" applyFont="1" applyFill="1" applyBorder="1" applyAlignment="1">
      <alignment vertical="center" wrapText="1"/>
    </xf>
    <xf numFmtId="0" fontId="58" fillId="12" borderId="116" xfId="15" applyFont="1" applyFill="1" applyBorder="1" applyAlignment="1">
      <alignment horizontal="left" vertical="center" wrapText="1"/>
    </xf>
    <xf numFmtId="4" fontId="58" fillId="12" borderId="116" xfId="15" applyNumberFormat="1" applyFont="1" applyFill="1" applyBorder="1" applyAlignment="1">
      <alignment horizontal="right" vertical="center"/>
    </xf>
    <xf numFmtId="10" fontId="58" fillId="12" borderId="182" xfId="15" applyNumberFormat="1" applyFont="1" applyFill="1" applyBorder="1" applyAlignment="1">
      <alignment horizontal="right" vertical="center"/>
    </xf>
    <xf numFmtId="0" fontId="60" fillId="9" borderId="117" xfId="15" applyFont="1" applyFill="1" applyBorder="1" applyAlignment="1">
      <alignment horizontal="left" vertical="center" wrapText="1"/>
    </xf>
    <xf numFmtId="0" fontId="45" fillId="9" borderId="74" xfId="15" applyFont="1" applyFill="1" applyBorder="1" applyAlignment="1">
      <alignment vertical="center" wrapText="1"/>
    </xf>
    <xf numFmtId="167" fontId="46" fillId="9" borderId="73" xfId="15" applyNumberFormat="1" applyFont="1" applyFill="1" applyBorder="1" applyAlignment="1">
      <alignment horizontal="left" vertical="center" wrapText="1"/>
    </xf>
    <xf numFmtId="0" fontId="9" fillId="9" borderId="109" xfId="15" applyFont="1" applyFill="1" applyBorder="1" applyAlignment="1">
      <alignment horizontal="left" vertical="center" wrapText="1"/>
    </xf>
    <xf numFmtId="4" fontId="9" fillId="9" borderId="109" xfId="15" applyNumberFormat="1" applyFont="1" applyFill="1" applyBorder="1" applyAlignment="1">
      <alignment horizontal="right" vertical="center"/>
    </xf>
    <xf numFmtId="10" fontId="9" fillId="9" borderId="69" xfId="15" applyNumberFormat="1" applyFont="1" applyFill="1" applyBorder="1" applyAlignment="1">
      <alignment horizontal="right" vertical="center"/>
    </xf>
    <xf numFmtId="0" fontId="45" fillId="12" borderId="107" xfId="15" applyFont="1" applyFill="1" applyBorder="1" applyAlignment="1">
      <alignment vertical="center" wrapText="1"/>
    </xf>
    <xf numFmtId="0" fontId="58" fillId="12" borderId="63" xfId="15" applyFont="1" applyFill="1" applyBorder="1" applyAlignment="1">
      <alignment horizontal="left" vertical="center" wrapText="1"/>
    </xf>
    <xf numFmtId="0" fontId="60" fillId="9" borderId="72" xfId="15" applyFont="1" applyFill="1" applyBorder="1" applyAlignment="1">
      <alignment horizontal="left" vertical="center"/>
    </xf>
    <xf numFmtId="0" fontId="60" fillId="9" borderId="23" xfId="15" applyFont="1" applyFill="1" applyBorder="1" applyAlignment="1">
      <alignment vertical="center"/>
    </xf>
    <xf numFmtId="4" fontId="60" fillId="9" borderId="123" xfId="15" applyNumberFormat="1" applyFont="1" applyFill="1" applyBorder="1" applyAlignment="1">
      <alignment vertical="center" wrapText="1"/>
    </xf>
    <xf numFmtId="0" fontId="60" fillId="9" borderId="72" xfId="15" applyFont="1" applyFill="1" applyBorder="1" applyAlignment="1">
      <alignment horizontal="left" vertical="center" wrapText="1"/>
    </xf>
    <xf numFmtId="0" fontId="60" fillId="9" borderId="23" xfId="15" applyFont="1" applyFill="1" applyBorder="1" applyAlignment="1">
      <alignment horizontal="left" vertical="center" wrapText="1"/>
    </xf>
    <xf numFmtId="4" fontId="60" fillId="9" borderId="26" xfId="15" applyNumberFormat="1" applyFont="1" applyFill="1" applyBorder="1" applyAlignment="1">
      <alignment vertical="center" wrapText="1"/>
    </xf>
    <xf numFmtId="4" fontId="9" fillId="9" borderId="26" xfId="9" applyNumberFormat="1" applyFont="1" applyFill="1" applyBorder="1" applyAlignment="1">
      <alignment vertical="center"/>
    </xf>
    <xf numFmtId="10" fontId="56" fillId="0" borderId="119" xfId="15" applyNumberFormat="1" applyFont="1" applyBorder="1" applyAlignment="1">
      <alignment horizontal="right" vertical="center" wrapText="1"/>
    </xf>
    <xf numFmtId="10" fontId="60" fillId="9" borderId="179" xfId="15" applyNumberFormat="1" applyFont="1" applyFill="1" applyBorder="1" applyAlignment="1">
      <alignment vertical="center" wrapText="1"/>
    </xf>
    <xf numFmtId="10" fontId="62" fillId="6" borderId="183" xfId="15" applyNumberFormat="1" applyFont="1" applyFill="1" applyBorder="1" applyAlignment="1">
      <alignment vertical="top" wrapText="1"/>
    </xf>
    <xf numFmtId="10" fontId="62" fillId="7" borderId="185" xfId="15" applyNumberFormat="1" applyFont="1" applyFill="1" applyBorder="1" applyAlignment="1">
      <alignment vertical="top" wrapText="1"/>
    </xf>
    <xf numFmtId="10" fontId="62" fillId="6" borderId="185" xfId="15" applyNumberFormat="1" applyFont="1" applyFill="1" applyBorder="1" applyAlignment="1">
      <alignment vertical="top" wrapText="1"/>
    </xf>
    <xf numFmtId="10" fontId="48" fillId="0" borderId="46" xfId="15" applyNumberFormat="1" applyFont="1" applyBorder="1" applyAlignment="1">
      <alignment vertical="center" wrapText="1"/>
    </xf>
    <xf numFmtId="10" fontId="9" fillId="9" borderId="181" xfId="9" applyNumberFormat="1" applyFont="1" applyFill="1" applyBorder="1" applyAlignment="1">
      <alignment vertical="center"/>
    </xf>
    <xf numFmtId="10" fontId="46" fillId="14" borderId="179" xfId="9" applyNumberFormat="1" applyFont="1" applyFill="1" applyBorder="1" applyAlignment="1">
      <alignment vertical="top"/>
    </xf>
    <xf numFmtId="10" fontId="46" fillId="0" borderId="186" xfId="9" applyNumberFormat="1" applyFont="1" applyBorder="1" applyAlignment="1">
      <alignment vertical="top"/>
    </xf>
    <xf numFmtId="10" fontId="63" fillId="0" borderId="187" xfId="15" applyNumberFormat="1" applyFont="1" applyBorder="1" applyAlignment="1">
      <alignment vertical="center"/>
    </xf>
    <xf numFmtId="0" fontId="5" fillId="0" borderId="23" xfId="16" applyFont="1" applyBorder="1" applyAlignment="1">
      <alignment horizontal="center" vertical="center" wrapText="1"/>
    </xf>
    <xf numFmtId="0" fontId="19" fillId="4" borderId="17" xfId="19" applyFont="1" applyFill="1" applyBorder="1" applyAlignment="1">
      <alignment horizontal="left" vertical="center"/>
    </xf>
    <xf numFmtId="0" fontId="19" fillId="4" borderId="126" xfId="19" applyFont="1" applyFill="1" applyBorder="1" applyAlignment="1">
      <alignment horizontal="left" vertical="center"/>
    </xf>
    <xf numFmtId="0" fontId="19" fillId="4" borderId="16" xfId="19" applyFont="1" applyFill="1" applyBorder="1" applyAlignment="1">
      <alignment horizontal="left" vertical="center"/>
    </xf>
    <xf numFmtId="0" fontId="39" fillId="4" borderId="17" xfId="19" applyFont="1" applyFill="1" applyBorder="1" applyAlignment="1">
      <alignment horizontal="left" vertical="center"/>
    </xf>
    <xf numFmtId="4" fontId="39" fillId="4" borderId="126" xfId="19" applyNumberFormat="1" applyFont="1" applyFill="1" applyBorder="1" applyAlignment="1">
      <alignment horizontal="right" vertical="center"/>
    </xf>
    <xf numFmtId="0" fontId="19" fillId="4" borderId="17" xfId="19" applyFont="1" applyFill="1" applyBorder="1" applyAlignment="1">
      <alignment horizontal="left" vertical="center" wrapText="1"/>
    </xf>
    <xf numFmtId="4" fontId="19" fillId="4" borderId="17" xfId="19" applyNumberFormat="1" applyFont="1" applyFill="1" applyBorder="1" applyAlignment="1">
      <alignment horizontal="right" vertical="center"/>
    </xf>
    <xf numFmtId="0" fontId="41" fillId="7" borderId="26" xfId="19" applyFont="1" applyFill="1" applyBorder="1" applyAlignment="1">
      <alignment horizontal="left" vertical="center" wrapText="1"/>
    </xf>
    <xf numFmtId="4" fontId="41" fillId="7" borderId="125" xfId="19" applyNumberFormat="1" applyFont="1" applyFill="1" applyBorder="1" applyAlignment="1">
      <alignment horizontal="right" vertical="center" wrapText="1"/>
    </xf>
    <xf numFmtId="4" fontId="41" fillId="7" borderId="123" xfId="19" applyNumberFormat="1" applyFont="1" applyFill="1" applyBorder="1" applyAlignment="1">
      <alignment horizontal="right" vertical="center" wrapText="1"/>
    </xf>
    <xf numFmtId="0" fontId="41" fillId="7" borderId="26" xfId="19" quotePrefix="1" applyFont="1" applyFill="1" applyBorder="1" applyAlignment="1">
      <alignment horizontal="left" vertical="center"/>
    </xf>
    <xf numFmtId="10" fontId="39" fillId="4" borderId="17" xfId="19" applyNumberFormat="1" applyFont="1" applyFill="1" applyBorder="1" applyAlignment="1">
      <alignment horizontal="right" vertical="center"/>
    </xf>
    <xf numFmtId="10" fontId="41" fillId="5" borderId="23" xfId="19" applyNumberFormat="1" applyFont="1" applyFill="1" applyBorder="1" applyAlignment="1">
      <alignment horizontal="right" vertical="center" wrapText="1"/>
    </xf>
    <xf numFmtId="10" fontId="41" fillId="7" borderId="23" xfId="19" applyNumberFormat="1" applyFont="1" applyFill="1" applyBorder="1" applyAlignment="1">
      <alignment horizontal="right" vertical="center" wrapText="1"/>
    </xf>
    <xf numFmtId="10" fontId="59" fillId="0" borderId="23" xfId="16" applyNumberFormat="1" applyFont="1" applyBorder="1" applyAlignment="1">
      <alignment vertical="center"/>
    </xf>
    <xf numFmtId="4" fontId="68" fillId="0" borderId="86" xfId="19" applyNumberFormat="1" applyFont="1" applyBorder="1" applyAlignment="1">
      <alignment horizontal="right"/>
    </xf>
    <xf numFmtId="10" fontId="68" fillId="0" borderId="10" xfId="19" applyNumberFormat="1" applyFont="1" applyBorder="1" applyAlignment="1">
      <alignment horizontal="right"/>
    </xf>
    <xf numFmtId="10" fontId="19" fillId="4" borderId="17" xfId="19" applyNumberFormat="1" applyFont="1" applyFill="1" applyBorder="1" applyAlignment="1">
      <alignment horizontal="right" vertical="center"/>
    </xf>
    <xf numFmtId="10" fontId="41" fillId="5" borderId="23" xfId="19" applyNumberFormat="1" applyFont="1" applyFill="1" applyBorder="1" applyAlignment="1">
      <alignment horizontal="right" vertical="center"/>
    </xf>
    <xf numFmtId="0" fontId="54" fillId="0" borderId="1" xfId="8" applyFont="1" applyBorder="1" applyAlignment="1">
      <alignment horizontal="center" vertical="center" wrapText="1"/>
    </xf>
    <xf numFmtId="0" fontId="98" fillId="0" borderId="1" xfId="8" applyFont="1" applyBorder="1" applyAlignment="1">
      <alignment horizontal="center" vertical="center" wrapText="1"/>
    </xf>
    <xf numFmtId="10" fontId="58" fillId="15" borderId="48" xfId="21" applyNumberFormat="1" applyFont="1" applyFill="1" applyBorder="1" applyAlignment="1" applyProtection="1">
      <alignment horizontal="right" vertical="center"/>
    </xf>
    <xf numFmtId="10" fontId="46" fillId="13" borderId="1" xfId="21" applyNumberFormat="1" applyFont="1" applyFill="1" applyBorder="1" applyAlignment="1" applyProtection="1">
      <alignment horizontal="right" vertical="center"/>
    </xf>
    <xf numFmtId="10" fontId="46" fillId="0" borderId="74" xfId="8" applyNumberFormat="1" applyFont="1" applyBorder="1" applyAlignment="1">
      <alignment vertical="center"/>
    </xf>
    <xf numFmtId="10" fontId="58" fillId="15" borderId="1" xfId="21" applyNumberFormat="1" applyFont="1" applyFill="1" applyBorder="1" applyAlignment="1" applyProtection="1">
      <alignment horizontal="right" vertical="center"/>
    </xf>
    <xf numFmtId="10" fontId="59" fillId="0" borderId="74" xfId="8" applyNumberFormat="1" applyFont="1" applyBorder="1" applyAlignment="1">
      <alignment vertical="center"/>
    </xf>
    <xf numFmtId="10" fontId="54" fillId="0" borderId="88" xfId="21" applyNumberFormat="1" applyFont="1" applyFill="1" applyBorder="1" applyAlignment="1" applyProtection="1">
      <alignment horizontal="right" vertical="center"/>
    </xf>
    <xf numFmtId="10" fontId="58" fillId="15" borderId="48" xfId="21" applyNumberFormat="1" applyFont="1" applyFill="1" applyBorder="1" applyAlignment="1" applyProtection="1">
      <alignment vertical="center" wrapText="1"/>
    </xf>
    <xf numFmtId="10" fontId="59" fillId="14" borderId="1" xfId="8" applyNumberFormat="1" applyFont="1" applyFill="1" applyBorder="1" applyAlignment="1">
      <alignment vertical="center"/>
    </xf>
    <xf numFmtId="10" fontId="59" fillId="0" borderId="43" xfId="8" applyNumberFormat="1" applyFont="1" applyBorder="1" applyAlignment="1">
      <alignment vertical="center"/>
    </xf>
    <xf numFmtId="10" fontId="4" fillId="0" borderId="88" xfId="8" applyNumberFormat="1" applyFont="1" applyBorder="1" applyAlignment="1">
      <alignment vertical="center"/>
    </xf>
    <xf numFmtId="165" fontId="58" fillId="15" borderId="2" xfId="21" applyNumberFormat="1" applyFont="1" applyFill="1" applyBorder="1" applyAlignment="1" applyProtection="1">
      <alignment horizontal="left" vertical="center"/>
    </xf>
    <xf numFmtId="168" fontId="45" fillId="15" borderId="2" xfId="21" applyFont="1" applyFill="1" applyBorder="1" applyAlignment="1" applyProtection="1">
      <alignment horizontal="center" vertical="center"/>
    </xf>
    <xf numFmtId="168" fontId="45" fillId="15" borderId="62" xfId="21" applyFont="1" applyFill="1" applyBorder="1" applyAlignment="1" applyProtection="1">
      <alignment vertical="center"/>
    </xf>
    <xf numFmtId="4" fontId="58" fillId="15" borderId="17" xfId="21" applyNumberFormat="1" applyFont="1" applyFill="1" applyBorder="1" applyAlignment="1" applyProtection="1">
      <alignment vertical="center" wrapText="1"/>
    </xf>
    <xf numFmtId="4" fontId="58" fillId="15" borderId="107" xfId="21" applyNumberFormat="1" applyFont="1" applyFill="1" applyBorder="1" applyAlignment="1" applyProtection="1">
      <alignment vertical="center" wrapText="1"/>
    </xf>
    <xf numFmtId="168" fontId="45" fillId="0" borderId="43" xfId="21" applyFont="1" applyFill="1" applyBorder="1" applyAlignment="1" applyProtection="1">
      <alignment vertical="center"/>
    </xf>
    <xf numFmtId="166" fontId="46" fillId="13" borderId="43" xfId="21" applyNumberFormat="1" applyFont="1" applyFill="1" applyBorder="1" applyAlignment="1" applyProtection="1">
      <alignment horizontal="center" vertical="center"/>
    </xf>
    <xf numFmtId="168" fontId="45" fillId="13" borderId="64" xfId="21" applyFont="1" applyFill="1" applyBorder="1" applyAlignment="1" applyProtection="1">
      <alignment vertical="center"/>
    </xf>
    <xf numFmtId="4" fontId="46" fillId="14" borderId="48" xfId="21" applyNumberFormat="1" applyFont="1" applyFill="1" applyBorder="1" applyAlignment="1" applyProtection="1">
      <alignment horizontal="right" vertical="center"/>
    </xf>
    <xf numFmtId="4" fontId="46" fillId="13" borderId="1" xfId="21" applyNumberFormat="1" applyFont="1" applyFill="1" applyBorder="1" applyAlignment="1" applyProtection="1">
      <alignment horizontal="right" vertical="center"/>
    </xf>
    <xf numFmtId="168" fontId="45" fillId="0" borderId="2" xfId="21" applyFont="1" applyFill="1" applyBorder="1" applyAlignment="1" applyProtection="1">
      <alignment vertical="center"/>
    </xf>
    <xf numFmtId="168" fontId="45" fillId="0" borderId="57" xfId="21" quotePrefix="1" applyFont="1" applyFill="1" applyBorder="1" applyAlignment="1" applyProtection="1">
      <alignment vertical="center"/>
    </xf>
    <xf numFmtId="165" fontId="58" fillId="15" borderId="48" xfId="21" applyNumberFormat="1" applyFont="1" applyFill="1" applyBorder="1" applyAlignment="1" applyProtection="1">
      <alignment horizontal="left" vertical="center"/>
    </xf>
    <xf numFmtId="168" fontId="45" fillId="15" borderId="48" xfId="21" applyFont="1" applyFill="1" applyBorder="1" applyAlignment="1" applyProtection="1">
      <alignment vertical="center"/>
    </xf>
    <xf numFmtId="49" fontId="45" fillId="15" borderId="63" xfId="21" applyNumberFormat="1" applyFont="1" applyFill="1" applyBorder="1" applyAlignment="1" applyProtection="1">
      <alignment horizontal="center" vertical="center"/>
    </xf>
    <xf numFmtId="4" fontId="58" fillId="15" borderId="48" xfId="21" applyNumberFormat="1" applyFont="1" applyFill="1" applyBorder="1" applyAlignment="1" applyProtection="1">
      <alignment horizontal="right" vertical="center"/>
    </xf>
    <xf numFmtId="166" fontId="46" fillId="13" borderId="1" xfId="21" applyNumberFormat="1" applyFont="1" applyFill="1" applyBorder="1" applyAlignment="1" applyProtection="1">
      <alignment horizontal="center" vertical="center"/>
    </xf>
    <xf numFmtId="49" fontId="45" fillId="13" borderId="57" xfId="21" applyNumberFormat="1" applyFont="1" applyFill="1" applyBorder="1" applyAlignment="1" applyProtection="1">
      <alignment horizontal="center" vertical="center"/>
    </xf>
    <xf numFmtId="168" fontId="45" fillId="0" borderId="2" xfId="21" applyFont="1" applyFill="1" applyBorder="1" applyAlignment="1" applyProtection="1">
      <alignment horizontal="center" vertical="center"/>
    </xf>
    <xf numFmtId="49" fontId="45" fillId="0" borderId="64" xfId="21" applyNumberFormat="1" applyFont="1" applyFill="1" applyBorder="1" applyAlignment="1" applyProtection="1">
      <alignment horizontal="center" vertical="center"/>
    </xf>
    <xf numFmtId="165" fontId="58" fillId="15" borderId="1" xfId="21" applyNumberFormat="1" applyFont="1" applyFill="1" applyBorder="1" applyAlignment="1" applyProtection="1">
      <alignment horizontal="left" vertical="center"/>
    </xf>
    <xf numFmtId="168" fontId="45" fillId="15" borderId="1" xfId="21" applyFont="1" applyFill="1" applyBorder="1" applyAlignment="1" applyProtection="1">
      <alignment horizontal="center" vertical="center"/>
    </xf>
    <xf numFmtId="49" fontId="45" fillId="15" borderId="57" xfId="21" applyNumberFormat="1" applyFont="1" applyFill="1" applyBorder="1" applyAlignment="1" applyProtection="1">
      <alignment horizontal="center" vertical="center"/>
    </xf>
    <xf numFmtId="168" fontId="58" fillId="15" borderId="57" xfId="21" applyFont="1" applyFill="1" applyBorder="1" applyAlignment="1" applyProtection="1">
      <alignment horizontal="left" vertical="center" wrapText="1"/>
    </xf>
    <xf numFmtId="169" fontId="58" fillId="15" borderId="51" xfId="21" applyNumberFormat="1" applyFont="1" applyFill="1" applyBorder="1" applyAlignment="1" applyProtection="1">
      <alignment horizontal="left" vertical="center" wrapText="1"/>
    </xf>
    <xf numFmtId="4" fontId="58" fillId="15" borderId="1" xfId="21" applyNumberFormat="1" applyFont="1" applyFill="1" applyBorder="1" applyAlignment="1" applyProtection="1">
      <alignment horizontal="right" vertical="center"/>
    </xf>
    <xf numFmtId="168" fontId="46" fillId="13" borderId="57" xfId="21" applyFont="1" applyFill="1" applyBorder="1" applyAlignment="1" applyProtection="1">
      <alignment horizontal="left" vertical="center" wrapText="1"/>
    </xf>
    <xf numFmtId="169" fontId="46" fillId="13" borderId="51" xfId="21" applyNumberFormat="1" applyFont="1" applyFill="1" applyBorder="1" applyAlignment="1" applyProtection="1">
      <alignment horizontal="left" vertical="center" wrapText="1"/>
    </xf>
    <xf numFmtId="49" fontId="45" fillId="0" borderId="57" xfId="21" applyNumberFormat="1" applyFont="1" applyFill="1" applyBorder="1" applyAlignment="1" applyProtection="1">
      <alignment horizontal="center" vertical="center"/>
    </xf>
    <xf numFmtId="4" fontId="46" fillId="0" borderId="1" xfId="21" applyNumberFormat="1" applyFont="1" applyFill="1" applyBorder="1" applyAlignment="1" applyProtection="1">
      <alignment horizontal="right" vertical="center"/>
    </xf>
    <xf numFmtId="0" fontId="13" fillId="0" borderId="23" xfId="6" applyFont="1" applyBorder="1" applyAlignment="1">
      <alignment horizontal="center" vertical="center" wrapText="1"/>
    </xf>
    <xf numFmtId="0" fontId="5" fillId="0" borderId="23" xfId="6" applyFont="1" applyBorder="1" applyAlignment="1">
      <alignment horizontal="center" vertical="center" wrapText="1"/>
    </xf>
    <xf numFmtId="49" fontId="76" fillId="16" borderId="57" xfId="6" applyNumberFormat="1" applyFont="1" applyFill="1" applyBorder="1" applyAlignment="1" applyProtection="1">
      <alignment horizontal="center" vertical="center" wrapText="1"/>
      <protection locked="0"/>
    </xf>
    <xf numFmtId="49" fontId="76" fillId="17" borderId="57" xfId="6" applyNumberFormat="1" applyFont="1" applyFill="1" applyBorder="1" applyAlignment="1" applyProtection="1">
      <alignment horizontal="left" vertical="center" wrapText="1"/>
      <protection locked="0"/>
    </xf>
    <xf numFmtId="49" fontId="76" fillId="18" borderId="57" xfId="6" applyNumberFormat="1" applyFont="1" applyFill="1" applyBorder="1" applyAlignment="1" applyProtection="1">
      <alignment horizontal="left" vertical="center" wrapText="1"/>
      <protection locked="0"/>
    </xf>
    <xf numFmtId="49" fontId="76" fillId="16" borderId="57" xfId="6" applyNumberFormat="1" applyFont="1" applyFill="1" applyBorder="1" applyAlignment="1" applyProtection="1">
      <alignment horizontal="left" vertical="center" wrapText="1"/>
      <protection locked="0"/>
    </xf>
    <xf numFmtId="49" fontId="75" fillId="16" borderId="57" xfId="6" applyNumberFormat="1" applyFont="1" applyFill="1" applyBorder="1" applyAlignment="1" applyProtection="1">
      <alignment horizontal="left" vertical="center" wrapText="1"/>
      <protection locked="0"/>
    </xf>
    <xf numFmtId="171" fontId="76" fillId="16" borderId="23" xfId="6" applyNumberFormat="1" applyFont="1" applyFill="1" applyBorder="1" applyAlignment="1" applyProtection="1">
      <alignment horizontal="center" vertical="center" wrapText="1"/>
      <protection locked="0"/>
    </xf>
    <xf numFmtId="10" fontId="76" fillId="17" borderId="23" xfId="6" applyNumberFormat="1" applyFont="1" applyFill="1" applyBorder="1" applyAlignment="1" applyProtection="1">
      <alignment horizontal="right" vertical="center" wrapText="1"/>
      <protection locked="0"/>
    </xf>
    <xf numFmtId="10" fontId="76" fillId="18" borderId="23" xfId="6" applyNumberFormat="1" applyFont="1" applyFill="1" applyBorder="1" applyAlignment="1" applyProtection="1">
      <alignment horizontal="right" vertical="center" wrapText="1"/>
      <protection locked="0"/>
    </xf>
    <xf numFmtId="10" fontId="13" fillId="0" borderId="23" xfId="6" applyNumberFormat="1" applyFont="1" applyBorder="1" applyAlignment="1">
      <alignment vertical="center"/>
    </xf>
    <xf numFmtId="10" fontId="76" fillId="16" borderId="23" xfId="6" applyNumberFormat="1" applyFont="1" applyFill="1" applyBorder="1" applyAlignment="1" applyProtection="1">
      <alignment horizontal="right" vertical="center" wrapText="1"/>
      <protection locked="0"/>
    </xf>
    <xf numFmtId="10" fontId="9" fillId="16" borderId="23" xfId="6" applyNumberFormat="1" applyFont="1" applyFill="1" applyBorder="1" applyAlignment="1" applyProtection="1">
      <alignment horizontal="right" vertical="center" wrapText="1"/>
      <protection locked="0"/>
    </xf>
    <xf numFmtId="4" fontId="13" fillId="0" borderId="23" xfId="6" applyNumberFormat="1" applyFont="1" applyBorder="1" applyAlignment="1">
      <alignment vertical="center"/>
    </xf>
    <xf numFmtId="4" fontId="76" fillId="17" borderId="23" xfId="6" applyNumberFormat="1" applyFont="1" applyFill="1" applyBorder="1" applyAlignment="1" applyProtection="1">
      <alignment horizontal="right" vertical="center" wrapText="1"/>
      <protection locked="0"/>
    </xf>
    <xf numFmtId="4" fontId="76" fillId="18" borderId="23" xfId="6" applyNumberFormat="1" applyFont="1" applyFill="1" applyBorder="1" applyAlignment="1" applyProtection="1">
      <alignment horizontal="right" vertical="center" wrapText="1"/>
      <protection locked="0"/>
    </xf>
    <xf numFmtId="4" fontId="76" fillId="16" borderId="23" xfId="6" applyNumberFormat="1" applyFont="1" applyFill="1" applyBorder="1" applyAlignment="1" applyProtection="1">
      <alignment horizontal="right" vertical="center" wrapText="1"/>
      <protection locked="0"/>
    </xf>
    <xf numFmtId="4" fontId="75" fillId="16" borderId="23" xfId="6" applyNumberFormat="1" applyFont="1" applyFill="1" applyBorder="1" applyAlignment="1" applyProtection="1">
      <alignment horizontal="right" vertical="center" wrapText="1"/>
      <protection locked="0"/>
    </xf>
    <xf numFmtId="4" fontId="9" fillId="16" borderId="23" xfId="6" applyNumberFormat="1" applyFont="1" applyFill="1" applyBorder="1" applyAlignment="1" applyProtection="1">
      <alignment horizontal="right" vertical="center" wrapText="1"/>
      <protection locked="0"/>
    </xf>
    <xf numFmtId="10" fontId="5" fillId="0" borderId="23" xfId="6" applyNumberFormat="1" applyFont="1" applyBorder="1" applyAlignment="1">
      <alignment vertical="center"/>
    </xf>
    <xf numFmtId="0" fontId="32" fillId="0" borderId="23" xfId="24" applyFont="1" applyBorder="1" applyAlignment="1">
      <alignment horizontal="center" vertical="center" wrapText="1"/>
    </xf>
    <xf numFmtId="4" fontId="13" fillId="7" borderId="23" xfId="1" applyNumberFormat="1" applyFont="1" applyFill="1" applyBorder="1" applyAlignment="1" applyProtection="1">
      <alignment horizontal="right" vertical="center"/>
      <protection locked="0"/>
    </xf>
    <xf numFmtId="10" fontId="13" fillId="7" borderId="23" xfId="1" applyNumberFormat="1" applyFont="1" applyFill="1" applyBorder="1" applyAlignment="1" applyProtection="1">
      <alignment horizontal="right" vertical="center"/>
      <protection locked="0"/>
    </xf>
    <xf numFmtId="4" fontId="13" fillId="7" borderId="123" xfId="1" applyNumberFormat="1" applyFont="1" applyFill="1" applyBorder="1" applyAlignment="1" applyProtection="1">
      <alignment horizontal="right" vertical="center"/>
      <protection locked="0"/>
    </xf>
    <xf numFmtId="10" fontId="9" fillId="0" borderId="23" xfId="1" applyNumberFormat="1" applyFont="1" applyFill="1" applyBorder="1" applyAlignment="1" applyProtection="1">
      <alignment horizontal="right" vertical="center"/>
      <protection locked="0"/>
    </xf>
    <xf numFmtId="10" fontId="59" fillId="0" borderId="141" xfId="1" applyNumberFormat="1" applyFont="1" applyFill="1" applyBorder="1" applyAlignment="1" applyProtection="1">
      <alignment horizontal="right"/>
      <protection locked="0"/>
    </xf>
    <xf numFmtId="10" fontId="59" fillId="0" borderId="189" xfId="1" applyNumberFormat="1" applyFont="1" applyFill="1" applyBorder="1" applyAlignment="1" applyProtection="1">
      <alignment horizontal="right"/>
      <protection locked="0"/>
    </xf>
    <xf numFmtId="10" fontId="59" fillId="0" borderId="188" xfId="1" applyNumberFormat="1" applyFont="1" applyFill="1" applyBorder="1" applyAlignment="1" applyProtection="1">
      <alignment horizontal="right"/>
      <protection locked="0"/>
    </xf>
    <xf numFmtId="10" fontId="1" fillId="0" borderId="18" xfId="16" applyNumberFormat="1" applyBorder="1" applyAlignment="1">
      <alignment vertical="top"/>
    </xf>
    <xf numFmtId="10" fontId="59" fillId="0" borderId="142" xfId="1" applyNumberFormat="1" applyFont="1" applyFill="1" applyBorder="1" applyAlignment="1" applyProtection="1">
      <alignment horizontal="right"/>
      <protection locked="0"/>
    </xf>
    <xf numFmtId="0" fontId="64" fillId="0" borderId="0" xfId="19" applyFont="1" applyBorder="1" applyAlignment="1">
      <alignment horizontal="left" vertical="center"/>
    </xf>
    <xf numFmtId="0" fontId="66" fillId="0" borderId="0" xfId="19" applyFont="1" applyBorder="1" applyAlignment="1">
      <alignment horizontal="left" vertical="center" wrapText="1"/>
    </xf>
    <xf numFmtId="0" fontId="66" fillId="0" borderId="4" xfId="19" applyFont="1" applyBorder="1" applyAlignment="1">
      <alignment horizontal="left" vertical="center" wrapText="1"/>
    </xf>
    <xf numFmtId="0" fontId="55" fillId="0" borderId="26" xfId="24" applyFont="1" applyBorder="1" applyAlignment="1">
      <alignment wrapText="1"/>
    </xf>
    <xf numFmtId="0" fontId="81" fillId="0" borderId="0" xfId="24" applyFont="1" applyAlignment="1">
      <alignment wrapText="1"/>
    </xf>
    <xf numFmtId="0" fontId="99" fillId="0" borderId="23" xfId="24" applyFont="1" applyBorder="1" applyAlignment="1">
      <alignment vertical="center" wrapText="1"/>
    </xf>
    <xf numFmtId="4" fontId="32" fillId="0" borderId="28" xfId="24" applyNumberFormat="1" applyFont="1" applyBorder="1" applyAlignment="1">
      <alignment vertical="top"/>
    </xf>
    <xf numFmtId="10" fontId="55" fillId="0" borderId="26" xfId="24" applyNumberFormat="1" applyFont="1" applyBorder="1" applyAlignment="1">
      <alignment vertical="top"/>
    </xf>
    <xf numFmtId="10" fontId="81" fillId="0" borderId="28" xfId="24" applyNumberFormat="1" applyFont="1" applyBorder="1" applyAlignment="1">
      <alignment vertical="top"/>
    </xf>
    <xf numFmtId="10" fontId="100" fillId="0" borderId="10" xfId="24" applyNumberFormat="1" applyFont="1" applyBorder="1" applyAlignment="1"/>
    <xf numFmtId="10" fontId="55" fillId="0" borderId="28" xfId="24" applyNumberFormat="1" applyFont="1" applyBorder="1" applyAlignment="1">
      <alignment vertical="top"/>
    </xf>
    <xf numFmtId="10" fontId="81" fillId="0" borderId="17" xfId="24" applyNumberFormat="1" applyFont="1" applyBorder="1" applyAlignment="1">
      <alignment vertical="top"/>
    </xf>
    <xf numFmtId="0" fontId="55" fillId="0" borderId="26" xfId="24" applyFont="1" applyBorder="1" applyAlignment="1">
      <alignment horizontal="center" vertical="top"/>
    </xf>
    <xf numFmtId="4" fontId="55" fillId="0" borderId="26" xfId="24" applyNumberFormat="1" applyFont="1" applyBorder="1" applyAlignment="1">
      <alignment vertical="top"/>
    </xf>
    <xf numFmtId="0" fontId="55" fillId="0" borderId="28" xfId="24" applyFont="1" applyBorder="1" applyAlignment="1">
      <alignment vertical="top"/>
    </xf>
    <xf numFmtId="0" fontId="55" fillId="0" borderId="17" xfId="24" applyFont="1" applyBorder="1" applyAlignment="1">
      <alignment vertical="top"/>
    </xf>
    <xf numFmtId="0" fontId="81" fillId="0" borderId="17" xfId="24" applyFont="1" applyBorder="1" applyAlignment="1">
      <alignment vertical="top"/>
    </xf>
    <xf numFmtId="0" fontId="55" fillId="0" borderId="28" xfId="24" applyFont="1" applyBorder="1" applyAlignment="1">
      <alignment horizontal="center" vertical="top"/>
    </xf>
    <xf numFmtId="4" fontId="55" fillId="0" borderId="28" xfId="24" applyNumberFormat="1" applyFont="1" applyBorder="1" applyAlignment="1">
      <alignment vertical="top"/>
    </xf>
    <xf numFmtId="0" fontId="81" fillId="0" borderId="30" xfId="24" applyFont="1" applyBorder="1" applyAlignment="1">
      <alignment horizontal="center" vertical="top"/>
    </xf>
    <xf numFmtId="0" fontId="82" fillId="0" borderId="17" xfId="24" applyFont="1" applyBorder="1" applyAlignment="1">
      <alignment horizontal="center" vertical="top"/>
    </xf>
    <xf numFmtId="0" fontId="41" fillId="0" borderId="28" xfId="19" quotePrefix="1" applyFont="1" applyBorder="1" applyAlignment="1">
      <alignment horizontal="left" vertical="top"/>
    </xf>
    <xf numFmtId="0" fontId="41" fillId="0" borderId="23" xfId="19" quotePrefix="1" applyFont="1" applyBorder="1" applyAlignment="1">
      <alignment horizontal="left" vertical="top"/>
    </xf>
    <xf numFmtId="0" fontId="39" fillId="0" borderId="86" xfId="19" applyFont="1" applyBorder="1" applyAlignment="1">
      <alignment horizontal="center" vertical="center" wrapText="1"/>
    </xf>
    <xf numFmtId="4" fontId="39" fillId="11" borderId="123" xfId="19" applyNumberFormat="1" applyFont="1" applyFill="1" applyBorder="1" applyAlignment="1">
      <alignment horizontal="right" vertical="top"/>
    </xf>
    <xf numFmtId="4" fontId="41" fillId="14" borderId="123" xfId="19" applyNumberFormat="1" applyFont="1" applyFill="1" applyBorder="1" applyAlignment="1">
      <alignment horizontal="right" vertical="top" wrapText="1"/>
    </xf>
    <xf numFmtId="4" fontId="41" fillId="0" borderId="123" xfId="19" applyNumberFormat="1" applyFont="1" applyBorder="1" applyAlignment="1">
      <alignment horizontal="right" vertical="top"/>
    </xf>
    <xf numFmtId="4" fontId="41" fillId="0" borderId="124" xfId="19" applyNumberFormat="1" applyFont="1" applyBorder="1" applyAlignment="1">
      <alignment horizontal="right" vertical="top"/>
    </xf>
    <xf numFmtId="0" fontId="41" fillId="0" borderId="28" xfId="19" applyFont="1" applyBorder="1" applyAlignment="1">
      <alignment horizontal="left" vertical="top" wrapText="1"/>
    </xf>
    <xf numFmtId="4" fontId="14" fillId="0" borderId="24" xfId="19" applyNumberFormat="1" applyBorder="1" applyAlignment="1">
      <alignment vertical="top"/>
    </xf>
    <xf numFmtId="4" fontId="14" fillId="0" borderId="12" xfId="19" applyNumberFormat="1" applyBorder="1" applyAlignment="1">
      <alignment vertical="top" wrapText="1"/>
    </xf>
    <xf numFmtId="4" fontId="19" fillId="11" borderId="24" xfId="19" applyNumberFormat="1" applyFont="1" applyFill="1" applyBorder="1" applyAlignment="1">
      <alignment horizontal="right" vertical="top"/>
    </xf>
    <xf numFmtId="4" fontId="41" fillId="14" borderId="24" xfId="19" applyNumberFormat="1" applyFont="1" applyFill="1" applyBorder="1" applyAlignment="1">
      <alignment horizontal="right" vertical="top"/>
    </xf>
    <xf numFmtId="4" fontId="41" fillId="7" borderId="34" xfId="19" applyNumberFormat="1" applyFont="1" applyFill="1" applyBorder="1" applyAlignment="1">
      <alignment horizontal="right" vertical="top"/>
    </xf>
    <xf numFmtId="4" fontId="37" fillId="7" borderId="34" xfId="19" applyNumberFormat="1" applyFont="1" applyFill="1" applyBorder="1" applyAlignment="1">
      <alignment horizontal="right" vertical="top"/>
    </xf>
    <xf numFmtId="4" fontId="37" fillId="7" borderId="32" xfId="19" applyNumberFormat="1" applyFont="1" applyFill="1" applyBorder="1" applyAlignment="1">
      <alignment horizontal="right" vertical="top"/>
    </xf>
    <xf numFmtId="4" fontId="41" fillId="14" borderId="34" xfId="19" applyNumberFormat="1" applyFont="1" applyFill="1" applyBorder="1" applyAlignment="1">
      <alignment horizontal="right" vertical="top"/>
    </xf>
    <xf numFmtId="4" fontId="41" fillId="0" borderId="34" xfId="19" applyNumberFormat="1" applyFont="1" applyBorder="1" applyAlignment="1">
      <alignment horizontal="right" vertical="top"/>
    </xf>
    <xf numFmtId="0" fontId="102" fillId="0" borderId="151" xfId="19" applyFont="1" applyBorder="1" applyAlignment="1">
      <alignment vertical="center" wrapText="1"/>
    </xf>
    <xf numFmtId="0" fontId="102" fillId="0" borderId="10" xfId="19" applyFont="1" applyBorder="1" applyAlignment="1">
      <alignment vertical="center"/>
    </xf>
    <xf numFmtId="0" fontId="102" fillId="0" borderId="13" xfId="19" applyFont="1" applyBorder="1" applyAlignment="1">
      <alignment vertical="center"/>
    </xf>
    <xf numFmtId="0" fontId="103" fillId="0" borderId="86" xfId="19" applyFont="1" applyBorder="1" applyAlignment="1">
      <alignment horizontal="center" vertical="center" wrapText="1"/>
    </xf>
    <xf numFmtId="0" fontId="67" fillId="0" borderId="11" xfId="19" applyFont="1" applyBorder="1" applyAlignment="1">
      <alignment vertical="top" wrapText="1"/>
    </xf>
    <xf numFmtId="4" fontId="39" fillId="11" borderId="22" xfId="19" applyNumberFormat="1" applyFont="1" applyFill="1" applyBorder="1" applyAlignment="1">
      <alignment horizontal="right" vertical="top"/>
    </xf>
    <xf numFmtId="4" fontId="41" fillId="14" borderId="22" xfId="19" applyNumberFormat="1" applyFont="1" applyFill="1" applyBorder="1" applyAlignment="1">
      <alignment horizontal="right" vertical="top" wrapText="1"/>
    </xf>
    <xf numFmtId="4" fontId="14" fillId="0" borderId="22" xfId="19" applyNumberFormat="1" applyBorder="1" applyAlignment="1">
      <alignment vertical="top"/>
    </xf>
    <xf numFmtId="4" fontId="14" fillId="0" borderId="82" xfId="19" applyNumberFormat="1" applyBorder="1" applyAlignment="1">
      <alignment vertical="top"/>
    </xf>
    <xf numFmtId="4" fontId="68" fillId="0" borderId="11" xfId="19" applyNumberFormat="1" applyFont="1" applyBorder="1" applyAlignment="1">
      <alignment horizontal="right"/>
    </xf>
    <xf numFmtId="0" fontId="103" fillId="0" borderId="151" xfId="19" applyFont="1" applyBorder="1" applyAlignment="1">
      <alignment horizontal="center" vertical="center" wrapText="1"/>
    </xf>
    <xf numFmtId="4" fontId="19" fillId="11" borderId="22" xfId="19" applyNumberFormat="1" applyFont="1" applyFill="1" applyBorder="1" applyAlignment="1">
      <alignment horizontal="right" vertical="top" wrapText="1"/>
    </xf>
    <xf numFmtId="4" fontId="39" fillId="14" borderId="22" xfId="19" applyNumberFormat="1" applyFont="1" applyFill="1" applyBorder="1" applyAlignment="1">
      <alignment horizontal="right" vertical="top" wrapText="1"/>
    </xf>
    <xf numFmtId="4" fontId="41" fillId="7" borderId="82" xfId="19" applyNumberFormat="1" applyFont="1" applyFill="1" applyBorder="1" applyAlignment="1">
      <alignment horizontal="right" vertical="top" wrapText="1"/>
    </xf>
    <xf numFmtId="4" fontId="41" fillId="0" borderId="82" xfId="19" applyNumberFormat="1" applyFont="1" applyBorder="1" applyAlignment="1">
      <alignment horizontal="right" vertical="top" wrapText="1"/>
    </xf>
    <xf numFmtId="4" fontId="37" fillId="0" borderId="82" xfId="19" applyNumberFormat="1" applyFont="1" applyBorder="1" applyAlignment="1">
      <alignment horizontal="right" vertical="top" wrapText="1"/>
    </xf>
    <xf numFmtId="4" fontId="37" fillId="0" borderId="0" xfId="19" applyNumberFormat="1" applyFont="1" applyBorder="1" applyAlignment="1">
      <alignment horizontal="right" vertical="top" wrapText="1"/>
    </xf>
    <xf numFmtId="4" fontId="41" fillId="0" borderId="22" xfId="19" applyNumberFormat="1" applyFont="1" applyBorder="1" applyAlignment="1">
      <alignment horizontal="right" vertical="top" wrapText="1"/>
    </xf>
    <xf numFmtId="4" fontId="41" fillId="11" borderId="22" xfId="19" applyNumberFormat="1" applyFont="1" applyFill="1" applyBorder="1" applyAlignment="1">
      <alignment horizontal="right" vertical="top" wrapText="1"/>
    </xf>
    <xf numFmtId="4" fontId="41" fillId="14" borderId="82" xfId="19" applyNumberFormat="1" applyFont="1" applyFill="1" applyBorder="1" applyAlignment="1">
      <alignment horizontal="right" vertical="top" wrapText="1"/>
    </xf>
    <xf numFmtId="4" fontId="41" fillId="0" borderId="0" xfId="19" applyNumberFormat="1" applyFont="1" applyBorder="1" applyAlignment="1">
      <alignment horizontal="right" vertical="top" wrapText="1"/>
    </xf>
    <xf numFmtId="0" fontId="14" fillId="0" borderId="21" xfId="19" applyBorder="1" applyAlignment="1">
      <alignment vertical="top"/>
    </xf>
    <xf numFmtId="0" fontId="14" fillId="0" borderId="25" xfId="19" applyBorder="1" applyAlignment="1">
      <alignment vertical="top"/>
    </xf>
    <xf numFmtId="0" fontId="14" fillId="0" borderId="159" xfId="19" applyBorder="1" applyAlignment="1">
      <alignment vertical="top"/>
    </xf>
    <xf numFmtId="0" fontId="37" fillId="0" borderId="26" xfId="19" applyFont="1" applyBorder="1" applyAlignment="1">
      <alignment horizontal="left" vertical="top" wrapText="1"/>
    </xf>
    <xf numFmtId="0" fontId="14" fillId="0" borderId="160" xfId="19" applyBorder="1" applyAlignment="1">
      <alignment vertical="top"/>
    </xf>
    <xf numFmtId="0" fontId="37" fillId="0" borderId="28" xfId="19" applyFont="1" applyBorder="1" applyAlignment="1">
      <alignment horizontal="left" vertical="top" wrapText="1"/>
    </xf>
    <xf numFmtId="0" fontId="14" fillId="0" borderId="161" xfId="19" applyBorder="1" applyAlignment="1">
      <alignment vertical="top"/>
    </xf>
    <xf numFmtId="0" fontId="19" fillId="11" borderId="14" xfId="19" applyFont="1" applyFill="1" applyBorder="1" applyAlignment="1">
      <alignment vertical="top"/>
    </xf>
    <xf numFmtId="0" fontId="19" fillId="7" borderId="25" xfId="19" applyFont="1" applyFill="1" applyBorder="1" applyAlignment="1">
      <alignment vertical="top"/>
    </xf>
    <xf numFmtId="0" fontId="14" fillId="0" borderId="26" xfId="19" applyBorder="1" applyAlignment="1">
      <alignment horizontal="left" vertical="top"/>
    </xf>
    <xf numFmtId="0" fontId="14" fillId="0" borderId="28" xfId="19" applyBorder="1" applyAlignment="1">
      <alignment horizontal="left" vertical="top"/>
    </xf>
    <xf numFmtId="0" fontId="14" fillId="0" borderId="13" xfId="19" applyBorder="1" applyAlignment="1">
      <alignment vertical="top"/>
    </xf>
    <xf numFmtId="0" fontId="14" fillId="0" borderId="10" xfId="19" applyBorder="1" applyAlignment="1">
      <alignment horizontal="left" vertical="top"/>
    </xf>
    <xf numFmtId="0" fontId="39" fillId="11" borderId="23" xfId="19" applyFont="1" applyFill="1" applyBorder="1" applyAlignment="1">
      <alignment horizontal="left" vertical="top" wrapText="1"/>
    </xf>
    <xf numFmtId="4" fontId="41" fillId="0" borderId="125" xfId="19" applyNumberFormat="1" applyFont="1" applyBorder="1" applyAlignment="1">
      <alignment horizontal="right" vertical="top" wrapText="1"/>
    </xf>
    <xf numFmtId="4" fontId="41" fillId="0" borderId="124" xfId="19" applyNumberFormat="1" applyFont="1" applyBorder="1" applyAlignment="1">
      <alignment horizontal="right" vertical="top" wrapText="1"/>
    </xf>
    <xf numFmtId="10" fontId="101" fillId="14" borderId="159" xfId="19" applyNumberFormat="1" applyFont="1" applyFill="1" applyBorder="1" applyAlignment="1">
      <alignment horizontal="right" vertical="top" wrapText="1"/>
    </xf>
    <xf numFmtId="10" fontId="101" fillId="0" borderId="159" xfId="19" applyNumberFormat="1" applyFont="1" applyBorder="1" applyAlignment="1">
      <alignment horizontal="right" vertical="top"/>
    </xf>
    <xf numFmtId="10" fontId="101" fillId="0" borderId="154" xfId="19" applyNumberFormat="1" applyFont="1" applyBorder="1" applyAlignment="1">
      <alignment horizontal="right" vertical="top"/>
    </xf>
    <xf numFmtId="10" fontId="67" fillId="11" borderId="159" xfId="19" applyNumberFormat="1" applyFont="1" applyFill="1" applyBorder="1" applyAlignment="1">
      <alignment horizontal="right" vertical="top"/>
    </xf>
    <xf numFmtId="10" fontId="67" fillId="0" borderId="151" xfId="19" applyNumberFormat="1" applyFont="1" applyBorder="1" applyAlignment="1">
      <alignment horizontal="right"/>
    </xf>
    <xf numFmtId="4" fontId="14" fillId="0" borderId="159" xfId="19" applyNumberFormat="1" applyBorder="1" applyAlignment="1">
      <alignment vertical="top"/>
    </xf>
    <xf numFmtId="4" fontId="14" fillId="0" borderId="0" xfId="19" applyNumberFormat="1"/>
    <xf numFmtId="4" fontId="14" fillId="0" borderId="78" xfId="19" applyNumberFormat="1" applyBorder="1" applyAlignment="1"/>
    <xf numFmtId="0" fontId="14" fillId="0" borderId="78" xfId="19" applyBorder="1" applyAlignment="1"/>
    <xf numFmtId="4" fontId="19" fillId="0" borderId="12" xfId="19" applyNumberFormat="1" applyFont="1" applyBorder="1" applyAlignment="1">
      <alignment horizontal="right"/>
    </xf>
    <xf numFmtId="0" fontId="105" fillId="0" borderId="0" xfId="25" applyNumberFormat="1" applyFont="1" applyFill="1" applyBorder="1" applyAlignment="1" applyProtection="1">
      <alignment horizontal="left"/>
      <protection locked="0"/>
    </xf>
    <xf numFmtId="0" fontId="2" fillId="0" borderId="0" xfId="25" applyNumberFormat="1" applyFont="1" applyFill="1" applyBorder="1" applyAlignment="1" applyProtection="1">
      <alignment horizontal="left" vertical="top"/>
      <protection locked="0"/>
    </xf>
    <xf numFmtId="0" fontId="105" fillId="0" borderId="0" xfId="25" applyNumberFormat="1" applyFont="1" applyFill="1" applyBorder="1" applyAlignment="1" applyProtection="1">
      <alignment horizontal="left" vertical="top"/>
      <protection locked="0"/>
    </xf>
    <xf numFmtId="0" fontId="4" fillId="0" borderId="15" xfId="25" applyNumberFormat="1" applyFont="1" applyFill="1" applyBorder="1" applyAlignment="1" applyProtection="1">
      <alignment vertical="top"/>
      <protection locked="0"/>
    </xf>
    <xf numFmtId="0" fontId="5" fillId="0" borderId="17" xfId="25" applyNumberFormat="1" applyFont="1" applyFill="1" applyBorder="1" applyAlignment="1" applyProtection="1">
      <alignment horizontal="left" vertical="center" wrapText="1"/>
      <protection locked="0"/>
    </xf>
    <xf numFmtId="49" fontId="106" fillId="20" borderId="48" xfId="25" applyNumberFormat="1" applyFont="1" applyFill="1" applyBorder="1" applyAlignment="1" applyProtection="1">
      <alignment horizontal="center" vertical="center" wrapText="1"/>
      <protection locked="0"/>
    </xf>
    <xf numFmtId="49" fontId="106" fillId="20" borderId="48" xfId="25" applyNumberFormat="1" applyFont="1" applyFill="1" applyBorder="1" applyAlignment="1" applyProtection="1">
      <alignment horizontal="left" vertical="center" wrapText="1"/>
      <protection locked="0"/>
    </xf>
    <xf numFmtId="4" fontId="106" fillId="20" borderId="48" xfId="25" applyNumberFormat="1" applyFont="1" applyFill="1" applyBorder="1" applyAlignment="1" applyProtection="1">
      <alignment horizontal="right" vertical="center" wrapText="1"/>
      <protection locked="0"/>
    </xf>
    <xf numFmtId="49" fontId="108" fillId="19" borderId="1" xfId="25" applyNumberFormat="1" applyFont="1" applyFill="1" applyBorder="1" applyAlignment="1" applyProtection="1">
      <alignment horizontal="center" vertical="center" wrapText="1"/>
      <protection locked="0"/>
    </xf>
    <xf numFmtId="49" fontId="107" fillId="19" borderId="1" xfId="25" applyNumberFormat="1" applyFont="1" applyFill="1" applyBorder="1" applyAlignment="1" applyProtection="1">
      <alignment horizontal="center" vertical="center" wrapText="1"/>
      <protection locked="0"/>
    </xf>
    <xf numFmtId="49" fontId="108" fillId="19" borderId="1" xfId="25" applyNumberFormat="1" applyFont="1" applyFill="1" applyBorder="1" applyAlignment="1" applyProtection="1">
      <alignment horizontal="left" vertical="center" wrapText="1"/>
      <protection locked="0"/>
    </xf>
    <xf numFmtId="4" fontId="108" fillId="19" borderId="1" xfId="25" applyNumberFormat="1" applyFont="1" applyFill="1" applyBorder="1" applyAlignment="1" applyProtection="1">
      <alignment horizontal="right" vertical="center" wrapText="1"/>
      <protection locked="0"/>
    </xf>
    <xf numFmtId="4" fontId="108" fillId="19" borderId="57" xfId="25" applyNumberFormat="1" applyFont="1" applyFill="1" applyBorder="1" applyAlignment="1" applyProtection="1">
      <alignment horizontal="right" vertical="center" wrapText="1"/>
      <protection locked="0"/>
    </xf>
    <xf numFmtId="4" fontId="108" fillId="19" borderId="138" xfId="25" applyNumberFormat="1" applyFont="1" applyFill="1" applyBorder="1" applyAlignment="1" applyProtection="1">
      <alignment horizontal="right" vertical="center" wrapText="1"/>
      <protection locked="0"/>
    </xf>
    <xf numFmtId="10" fontId="108" fillId="19" borderId="138" xfId="25" applyNumberFormat="1" applyFont="1" applyFill="1" applyBorder="1" applyAlignment="1" applyProtection="1">
      <alignment horizontal="right" vertical="center" wrapText="1"/>
      <protection locked="0"/>
    </xf>
    <xf numFmtId="49" fontId="108" fillId="2" borderId="2" xfId="25" applyNumberFormat="1" applyFont="1" applyFill="1" applyBorder="1" applyAlignment="1" applyProtection="1">
      <alignment horizontal="center" vertical="center" wrapText="1"/>
      <protection locked="0"/>
    </xf>
    <xf numFmtId="49" fontId="108" fillId="2" borderId="1" xfId="25" applyNumberFormat="1" applyFont="1" applyFill="1" applyBorder="1" applyAlignment="1" applyProtection="1">
      <alignment horizontal="center" vertical="center" wrapText="1"/>
      <protection locked="0"/>
    </xf>
    <xf numFmtId="49" fontId="108" fillId="2" borderId="1" xfId="25" applyNumberFormat="1" applyFont="1" applyFill="1" applyBorder="1" applyAlignment="1" applyProtection="1">
      <alignment horizontal="left" vertical="center" wrapText="1"/>
      <protection locked="0"/>
    </xf>
    <xf numFmtId="4" fontId="108" fillId="2" borderId="1" xfId="25" applyNumberFormat="1" applyFont="1" applyFill="1" applyBorder="1" applyAlignment="1" applyProtection="1">
      <alignment horizontal="right" vertical="center" wrapText="1"/>
      <protection locked="0"/>
    </xf>
    <xf numFmtId="4" fontId="108" fillId="2" borderId="57" xfId="25" applyNumberFormat="1" applyFont="1" applyFill="1" applyBorder="1" applyAlignment="1" applyProtection="1">
      <alignment horizontal="right" vertical="center" wrapText="1"/>
      <protection locked="0"/>
    </xf>
    <xf numFmtId="4" fontId="108" fillId="2" borderId="138" xfId="25" applyNumberFormat="1" applyFont="1" applyFill="1" applyBorder="1" applyAlignment="1" applyProtection="1">
      <alignment horizontal="right" vertical="center" wrapText="1"/>
      <protection locked="0"/>
    </xf>
    <xf numFmtId="49" fontId="106" fillId="20" borderId="1" xfId="25" applyNumberFormat="1" applyFont="1" applyFill="1" applyBorder="1" applyAlignment="1" applyProtection="1">
      <alignment horizontal="center" vertical="center" wrapText="1"/>
      <protection locked="0"/>
    </xf>
    <xf numFmtId="49" fontId="106" fillId="20" borderId="1" xfId="25" applyNumberFormat="1" applyFont="1" applyFill="1" applyBorder="1" applyAlignment="1" applyProtection="1">
      <alignment horizontal="left" vertical="center" wrapText="1"/>
      <protection locked="0"/>
    </xf>
    <xf numFmtId="4" fontId="106" fillId="20" borderId="1" xfId="25" applyNumberFormat="1" applyFont="1" applyFill="1" applyBorder="1" applyAlignment="1" applyProtection="1">
      <alignment horizontal="right" vertical="center" wrapText="1"/>
      <protection locked="0"/>
    </xf>
    <xf numFmtId="4" fontId="106" fillId="20" borderId="57" xfId="25" applyNumberFormat="1" applyFont="1" applyFill="1" applyBorder="1" applyAlignment="1" applyProtection="1">
      <alignment horizontal="right" vertical="center" wrapText="1"/>
      <protection locked="0"/>
    </xf>
    <xf numFmtId="4" fontId="106" fillId="20" borderId="138" xfId="25" applyNumberFormat="1" applyFont="1" applyFill="1" applyBorder="1" applyAlignment="1" applyProtection="1">
      <alignment horizontal="right" vertical="center" wrapText="1"/>
      <protection locked="0"/>
    </xf>
    <xf numFmtId="10" fontId="106" fillId="20" borderId="138" xfId="25" applyNumberFormat="1" applyFont="1" applyFill="1" applyBorder="1" applyAlignment="1" applyProtection="1">
      <alignment horizontal="right" vertical="center" wrapText="1"/>
      <protection locked="0"/>
    </xf>
    <xf numFmtId="10" fontId="108" fillId="19" borderId="1" xfId="25" applyNumberFormat="1" applyFont="1" applyFill="1" applyBorder="1" applyAlignment="1" applyProtection="1">
      <alignment horizontal="right" vertical="center" wrapText="1"/>
      <protection locked="0"/>
    </xf>
    <xf numFmtId="10" fontId="106" fillId="20" borderId="1" xfId="25" applyNumberFormat="1" applyFont="1" applyFill="1" applyBorder="1" applyAlignment="1" applyProtection="1">
      <alignment horizontal="right" vertical="center" wrapText="1"/>
      <protection locked="0"/>
    </xf>
    <xf numFmtId="49" fontId="108" fillId="2" borderId="43" xfId="25" applyNumberFormat="1" applyFont="1" applyFill="1" applyBorder="1" applyAlignment="1" applyProtection="1">
      <alignment horizontal="center" vertical="center" wrapText="1"/>
      <protection locked="0"/>
    </xf>
    <xf numFmtId="49" fontId="108" fillId="2" borderId="43" xfId="25" applyNumberFormat="1" applyFont="1" applyFill="1" applyBorder="1" applyAlignment="1" applyProtection="1">
      <alignment horizontal="left" vertical="center" wrapText="1"/>
      <protection locked="0"/>
    </xf>
    <xf numFmtId="0" fontId="105" fillId="0" borderId="28" xfId="25" applyNumberFormat="1" applyFont="1" applyFill="1" applyBorder="1" applyAlignment="1" applyProtection="1">
      <alignment horizontal="left"/>
      <protection locked="0"/>
    </xf>
    <xf numFmtId="4" fontId="5" fillId="0" borderId="17" xfId="25" applyNumberFormat="1" applyFont="1" applyFill="1" applyBorder="1" applyAlignment="1" applyProtection="1">
      <alignment horizontal="right"/>
      <protection locked="0"/>
    </xf>
    <xf numFmtId="4" fontId="1" fillId="0" borderId="26" xfId="25" applyNumberFormat="1" applyFont="1" applyFill="1" applyBorder="1" applyAlignment="1" applyProtection="1">
      <alignment horizontal="right"/>
      <protection locked="0"/>
    </xf>
    <xf numFmtId="4" fontId="90" fillId="0" borderId="28" xfId="25" applyNumberFormat="1" applyFont="1" applyFill="1" applyBorder="1" applyAlignment="1" applyProtection="1">
      <alignment horizontal="right"/>
      <protection locked="0"/>
    </xf>
    <xf numFmtId="4" fontId="90" fillId="0" borderId="17" xfId="25" applyNumberFormat="1" applyFont="1" applyFill="1" applyBorder="1" applyAlignment="1" applyProtection="1">
      <alignment horizontal="right"/>
      <protection locked="0"/>
    </xf>
    <xf numFmtId="4" fontId="5" fillId="0" borderId="23" xfId="25" applyNumberFormat="1" applyFont="1" applyFill="1" applyBorder="1" applyAlignment="1" applyProtection="1">
      <alignment horizontal="right"/>
      <protection locked="0"/>
    </xf>
    <xf numFmtId="4" fontId="1" fillId="0" borderId="26" xfId="25" applyNumberFormat="1" applyFont="1" applyFill="1" applyBorder="1" applyAlignment="1" applyProtection="1">
      <alignment horizontal="left"/>
      <protection locked="0"/>
    </xf>
    <xf numFmtId="0" fontId="89" fillId="0" borderId="0" xfId="25" applyNumberFormat="1" applyFont="1" applyFill="1" applyBorder="1" applyAlignment="1" applyProtection="1">
      <alignment horizontal="left" wrapText="1"/>
      <protection locked="0"/>
    </xf>
    <xf numFmtId="0" fontId="105" fillId="0" borderId="0" xfId="25" applyNumberFormat="1" applyFont="1" applyFill="1" applyBorder="1" applyAlignment="1" applyProtection="1">
      <alignment horizontal="left" wrapText="1"/>
      <protection locked="0"/>
    </xf>
    <xf numFmtId="49" fontId="106" fillId="21" borderId="48" xfId="25" applyNumberFormat="1" applyFont="1" applyFill="1" applyBorder="1" applyAlignment="1" applyProtection="1">
      <alignment horizontal="center" vertical="center" wrapText="1"/>
      <protection locked="0"/>
    </xf>
    <xf numFmtId="49" fontId="110" fillId="21" borderId="48" xfId="25" applyNumberFormat="1" applyFont="1" applyFill="1" applyBorder="1" applyAlignment="1" applyProtection="1">
      <alignment horizontal="center" vertical="center" wrapText="1"/>
      <protection locked="0"/>
    </xf>
    <xf numFmtId="49" fontId="8" fillId="19" borderId="48" xfId="25" quotePrefix="1" applyNumberFormat="1" applyFont="1" applyFill="1" applyBorder="1" applyAlignment="1" applyProtection="1">
      <alignment horizontal="center" vertical="center" wrapText="1"/>
      <protection locked="0"/>
    </xf>
    <xf numFmtId="49" fontId="8" fillId="19" borderId="48" xfId="25" applyNumberFormat="1" applyFont="1" applyFill="1" applyBorder="1" applyAlignment="1" applyProtection="1">
      <alignment horizontal="center" vertical="center" wrapText="1"/>
      <protection locked="0"/>
    </xf>
    <xf numFmtId="49" fontId="8" fillId="19" borderId="48" xfId="25" applyNumberFormat="1" applyFont="1" applyFill="1" applyBorder="1" applyAlignment="1" applyProtection="1">
      <alignment horizontal="left" vertical="center" wrapText="1"/>
      <protection locked="0"/>
    </xf>
    <xf numFmtId="4" fontId="8" fillId="19" borderId="48" xfId="25" applyNumberFormat="1" applyFont="1" applyFill="1" applyBorder="1" applyAlignment="1" applyProtection="1">
      <alignment horizontal="right" vertical="center" wrapText="1"/>
      <protection locked="0"/>
    </xf>
    <xf numFmtId="49" fontId="7" fillId="19" borderId="1" xfId="25" quotePrefix="1" applyNumberFormat="1" applyFont="1" applyFill="1" applyBorder="1" applyAlignment="1" applyProtection="1">
      <alignment horizontal="center" vertical="center" wrapText="1"/>
      <protection locked="0"/>
    </xf>
    <xf numFmtId="49" fontId="8" fillId="21" borderId="48" xfId="25" quotePrefix="1" applyNumberFormat="1" applyFont="1" applyFill="1" applyBorder="1" applyAlignment="1" applyProtection="1">
      <alignment horizontal="center" vertical="center" wrapText="1"/>
      <protection locked="0"/>
    </xf>
    <xf numFmtId="4" fontId="8" fillId="21" borderId="63" xfId="25" applyNumberFormat="1" applyFont="1" applyFill="1" applyBorder="1" applyAlignment="1" applyProtection="1">
      <alignment horizontal="right" vertical="center" wrapText="1"/>
      <protection locked="0"/>
    </xf>
    <xf numFmtId="4" fontId="8" fillId="21" borderId="137" xfId="25" applyNumberFormat="1" applyFont="1" applyFill="1" applyBorder="1" applyAlignment="1" applyProtection="1">
      <alignment horizontal="right" vertical="center" wrapText="1"/>
      <protection locked="0"/>
    </xf>
    <xf numFmtId="10" fontId="8" fillId="21" borderId="137" xfId="25" applyNumberFormat="1" applyFont="1" applyFill="1" applyBorder="1" applyAlignment="1" applyProtection="1">
      <alignment horizontal="right" vertical="center" wrapText="1"/>
      <protection locked="0"/>
    </xf>
    <xf numFmtId="49" fontId="111" fillId="21" borderId="48" xfId="25" quotePrefix="1" applyNumberFormat="1" applyFont="1" applyFill="1" applyBorder="1" applyAlignment="1" applyProtection="1">
      <alignment horizontal="center" vertical="center" wrapText="1"/>
      <protection locked="0"/>
    </xf>
    <xf numFmtId="4" fontId="111" fillId="21" borderId="48" xfId="25" applyNumberFormat="1" applyFont="1" applyFill="1" applyBorder="1" applyAlignment="1" applyProtection="1">
      <alignment horizontal="right" vertical="center" wrapText="1"/>
      <protection locked="0"/>
    </xf>
    <xf numFmtId="10" fontId="106" fillId="20" borderId="48" xfId="25" applyNumberFormat="1" applyFont="1" applyFill="1" applyBorder="1" applyAlignment="1" applyProtection="1">
      <alignment horizontal="right" vertical="center" wrapText="1"/>
      <protection locked="0"/>
    </xf>
    <xf numFmtId="10" fontId="8" fillId="19" borderId="48" xfId="25" applyNumberFormat="1" applyFont="1" applyFill="1" applyBorder="1" applyAlignment="1" applyProtection="1">
      <alignment horizontal="right" vertical="center" wrapText="1"/>
      <protection locked="0"/>
    </xf>
    <xf numFmtId="4" fontId="111" fillId="21" borderId="63" xfId="25" applyNumberFormat="1" applyFont="1" applyFill="1" applyBorder="1" applyAlignment="1" applyProtection="1">
      <alignment horizontal="right" vertical="center" wrapText="1"/>
      <protection locked="0"/>
    </xf>
    <xf numFmtId="4" fontId="111" fillId="21" borderId="137" xfId="25" applyNumberFormat="1" applyFont="1" applyFill="1" applyBorder="1" applyAlignment="1" applyProtection="1">
      <alignment horizontal="right" vertical="center" wrapText="1"/>
      <protection locked="0"/>
    </xf>
    <xf numFmtId="4" fontId="1" fillId="0" borderId="15" xfId="25" applyNumberFormat="1" applyFont="1" applyFill="1" applyBorder="1" applyAlignment="1" applyProtection="1">
      <alignment horizontal="right" vertical="center"/>
      <protection locked="0"/>
    </xf>
    <xf numFmtId="10" fontId="1" fillId="0" borderId="23" xfId="25" applyNumberFormat="1" applyFont="1" applyFill="1" applyBorder="1" applyAlignment="1" applyProtection="1">
      <alignment horizontal="right" vertical="center"/>
      <protection locked="0"/>
    </xf>
    <xf numFmtId="4" fontId="1" fillId="0" borderId="23" xfId="25" applyNumberFormat="1" applyFont="1" applyFill="1" applyBorder="1" applyAlignment="1" applyProtection="1">
      <alignment horizontal="right" vertical="center"/>
      <protection locked="0"/>
    </xf>
    <xf numFmtId="4" fontId="1" fillId="0" borderId="30" xfId="25" applyNumberFormat="1" applyFont="1" applyFill="1" applyBorder="1" applyAlignment="1" applyProtection="1">
      <alignment horizontal="right" vertical="center"/>
      <protection locked="0"/>
    </xf>
    <xf numFmtId="10" fontId="1" fillId="0" borderId="28" xfId="25" applyNumberFormat="1" applyFont="1" applyFill="1" applyBorder="1" applyAlignment="1" applyProtection="1">
      <alignment horizontal="right" vertical="center"/>
      <protection locked="0"/>
    </xf>
    <xf numFmtId="4" fontId="1" fillId="0" borderId="28" xfId="25" applyNumberFormat="1" applyFont="1" applyFill="1" applyBorder="1" applyAlignment="1" applyProtection="1">
      <alignment horizontal="right" vertical="center"/>
      <protection locked="0"/>
    </xf>
    <xf numFmtId="4" fontId="1" fillId="2" borderId="138" xfId="25" applyNumberFormat="1" applyFont="1" applyFill="1" applyBorder="1" applyAlignment="1" applyProtection="1">
      <alignment vertical="center" wrapText="1"/>
      <protection locked="0"/>
    </xf>
    <xf numFmtId="4" fontId="1" fillId="0" borderId="15" xfId="25" applyNumberFormat="1" applyFont="1" applyFill="1" applyBorder="1" applyAlignment="1" applyProtection="1">
      <alignment vertical="center"/>
      <protection locked="0"/>
    </xf>
    <xf numFmtId="10" fontId="1" fillId="0" borderId="23" xfId="25" applyNumberFormat="1" applyFont="1" applyFill="1" applyBorder="1" applyAlignment="1" applyProtection="1">
      <alignment vertical="center"/>
      <protection locked="0"/>
    </xf>
    <xf numFmtId="4" fontId="1" fillId="0" borderId="23" xfId="25" applyNumberFormat="1" applyFont="1" applyFill="1" applyBorder="1" applyAlignment="1" applyProtection="1">
      <alignment vertical="center"/>
      <protection locked="0"/>
    </xf>
    <xf numFmtId="49" fontId="108" fillId="2" borderId="62" xfId="25" applyNumberFormat="1" applyFont="1" applyFill="1" applyBorder="1" applyAlignment="1" applyProtection="1">
      <alignment horizontal="center" vertical="center" wrapText="1"/>
      <protection locked="0"/>
    </xf>
    <xf numFmtId="4" fontId="108" fillId="2" borderId="43" xfId="25" applyNumberFormat="1" applyFont="1" applyFill="1" applyBorder="1" applyAlignment="1" applyProtection="1">
      <alignment horizontal="right" vertical="center" wrapText="1"/>
      <protection locked="0"/>
    </xf>
    <xf numFmtId="4" fontId="108" fillId="2" borderId="64" xfId="25" applyNumberFormat="1" applyFont="1" applyFill="1" applyBorder="1" applyAlignment="1" applyProtection="1">
      <alignment horizontal="right" vertical="center" wrapText="1"/>
      <protection locked="0"/>
    </xf>
    <xf numFmtId="4" fontId="108" fillId="2" borderId="140" xfId="25" applyNumberFormat="1" applyFont="1" applyFill="1" applyBorder="1" applyAlignment="1" applyProtection="1">
      <alignment horizontal="right" vertical="center" wrapText="1"/>
      <protection locked="0"/>
    </xf>
    <xf numFmtId="49" fontId="107" fillId="19" borderId="48" xfId="25" applyNumberFormat="1" applyFont="1" applyFill="1" applyBorder="1" applyAlignment="1" applyProtection="1">
      <alignment horizontal="center" vertical="center" wrapText="1"/>
      <protection locked="0"/>
    </xf>
    <xf numFmtId="49" fontId="108" fillId="19" borderId="48" xfId="25" applyNumberFormat="1" applyFont="1" applyFill="1" applyBorder="1" applyAlignment="1" applyProtection="1">
      <alignment horizontal="left" vertical="center" wrapText="1"/>
      <protection locked="0"/>
    </xf>
    <xf numFmtId="4" fontId="108" fillId="19" borderId="48" xfId="25" applyNumberFormat="1" applyFont="1" applyFill="1" applyBorder="1" applyAlignment="1" applyProtection="1">
      <alignment horizontal="right" vertical="center" wrapText="1"/>
      <protection locked="0"/>
    </xf>
    <xf numFmtId="10" fontId="108" fillId="19" borderId="48" xfId="25" applyNumberFormat="1" applyFont="1" applyFill="1" applyBorder="1" applyAlignment="1" applyProtection="1">
      <alignment horizontal="right" vertical="center" wrapText="1"/>
      <protection locked="0"/>
    </xf>
    <xf numFmtId="49" fontId="108" fillId="2" borderId="23" xfId="25" applyNumberFormat="1" applyFont="1" applyFill="1" applyBorder="1" applyAlignment="1" applyProtection="1">
      <alignment horizontal="center" vertical="center" wrapText="1"/>
      <protection locked="0"/>
    </xf>
    <xf numFmtId="4" fontId="108" fillId="2" borderId="23" xfId="25" applyNumberFormat="1" applyFont="1" applyFill="1" applyBorder="1" applyAlignment="1" applyProtection="1">
      <alignment horizontal="right" vertical="center" wrapText="1"/>
      <protection locked="0"/>
    </xf>
    <xf numFmtId="4" fontId="1" fillId="0" borderId="81" xfId="25" applyNumberFormat="1" applyFont="1" applyFill="1" applyBorder="1" applyAlignment="1" applyProtection="1">
      <alignment horizontal="right" vertical="center"/>
      <protection locked="0"/>
    </xf>
    <xf numFmtId="10" fontId="1" fillId="0" borderId="26" xfId="25" applyNumberFormat="1" applyFont="1" applyFill="1" applyBorder="1" applyAlignment="1" applyProtection="1">
      <alignment horizontal="right" vertical="center"/>
      <protection locked="0"/>
    </xf>
    <xf numFmtId="4" fontId="1" fillId="0" borderId="26" xfId="25" applyNumberFormat="1" applyFont="1" applyFill="1" applyBorder="1" applyAlignment="1" applyProtection="1">
      <alignment horizontal="right" vertical="center"/>
      <protection locked="0"/>
    </xf>
    <xf numFmtId="10" fontId="105" fillId="0" borderId="28" xfId="25" applyNumberFormat="1" applyFont="1" applyFill="1" applyBorder="1" applyAlignment="1" applyProtection="1">
      <alignment horizontal="left"/>
      <protection locked="0"/>
    </xf>
    <xf numFmtId="10" fontId="1" fillId="0" borderId="26" xfId="25" applyNumberFormat="1" applyFont="1" applyFill="1" applyBorder="1" applyAlignment="1" applyProtection="1">
      <alignment horizontal="right"/>
      <protection locked="0"/>
    </xf>
    <xf numFmtId="10" fontId="90" fillId="0" borderId="28" xfId="25" applyNumberFormat="1" applyFont="1" applyFill="1" applyBorder="1" applyAlignment="1" applyProtection="1">
      <alignment horizontal="right"/>
      <protection locked="0"/>
    </xf>
    <xf numFmtId="10" fontId="90" fillId="0" borderId="17" xfId="25" applyNumberFormat="1" applyFont="1" applyFill="1" applyBorder="1" applyAlignment="1" applyProtection="1">
      <alignment horizontal="right"/>
      <protection locked="0"/>
    </xf>
    <xf numFmtId="10" fontId="5" fillId="0" borderId="23" xfId="25" applyNumberFormat="1" applyFont="1" applyFill="1" applyBorder="1" applyAlignment="1" applyProtection="1">
      <alignment horizontal="right"/>
      <protection locked="0"/>
    </xf>
    <xf numFmtId="10" fontId="1" fillId="0" borderId="26" xfId="25" applyNumberFormat="1" applyFont="1" applyFill="1" applyBorder="1" applyAlignment="1" applyProtection="1">
      <alignment horizontal="left"/>
      <protection locked="0"/>
    </xf>
    <xf numFmtId="49" fontId="8" fillId="2" borderId="1" xfId="25" quotePrefix="1" applyNumberFormat="1" applyFont="1" applyFill="1" applyBorder="1" applyAlignment="1" applyProtection="1">
      <alignment horizontal="center" vertical="center" wrapText="1"/>
      <protection locked="0"/>
    </xf>
    <xf numFmtId="49" fontId="8" fillId="2" borderId="1" xfId="25" applyNumberFormat="1" applyFont="1" applyFill="1" applyBorder="1" applyAlignment="1" applyProtection="1">
      <alignment horizontal="left" vertical="center" wrapText="1"/>
      <protection locked="0"/>
    </xf>
    <xf numFmtId="49" fontId="108" fillId="2" borderId="57" xfId="25" applyNumberFormat="1" applyFont="1" applyFill="1" applyBorder="1" applyAlignment="1" applyProtection="1">
      <alignment horizontal="left" vertical="center" wrapText="1"/>
      <protection locked="0"/>
    </xf>
    <xf numFmtId="49" fontId="108" fillId="21" borderId="2" xfId="25" applyNumberFormat="1" applyFont="1" applyFill="1" applyBorder="1" applyAlignment="1" applyProtection="1">
      <alignment horizontal="center" vertical="center" wrapText="1"/>
      <protection locked="0"/>
    </xf>
    <xf numFmtId="4" fontId="108" fillId="21" borderId="1" xfId="25" applyNumberFormat="1" applyFont="1" applyFill="1" applyBorder="1" applyAlignment="1" applyProtection="1">
      <alignment horizontal="right" vertical="center" wrapText="1"/>
      <protection locked="0"/>
    </xf>
    <xf numFmtId="4" fontId="108" fillId="21" borderId="57" xfId="25" applyNumberFormat="1" applyFont="1" applyFill="1" applyBorder="1" applyAlignment="1" applyProtection="1">
      <alignment horizontal="right" vertical="center" wrapText="1"/>
      <protection locked="0"/>
    </xf>
    <xf numFmtId="4" fontId="108" fillId="21" borderId="138" xfId="25" applyNumberFormat="1" applyFont="1" applyFill="1" applyBorder="1" applyAlignment="1" applyProtection="1">
      <alignment horizontal="right" vertical="center" wrapText="1"/>
      <protection locked="0"/>
    </xf>
    <xf numFmtId="4" fontId="108" fillId="21" borderId="30" xfId="25" applyNumberFormat="1" applyFont="1" applyFill="1" applyBorder="1" applyAlignment="1" applyProtection="1">
      <alignment horizontal="right" vertical="center" wrapText="1"/>
      <protection locked="0"/>
    </xf>
    <xf numFmtId="10" fontId="108" fillId="21" borderId="28" xfId="25" applyNumberFormat="1" applyFont="1" applyFill="1" applyBorder="1" applyAlignment="1" applyProtection="1">
      <alignment horizontal="right" vertical="center" wrapText="1"/>
      <protection locked="0"/>
    </xf>
    <xf numFmtId="4" fontId="108" fillId="21" borderId="28" xfId="25" applyNumberFormat="1" applyFont="1" applyFill="1" applyBorder="1" applyAlignment="1" applyProtection="1">
      <alignment horizontal="right" vertical="center" wrapText="1"/>
      <protection locked="0"/>
    </xf>
    <xf numFmtId="10" fontId="108" fillId="19" borderId="43" xfId="25" applyNumberFormat="1" applyFont="1" applyFill="1" applyBorder="1" applyAlignment="1" applyProtection="1">
      <alignment horizontal="right" vertical="center" wrapText="1"/>
      <protection locked="0"/>
    </xf>
    <xf numFmtId="10" fontId="108" fillId="21" borderId="23" xfId="25" applyNumberFormat="1" applyFont="1" applyFill="1" applyBorder="1" applyAlignment="1" applyProtection="1">
      <alignment horizontal="right" vertical="center" wrapText="1"/>
      <protection locked="0"/>
    </xf>
    <xf numFmtId="49" fontId="108" fillId="21" borderId="62" xfId="25" applyNumberFormat="1" applyFont="1" applyFill="1" applyBorder="1" applyAlignment="1" applyProtection="1">
      <alignment horizontal="center" vertical="center" wrapText="1"/>
      <protection locked="0"/>
    </xf>
    <xf numFmtId="49" fontId="107" fillId="19" borderId="2" xfId="25" applyNumberFormat="1" applyFont="1" applyFill="1" applyBorder="1" applyAlignment="1" applyProtection="1">
      <alignment horizontal="center" vertical="center" wrapText="1"/>
      <protection locked="0"/>
    </xf>
    <xf numFmtId="49" fontId="108" fillId="19" borderId="2" xfId="25" applyNumberFormat="1" applyFont="1" applyFill="1" applyBorder="1" applyAlignment="1" applyProtection="1">
      <alignment horizontal="left" vertical="center" wrapText="1"/>
      <protection locked="0"/>
    </xf>
    <xf numFmtId="4" fontId="108" fillId="19" borderId="2" xfId="25" applyNumberFormat="1" applyFont="1" applyFill="1" applyBorder="1" applyAlignment="1" applyProtection="1">
      <alignment horizontal="right" vertical="center" wrapText="1"/>
      <protection locked="0"/>
    </xf>
    <xf numFmtId="10" fontId="108" fillId="19" borderId="2" xfId="25" applyNumberFormat="1" applyFont="1" applyFill="1" applyBorder="1" applyAlignment="1" applyProtection="1">
      <alignment horizontal="right" vertical="center" wrapText="1"/>
      <protection locked="0"/>
    </xf>
    <xf numFmtId="49" fontId="108" fillId="2" borderId="48" xfId="25" applyNumberFormat="1" applyFont="1" applyFill="1" applyBorder="1" applyAlignment="1" applyProtection="1">
      <alignment horizontal="center" vertical="center" wrapText="1"/>
      <protection locked="0"/>
    </xf>
    <xf numFmtId="49" fontId="108" fillId="2" borderId="48" xfId="25" applyNumberFormat="1" applyFont="1" applyFill="1" applyBorder="1" applyAlignment="1" applyProtection="1">
      <alignment horizontal="left" vertical="center" wrapText="1"/>
      <protection locked="0"/>
    </xf>
    <xf numFmtId="4" fontId="108" fillId="2" borderId="48" xfId="25" applyNumberFormat="1" applyFont="1" applyFill="1" applyBorder="1" applyAlignment="1" applyProtection="1">
      <alignment horizontal="right" vertical="center" wrapText="1"/>
      <protection locked="0"/>
    </xf>
    <xf numFmtId="4" fontId="108" fillId="2" borderId="63" xfId="25" applyNumberFormat="1" applyFont="1" applyFill="1" applyBorder="1" applyAlignment="1" applyProtection="1">
      <alignment horizontal="right" vertical="center" wrapText="1"/>
      <protection locked="0"/>
    </xf>
    <xf numFmtId="4" fontId="108" fillId="2" borderId="137" xfId="25" applyNumberFormat="1" applyFont="1" applyFill="1" applyBorder="1" applyAlignment="1" applyProtection="1">
      <alignment horizontal="right" vertical="center" wrapText="1"/>
      <protection locked="0"/>
    </xf>
    <xf numFmtId="4" fontId="108" fillId="21" borderId="23" xfId="25" applyNumberFormat="1" applyFont="1" applyFill="1" applyBorder="1" applyAlignment="1" applyProtection="1">
      <alignment horizontal="right" vertical="center" wrapText="1"/>
      <protection locked="0"/>
    </xf>
    <xf numFmtId="4" fontId="1" fillId="21" borderId="23" xfId="25" applyNumberFormat="1" applyFont="1" applyFill="1" applyBorder="1" applyAlignment="1" applyProtection="1">
      <alignment vertical="center" wrapText="1"/>
      <protection locked="0"/>
    </xf>
    <xf numFmtId="10" fontId="1" fillId="21" borderId="23" xfId="25" applyNumberFormat="1" applyFont="1" applyFill="1" applyBorder="1" applyAlignment="1" applyProtection="1">
      <alignment vertical="center" wrapText="1"/>
      <protection locked="0"/>
    </xf>
    <xf numFmtId="4" fontId="1" fillId="0" borderId="16" xfId="25" applyNumberFormat="1" applyFont="1" applyFill="1" applyBorder="1" applyAlignment="1" applyProtection="1">
      <alignment vertical="center"/>
      <protection locked="0"/>
    </xf>
    <xf numFmtId="10" fontId="1" fillId="0" borderId="17" xfId="25" applyNumberFormat="1" applyFont="1" applyFill="1" applyBorder="1" applyAlignment="1" applyProtection="1">
      <alignment vertical="center"/>
      <protection locked="0"/>
    </xf>
    <xf numFmtId="4" fontId="1" fillId="0" borderId="17" xfId="25" applyNumberFormat="1" applyFont="1" applyFill="1" applyBorder="1" applyAlignment="1" applyProtection="1">
      <alignment vertical="center"/>
      <protection locked="0"/>
    </xf>
    <xf numFmtId="49" fontId="107" fillId="19" borderId="43" xfId="25" applyNumberFormat="1" applyFont="1" applyFill="1" applyBorder="1" applyAlignment="1" applyProtection="1">
      <alignment horizontal="center" vertical="center" wrapText="1"/>
      <protection locked="0"/>
    </xf>
    <xf numFmtId="49" fontId="108" fillId="19" borderId="43" xfId="25" applyNumberFormat="1" applyFont="1" applyFill="1" applyBorder="1" applyAlignment="1" applyProtection="1">
      <alignment horizontal="left" vertical="center" wrapText="1"/>
      <protection locked="0"/>
    </xf>
    <xf numFmtId="4" fontId="108" fillId="19" borderId="43" xfId="25" applyNumberFormat="1" applyFont="1" applyFill="1" applyBorder="1" applyAlignment="1" applyProtection="1">
      <alignment horizontal="right" vertical="center" wrapText="1"/>
      <protection locked="0"/>
    </xf>
    <xf numFmtId="4" fontId="1" fillId="0" borderId="16" xfId="25" applyNumberFormat="1" applyFont="1" applyFill="1" applyBorder="1" applyAlignment="1" applyProtection="1">
      <alignment horizontal="right" vertical="center"/>
      <protection locked="0"/>
    </xf>
    <xf numFmtId="10" fontId="1" fillId="0" borderId="17" xfId="25" applyNumberFormat="1" applyFont="1" applyFill="1" applyBorder="1" applyAlignment="1" applyProtection="1">
      <alignment horizontal="right" vertical="center"/>
      <protection locked="0"/>
    </xf>
    <xf numFmtId="4" fontId="1" fillId="0" borderId="17" xfId="25" applyNumberFormat="1" applyFont="1" applyFill="1" applyBorder="1" applyAlignment="1" applyProtection="1">
      <alignment horizontal="right" vertical="center"/>
      <protection locked="0"/>
    </xf>
    <xf numFmtId="4" fontId="108" fillId="19" borderId="137" xfId="25" applyNumberFormat="1" applyFont="1" applyFill="1" applyBorder="1" applyAlignment="1" applyProtection="1">
      <alignment horizontal="right" vertical="center" wrapText="1"/>
      <protection locked="0"/>
    </xf>
    <xf numFmtId="10" fontId="108" fillId="19" borderId="137" xfId="25" applyNumberFormat="1" applyFont="1" applyFill="1" applyBorder="1" applyAlignment="1" applyProtection="1">
      <alignment horizontal="right" vertical="center" wrapText="1"/>
      <protection locked="0"/>
    </xf>
    <xf numFmtId="49" fontId="8" fillId="2" borderId="23" xfId="25" quotePrefix="1" applyNumberFormat="1" applyFont="1" applyFill="1" applyBorder="1" applyAlignment="1" applyProtection="1">
      <alignment horizontal="center" vertical="center" wrapText="1"/>
      <protection locked="0"/>
    </xf>
    <xf numFmtId="49" fontId="8" fillId="2" borderId="23" xfId="25" applyNumberFormat="1" applyFont="1" applyFill="1" applyBorder="1" applyAlignment="1" applyProtection="1">
      <alignment horizontal="left" vertical="center" wrapText="1"/>
      <protection locked="0"/>
    </xf>
    <xf numFmtId="49" fontId="1" fillId="21" borderId="48" xfId="25" quotePrefix="1" applyNumberFormat="1" applyFont="1" applyFill="1" applyBorder="1" applyAlignment="1" applyProtection="1">
      <alignment horizontal="center" vertical="center" wrapText="1"/>
      <protection locked="0"/>
    </xf>
    <xf numFmtId="49" fontId="1" fillId="21" borderId="48" xfId="25" applyNumberFormat="1" applyFont="1" applyFill="1" applyBorder="1" applyAlignment="1" applyProtection="1">
      <alignment horizontal="left" vertical="center" wrapText="1"/>
      <protection locked="0"/>
    </xf>
    <xf numFmtId="4" fontId="1" fillId="21" borderId="48" xfId="25" applyNumberFormat="1" applyFont="1" applyFill="1" applyBorder="1" applyAlignment="1" applyProtection="1">
      <alignment horizontal="right" vertical="center" wrapText="1"/>
      <protection locked="0"/>
    </xf>
    <xf numFmtId="4" fontId="1" fillId="21" borderId="63" xfId="25" applyNumberFormat="1" applyFont="1" applyFill="1" applyBorder="1" applyAlignment="1" applyProtection="1">
      <alignment horizontal="right" vertical="center" wrapText="1"/>
      <protection locked="0"/>
    </xf>
    <xf numFmtId="4" fontId="1" fillId="21" borderId="137" xfId="25" applyNumberFormat="1" applyFont="1" applyFill="1" applyBorder="1" applyAlignment="1" applyProtection="1">
      <alignment horizontal="right" vertical="center" wrapText="1"/>
      <protection locked="0"/>
    </xf>
    <xf numFmtId="4" fontId="1" fillId="21" borderId="30" xfId="25" applyNumberFormat="1" applyFont="1" applyFill="1" applyBorder="1" applyAlignment="1" applyProtection="1">
      <alignment horizontal="right" vertical="center" wrapText="1"/>
      <protection locked="0"/>
    </xf>
    <xf numFmtId="10" fontId="1" fillId="21" borderId="28" xfId="25" applyNumberFormat="1" applyFont="1" applyFill="1" applyBorder="1" applyAlignment="1" applyProtection="1">
      <alignment horizontal="right" vertical="center" wrapText="1"/>
      <protection locked="0"/>
    </xf>
    <xf numFmtId="4" fontId="1" fillId="21" borderId="28" xfId="25" applyNumberFormat="1" applyFont="1" applyFill="1" applyBorder="1" applyAlignment="1" applyProtection="1">
      <alignment horizontal="right" vertical="center" wrapText="1"/>
      <protection locked="0"/>
    </xf>
    <xf numFmtId="49" fontId="108" fillId="2" borderId="64" xfId="25" applyNumberFormat="1" applyFont="1" applyFill="1" applyBorder="1" applyAlignment="1" applyProtection="1">
      <alignment horizontal="left" vertical="center" wrapText="1"/>
      <protection locked="0"/>
    </xf>
    <xf numFmtId="4" fontId="108" fillId="2" borderId="26" xfId="25" applyNumberFormat="1" applyFont="1" applyFill="1" applyBorder="1" applyAlignment="1" applyProtection="1">
      <alignment horizontal="right" vertical="center" wrapText="1"/>
      <protection locked="0"/>
    </xf>
    <xf numFmtId="49" fontId="108" fillId="19" borderId="23" xfId="25" applyNumberFormat="1" applyFont="1" applyFill="1" applyBorder="1" applyAlignment="1" applyProtection="1">
      <alignment horizontal="center" vertical="center" wrapText="1"/>
      <protection locked="0"/>
    </xf>
    <xf numFmtId="4" fontId="108" fillId="19" borderId="23" xfId="25" applyNumberFormat="1" applyFont="1" applyFill="1" applyBorder="1" applyAlignment="1" applyProtection="1">
      <alignment horizontal="right" vertical="center" wrapText="1"/>
      <protection locked="0"/>
    </xf>
    <xf numFmtId="49" fontId="8" fillId="19" borderId="23" xfId="25" applyNumberFormat="1" applyFont="1" applyFill="1" applyBorder="1" applyAlignment="1" applyProtection="1">
      <alignment horizontal="center" vertical="center" wrapText="1"/>
      <protection locked="0"/>
    </xf>
    <xf numFmtId="49" fontId="8" fillId="19" borderId="23" xfId="25" applyNumberFormat="1" applyFont="1" applyFill="1" applyBorder="1" applyAlignment="1" applyProtection="1">
      <alignment horizontal="left" vertical="center" wrapText="1"/>
      <protection locked="0"/>
    </xf>
    <xf numFmtId="49" fontId="8" fillId="2" borderId="57" xfId="25" quotePrefix="1" applyNumberFormat="1" applyFont="1" applyFill="1" applyBorder="1" applyAlignment="1" applyProtection="1">
      <alignment horizontal="center" vertical="center" wrapText="1"/>
      <protection locked="0"/>
    </xf>
    <xf numFmtId="4" fontId="9" fillId="2" borderId="70" xfId="25" applyNumberFormat="1" applyFont="1" applyFill="1" applyBorder="1" applyAlignment="1" applyProtection="1">
      <alignment horizontal="right" vertical="center" wrapText="1"/>
      <protection locked="0"/>
    </xf>
    <xf numFmtId="10" fontId="9" fillId="2" borderId="70" xfId="25" applyNumberFormat="1" applyFont="1" applyFill="1" applyBorder="1" applyAlignment="1" applyProtection="1">
      <alignment horizontal="right" vertical="center" wrapText="1"/>
      <protection locked="0"/>
    </xf>
    <xf numFmtId="49" fontId="108" fillId="2" borderId="17" xfId="25" applyNumberFormat="1" applyFont="1" applyFill="1" applyBorder="1" applyAlignment="1" applyProtection="1">
      <alignment horizontal="center" vertical="center" wrapText="1"/>
      <protection locked="0"/>
    </xf>
    <xf numFmtId="49" fontId="108" fillId="2" borderId="26" xfId="25" applyNumberFormat="1" applyFont="1" applyFill="1" applyBorder="1" applyAlignment="1" applyProtection="1">
      <alignment horizontal="center" vertical="center" wrapText="1"/>
      <protection locked="0"/>
    </xf>
    <xf numFmtId="10" fontId="108" fillId="19" borderId="23" xfId="25" applyNumberFormat="1" applyFont="1" applyFill="1" applyBorder="1" applyAlignment="1" applyProtection="1">
      <alignment horizontal="right" vertical="center" wrapText="1"/>
      <protection locked="0"/>
    </xf>
    <xf numFmtId="49" fontId="6" fillId="22" borderId="23" xfId="25" applyNumberFormat="1" applyFont="1" applyFill="1" applyBorder="1" applyAlignment="1" applyProtection="1">
      <alignment horizontal="center" vertical="center" wrapText="1"/>
      <protection locked="0"/>
    </xf>
    <xf numFmtId="49" fontId="6" fillId="22" borderId="23" xfId="25" applyNumberFormat="1" applyFont="1" applyFill="1" applyBorder="1" applyAlignment="1" applyProtection="1">
      <alignment horizontal="left" vertical="center" wrapText="1"/>
      <protection locked="0"/>
    </xf>
    <xf numFmtId="4" fontId="6" fillId="22" borderId="23" xfId="25" applyNumberFormat="1" applyFont="1" applyFill="1" applyBorder="1" applyAlignment="1" applyProtection="1">
      <alignment horizontal="right" vertical="center" wrapText="1"/>
      <protection locked="0"/>
    </xf>
    <xf numFmtId="4" fontId="1" fillId="0" borderId="0" xfId="25" applyNumberFormat="1" applyFont="1" applyFill="1" applyBorder="1" applyAlignment="1" applyProtection="1">
      <alignment horizontal="right"/>
      <protection locked="0"/>
    </xf>
    <xf numFmtId="4" fontId="105" fillId="0" borderId="0" xfId="25" applyNumberFormat="1" applyFont="1" applyFill="1" applyBorder="1" applyAlignment="1" applyProtection="1">
      <alignment horizontal="left"/>
      <protection locked="0"/>
    </xf>
    <xf numFmtId="4" fontId="1" fillId="0" borderId="0" xfId="25" applyNumberFormat="1" applyFont="1" applyFill="1" applyBorder="1" applyAlignment="1" applyProtection="1">
      <alignment horizontal="left"/>
      <protection locked="0"/>
    </xf>
    <xf numFmtId="10" fontId="5" fillId="0" borderId="17" xfId="25" applyNumberFormat="1" applyFont="1" applyFill="1" applyBorder="1" applyAlignment="1" applyProtection="1">
      <alignment horizontal="right"/>
      <protection locked="0"/>
    </xf>
    <xf numFmtId="10" fontId="1" fillId="0" borderId="0" xfId="25" applyNumberFormat="1" applyFont="1" applyFill="1" applyBorder="1" applyAlignment="1" applyProtection="1">
      <alignment horizontal="left"/>
      <protection locked="0"/>
    </xf>
    <xf numFmtId="4" fontId="8" fillId="19" borderId="190" xfId="1" applyNumberFormat="1" applyFont="1" applyFill="1" applyBorder="1" applyAlignment="1" applyProtection="1">
      <alignment horizontal="right" vertical="center" wrapText="1"/>
      <protection locked="0"/>
    </xf>
    <xf numFmtId="4" fontId="13" fillId="7" borderId="190" xfId="1" applyNumberFormat="1" applyFont="1" applyFill="1" applyBorder="1" applyAlignment="1" applyProtection="1">
      <alignment horizontal="right" vertical="center"/>
      <protection locked="0"/>
    </xf>
    <xf numFmtId="4" fontId="13" fillId="7" borderId="118" xfId="1" applyNumberFormat="1" applyFont="1" applyFill="1" applyBorder="1" applyAlignment="1" applyProtection="1">
      <alignment horizontal="right" vertical="center"/>
      <protection locked="0"/>
    </xf>
    <xf numFmtId="4" fontId="8" fillId="19" borderId="118" xfId="1" applyNumberFormat="1" applyFont="1" applyFill="1" applyBorder="1" applyAlignment="1" applyProtection="1">
      <alignment horizontal="right" vertical="center" wrapText="1"/>
      <protection locked="0"/>
    </xf>
    <xf numFmtId="4" fontId="8" fillId="19" borderId="192" xfId="1" applyNumberFormat="1" applyFont="1" applyFill="1" applyBorder="1" applyAlignment="1" applyProtection="1">
      <alignment horizontal="right" vertical="center" wrapText="1"/>
      <protection locked="0"/>
    </xf>
    <xf numFmtId="4" fontId="1" fillId="7" borderId="118" xfId="1" applyNumberFormat="1" applyFont="1" applyFill="1" applyBorder="1" applyAlignment="1" applyProtection="1">
      <alignment horizontal="right" vertical="center"/>
      <protection locked="0"/>
    </xf>
    <xf numFmtId="49" fontId="108" fillId="2" borderId="59" xfId="25" applyNumberFormat="1" applyFont="1" applyFill="1" applyBorder="1" applyAlignment="1" applyProtection="1">
      <alignment horizontal="center" vertical="center" wrapText="1"/>
      <protection locked="0"/>
    </xf>
    <xf numFmtId="49" fontId="108" fillId="2" borderId="59" xfId="25" applyNumberFormat="1" applyFont="1" applyFill="1" applyBorder="1" applyAlignment="1" applyProtection="1">
      <alignment horizontal="left" vertical="center" wrapText="1"/>
      <protection locked="0"/>
    </xf>
    <xf numFmtId="4" fontId="108" fillId="21" borderId="59" xfId="25" applyNumberFormat="1" applyFont="1" applyFill="1" applyBorder="1" applyAlignment="1" applyProtection="1">
      <alignment horizontal="right" vertical="center" wrapText="1"/>
      <protection locked="0"/>
    </xf>
    <xf numFmtId="4" fontId="108" fillId="21" borderId="60" xfId="25" applyNumberFormat="1" applyFont="1" applyFill="1" applyBorder="1" applyAlignment="1" applyProtection="1">
      <alignment horizontal="right" vertical="center" wrapText="1"/>
      <protection locked="0"/>
    </xf>
    <xf numFmtId="4" fontId="108" fillId="21" borderId="118" xfId="25" applyNumberFormat="1" applyFont="1" applyFill="1" applyBorder="1" applyAlignment="1" applyProtection="1">
      <alignment horizontal="right" vertical="center" wrapText="1"/>
      <protection locked="0"/>
    </xf>
    <xf numFmtId="4" fontId="1" fillId="21" borderId="191" xfId="25" applyNumberFormat="1" applyFont="1" applyFill="1" applyBorder="1" applyAlignment="1" applyProtection="1">
      <alignment vertical="center" wrapText="1"/>
      <protection locked="0"/>
    </xf>
    <xf numFmtId="10" fontId="1" fillId="21" borderId="118" xfId="25" applyNumberFormat="1" applyFont="1" applyFill="1" applyBorder="1" applyAlignment="1" applyProtection="1">
      <alignment vertical="center" wrapText="1"/>
      <protection locked="0"/>
    </xf>
    <xf numFmtId="4" fontId="1" fillId="21" borderId="118" xfId="25" applyNumberFormat="1" applyFont="1" applyFill="1" applyBorder="1" applyAlignment="1" applyProtection="1">
      <alignment vertical="center" wrapText="1"/>
      <protection locked="0"/>
    </xf>
    <xf numFmtId="49" fontId="106" fillId="20" borderId="193" xfId="25" applyNumberFormat="1" applyFont="1" applyFill="1" applyBorder="1" applyAlignment="1" applyProtection="1">
      <alignment horizontal="center" vertical="center" wrapText="1"/>
      <protection locked="0"/>
    </xf>
    <xf numFmtId="4" fontId="106" fillId="20" borderId="194" xfId="25" applyNumberFormat="1" applyFont="1" applyFill="1" applyBorder="1" applyAlignment="1" applyProtection="1">
      <alignment horizontal="right" vertical="center" wrapText="1"/>
      <protection locked="0"/>
    </xf>
    <xf numFmtId="49" fontId="106" fillId="21" borderId="195" xfId="25" applyNumberFormat="1" applyFont="1" applyFill="1" applyBorder="1" applyAlignment="1" applyProtection="1">
      <alignment horizontal="center" vertical="center" wrapText="1"/>
      <protection locked="0"/>
    </xf>
    <xf numFmtId="4" fontId="8" fillId="19" borderId="194" xfId="25" applyNumberFormat="1" applyFont="1" applyFill="1" applyBorder="1" applyAlignment="1" applyProtection="1">
      <alignment horizontal="right" vertical="center" wrapText="1"/>
      <protection locked="0"/>
    </xf>
    <xf numFmtId="49" fontId="110" fillId="21" borderId="195" xfId="25" applyNumberFormat="1" applyFont="1" applyFill="1" applyBorder="1" applyAlignment="1" applyProtection="1">
      <alignment horizontal="center" vertical="center" wrapText="1"/>
      <protection locked="0"/>
    </xf>
    <xf numFmtId="49" fontId="107" fillId="2" borderId="195" xfId="25" applyNumberFormat="1" applyFont="1" applyFill="1" applyBorder="1" applyAlignment="1" applyProtection="1">
      <alignment horizontal="center" vertical="center" wrapText="1"/>
      <protection locked="0"/>
    </xf>
    <xf numFmtId="49" fontId="108" fillId="2" borderId="195" xfId="25" applyNumberFormat="1" applyFont="1" applyFill="1" applyBorder="1" applyAlignment="1" applyProtection="1">
      <alignment horizontal="center" vertical="center" wrapText="1"/>
      <protection locked="0"/>
    </xf>
    <xf numFmtId="49" fontId="106" fillId="20" borderId="196" xfId="25" applyNumberFormat="1" applyFont="1" applyFill="1" applyBorder="1" applyAlignment="1" applyProtection="1">
      <alignment horizontal="center" vertical="center" wrapText="1"/>
      <protection locked="0"/>
    </xf>
    <xf numFmtId="4" fontId="108" fillId="19" borderId="197" xfId="25" applyNumberFormat="1" applyFont="1" applyFill="1" applyBorder="1" applyAlignment="1" applyProtection="1">
      <alignment horizontal="right" vertical="center" wrapText="1"/>
      <protection locked="0"/>
    </xf>
    <xf numFmtId="4" fontId="108" fillId="19" borderId="194" xfId="25" applyNumberFormat="1" applyFont="1" applyFill="1" applyBorder="1" applyAlignment="1" applyProtection="1">
      <alignment horizontal="right" vertical="center" wrapText="1"/>
      <protection locked="0"/>
    </xf>
    <xf numFmtId="4" fontId="106" fillId="20" borderId="197" xfId="25" applyNumberFormat="1" applyFont="1" applyFill="1" applyBorder="1" applyAlignment="1" applyProtection="1">
      <alignment horizontal="right" vertical="center" wrapText="1"/>
      <protection locked="0"/>
    </xf>
    <xf numFmtId="4" fontId="108" fillId="19" borderId="148" xfId="25" applyNumberFormat="1" applyFont="1" applyFill="1" applyBorder="1" applyAlignment="1" applyProtection="1">
      <alignment horizontal="right" vertical="center" wrapText="1"/>
      <protection locked="0"/>
    </xf>
    <xf numFmtId="4" fontId="108" fillId="19" borderId="198" xfId="25" applyNumberFormat="1" applyFont="1" applyFill="1" applyBorder="1" applyAlignment="1" applyProtection="1">
      <alignment horizontal="right" vertical="center" wrapText="1"/>
      <protection locked="0"/>
    </xf>
    <xf numFmtId="49" fontId="107" fillId="21" borderId="195" xfId="25" applyNumberFormat="1" applyFont="1" applyFill="1" applyBorder="1" applyAlignment="1" applyProtection="1">
      <alignment horizontal="center" vertical="center" wrapText="1"/>
      <protection locked="0"/>
    </xf>
    <xf numFmtId="49" fontId="108" fillId="2" borderId="124" xfId="25" applyNumberFormat="1" applyFont="1" applyFill="1" applyBorder="1" applyAlignment="1" applyProtection="1">
      <alignment horizontal="center" vertical="center" wrapText="1"/>
      <protection locked="0"/>
    </xf>
    <xf numFmtId="4" fontId="9" fillId="2" borderId="30" xfId="25" applyNumberFormat="1" applyFont="1" applyFill="1" applyBorder="1" applyAlignment="1" applyProtection="1">
      <alignment horizontal="right" vertical="center" wrapText="1"/>
      <protection locked="0"/>
    </xf>
    <xf numFmtId="4" fontId="108" fillId="2" borderId="17" xfId="25" applyNumberFormat="1" applyFont="1" applyFill="1" applyBorder="1" applyAlignment="1" applyProtection="1">
      <alignment horizontal="right" vertical="center" wrapText="1"/>
      <protection locked="0"/>
    </xf>
    <xf numFmtId="4" fontId="108" fillId="2" borderId="59" xfId="25" applyNumberFormat="1" applyFont="1" applyFill="1" applyBorder="1" applyAlignment="1" applyProtection="1">
      <alignment horizontal="right" vertical="center" wrapText="1"/>
      <protection locked="0"/>
    </xf>
    <xf numFmtId="4" fontId="108" fillId="2" borderId="60" xfId="25" applyNumberFormat="1" applyFont="1" applyFill="1" applyBorder="1" applyAlignment="1" applyProtection="1">
      <alignment horizontal="right" vertical="center" wrapText="1"/>
      <protection locked="0"/>
    </xf>
    <xf numFmtId="4" fontId="108" fillId="2" borderId="118" xfId="25" applyNumberFormat="1" applyFont="1" applyFill="1" applyBorder="1" applyAlignment="1" applyProtection="1">
      <alignment horizontal="right" vertical="center" wrapText="1"/>
      <protection locked="0"/>
    </xf>
    <xf numFmtId="49" fontId="108" fillId="2" borderId="66" xfId="25" applyNumberFormat="1" applyFont="1" applyFill="1" applyBorder="1" applyAlignment="1" applyProtection="1">
      <alignment horizontal="center" vertical="center" wrapText="1"/>
      <protection locked="0"/>
    </xf>
    <xf numFmtId="49" fontId="108" fillId="2" borderId="66" xfId="25" applyNumberFormat="1" applyFont="1" applyFill="1" applyBorder="1" applyAlignment="1" applyProtection="1">
      <alignment horizontal="left" vertical="center" wrapText="1"/>
      <protection locked="0"/>
    </xf>
    <xf numFmtId="4" fontId="108" fillId="2" borderId="66" xfId="25" applyNumberFormat="1" applyFont="1" applyFill="1" applyBorder="1" applyAlignment="1" applyProtection="1">
      <alignment horizontal="right" vertical="center" wrapText="1"/>
      <protection locked="0"/>
    </xf>
    <xf numFmtId="4" fontId="108" fillId="2" borderId="67" xfId="25" applyNumberFormat="1" applyFont="1" applyFill="1" applyBorder="1" applyAlignment="1" applyProtection="1">
      <alignment horizontal="right" vertical="center" wrapText="1"/>
      <protection locked="0"/>
    </xf>
    <xf numFmtId="4" fontId="1" fillId="0" borderId="191" xfId="25" applyNumberFormat="1" applyFont="1" applyFill="1" applyBorder="1" applyAlignment="1" applyProtection="1">
      <alignment horizontal="right" vertical="center"/>
      <protection locked="0"/>
    </xf>
    <xf numFmtId="10" fontId="1" fillId="0" borderId="118" xfId="25" applyNumberFormat="1" applyFont="1" applyFill="1" applyBorder="1" applyAlignment="1" applyProtection="1">
      <alignment horizontal="right" vertical="center"/>
      <protection locked="0"/>
    </xf>
    <xf numFmtId="4" fontId="1" fillId="0" borderId="118" xfId="25" applyNumberFormat="1" applyFont="1" applyFill="1" applyBorder="1" applyAlignment="1" applyProtection="1">
      <alignment horizontal="right" vertical="center"/>
      <protection locked="0"/>
    </xf>
    <xf numFmtId="49" fontId="6" fillId="22" borderId="19" xfId="25" quotePrefix="1" applyNumberFormat="1" applyFont="1" applyFill="1" applyBorder="1" applyAlignment="1" applyProtection="1">
      <alignment horizontal="center" vertical="center" wrapText="1"/>
      <protection locked="0"/>
    </xf>
    <xf numFmtId="4" fontId="9" fillId="0" borderId="23" xfId="1" applyNumberFormat="1" applyFont="1" applyFill="1" applyBorder="1" applyAlignment="1" applyProtection="1">
      <alignment horizontal="right" vertical="center"/>
      <protection locked="0"/>
    </xf>
    <xf numFmtId="0" fontId="90" fillId="0" borderId="189" xfId="1" applyNumberFormat="1" applyFont="1" applyFill="1" applyBorder="1" applyAlignment="1" applyProtection="1">
      <protection locked="0"/>
    </xf>
    <xf numFmtId="4" fontId="90" fillId="0" borderId="189" xfId="1" applyNumberFormat="1" applyFont="1" applyFill="1" applyBorder="1" applyAlignment="1" applyProtection="1">
      <alignment horizontal="right"/>
      <protection locked="0"/>
    </xf>
    <xf numFmtId="0" fontId="2" fillId="0" borderId="0" xfId="1" applyNumberFormat="1" applyFont="1" applyFill="1" applyBorder="1" applyAlignment="1" applyProtection="1">
      <alignment horizontal="left" vertical="top"/>
      <protection locked="0"/>
    </xf>
    <xf numFmtId="4" fontId="6" fillId="20" borderId="194" xfId="1" applyNumberFormat="1" applyFont="1" applyFill="1" applyBorder="1" applyAlignment="1" applyProtection="1">
      <alignment horizontal="right" vertical="center" wrapText="1"/>
      <protection locked="0"/>
    </xf>
    <xf numFmtId="4" fontId="8" fillId="19" borderId="197" xfId="1" applyNumberFormat="1" applyFont="1" applyFill="1" applyBorder="1" applyAlignment="1" applyProtection="1">
      <alignment horizontal="right" vertical="center" wrapText="1"/>
      <protection locked="0"/>
    </xf>
    <xf numFmtId="4" fontId="6" fillId="20" borderId="197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28" xfId="1" applyNumberFormat="1" applyFont="1" applyFill="1" applyBorder="1" applyAlignment="1" applyProtection="1">
      <alignment horizontal="left"/>
      <protection locked="0"/>
    </xf>
    <xf numFmtId="4" fontId="90" fillId="0" borderId="23" xfId="1" applyNumberFormat="1" applyFont="1" applyFill="1" applyBorder="1" applyAlignment="1" applyProtection="1">
      <alignment horizontal="right"/>
      <protection locked="0"/>
    </xf>
    <xf numFmtId="4" fontId="90" fillId="0" borderId="199" xfId="1" applyNumberFormat="1" applyFont="1" applyFill="1" applyBorder="1" applyAlignment="1" applyProtection="1">
      <alignment horizontal="right"/>
      <protection locked="0"/>
    </xf>
    <xf numFmtId="0" fontId="90" fillId="0" borderId="123" xfId="1" applyNumberFormat="1" applyFont="1" applyFill="1" applyBorder="1" applyAlignment="1" applyProtection="1">
      <alignment vertical="center" wrapText="1"/>
      <protection locked="0"/>
    </xf>
    <xf numFmtId="0" fontId="90" fillId="0" borderId="200" xfId="1" applyNumberFormat="1" applyFont="1" applyFill="1" applyBorder="1" applyAlignment="1" applyProtection="1">
      <alignment vertical="center" wrapText="1"/>
      <protection locked="0"/>
    </xf>
    <xf numFmtId="10" fontId="90" fillId="0" borderId="23" xfId="1" applyNumberFormat="1" applyFont="1" applyFill="1" applyBorder="1" applyAlignment="1" applyProtection="1">
      <alignment horizontal="right"/>
      <protection locked="0"/>
    </xf>
    <xf numFmtId="0" fontId="89" fillId="0" borderId="62" xfId="1" applyNumberFormat="1" applyFont="1" applyFill="1" applyBorder="1" applyAlignment="1" applyProtection="1">
      <protection locked="0"/>
    </xf>
    <xf numFmtId="0" fontId="59" fillId="0" borderId="203" xfId="1" applyNumberFormat="1" applyFont="1" applyFill="1" applyBorder="1" applyAlignment="1" applyProtection="1">
      <protection locked="0"/>
    </xf>
    <xf numFmtId="0" fontId="90" fillId="0" borderId="204" xfId="1" applyNumberFormat="1" applyFont="1" applyFill="1" applyBorder="1" applyAlignment="1" applyProtection="1">
      <protection locked="0"/>
    </xf>
    <xf numFmtId="0" fontId="90" fillId="0" borderId="205" xfId="1" applyNumberFormat="1" applyFont="1" applyFill="1" applyBorder="1" applyAlignment="1" applyProtection="1">
      <protection locked="0"/>
    </xf>
    <xf numFmtId="0" fontId="89" fillId="0" borderId="206" xfId="1" applyNumberFormat="1" applyFont="1" applyFill="1" applyBorder="1" applyAlignment="1" applyProtection="1">
      <alignment horizontal="right"/>
      <protection locked="0"/>
    </xf>
    <xf numFmtId="10" fontId="90" fillId="0" borderId="26" xfId="1" applyNumberFormat="1" applyFont="1" applyFill="1" applyBorder="1" applyAlignment="1" applyProtection="1">
      <alignment horizontal="right"/>
      <protection locked="0"/>
    </xf>
    <xf numFmtId="10" fontId="3" fillId="0" borderId="188" xfId="1" applyNumberFormat="1" applyFont="1" applyFill="1" applyBorder="1" applyAlignment="1" applyProtection="1">
      <alignment horizontal="left"/>
      <protection locked="0"/>
    </xf>
    <xf numFmtId="0" fontId="90" fillId="0" borderId="207" xfId="1" applyNumberFormat="1" applyFont="1" applyFill="1" applyBorder="1" applyAlignment="1" applyProtection="1">
      <alignment horizontal="left"/>
      <protection locked="0"/>
    </xf>
    <xf numFmtId="4" fontId="90" fillId="0" borderId="208" xfId="1" applyNumberFormat="1" applyFont="1" applyFill="1" applyBorder="1" applyAlignment="1" applyProtection="1">
      <alignment horizontal="right"/>
      <protection locked="0"/>
    </xf>
    <xf numFmtId="4" fontId="90" fillId="0" borderId="141" xfId="1" applyNumberFormat="1" applyFont="1" applyFill="1" applyBorder="1" applyAlignment="1" applyProtection="1">
      <alignment horizontal="right"/>
      <protection locked="0"/>
    </xf>
    <xf numFmtId="10" fontId="90" fillId="0" borderId="189" xfId="1" applyNumberFormat="1" applyFont="1" applyFill="1" applyBorder="1" applyAlignment="1" applyProtection="1">
      <alignment horizontal="right"/>
      <protection locked="0"/>
    </xf>
    <xf numFmtId="4" fontId="9" fillId="2" borderId="97" xfId="1" applyNumberFormat="1" applyFont="1" applyFill="1" applyBorder="1" applyAlignment="1" applyProtection="1">
      <alignment vertical="center" wrapText="1"/>
      <protection locked="0"/>
    </xf>
    <xf numFmtId="10" fontId="9" fillId="2" borderId="97" xfId="1" applyNumberFormat="1" applyFont="1" applyFill="1" applyBorder="1" applyAlignment="1" applyProtection="1">
      <alignment vertical="center" wrapText="1"/>
      <protection locked="0"/>
    </xf>
    <xf numFmtId="4" fontId="9" fillId="2" borderId="139" xfId="1" applyNumberFormat="1" applyFont="1" applyFill="1" applyBorder="1" applyAlignment="1" applyProtection="1">
      <alignment vertical="center" wrapText="1"/>
      <protection locked="0"/>
    </xf>
    <xf numFmtId="4" fontId="9" fillId="2" borderId="140" xfId="1" applyNumberFormat="1" applyFont="1" applyFill="1" applyBorder="1" applyAlignment="1" applyProtection="1">
      <alignment vertical="center" wrapText="1"/>
      <protection locked="0"/>
    </xf>
    <xf numFmtId="0" fontId="3" fillId="0" borderId="17" xfId="1" applyNumberFormat="1" applyFont="1" applyFill="1" applyBorder="1" applyAlignment="1" applyProtection="1">
      <protection locked="0"/>
    </xf>
    <xf numFmtId="4" fontId="3" fillId="0" borderId="17" xfId="1" applyNumberFormat="1" applyFont="1" applyFill="1" applyBorder="1" applyAlignment="1" applyProtection="1">
      <protection locked="0"/>
    </xf>
    <xf numFmtId="10" fontId="3" fillId="0" borderId="17" xfId="1" applyNumberFormat="1" applyFont="1" applyFill="1" applyBorder="1" applyAlignment="1" applyProtection="1">
      <protection locked="0"/>
    </xf>
    <xf numFmtId="4" fontId="9" fillId="0" borderId="23" xfId="1" applyNumberFormat="1" applyFont="1" applyFill="1" applyBorder="1" applyAlignment="1" applyProtection="1">
      <alignment vertical="center"/>
      <protection locked="0"/>
    </xf>
    <xf numFmtId="10" fontId="9" fillId="0" borderId="23" xfId="1" applyNumberFormat="1" applyFont="1" applyFill="1" applyBorder="1" applyAlignment="1" applyProtection="1">
      <alignment vertical="center"/>
      <protection locked="0"/>
    </xf>
    <xf numFmtId="0" fontId="3" fillId="0" borderId="26" xfId="1" applyNumberFormat="1" applyFont="1" applyFill="1" applyBorder="1" applyAlignment="1" applyProtection="1">
      <alignment horizontal="right"/>
      <protection locked="0"/>
    </xf>
    <xf numFmtId="10" fontId="3" fillId="0" borderId="26" xfId="1" applyNumberFormat="1" applyFont="1" applyFill="1" applyBorder="1" applyAlignment="1" applyProtection="1">
      <alignment horizontal="right"/>
      <protection locked="0"/>
    </xf>
    <xf numFmtId="0" fontId="45" fillId="0" borderId="66" xfId="15" applyFont="1" applyBorder="1" applyAlignment="1">
      <alignment vertical="top" wrapText="1"/>
    </xf>
    <xf numFmtId="167" fontId="46" fillId="0" borderId="71" xfId="15" applyNumberFormat="1" applyFont="1" applyBorder="1" applyAlignment="1">
      <alignment horizontal="left" vertical="top" wrapText="1"/>
    </xf>
    <xf numFmtId="0" fontId="46" fillId="0" borderId="67" xfId="15" applyFont="1" applyBorder="1" applyAlignment="1">
      <alignment horizontal="left" vertical="top" wrapText="1"/>
    </xf>
    <xf numFmtId="4" fontId="46" fillId="0" borderId="67" xfId="15" applyNumberFormat="1" applyFont="1" applyBorder="1" applyAlignment="1">
      <alignment horizontal="right" vertical="top"/>
    </xf>
    <xf numFmtId="4" fontId="59" fillId="0" borderId="17" xfId="9" applyNumberFormat="1" applyFont="1" applyBorder="1" applyAlignment="1">
      <alignment vertical="top"/>
    </xf>
    <xf numFmtId="10" fontId="59" fillId="0" borderId="183" xfId="9" applyNumberFormat="1" applyFont="1" applyBorder="1" applyAlignment="1">
      <alignment vertical="top"/>
    </xf>
    <xf numFmtId="0" fontId="45" fillId="13" borderId="66" xfId="15" applyFont="1" applyFill="1" applyBorder="1" applyAlignment="1">
      <alignment horizontal="left" vertical="top" wrapText="1"/>
    </xf>
    <xf numFmtId="167" fontId="46" fillId="13" borderId="19" xfId="15" applyNumberFormat="1" applyFont="1" applyFill="1" applyBorder="1" applyAlignment="1">
      <alignment horizontal="left" vertical="top" wrapText="1"/>
    </xf>
    <xf numFmtId="0" fontId="46" fillId="13" borderId="67" xfId="15" applyFont="1" applyFill="1" applyBorder="1" applyAlignment="1">
      <alignment horizontal="left" vertical="top" wrapText="1"/>
    </xf>
    <xf numFmtId="4" fontId="46" fillId="13" borderId="67" xfId="15" applyNumberFormat="1" applyFont="1" applyFill="1" applyBorder="1" applyAlignment="1">
      <alignment horizontal="right" vertical="top"/>
    </xf>
    <xf numFmtId="10" fontId="46" fillId="13" borderId="68" xfId="15" applyNumberFormat="1" applyFont="1" applyFill="1" applyBorder="1" applyAlignment="1">
      <alignment horizontal="right" vertical="top"/>
    </xf>
    <xf numFmtId="164" fontId="60" fillId="0" borderId="43" xfId="17" applyNumberFormat="1" applyFont="1" applyBorder="1" applyAlignment="1">
      <alignment horizontal="right" vertical="center" wrapText="1"/>
    </xf>
    <xf numFmtId="164" fontId="62" fillId="0" borderId="2" xfId="17" applyNumberFormat="1" applyFont="1" applyBorder="1" applyAlignment="1">
      <alignment horizontal="right" vertical="center" wrapText="1"/>
    </xf>
    <xf numFmtId="164" fontId="62" fillId="0" borderId="48" xfId="17" applyNumberFormat="1" applyFont="1" applyBorder="1" applyAlignment="1">
      <alignment horizontal="right" vertical="center" wrapText="1"/>
    </xf>
    <xf numFmtId="164" fontId="60" fillId="0" borderId="1" xfId="17" applyNumberFormat="1" applyFont="1" applyBorder="1" applyAlignment="1">
      <alignment horizontal="right" vertical="center" wrapText="1"/>
    </xf>
    <xf numFmtId="10" fontId="9" fillId="0" borderId="23" xfId="9" applyNumberFormat="1" applyFont="1" applyBorder="1" applyAlignment="1">
      <alignment horizontal="right" vertical="center"/>
    </xf>
    <xf numFmtId="168" fontId="62" fillId="0" borderId="97" xfId="17" applyNumberFormat="1" applyFont="1" applyBorder="1" applyAlignment="1">
      <alignment horizontal="right" vertical="center" wrapText="1"/>
    </xf>
    <xf numFmtId="168" fontId="60" fillId="0" borderId="43" xfId="17" applyNumberFormat="1" applyFont="1" applyBorder="1" applyAlignment="1">
      <alignment horizontal="right" vertical="center" wrapText="1"/>
    </xf>
    <xf numFmtId="168" fontId="62" fillId="0" borderId="43" xfId="17" applyNumberFormat="1" applyFont="1" applyBorder="1" applyAlignment="1">
      <alignment horizontal="right" vertical="center" wrapText="1"/>
    </xf>
    <xf numFmtId="168" fontId="62" fillId="0" borderId="2" xfId="17" applyNumberFormat="1" applyFont="1" applyBorder="1" applyAlignment="1">
      <alignment horizontal="right" vertical="center" wrapText="1"/>
    </xf>
    <xf numFmtId="168" fontId="62" fillId="0" borderId="70" xfId="17" applyNumberFormat="1" applyFont="1" applyBorder="1" applyAlignment="1">
      <alignment horizontal="right" vertical="center" wrapText="1"/>
    </xf>
    <xf numFmtId="168" fontId="65" fillId="0" borderId="107" xfId="17" applyNumberFormat="1" applyFont="1" applyBorder="1" applyAlignment="1">
      <alignment horizontal="right" vertical="center" wrapText="1"/>
    </xf>
    <xf numFmtId="168" fontId="62" fillId="0" borderId="107" xfId="17" applyNumberFormat="1" applyFont="1" applyBorder="1" applyAlignment="1">
      <alignment horizontal="right" vertical="center" wrapText="1"/>
    </xf>
    <xf numFmtId="168" fontId="62" fillId="0" borderId="48" xfId="17" applyNumberFormat="1" applyFont="1" applyBorder="1" applyAlignment="1">
      <alignment horizontal="right" vertical="center" wrapText="1"/>
    </xf>
    <xf numFmtId="168" fontId="60" fillId="0" borderId="3" xfId="17" applyNumberFormat="1" applyFont="1" applyBorder="1" applyAlignment="1">
      <alignment horizontal="right" vertical="center" wrapText="1"/>
    </xf>
    <xf numFmtId="168" fontId="60" fillId="0" borderId="1" xfId="17" applyNumberFormat="1" applyFont="1" applyBorder="1" applyAlignment="1">
      <alignment horizontal="right" vertical="center" wrapText="1"/>
    </xf>
    <xf numFmtId="168" fontId="60" fillId="0" borderId="97" xfId="17" applyNumberFormat="1" applyFont="1" applyBorder="1" applyAlignment="1">
      <alignment horizontal="right" vertical="center" wrapText="1"/>
    </xf>
    <xf numFmtId="49" fontId="75" fillId="16" borderId="43" xfId="6" applyNumberFormat="1" applyFont="1" applyFill="1" applyBorder="1" applyAlignment="1" applyProtection="1">
      <alignment horizontal="left" vertical="center" wrapText="1"/>
      <protection locked="0"/>
    </xf>
    <xf numFmtId="49" fontId="75" fillId="16" borderId="64" xfId="6" applyNumberFormat="1" applyFont="1" applyFill="1" applyBorder="1" applyAlignment="1" applyProtection="1">
      <alignment horizontal="left" vertical="center" wrapText="1"/>
      <protection locked="0"/>
    </xf>
    <xf numFmtId="49" fontId="59" fillId="2" borderId="1" xfId="1" applyNumberFormat="1" applyFont="1" applyFill="1" applyBorder="1" applyAlignment="1" applyProtection="1">
      <alignment horizontal="left" vertical="center" wrapText="1"/>
      <protection locked="0"/>
    </xf>
    <xf numFmtId="4" fontId="62" fillId="0" borderId="82" xfId="19" applyNumberFormat="1" applyFont="1" applyBorder="1" applyAlignment="1">
      <alignment horizontal="right" vertical="top" wrapText="1"/>
    </xf>
    <xf numFmtId="4" fontId="62" fillId="0" borderId="34" xfId="19" applyNumberFormat="1" applyFont="1" applyBorder="1" applyAlignment="1">
      <alignment horizontal="right" vertical="top"/>
    </xf>
    <xf numFmtId="10" fontId="19" fillId="11" borderId="24" xfId="19" applyNumberFormat="1" applyFont="1" applyFill="1" applyBorder="1" applyAlignment="1">
      <alignment horizontal="right" vertical="top"/>
    </xf>
    <xf numFmtId="10" fontId="41" fillId="14" borderId="24" xfId="19" applyNumberFormat="1" applyFont="1" applyFill="1" applyBorder="1" applyAlignment="1">
      <alignment horizontal="right" vertical="top"/>
    </xf>
    <xf numFmtId="10" fontId="41" fillId="7" borderId="128" xfId="19" applyNumberFormat="1" applyFont="1" applyFill="1" applyBorder="1" applyAlignment="1">
      <alignment horizontal="right" vertical="top"/>
    </xf>
    <xf numFmtId="10" fontId="39" fillId="11" borderId="24" xfId="19" applyNumberFormat="1" applyFont="1" applyFill="1" applyBorder="1" applyAlignment="1">
      <alignment horizontal="right" vertical="top"/>
    </xf>
    <xf numFmtId="10" fontId="41" fillId="14" borderId="34" xfId="19" applyNumberFormat="1" applyFont="1" applyFill="1" applyBorder="1" applyAlignment="1">
      <alignment horizontal="right" vertical="top"/>
    </xf>
    <xf numFmtId="10" fontId="41" fillId="0" borderId="128" xfId="19" applyNumberFormat="1" applyFont="1" applyBorder="1" applyAlignment="1">
      <alignment horizontal="right" vertical="top"/>
    </xf>
    <xf numFmtId="10" fontId="41" fillId="7" borderId="29" xfId="19" applyNumberFormat="1" applyFont="1" applyFill="1" applyBorder="1" applyAlignment="1">
      <alignment horizontal="right" vertical="top"/>
    </xf>
    <xf numFmtId="10" fontId="41" fillId="7" borderId="154" xfId="19" applyNumberFormat="1" applyFont="1" applyFill="1" applyBorder="1" applyAlignment="1">
      <alignment horizontal="right" vertical="top"/>
    </xf>
    <xf numFmtId="10" fontId="101" fillId="0" borderId="128" xfId="19" applyNumberFormat="1" applyFont="1" applyBorder="1" applyAlignment="1">
      <alignment horizontal="right" vertical="top"/>
    </xf>
    <xf numFmtId="10" fontId="32" fillId="0" borderId="128" xfId="19" applyNumberFormat="1" applyFont="1" applyBorder="1" applyAlignment="1">
      <alignment horizontal="right" vertical="top"/>
    </xf>
    <xf numFmtId="10" fontId="19" fillId="0" borderId="151" xfId="19" applyNumberFormat="1" applyFont="1" applyBorder="1" applyAlignment="1">
      <alignment horizontal="right"/>
    </xf>
    <xf numFmtId="4" fontId="33" fillId="0" borderId="154" xfId="19" applyNumberFormat="1" applyFont="1" applyBorder="1" applyAlignment="1">
      <alignment vertical="top"/>
    </xf>
    <xf numFmtId="4" fontId="62" fillId="0" borderId="159" xfId="19" applyNumberFormat="1" applyFont="1" applyBorder="1" applyAlignment="1">
      <alignment vertical="top"/>
    </xf>
    <xf numFmtId="0" fontId="63" fillId="0" borderId="0" xfId="24" applyFont="1" applyBorder="1" applyAlignment="1"/>
    <xf numFmtId="4" fontId="19" fillId="0" borderId="0" xfId="19" applyNumberFormat="1" applyFont="1"/>
    <xf numFmtId="0" fontId="19" fillId="0" borderId="0" xfId="19" applyFont="1"/>
    <xf numFmtId="0" fontId="90" fillId="0" borderId="124" xfId="25" applyNumberFormat="1" applyFont="1" applyFill="1" applyBorder="1" applyAlignment="1" applyProtection="1">
      <alignment horizontal="left" wrapText="1"/>
      <protection locked="0"/>
    </xf>
    <xf numFmtId="0" fontId="90" fillId="0" borderId="0" xfId="25" applyNumberFormat="1" applyFont="1" applyFill="1" applyBorder="1" applyAlignment="1" applyProtection="1">
      <alignment horizontal="left" wrapText="1"/>
      <protection locked="0"/>
    </xf>
    <xf numFmtId="0" fontId="90" fillId="0" borderId="30" xfId="25" applyNumberFormat="1" applyFont="1" applyFill="1" applyBorder="1" applyAlignment="1" applyProtection="1">
      <alignment horizontal="left" wrapText="1"/>
      <protection locked="0"/>
    </xf>
    <xf numFmtId="0" fontId="90" fillId="0" borderId="126" xfId="25" applyNumberFormat="1" applyFont="1" applyFill="1" applyBorder="1" applyAlignment="1" applyProtection="1">
      <alignment horizontal="left" wrapText="1"/>
      <protection locked="0"/>
    </xf>
    <xf numFmtId="0" fontId="90" fillId="0" borderId="19" xfId="25" applyNumberFormat="1" applyFont="1" applyFill="1" applyBorder="1" applyAlignment="1" applyProtection="1">
      <alignment horizontal="left" wrapText="1"/>
      <protection locked="0"/>
    </xf>
    <xf numFmtId="0" fontId="90" fillId="0" borderId="16" xfId="25" applyNumberFormat="1" applyFont="1" applyFill="1" applyBorder="1" applyAlignment="1" applyProtection="1">
      <alignment horizontal="left" wrapText="1"/>
      <protection locked="0"/>
    </xf>
    <xf numFmtId="0" fontId="4" fillId="0" borderId="23" xfId="25" applyNumberFormat="1" applyFont="1" applyFill="1" applyBorder="1" applyAlignment="1" applyProtection="1">
      <alignment horizontal="left" wrapText="1"/>
      <protection locked="0"/>
    </xf>
    <xf numFmtId="0" fontId="91" fillId="0" borderId="124" xfId="25" applyNumberFormat="1" applyFont="1" applyFill="1" applyBorder="1" applyAlignment="1" applyProtection="1">
      <alignment horizontal="left" wrapText="1"/>
      <protection locked="0"/>
    </xf>
    <xf numFmtId="0" fontId="91" fillId="0" borderId="0" xfId="25" applyNumberFormat="1" applyFont="1" applyFill="1" applyBorder="1" applyAlignment="1" applyProtection="1">
      <alignment horizontal="left" wrapText="1"/>
      <protection locked="0"/>
    </xf>
    <xf numFmtId="0" fontId="91" fillId="0" borderId="30" xfId="25" applyNumberFormat="1" applyFont="1" applyFill="1" applyBorder="1" applyAlignment="1" applyProtection="1">
      <alignment horizontal="left" wrapText="1"/>
      <protection locked="0"/>
    </xf>
    <xf numFmtId="0" fontId="5" fillId="0" borderId="26" xfId="25" applyNumberFormat="1" applyFont="1" applyFill="1" applyBorder="1" applyAlignment="1" applyProtection="1">
      <alignment horizontal="center" vertical="center"/>
      <protection locked="0"/>
    </xf>
    <xf numFmtId="0" fontId="5" fillId="0" borderId="28" xfId="25" applyNumberFormat="1" applyFont="1" applyFill="1" applyBorder="1" applyAlignment="1" applyProtection="1">
      <alignment horizontal="center" vertical="center"/>
      <protection locked="0"/>
    </xf>
    <xf numFmtId="0" fontId="5" fillId="0" borderId="17" xfId="25" applyNumberFormat="1" applyFont="1" applyFill="1" applyBorder="1" applyAlignment="1" applyProtection="1">
      <alignment horizontal="center" vertical="center"/>
      <protection locked="0"/>
    </xf>
    <xf numFmtId="0" fontId="85" fillId="0" borderId="26" xfId="25" applyNumberFormat="1" applyFont="1" applyFill="1" applyBorder="1" applyAlignment="1" applyProtection="1">
      <alignment horizontal="center" vertical="center" wrapText="1"/>
      <protection locked="0"/>
    </xf>
    <xf numFmtId="0" fontId="85" fillId="0" borderId="28" xfId="25" applyNumberFormat="1" applyFont="1" applyFill="1" applyBorder="1" applyAlignment="1" applyProtection="1">
      <alignment horizontal="center" vertical="center" wrapText="1"/>
      <protection locked="0"/>
    </xf>
    <xf numFmtId="0" fontId="85" fillId="0" borderId="17" xfId="25" applyNumberFormat="1" applyFont="1" applyFill="1" applyBorder="1" applyAlignment="1" applyProtection="1">
      <alignment horizontal="center" vertical="center" wrapText="1"/>
      <protection locked="0"/>
    </xf>
    <xf numFmtId="0" fontId="3" fillId="0" borderId="123" xfId="25" applyNumberFormat="1" applyFont="1" applyFill="1" applyBorder="1" applyAlignment="1" applyProtection="1">
      <alignment horizontal="center" vertical="top"/>
      <protection locked="0"/>
    </xf>
    <xf numFmtId="0" fontId="3" fillId="0" borderId="22" xfId="25" applyNumberFormat="1" applyFont="1" applyFill="1" applyBorder="1" applyAlignment="1" applyProtection="1">
      <alignment horizontal="center" vertical="top"/>
      <protection locked="0"/>
    </xf>
    <xf numFmtId="0" fontId="3" fillId="0" borderId="15" xfId="25" applyNumberFormat="1" applyFont="1" applyFill="1" applyBorder="1" applyAlignment="1" applyProtection="1">
      <alignment horizontal="center" vertical="top"/>
      <protection locked="0"/>
    </xf>
    <xf numFmtId="0" fontId="5" fillId="0" borderId="125" xfId="25" applyNumberFormat="1" applyFont="1" applyFill="1" applyBorder="1" applyAlignment="1" applyProtection="1">
      <alignment horizontal="center" vertical="center" wrapText="1"/>
      <protection locked="0"/>
    </xf>
    <xf numFmtId="0" fontId="5" fillId="0" borderId="17" xfId="25" applyNumberFormat="1" applyFont="1" applyFill="1" applyBorder="1" applyAlignment="1" applyProtection="1">
      <alignment horizontal="center" vertical="center" wrapText="1"/>
      <protection locked="0"/>
    </xf>
    <xf numFmtId="0" fontId="3" fillId="0" borderId="26" xfId="25" applyNumberFormat="1" applyFont="1" applyFill="1" applyBorder="1" applyAlignment="1" applyProtection="1">
      <alignment horizontal="center" vertical="top"/>
      <protection locked="0"/>
    </xf>
    <xf numFmtId="0" fontId="105" fillId="0" borderId="17" xfId="25" applyNumberFormat="1" applyFont="1" applyFill="1" applyBorder="1" applyAlignment="1" applyProtection="1">
      <alignment horizontal="center" vertical="top"/>
      <protection locked="0"/>
    </xf>
    <xf numFmtId="49" fontId="109" fillId="2" borderId="125" xfId="25" applyNumberFormat="1" applyFont="1" applyFill="1" applyBorder="1" applyAlignment="1" applyProtection="1">
      <alignment horizontal="right" vertical="center" wrapText="1"/>
      <protection locked="0"/>
    </xf>
    <xf numFmtId="49" fontId="109" fillId="2" borderId="0" xfId="25" applyNumberFormat="1" applyFont="1" applyFill="1" applyBorder="1" applyAlignment="1" applyProtection="1">
      <alignment horizontal="right" vertical="center" wrapText="1"/>
      <protection locked="0"/>
    </xf>
    <xf numFmtId="49" fontId="109" fillId="2" borderId="30" xfId="25" applyNumberFormat="1" applyFont="1" applyFill="1" applyBorder="1" applyAlignment="1" applyProtection="1">
      <alignment horizontal="right" vertical="center" wrapText="1"/>
      <protection locked="0"/>
    </xf>
    <xf numFmtId="0" fontId="4" fillId="0" borderId="124" xfId="25" applyNumberFormat="1" applyFont="1" applyFill="1" applyBorder="1" applyAlignment="1" applyProtection="1">
      <alignment horizontal="center"/>
      <protection locked="0"/>
    </xf>
    <xf numFmtId="0" fontId="4" fillId="0" borderId="0" xfId="25" applyNumberFormat="1" applyFont="1" applyFill="1" applyBorder="1" applyAlignment="1" applyProtection="1">
      <alignment horizontal="center"/>
      <protection locked="0"/>
    </xf>
    <xf numFmtId="0" fontId="4" fillId="0" borderId="30" xfId="25" applyNumberFormat="1" applyFont="1" applyFill="1" applyBorder="1" applyAlignment="1" applyProtection="1">
      <alignment horizontal="center"/>
      <protection locked="0"/>
    </xf>
    <xf numFmtId="0" fontId="4" fillId="0" borderId="17" xfId="25" applyNumberFormat="1" applyFont="1" applyFill="1" applyBorder="1" applyAlignment="1" applyProtection="1">
      <alignment horizontal="left"/>
      <protection locked="0"/>
    </xf>
    <xf numFmtId="0" fontId="91" fillId="0" borderId="124" xfId="25" applyNumberFormat="1" applyFont="1" applyFill="1" applyBorder="1" applyAlignment="1" applyProtection="1">
      <alignment horizontal="left"/>
      <protection locked="0"/>
    </xf>
    <xf numFmtId="0" fontId="91" fillId="0" borderId="0" xfId="25" applyNumberFormat="1" applyFont="1" applyFill="1" applyBorder="1" applyAlignment="1" applyProtection="1">
      <alignment horizontal="left"/>
      <protection locked="0"/>
    </xf>
    <xf numFmtId="0" fontId="91" fillId="0" borderId="30" xfId="25" applyNumberFormat="1" applyFont="1" applyFill="1" applyBorder="1" applyAlignment="1" applyProtection="1">
      <alignment horizontal="left"/>
      <protection locked="0"/>
    </xf>
    <xf numFmtId="0" fontId="2" fillId="0" borderId="0" xfId="25" applyNumberFormat="1" applyFont="1" applyFill="1" applyBorder="1" applyAlignment="1" applyProtection="1">
      <alignment horizontal="left" vertical="top"/>
      <protection locked="0"/>
    </xf>
    <xf numFmtId="0" fontId="4" fillId="0" borderId="0" xfId="25" applyNumberFormat="1" applyFont="1" applyFill="1" applyBorder="1" applyAlignment="1" applyProtection="1">
      <alignment horizontal="right" vertical="top"/>
      <protection locked="0"/>
    </xf>
    <xf numFmtId="0" fontId="2" fillId="0" borderId="19" xfId="25" applyNumberFormat="1" applyFont="1" applyFill="1" applyBorder="1" applyAlignment="1" applyProtection="1">
      <alignment horizontal="center" vertical="top" wrapText="1"/>
      <protection locked="0"/>
    </xf>
    <xf numFmtId="49" fontId="86" fillId="2" borderId="23" xfId="25" applyNumberFormat="1" applyFont="1" applyFill="1" applyBorder="1" applyAlignment="1" applyProtection="1">
      <alignment horizontal="center" vertical="center" wrapText="1"/>
      <protection locked="0"/>
    </xf>
    <xf numFmtId="49" fontId="5" fillId="2" borderId="23" xfId="25" applyNumberFormat="1" applyFont="1" applyFill="1" applyBorder="1" applyAlignment="1" applyProtection="1">
      <alignment horizontal="center" vertical="center" wrapText="1"/>
      <protection locked="0"/>
    </xf>
    <xf numFmtId="49" fontId="5" fillId="2" borderId="81" xfId="25" applyNumberFormat="1" applyFont="1" applyFill="1" applyBorder="1" applyAlignment="1" applyProtection="1">
      <alignment horizontal="center" vertical="center" wrapText="1"/>
      <protection locked="0"/>
    </xf>
    <xf numFmtId="49" fontId="5" fillId="2" borderId="30" xfId="25" applyNumberFormat="1" applyFont="1" applyFill="1" applyBorder="1" applyAlignment="1" applyProtection="1">
      <alignment horizontal="center" vertical="center" wrapText="1"/>
      <protection locked="0"/>
    </xf>
    <xf numFmtId="49" fontId="5" fillId="2" borderId="16" xfId="25" applyNumberFormat="1" applyFont="1" applyFill="1" applyBorder="1" applyAlignment="1" applyProtection="1">
      <alignment horizontal="center" vertical="center" wrapText="1"/>
      <protection locked="0"/>
    </xf>
    <xf numFmtId="49" fontId="5" fillId="2" borderId="125" xfId="25" applyNumberFormat="1" applyFont="1" applyFill="1" applyBorder="1" applyAlignment="1" applyProtection="1">
      <alignment horizontal="center" vertical="center" wrapText="1"/>
      <protection locked="0"/>
    </xf>
    <xf numFmtId="49" fontId="5" fillId="2" borderId="124" xfId="25" applyNumberFormat="1" applyFont="1" applyFill="1" applyBorder="1" applyAlignment="1" applyProtection="1">
      <alignment horizontal="center" vertical="center" wrapText="1"/>
      <protection locked="0"/>
    </xf>
    <xf numFmtId="49" fontId="5" fillId="2" borderId="126" xfId="25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NumberFormat="1" applyFont="1" applyFill="1" applyBorder="1" applyAlignment="1" applyProtection="1">
      <alignment horizontal="left" vertical="top"/>
      <protection locked="0"/>
    </xf>
    <xf numFmtId="0" fontId="4" fillId="0" borderId="0" xfId="1" applyNumberFormat="1" applyFont="1" applyFill="1" applyBorder="1" applyAlignment="1" applyProtection="1">
      <alignment horizontal="right" vertical="top"/>
      <protection locked="0"/>
    </xf>
    <xf numFmtId="0" fontId="2" fillId="0" borderId="19" xfId="1" applyNumberFormat="1" applyFont="1" applyFill="1" applyBorder="1" applyAlignment="1" applyProtection="1">
      <alignment horizontal="center" vertical="top" wrapText="1"/>
      <protection locked="0"/>
    </xf>
    <xf numFmtId="49" fontId="88" fillId="2" borderId="23" xfId="1" applyNumberFormat="1" applyFont="1" applyFill="1" applyBorder="1" applyAlignment="1" applyProtection="1">
      <alignment horizontal="center" vertical="center" wrapText="1"/>
      <protection locked="0"/>
    </xf>
    <xf numFmtId="49" fontId="88" fillId="2" borderId="26" xfId="1" applyNumberFormat="1" applyFont="1" applyFill="1" applyBorder="1" applyAlignment="1" applyProtection="1">
      <alignment horizontal="center" vertical="center" wrapText="1"/>
      <protection locked="0"/>
    </xf>
    <xf numFmtId="49" fontId="88" fillId="2" borderId="13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5" fillId="0" borderId="17" xfId="1" applyNumberFormat="1" applyFont="1" applyFill="1" applyBorder="1" applyAlignment="1" applyProtection="1">
      <alignment horizontal="center" vertical="center"/>
      <protection locked="0"/>
    </xf>
    <xf numFmtId="10" fontId="85" fillId="0" borderId="26" xfId="1" applyNumberFormat="1" applyFont="1" applyFill="1" applyBorder="1" applyAlignment="1" applyProtection="1">
      <alignment horizontal="center" vertical="center" wrapText="1"/>
      <protection locked="0"/>
    </xf>
    <xf numFmtId="10" fontId="85" fillId="0" borderId="17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23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67" xfId="1" applyNumberFormat="1" applyFont="1" applyFill="1" applyBorder="1" applyAlignment="1" applyProtection="1">
      <alignment horizontal="right" vertical="center"/>
      <protection locked="0"/>
    </xf>
    <xf numFmtId="0" fontId="4" fillId="0" borderId="19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NumberFormat="1" applyFont="1" applyFill="1" applyBorder="1" applyAlignment="1" applyProtection="1">
      <alignment horizontal="right" vertical="center"/>
      <protection locked="0"/>
    </xf>
    <xf numFmtId="0" fontId="4" fillId="0" borderId="145" xfId="1" applyNumberFormat="1" applyFont="1" applyFill="1" applyBorder="1" applyAlignment="1" applyProtection="1">
      <alignment horizontal="left" vertical="center"/>
      <protection locked="0"/>
    </xf>
    <xf numFmtId="0" fontId="4" fillId="0" borderId="23" xfId="1" applyNumberFormat="1" applyFont="1" applyFill="1" applyBorder="1" applyAlignment="1" applyProtection="1">
      <alignment horizontal="left" vertical="center"/>
      <protection locked="0"/>
    </xf>
    <xf numFmtId="0" fontId="4" fillId="0" borderId="146" xfId="1" applyNumberFormat="1" applyFont="1" applyFill="1" applyBorder="1" applyAlignment="1" applyProtection="1">
      <alignment horizontal="left"/>
      <protection locked="0"/>
    </xf>
    <xf numFmtId="0" fontId="4" fillId="0" borderId="26" xfId="1" applyNumberFormat="1" applyFont="1" applyFill="1" applyBorder="1" applyAlignment="1" applyProtection="1">
      <alignment horizontal="left"/>
      <protection locked="0"/>
    </xf>
    <xf numFmtId="0" fontId="86" fillId="0" borderId="123" xfId="1" applyNumberFormat="1" applyFont="1" applyFill="1" applyBorder="1" applyAlignment="1" applyProtection="1">
      <alignment horizontal="center" vertical="center" wrapText="1"/>
      <protection locked="0"/>
    </xf>
    <xf numFmtId="0" fontId="87" fillId="0" borderId="26" xfId="1" applyNumberFormat="1" applyFont="1" applyFill="1" applyBorder="1" applyAlignment="1" applyProtection="1">
      <alignment horizontal="center" vertical="center" wrapText="1"/>
      <protection locked="0"/>
    </xf>
    <xf numFmtId="0" fontId="87" fillId="0" borderId="17" xfId="1" applyNumberFormat="1" applyFont="1" applyFill="1" applyBorder="1" applyAlignment="1" applyProtection="1">
      <alignment horizontal="center" vertical="center" wrapText="1"/>
      <protection locked="0"/>
    </xf>
    <xf numFmtId="49" fontId="16" fillId="2" borderId="43" xfId="1" applyNumberFormat="1" applyFont="1" applyFill="1" applyBorder="1" applyAlignment="1" applyProtection="1">
      <alignment horizontal="right" vertical="center" wrapText="1"/>
      <protection locked="0"/>
    </xf>
    <xf numFmtId="0" fontId="59" fillId="0" borderId="141" xfId="1" applyNumberFormat="1" applyFont="1" applyFill="1" applyBorder="1" applyAlignment="1" applyProtection="1">
      <alignment horizontal="left" wrapText="1"/>
      <protection locked="0"/>
    </xf>
    <xf numFmtId="0" fontId="4" fillId="0" borderId="62" xfId="1" applyNumberFormat="1" applyFont="1" applyFill="1" applyBorder="1" applyAlignment="1" applyProtection="1">
      <alignment horizontal="left"/>
      <protection locked="0"/>
    </xf>
    <xf numFmtId="0" fontId="4" fillId="0" borderId="0" xfId="1" applyNumberFormat="1" applyFont="1" applyFill="1" applyBorder="1" applyAlignment="1" applyProtection="1">
      <alignment horizontal="left"/>
      <protection locked="0"/>
    </xf>
    <xf numFmtId="0" fontId="59" fillId="0" borderId="141" xfId="1" applyNumberFormat="1" applyFont="1" applyFill="1" applyBorder="1" applyAlignment="1" applyProtection="1">
      <alignment horizontal="left"/>
      <protection locked="0"/>
    </xf>
    <xf numFmtId="0" fontId="90" fillId="0" borderId="28" xfId="1" applyNumberFormat="1" applyFont="1" applyFill="1" applyBorder="1" applyAlignment="1" applyProtection="1">
      <alignment horizontal="left"/>
      <protection locked="0"/>
    </xf>
    <xf numFmtId="0" fontId="59" fillId="0" borderId="142" xfId="1" applyNumberFormat="1" applyFont="1" applyFill="1" applyBorder="1" applyAlignment="1" applyProtection="1">
      <alignment horizontal="left" wrapText="1"/>
      <protection locked="0"/>
    </xf>
    <xf numFmtId="0" fontId="4" fillId="0" borderId="80" xfId="16" applyFont="1" applyBorder="1" applyAlignment="1">
      <alignment horizontal="center" wrapText="1"/>
    </xf>
    <xf numFmtId="0" fontId="4" fillId="0" borderId="153" xfId="16" applyFont="1" applyBorder="1" applyAlignment="1">
      <alignment horizontal="center" wrapText="1"/>
    </xf>
    <xf numFmtId="4" fontId="19" fillId="10" borderId="157" xfId="15" applyNumberFormat="1" applyFont="1" applyFill="1" applyBorder="1" applyAlignment="1">
      <alignment horizontal="center" vertical="center"/>
    </xf>
    <xf numFmtId="4" fontId="19" fillId="10" borderId="99" xfId="15" applyNumberFormat="1" applyFont="1" applyFill="1" applyBorder="1" applyAlignment="1">
      <alignment horizontal="center" vertical="center"/>
    </xf>
    <xf numFmtId="0" fontId="13" fillId="0" borderId="7" xfId="16" applyFont="1" applyBorder="1" applyAlignment="1">
      <alignment horizontal="center" vertical="center" wrapText="1"/>
    </xf>
    <xf numFmtId="0" fontId="1" fillId="0" borderId="18" xfId="16" applyBorder="1" applyAlignment="1">
      <alignment horizontal="center" vertical="center" wrapText="1"/>
    </xf>
    <xf numFmtId="0" fontId="55" fillId="0" borderId="0" xfId="15" applyFont="1" applyBorder="1" applyAlignment="1">
      <alignment horizontal="right" vertical="top" wrapText="1"/>
    </xf>
    <xf numFmtId="0" fontId="30" fillId="0" borderId="0" xfId="15" applyFont="1" applyBorder="1" applyAlignment="1">
      <alignment horizontal="center" vertical="center"/>
    </xf>
    <xf numFmtId="0" fontId="30" fillId="0" borderId="0" xfId="15" applyFont="1" applyBorder="1" applyAlignment="1">
      <alignment horizontal="center" wrapText="1"/>
    </xf>
    <xf numFmtId="0" fontId="30" fillId="0" borderId="0" xfId="15" applyFont="1" applyBorder="1" applyAlignment="1">
      <alignment horizontal="center"/>
    </xf>
    <xf numFmtId="0" fontId="19" fillId="10" borderId="50" xfId="15" applyFont="1" applyFill="1" applyBorder="1" applyAlignment="1">
      <alignment horizontal="center" vertical="center"/>
    </xf>
    <xf numFmtId="0" fontId="19" fillId="10" borderId="51" xfId="15" applyFont="1" applyFill="1" applyBorder="1" applyAlignment="1">
      <alignment horizontal="center" vertical="center"/>
    </xf>
    <xf numFmtId="0" fontId="19" fillId="10" borderId="3" xfId="15" applyFont="1" applyFill="1" applyBorder="1" applyAlignment="1">
      <alignment horizontal="center" vertical="center"/>
    </xf>
    <xf numFmtId="0" fontId="19" fillId="10" borderId="52" xfId="15" applyFont="1" applyFill="1" applyBorder="1" applyAlignment="1">
      <alignment horizontal="center" vertical="center"/>
    </xf>
    <xf numFmtId="0" fontId="19" fillId="10" borderId="53" xfId="15" applyFont="1" applyFill="1" applyBorder="1" applyAlignment="1">
      <alignment horizontal="center" vertical="center"/>
    </xf>
    <xf numFmtId="0" fontId="19" fillId="10" borderId="54" xfId="15" applyFont="1" applyFill="1" applyBorder="1" applyAlignment="1">
      <alignment horizontal="center" vertical="center"/>
    </xf>
    <xf numFmtId="4" fontId="19" fillId="10" borderId="55" xfId="15" applyNumberFormat="1" applyFont="1" applyFill="1" applyBorder="1" applyAlignment="1">
      <alignment horizontal="center" vertical="center"/>
    </xf>
    <xf numFmtId="0" fontId="15" fillId="0" borderId="0" xfId="15" applyBorder="1" applyAlignment="1">
      <alignment horizontal="center" vertical="center"/>
    </xf>
    <xf numFmtId="0" fontId="35" fillId="0" borderId="37" xfId="15" applyFont="1" applyBorder="1" applyAlignment="1">
      <alignment horizontal="center" vertical="center"/>
    </xf>
    <xf numFmtId="0" fontId="35" fillId="0" borderId="38" xfId="15" applyFont="1" applyBorder="1" applyAlignment="1">
      <alignment horizontal="center" vertical="center"/>
    </xf>
    <xf numFmtId="0" fontId="35" fillId="0" borderId="56" xfId="15" applyFont="1" applyBorder="1" applyAlignment="1">
      <alignment horizontal="center" vertical="center"/>
    </xf>
    <xf numFmtId="0" fontId="30" fillId="0" borderId="20" xfId="15" applyFont="1" applyBorder="1" applyAlignment="1">
      <alignment horizontal="center" vertical="center" wrapText="1"/>
    </xf>
    <xf numFmtId="0" fontId="30" fillId="0" borderId="150" xfId="15" applyFont="1" applyBorder="1" applyAlignment="1">
      <alignment horizontal="center" vertical="center" wrapText="1"/>
    </xf>
    <xf numFmtId="0" fontId="30" fillId="0" borderId="87" xfId="13" applyFont="1" applyBorder="1" applyAlignment="1">
      <alignment horizontal="right"/>
    </xf>
    <xf numFmtId="49" fontId="19" fillId="0" borderId="174" xfId="13" applyNumberFormat="1" applyFont="1" applyBorder="1" applyAlignment="1">
      <alignment horizontal="center" vertical="center" wrapText="1"/>
    </xf>
    <xf numFmtId="49" fontId="19" fillId="0" borderId="162" xfId="13" applyNumberFormat="1" applyFont="1" applyBorder="1" applyAlignment="1">
      <alignment horizontal="center" vertical="center" wrapText="1"/>
    </xf>
    <xf numFmtId="49" fontId="19" fillId="0" borderId="50" xfId="13" applyNumberFormat="1" applyFont="1" applyBorder="1" applyAlignment="1">
      <alignment horizontal="center" vertical="center" wrapText="1"/>
    </xf>
    <xf numFmtId="49" fontId="19" fillId="0" borderId="51" xfId="13" applyNumberFormat="1" applyFont="1" applyBorder="1" applyAlignment="1">
      <alignment horizontal="center" vertical="center" wrapText="1"/>
    </xf>
    <xf numFmtId="49" fontId="19" fillId="0" borderId="123" xfId="13" applyNumberFormat="1" applyFont="1" applyBorder="1" applyAlignment="1">
      <alignment horizontal="center" vertical="center" wrapText="1"/>
    </xf>
    <xf numFmtId="49" fontId="19" fillId="0" borderId="22" xfId="13" applyNumberFormat="1" applyFont="1" applyBorder="1" applyAlignment="1">
      <alignment horizontal="center" vertical="center" wrapText="1"/>
    </xf>
    <xf numFmtId="49" fontId="19" fillId="0" borderId="50" xfId="13" applyNumberFormat="1" applyFont="1" applyBorder="1" applyAlignment="1">
      <alignment horizontal="center" vertical="center"/>
    </xf>
    <xf numFmtId="49" fontId="19" fillId="0" borderId="51" xfId="13" applyNumberFormat="1" applyFont="1" applyBorder="1" applyAlignment="1">
      <alignment horizontal="center" vertical="center"/>
    </xf>
    <xf numFmtId="49" fontId="19" fillId="0" borderId="23" xfId="13" applyNumberFormat="1" applyFont="1" applyBorder="1" applyAlignment="1">
      <alignment horizontal="center" vertical="center"/>
    </xf>
    <xf numFmtId="49" fontId="19" fillId="0" borderId="123" xfId="13" applyNumberFormat="1" applyFont="1" applyBorder="1" applyAlignment="1">
      <alignment horizontal="center" vertical="center"/>
    </xf>
    <xf numFmtId="0" fontId="19" fillId="0" borderId="123" xfId="13" applyFont="1" applyBorder="1" applyAlignment="1">
      <alignment horizontal="center" vertical="center"/>
    </xf>
    <xf numFmtId="0" fontId="19" fillId="0" borderId="15" xfId="13" applyFont="1" applyBorder="1" applyAlignment="1">
      <alignment horizontal="center" vertical="center"/>
    </xf>
    <xf numFmtId="0" fontId="19" fillId="0" borderId="164" xfId="13" applyFont="1" applyBorder="1" applyAlignment="1">
      <alignment horizontal="center" vertical="center"/>
    </xf>
    <xf numFmtId="49" fontId="19" fillId="0" borderId="164" xfId="13" applyNumberFormat="1" applyFont="1" applyBorder="1" applyAlignment="1">
      <alignment horizontal="center" vertical="center"/>
    </xf>
    <xf numFmtId="49" fontId="19" fillId="0" borderId="22" xfId="13" applyNumberFormat="1" applyFont="1" applyBorder="1" applyAlignment="1">
      <alignment horizontal="center" vertical="center"/>
    </xf>
    <xf numFmtId="0" fontId="19" fillId="0" borderId="22" xfId="13" applyFont="1" applyBorder="1" applyAlignment="1">
      <alignment horizontal="center" vertical="center"/>
    </xf>
    <xf numFmtId="0" fontId="19" fillId="0" borderId="52" xfId="13" applyFont="1" applyBorder="1" applyAlignment="1">
      <alignment horizontal="center" vertical="top"/>
    </xf>
    <xf numFmtId="0" fontId="19" fillId="0" borderId="53" xfId="13" applyFont="1" applyBorder="1" applyAlignment="1">
      <alignment horizontal="center" vertical="top"/>
    </xf>
    <xf numFmtId="49" fontId="34" fillId="0" borderId="1" xfId="13" applyNumberFormat="1" applyFont="1" applyBorder="1" applyAlignment="1">
      <alignment horizontal="center"/>
    </xf>
    <xf numFmtId="0" fontId="30" fillId="0" borderId="0" xfId="13" applyFont="1" applyBorder="1" applyAlignment="1">
      <alignment horizontal="center" vertical="top" wrapText="1"/>
    </xf>
    <xf numFmtId="43" fontId="22" fillId="0" borderId="77" xfId="12" applyNumberFormat="1" applyFont="1" applyFill="1" applyBorder="1" applyAlignment="1">
      <alignment horizontal="center" vertical="center" wrapText="1"/>
    </xf>
    <xf numFmtId="43" fontId="22" fillId="0" borderId="134" xfId="12" applyNumberFormat="1" applyFont="1" applyFill="1" applyBorder="1" applyAlignment="1">
      <alignment horizontal="center" vertical="center" wrapText="1"/>
    </xf>
    <xf numFmtId="0" fontId="19" fillId="0" borderId="160" xfId="12" applyFont="1" applyBorder="1" applyAlignment="1">
      <alignment horizontal="center" vertical="top" wrapText="1"/>
    </xf>
    <xf numFmtId="0" fontId="19" fillId="0" borderId="161" xfId="12" applyFont="1" applyBorder="1" applyAlignment="1">
      <alignment horizontal="center" vertical="top" wrapText="1"/>
    </xf>
    <xf numFmtId="0" fontId="18" fillId="0" borderId="0" xfId="13" applyFont="1" applyAlignment="1">
      <alignment horizontal="left"/>
    </xf>
    <xf numFmtId="0" fontId="5" fillId="0" borderId="0" xfId="13" applyFont="1" applyAlignment="1">
      <alignment horizontal="left" vertical="top" wrapText="1"/>
    </xf>
    <xf numFmtId="0" fontId="20" fillId="0" borderId="0" xfId="12" applyFont="1" applyAlignment="1">
      <alignment horizontal="center" wrapText="1"/>
    </xf>
    <xf numFmtId="0" fontId="14" fillId="0" borderId="0" xfId="12" applyAlignment="1">
      <alignment horizontal="center"/>
    </xf>
    <xf numFmtId="0" fontId="20" fillId="0" borderId="4" xfId="12" applyFont="1" applyBorder="1" applyAlignment="1">
      <alignment horizontal="center"/>
    </xf>
    <xf numFmtId="0" fontId="20" fillId="0" borderId="0" xfId="12" applyFont="1" applyBorder="1" applyAlignment="1">
      <alignment horizontal="center"/>
    </xf>
    <xf numFmtId="0" fontId="21" fillId="0" borderId="5" xfId="12" applyFont="1" applyFill="1" applyBorder="1" applyAlignment="1">
      <alignment horizontal="center" vertical="center" wrapText="1"/>
    </xf>
    <xf numFmtId="0" fontId="21" fillId="0" borderId="8" xfId="12" applyFont="1" applyFill="1" applyBorder="1" applyAlignment="1">
      <alignment horizontal="center" vertical="center" wrapText="1"/>
    </xf>
    <xf numFmtId="0" fontId="21" fillId="0" borderId="6" xfId="12" applyFont="1" applyFill="1" applyBorder="1" applyAlignment="1">
      <alignment horizontal="center" vertical="center" wrapText="1"/>
    </xf>
    <xf numFmtId="0" fontId="21" fillId="0" borderId="9" xfId="12" applyFont="1" applyFill="1" applyBorder="1" applyAlignment="1">
      <alignment horizontal="center" vertical="center" wrapText="1"/>
    </xf>
    <xf numFmtId="43" fontId="21" fillId="0" borderId="135" xfId="12" applyNumberFormat="1" applyFont="1" applyFill="1" applyBorder="1" applyAlignment="1">
      <alignment horizontal="center" vertical="center" wrapText="1"/>
    </xf>
    <xf numFmtId="43" fontId="21" fillId="0" borderId="153" xfId="12" applyNumberFormat="1" applyFont="1" applyFill="1" applyBorder="1" applyAlignment="1">
      <alignment horizontal="center" vertical="center" wrapText="1"/>
    </xf>
    <xf numFmtId="43" fontId="22" fillId="0" borderId="7" xfId="12" applyNumberFormat="1" applyFont="1" applyFill="1" applyBorder="1" applyAlignment="1">
      <alignment horizontal="center" vertical="center" wrapText="1"/>
    </xf>
    <xf numFmtId="43" fontId="22" fillId="0" borderId="35" xfId="12" applyNumberFormat="1" applyFont="1" applyFill="1" applyBorder="1" applyAlignment="1">
      <alignment horizontal="center" vertical="center" wrapText="1"/>
    </xf>
    <xf numFmtId="43" fontId="21" fillId="0" borderId="79" xfId="12" applyNumberFormat="1" applyFont="1" applyFill="1" applyBorder="1" applyAlignment="1">
      <alignment horizontal="center" vertical="center" wrapText="1"/>
    </xf>
    <xf numFmtId="43" fontId="21" fillId="0" borderId="80" xfId="12" applyNumberFormat="1" applyFont="1" applyFill="1" applyBorder="1" applyAlignment="1">
      <alignment horizontal="center" vertical="center" wrapText="1"/>
    </xf>
    <xf numFmtId="0" fontId="17" fillId="0" borderId="0" xfId="13" applyFont="1" applyAlignment="1">
      <alignment horizontal="left"/>
    </xf>
    <xf numFmtId="43" fontId="22" fillId="0" borderId="79" xfId="12" applyNumberFormat="1" applyFont="1" applyFill="1" applyBorder="1" applyAlignment="1">
      <alignment horizontal="center" vertical="center" wrapText="1"/>
    </xf>
    <xf numFmtId="43" fontId="22" fillId="0" borderId="153" xfId="12" applyNumberFormat="1" applyFont="1" applyFill="1" applyBorder="1" applyAlignment="1">
      <alignment horizontal="center" vertical="center" wrapText="1"/>
    </xf>
    <xf numFmtId="4" fontId="19" fillId="0" borderId="176" xfId="12" applyNumberFormat="1" applyFont="1" applyBorder="1" applyAlignment="1">
      <alignment horizontal="center" vertical="top" wrapText="1"/>
    </xf>
    <xf numFmtId="4" fontId="19" fillId="0" borderId="161" xfId="12" applyNumberFormat="1" applyFont="1" applyBorder="1" applyAlignment="1">
      <alignment horizontal="center" vertical="top" wrapText="1"/>
    </xf>
    <xf numFmtId="0" fontId="22" fillId="7" borderId="25" xfId="12" applyFont="1" applyFill="1" applyBorder="1" applyAlignment="1">
      <alignment horizontal="center" vertical="center" wrapText="1"/>
    </xf>
    <xf numFmtId="0" fontId="22" fillId="7" borderId="31" xfId="12" applyFont="1" applyFill="1" applyBorder="1" applyAlignment="1">
      <alignment horizontal="center" vertical="center" wrapText="1"/>
    </xf>
    <xf numFmtId="49" fontId="26" fillId="0" borderId="26" xfId="12" applyNumberFormat="1" applyFont="1" applyFill="1" applyBorder="1" applyAlignment="1">
      <alignment horizontal="center" vertical="center" wrapText="1"/>
    </xf>
    <xf numFmtId="49" fontId="26" fillId="0" borderId="28" xfId="12" applyNumberFormat="1" applyFont="1" applyFill="1" applyBorder="1" applyAlignment="1">
      <alignment horizontal="center" vertical="center" wrapText="1"/>
    </xf>
    <xf numFmtId="0" fontId="22" fillId="7" borderId="21" xfId="12" applyFont="1" applyFill="1" applyBorder="1" applyAlignment="1">
      <alignment horizontal="center" vertical="center" wrapText="1"/>
    </xf>
    <xf numFmtId="0" fontId="22" fillId="0" borderId="5" xfId="12" applyFont="1" applyFill="1" applyBorder="1" applyAlignment="1">
      <alignment horizontal="center" vertical="center" wrapText="1"/>
    </xf>
    <xf numFmtId="0" fontId="22" fillId="0" borderId="31" xfId="12" applyFont="1" applyFill="1" applyBorder="1" applyAlignment="1">
      <alignment horizontal="center" vertical="center" wrapText="1"/>
    </xf>
    <xf numFmtId="0" fontId="22" fillId="0" borderId="6" xfId="12" applyFont="1" applyFill="1" applyBorder="1" applyAlignment="1">
      <alignment horizontal="center" vertical="center" wrapText="1"/>
    </xf>
    <xf numFmtId="0" fontId="22" fillId="0" borderId="17" xfId="12" applyFont="1" applyFill="1" applyBorder="1" applyAlignment="1">
      <alignment horizontal="center" vertical="center" wrapText="1"/>
    </xf>
    <xf numFmtId="43" fontId="22" fillId="0" borderId="135" xfId="12" applyNumberFormat="1" applyFont="1" applyFill="1" applyBorder="1" applyAlignment="1">
      <alignment horizontal="center" vertical="center" wrapText="1"/>
    </xf>
    <xf numFmtId="43" fontId="22" fillId="0" borderId="80" xfId="12" applyNumberFormat="1" applyFont="1" applyFill="1" applyBorder="1" applyAlignment="1">
      <alignment horizontal="center" vertical="center" wrapText="1"/>
    </xf>
    <xf numFmtId="43" fontId="22" fillId="0" borderId="18" xfId="12" applyNumberFormat="1" applyFont="1" applyFill="1" applyBorder="1" applyAlignment="1">
      <alignment horizontal="center" vertical="center" wrapText="1"/>
    </xf>
    <xf numFmtId="43" fontId="22" fillId="0" borderId="78" xfId="12" applyNumberFormat="1" applyFont="1" applyFill="1" applyBorder="1" applyAlignment="1">
      <alignment horizontal="center" vertical="center" wrapText="1"/>
    </xf>
    <xf numFmtId="43" fontId="22" fillId="0" borderId="19" xfId="12" applyNumberFormat="1" applyFont="1" applyFill="1" applyBorder="1" applyAlignment="1">
      <alignment horizontal="center" vertical="center" wrapText="1"/>
    </xf>
    <xf numFmtId="0" fontId="48" fillId="0" borderId="101" xfId="15" applyFont="1" applyBorder="1" applyAlignment="1">
      <alignment horizontal="left" vertical="center" wrapText="1"/>
    </xf>
    <xf numFmtId="0" fontId="48" fillId="0" borderId="102" xfId="15" applyFont="1" applyBorder="1" applyAlignment="1">
      <alignment horizontal="left" vertical="center" wrapText="1"/>
    </xf>
    <xf numFmtId="0" fontId="48" fillId="0" borderId="0" xfId="15" applyFont="1" applyBorder="1" applyAlignment="1">
      <alignment horizontal="left" vertical="center" wrapText="1"/>
    </xf>
    <xf numFmtId="0" fontId="54" fillId="0" borderId="110" xfId="15" applyFont="1" applyBorder="1" applyAlignment="1">
      <alignment horizontal="left" vertical="center" wrapText="1"/>
    </xf>
    <xf numFmtId="0" fontId="48" fillId="0" borderId="112" xfId="15" applyFont="1" applyFill="1" applyBorder="1" applyAlignment="1">
      <alignment horizontal="left" vertical="center" wrapText="1"/>
    </xf>
    <xf numFmtId="0" fontId="60" fillId="0" borderId="0" xfId="15" applyFont="1" applyAlignment="1">
      <alignment horizontal="left" wrapText="1"/>
    </xf>
    <xf numFmtId="0" fontId="49" fillId="0" borderId="0" xfId="15" applyFont="1" applyBorder="1" applyAlignment="1">
      <alignment horizontal="center" vertical="center"/>
    </xf>
    <xf numFmtId="0" fontId="54" fillId="0" borderId="93" xfId="15" applyFont="1" applyBorder="1" applyAlignment="1">
      <alignment horizontal="left" vertical="center" wrapText="1"/>
    </xf>
    <xf numFmtId="0" fontId="54" fillId="0" borderId="89" xfId="15" applyFont="1" applyBorder="1" applyAlignment="1">
      <alignment horizontal="left" vertical="center" wrapText="1"/>
    </xf>
    <xf numFmtId="0" fontId="57" fillId="0" borderId="96" xfId="15" applyFont="1" applyBorder="1" applyAlignment="1">
      <alignment horizontal="left" vertical="center" wrapText="1"/>
    </xf>
    <xf numFmtId="0" fontId="48" fillId="0" borderId="121" xfId="15" applyFont="1" applyBorder="1" applyAlignment="1">
      <alignment horizontal="left" vertical="center" wrapText="1"/>
    </xf>
    <xf numFmtId="0" fontId="48" fillId="0" borderId="122" xfId="15" applyFont="1" applyBorder="1" applyAlignment="1">
      <alignment horizontal="left" vertical="center" wrapText="1"/>
    </xf>
    <xf numFmtId="0" fontId="48" fillId="0" borderId="0" xfId="15" applyFont="1" applyFill="1" applyBorder="1" applyAlignment="1">
      <alignment horizontal="left" vertical="center" wrapText="1"/>
    </xf>
    <xf numFmtId="0" fontId="9" fillId="0" borderId="123" xfId="9" applyFont="1" applyBorder="1" applyAlignment="1">
      <alignment horizontal="center" vertical="center"/>
    </xf>
    <xf numFmtId="0" fontId="9" fillId="0" borderId="22" xfId="9" applyFont="1" applyBorder="1" applyAlignment="1">
      <alignment horizontal="center" vertical="center"/>
    </xf>
    <xf numFmtId="0" fontId="9" fillId="0" borderId="15" xfId="9" applyFont="1" applyBorder="1" applyAlignment="1">
      <alignment horizontal="center" vertical="center"/>
    </xf>
    <xf numFmtId="0" fontId="10" fillId="0" borderId="43" xfId="17" applyFont="1" applyBorder="1" applyAlignment="1">
      <alignment horizontal="center" vertical="center"/>
    </xf>
    <xf numFmtId="0" fontId="10" fillId="0" borderId="2" xfId="17" applyFont="1" applyBorder="1" applyAlignment="1">
      <alignment horizontal="center" vertical="center"/>
    </xf>
    <xf numFmtId="0" fontId="62" fillId="0" borderId="64" xfId="17" applyFont="1" applyBorder="1" applyAlignment="1">
      <alignment horizontal="center" vertical="center" wrapText="1"/>
    </xf>
    <xf numFmtId="0" fontId="62" fillId="0" borderId="97" xfId="17" applyFont="1" applyBorder="1" applyAlignment="1">
      <alignment horizontal="center" vertical="center" wrapText="1"/>
    </xf>
    <xf numFmtId="0" fontId="65" fillId="0" borderId="62" xfId="17" applyFont="1" applyBorder="1" applyAlignment="1">
      <alignment horizontal="left" vertical="center" wrapText="1"/>
    </xf>
    <xf numFmtId="0" fontId="62" fillId="0" borderId="70" xfId="17" applyFont="1" applyBorder="1" applyAlignment="1">
      <alignment horizontal="left" vertical="center" wrapText="1"/>
    </xf>
    <xf numFmtId="0" fontId="65" fillId="0" borderId="63" xfId="17" applyFont="1" applyBorder="1" applyAlignment="1">
      <alignment horizontal="left" vertical="center" wrapText="1"/>
    </xf>
    <xf numFmtId="0" fontId="65" fillId="0" borderId="107" xfId="17" applyFont="1" applyBorder="1" applyAlignment="1">
      <alignment horizontal="left" vertical="center" wrapText="1"/>
    </xf>
    <xf numFmtId="0" fontId="60" fillId="0" borderId="64" xfId="17" applyFont="1" applyBorder="1" applyAlignment="1">
      <alignment horizontal="center" vertical="center"/>
    </xf>
    <xf numFmtId="0" fontId="60" fillId="0" borderId="97" xfId="17" applyFont="1" applyBorder="1" applyAlignment="1">
      <alignment horizontal="center" vertical="center"/>
    </xf>
    <xf numFmtId="0" fontId="60" fillId="0" borderId="1" xfId="17" applyFont="1" applyBorder="1" applyAlignment="1">
      <alignment horizontal="center" vertical="center"/>
    </xf>
    <xf numFmtId="0" fontId="60" fillId="0" borderId="1" xfId="17" applyFont="1" applyBorder="1" applyAlignment="1">
      <alignment horizontal="center" vertical="center" wrapText="1"/>
    </xf>
    <xf numFmtId="0" fontId="60" fillId="0" borderId="0" xfId="17" applyFont="1" applyBorder="1" applyAlignment="1">
      <alignment horizontal="right"/>
    </xf>
    <xf numFmtId="0" fontId="32" fillId="0" borderId="57" xfId="17" applyFont="1" applyBorder="1" applyAlignment="1">
      <alignment horizontal="center" vertical="center"/>
    </xf>
    <xf numFmtId="0" fontId="32" fillId="0" borderId="3" xfId="17" applyFont="1" applyBorder="1" applyAlignment="1">
      <alignment horizontal="center" vertical="center"/>
    </xf>
    <xf numFmtId="0" fontId="64" fillId="0" borderId="0" xfId="17" applyFont="1" applyBorder="1" applyAlignment="1">
      <alignment horizontal="center" vertical="center"/>
    </xf>
    <xf numFmtId="0" fontId="60" fillId="0" borderId="1" xfId="17" applyFont="1" applyBorder="1" applyAlignment="1">
      <alignment vertical="center"/>
    </xf>
    <xf numFmtId="0" fontId="60" fillId="0" borderId="64" xfId="17" applyFont="1" applyBorder="1" applyAlignment="1">
      <alignment horizontal="center" vertical="center" wrapText="1"/>
    </xf>
    <xf numFmtId="0" fontId="60" fillId="0" borderId="97" xfId="17" applyFont="1" applyBorder="1" applyAlignment="1">
      <alignment horizontal="center" vertical="center" wrapText="1"/>
    </xf>
    <xf numFmtId="0" fontId="60" fillId="0" borderId="62" xfId="17" applyFont="1" applyBorder="1" applyAlignment="1">
      <alignment horizontal="center" vertical="center" wrapText="1"/>
    </xf>
    <xf numFmtId="0" fontId="60" fillId="0" borderId="70" xfId="17" applyFont="1" applyBorder="1" applyAlignment="1">
      <alignment horizontal="center" vertical="center" wrapText="1"/>
    </xf>
    <xf numFmtId="0" fontId="60" fillId="0" borderId="63" xfId="17" applyFont="1" applyBorder="1" applyAlignment="1">
      <alignment horizontal="center" vertical="center" wrapText="1"/>
    </xf>
    <xf numFmtId="0" fontId="60" fillId="0" borderId="107" xfId="17" applyFont="1" applyBorder="1" applyAlignment="1">
      <alignment horizontal="center" vertical="center" wrapText="1"/>
    </xf>
    <xf numFmtId="0" fontId="60" fillId="0" borderId="3" xfId="17" applyFont="1" applyBorder="1" applyAlignment="1">
      <alignment horizontal="center" vertical="center" wrapText="1"/>
    </xf>
    <xf numFmtId="0" fontId="10" fillId="0" borderId="48" xfId="17" applyFont="1" applyBorder="1" applyAlignment="1">
      <alignment horizontal="center" vertical="center"/>
    </xf>
    <xf numFmtId="0" fontId="60" fillId="0" borderId="57" xfId="17" applyFont="1" applyBorder="1" applyAlignment="1">
      <alignment horizontal="center" vertical="center"/>
    </xf>
    <xf numFmtId="0" fontId="60" fillId="0" borderId="3" xfId="17" applyFont="1" applyBorder="1" applyAlignment="1">
      <alignment horizontal="center" vertical="center"/>
    </xf>
    <xf numFmtId="0" fontId="64" fillId="0" borderId="0" xfId="19" applyFont="1" applyBorder="1" applyAlignment="1">
      <alignment horizontal="left" vertical="center"/>
    </xf>
    <xf numFmtId="0" fontId="60" fillId="0" borderId="0" xfId="20" applyFont="1" applyAlignment="1">
      <alignment horizontal="right"/>
    </xf>
    <xf numFmtId="0" fontId="17" fillId="0" borderId="0" xfId="20" applyFont="1" applyAlignment="1">
      <alignment horizontal="left"/>
    </xf>
    <xf numFmtId="0" fontId="66" fillId="0" borderId="0" xfId="19" applyFont="1" applyBorder="1" applyAlignment="1">
      <alignment horizontal="left" vertical="center" wrapText="1"/>
    </xf>
    <xf numFmtId="0" fontId="66" fillId="0" borderId="0" xfId="19" applyFont="1" applyBorder="1" applyAlignment="1">
      <alignment horizontal="center" vertical="center" wrapText="1"/>
    </xf>
    <xf numFmtId="0" fontId="61" fillId="0" borderId="0" xfId="22" applyFont="1" applyAlignment="1">
      <alignment horizontal="right"/>
    </xf>
    <xf numFmtId="168" fontId="72" fillId="0" borderId="0" xfId="21" applyFont="1" applyFill="1" applyBorder="1" applyAlignment="1" applyProtection="1">
      <alignment horizontal="center" vertical="center"/>
    </xf>
    <xf numFmtId="168" fontId="46" fillId="13" borderId="57" xfId="21" applyFont="1" applyFill="1" applyBorder="1" applyAlignment="1" applyProtection="1">
      <alignment horizontal="left" vertical="center" wrapText="1"/>
    </xf>
    <xf numFmtId="168" fontId="46" fillId="13" borderId="51" xfId="21" applyFont="1" applyFill="1" applyBorder="1" applyAlignment="1" applyProtection="1">
      <alignment horizontal="left" vertical="center" wrapText="1"/>
    </xf>
    <xf numFmtId="168" fontId="54" fillId="0" borderId="57" xfId="21" applyFont="1" applyFill="1" applyBorder="1" applyAlignment="1" applyProtection="1">
      <alignment horizontal="center" vertical="center"/>
    </xf>
    <xf numFmtId="168" fontId="54" fillId="0" borderId="51" xfId="21" applyFont="1" applyFill="1" applyBorder="1" applyAlignment="1" applyProtection="1">
      <alignment horizontal="center" vertical="center"/>
    </xf>
    <xf numFmtId="49" fontId="58" fillId="15" borderId="63" xfId="21" applyNumberFormat="1" applyFont="1" applyFill="1" applyBorder="1" applyAlignment="1" applyProtection="1">
      <alignment vertical="center" wrapText="1"/>
    </xf>
    <xf numFmtId="49" fontId="58" fillId="15" borderId="96" xfId="21" applyNumberFormat="1" applyFont="1" applyFill="1" applyBorder="1" applyAlignment="1" applyProtection="1">
      <alignment vertical="center" wrapText="1"/>
    </xf>
    <xf numFmtId="168" fontId="46" fillId="0" borderId="99" xfId="21" applyFont="1" applyFill="1" applyBorder="1" applyAlignment="1" applyProtection="1">
      <alignment vertical="center" wrapText="1"/>
    </xf>
    <xf numFmtId="168" fontId="46" fillId="0" borderId="53" xfId="21" applyFont="1" applyFill="1" applyBorder="1" applyAlignment="1" applyProtection="1">
      <alignment vertical="center" wrapText="1"/>
    </xf>
    <xf numFmtId="168" fontId="58" fillId="15" borderId="63" xfId="21" applyFont="1" applyFill="1" applyBorder="1" applyAlignment="1" applyProtection="1">
      <alignment horizontal="left" vertical="center" wrapText="1"/>
    </xf>
    <xf numFmtId="168" fontId="58" fillId="15" borderId="96" xfId="21" applyFont="1" applyFill="1" applyBorder="1" applyAlignment="1" applyProtection="1">
      <alignment horizontal="left" vertical="center" wrapText="1"/>
    </xf>
    <xf numFmtId="168" fontId="46" fillId="0" borderId="57" xfId="21" applyFont="1" applyFill="1" applyBorder="1" applyAlignment="1" applyProtection="1">
      <alignment horizontal="left" vertical="center" wrapText="1"/>
    </xf>
    <xf numFmtId="168" fontId="46" fillId="0" borderId="51" xfId="21" applyFont="1" applyFill="1" applyBorder="1" applyAlignment="1" applyProtection="1">
      <alignment horizontal="left" vertical="center" wrapText="1"/>
    </xf>
    <xf numFmtId="168" fontId="54" fillId="0" borderId="90" xfId="21" applyFont="1" applyFill="1" applyBorder="1" applyAlignment="1" applyProtection="1">
      <alignment horizontal="right" vertical="center"/>
    </xf>
    <xf numFmtId="168" fontId="54" fillId="0" borderId="93" xfId="21" applyFont="1" applyFill="1" applyBorder="1" applyAlignment="1" applyProtection="1">
      <alignment horizontal="right" vertical="center"/>
    </xf>
    <xf numFmtId="0" fontId="46" fillId="0" borderId="57" xfId="15" applyFont="1" applyBorder="1" applyAlignment="1">
      <alignment horizontal="left" vertical="center" wrapText="1"/>
    </xf>
    <xf numFmtId="0" fontId="46" fillId="0" borderId="51" xfId="15" applyFont="1" applyBorder="1" applyAlignment="1">
      <alignment horizontal="left" vertical="center" wrapText="1"/>
    </xf>
    <xf numFmtId="168" fontId="46" fillId="0" borderId="99" xfId="21" applyFont="1" applyFill="1" applyBorder="1" applyAlignment="1" applyProtection="1">
      <alignment horizontal="left" vertical="center" wrapText="1"/>
    </xf>
    <xf numFmtId="168" fontId="46" fillId="0" borderId="53" xfId="21" applyFont="1" applyFill="1" applyBorder="1" applyAlignment="1" applyProtection="1">
      <alignment horizontal="left" vertical="center" wrapText="1"/>
    </xf>
    <xf numFmtId="0" fontId="69" fillId="0" borderId="0" xfId="23" applyFont="1" applyAlignment="1">
      <alignment horizontal="center"/>
    </xf>
    <xf numFmtId="0" fontId="61" fillId="0" borderId="0" xfId="23" applyFont="1" applyBorder="1" applyAlignment="1">
      <alignment horizontal="right" wrapText="1"/>
    </xf>
    <xf numFmtId="0" fontId="72" fillId="0" borderId="0" xfId="23" applyFont="1" applyBorder="1" applyAlignment="1">
      <alignment horizontal="center" wrapText="1"/>
    </xf>
    <xf numFmtId="49" fontId="9" fillId="16" borderId="23" xfId="6" applyNumberFormat="1" applyFont="1" applyFill="1" applyBorder="1" applyAlignment="1" applyProtection="1">
      <alignment horizontal="right" vertical="center" wrapText="1"/>
      <protection locked="0"/>
    </xf>
    <xf numFmtId="0" fontId="60" fillId="0" borderId="0" xfId="24" applyFont="1" applyBorder="1" applyAlignment="1">
      <alignment horizontal="left"/>
    </xf>
    <xf numFmtId="0" fontId="19" fillId="0" borderId="0" xfId="19" applyFont="1" applyBorder="1" applyAlignment="1">
      <alignment horizontal="left" vertical="center" wrapText="1"/>
    </xf>
    <xf numFmtId="0" fontId="84" fillId="0" borderId="0" xfId="0" applyFont="1" applyAlignment="1">
      <alignment horizontal="center" vertical="top" wrapText="1"/>
    </xf>
    <xf numFmtId="0" fontId="17" fillId="0" borderId="0" xfId="20" applyFont="1" applyAlignment="1">
      <alignment horizontal="right"/>
    </xf>
    <xf numFmtId="49" fontId="41" fillId="0" borderId="0" xfId="19" applyNumberFormat="1" applyFont="1" applyBorder="1" applyAlignment="1">
      <alignment horizontal="left" wrapText="1"/>
    </xf>
    <xf numFmtId="4" fontId="64" fillId="0" borderId="11" xfId="19" applyNumberFormat="1" applyFont="1" applyBorder="1" applyAlignment="1">
      <alignment horizontal="center" vertical="center"/>
    </xf>
    <xf numFmtId="0" fontId="64" fillId="0" borderId="11" xfId="19" applyFont="1" applyBorder="1" applyAlignment="1">
      <alignment horizontal="center" vertical="center"/>
    </xf>
    <xf numFmtId="0" fontId="86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90" fillId="0" borderId="204" xfId="1" applyNumberFormat="1" applyFont="1" applyFill="1" applyBorder="1" applyAlignment="1" applyProtection="1">
      <alignment horizontal="left"/>
      <protection locked="0"/>
    </xf>
    <xf numFmtId="0" fontId="90" fillId="0" borderId="22" xfId="1" applyNumberFormat="1" applyFont="1" applyFill="1" applyBorder="1" applyAlignment="1" applyProtection="1">
      <alignment horizontal="left" vertical="center" wrapText="1"/>
      <protection locked="0"/>
    </xf>
    <xf numFmtId="0" fontId="90" fillId="0" borderId="15" xfId="1" applyNumberFormat="1" applyFont="1" applyFill="1" applyBorder="1" applyAlignment="1" applyProtection="1">
      <alignment horizontal="left" vertical="center" wrapText="1"/>
      <protection locked="0"/>
    </xf>
    <xf numFmtId="0" fontId="90" fillId="0" borderId="201" xfId="1" applyNumberFormat="1" applyFont="1" applyFill="1" applyBorder="1" applyAlignment="1" applyProtection="1">
      <alignment horizontal="left" vertical="center" wrapText="1"/>
      <protection locked="0"/>
    </xf>
    <xf numFmtId="0" fontId="90" fillId="0" borderId="202" xfId="1" applyNumberFormat="1" applyFont="1" applyFill="1" applyBorder="1" applyAlignment="1" applyProtection="1">
      <alignment horizontal="left" vertical="center" wrapText="1"/>
      <protection locked="0"/>
    </xf>
    <xf numFmtId="0" fontId="91" fillId="0" borderId="67" xfId="1" applyNumberFormat="1" applyFont="1" applyFill="1" applyBorder="1" applyAlignment="1" applyProtection="1">
      <alignment horizontal="left" vertical="center"/>
      <protection locked="0"/>
    </xf>
    <xf numFmtId="0" fontId="91" fillId="0" borderId="19" xfId="1" applyNumberFormat="1" applyFont="1" applyFill="1" applyBorder="1" applyAlignment="1" applyProtection="1">
      <alignment horizontal="left" vertical="center"/>
      <protection locked="0"/>
    </xf>
    <xf numFmtId="0" fontId="91" fillId="0" borderId="16" xfId="1" applyNumberFormat="1" applyFont="1" applyFill="1" applyBorder="1" applyAlignment="1" applyProtection="1">
      <alignment horizontal="left" vertical="center"/>
      <protection locked="0"/>
    </xf>
    <xf numFmtId="0" fontId="91" fillId="0" borderId="148" xfId="1" applyNumberFormat="1" applyFont="1" applyFill="1" applyBorder="1" applyAlignment="1" applyProtection="1">
      <alignment horizontal="left"/>
      <protection locked="0"/>
    </xf>
    <xf numFmtId="0" fontId="91" fillId="0" borderId="28" xfId="1" applyNumberFormat="1" applyFont="1" applyFill="1" applyBorder="1" applyAlignment="1" applyProtection="1">
      <alignment horizontal="left"/>
      <protection locked="0"/>
    </xf>
    <xf numFmtId="0" fontId="113" fillId="0" borderId="26" xfId="1" applyNumberFormat="1" applyFont="1" applyFill="1" applyBorder="1" applyAlignment="1" applyProtection="1">
      <alignment horizontal="center" vertical="center" wrapText="1"/>
      <protection locked="0"/>
    </xf>
    <xf numFmtId="0" fontId="113" fillId="0" borderId="17" xfId="1" applyNumberFormat="1" applyFont="1" applyFill="1" applyBorder="1" applyAlignment="1" applyProtection="1">
      <alignment horizontal="center" vertical="center" wrapText="1"/>
      <protection locked="0"/>
    </xf>
    <xf numFmtId="0" fontId="66" fillId="0" borderId="4" xfId="19" applyFont="1" applyBorder="1" applyAlignment="1">
      <alignment horizontal="center" vertical="center" wrapText="1"/>
    </xf>
    <xf numFmtId="168" fontId="46" fillId="13" borderId="3" xfId="21" applyFont="1" applyFill="1" applyBorder="1" applyAlignment="1" applyProtection="1">
      <alignment horizontal="left" vertical="center" wrapText="1"/>
    </xf>
  </cellXfs>
  <cellStyles count="26">
    <cellStyle name="ConditionalStyle_1" xfId="2"/>
    <cellStyle name="Dziesiętny_załączniki  nr 1,2,3,4,5,6,7,8,9,10,11  2008" xfId="21"/>
    <cellStyle name="Excel Built-in Normal" xfId="3"/>
    <cellStyle name="Normalny" xfId="0" builtinId="0"/>
    <cellStyle name="Normalny 2" xfId="4"/>
    <cellStyle name="Normalny 2 2" xfId="5"/>
    <cellStyle name="Normalny 3" xfId="6"/>
    <cellStyle name="Normalny 4" xfId="7"/>
    <cellStyle name="Normalny 5" xfId="8"/>
    <cellStyle name="Normalny 5 2" xfId="9"/>
    <cellStyle name="Normalny 5 3" xfId="10"/>
    <cellStyle name="Normalny 5 3 2" xfId="16"/>
    <cellStyle name="Normalny 6" xfId="11"/>
    <cellStyle name="Normalny 7" xfId="1"/>
    <cellStyle name="Normalny 7 2" xfId="25"/>
    <cellStyle name="Normalny_DOCHODY  WYDATKI 2011" xfId="19"/>
    <cellStyle name="Normalny_Kwiecień" xfId="22"/>
    <cellStyle name="Normalny_Przedsiewzięcia FS Zbiorcze" xfId="24"/>
    <cellStyle name="Normalny_Załacznik 2010" xfId="20"/>
    <cellStyle name="Normalny_załaczniki maj" xfId="15"/>
    <cellStyle name="Normalny_załaczniki maj_sołectwa - podział środków 2010" xfId="23"/>
    <cellStyle name="Normalny_załączniki  nr 1,2,3,4,5,6,7,8,9,10,11  2008" xfId="17"/>
    <cellStyle name="Normalny_Załączniki budżet 2010" xfId="12"/>
    <cellStyle name="Normalny_Zeszyt1" xfId="13"/>
    <cellStyle name="Normalny_Zeszyt1_Załaczniki X" xfId="18"/>
    <cellStyle name="Walutowy_Załączniki budżet 2010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4"/>
  <sheetViews>
    <sheetView showGridLines="0" workbookViewId="0">
      <selection activeCell="C3" sqref="C3:C5"/>
    </sheetView>
  </sheetViews>
  <sheetFormatPr defaultRowHeight="12.75" x14ac:dyDescent="0.2"/>
  <cols>
    <col min="1" max="1" width="4" style="1289" customWidth="1"/>
    <col min="2" max="2" width="6.85546875" style="1289" customWidth="1"/>
    <col min="3" max="3" width="7.140625" style="1289" customWidth="1"/>
    <col min="4" max="4" width="33.7109375" style="1289" customWidth="1"/>
    <col min="5" max="5" width="12.140625" style="1289" customWidth="1"/>
    <col min="6" max="6" width="11.85546875" style="1289" customWidth="1"/>
    <col min="7" max="7" width="13.140625" style="1289" customWidth="1"/>
    <col min="8" max="8" width="12.7109375" style="1289" customWidth="1"/>
    <col min="9" max="9" width="8.7109375" style="1289" customWidth="1"/>
    <col min="10" max="10" width="11" style="1289" customWidth="1"/>
    <col min="11" max="11" width="12" style="1289" customWidth="1"/>
    <col min="12" max="12" width="8.85546875" style="1289" customWidth="1"/>
    <col min="13" max="224" width="9.140625" style="1289"/>
    <col min="225" max="225" width="2.140625" style="1289" customWidth="1"/>
    <col min="226" max="226" width="8.7109375" style="1289" customWidth="1"/>
    <col min="227" max="227" width="9.85546875" style="1289" customWidth="1"/>
    <col min="228" max="228" width="1" style="1289" customWidth="1"/>
    <col min="229" max="229" width="10.85546875" style="1289" customWidth="1"/>
    <col min="230" max="230" width="54.5703125" style="1289" customWidth="1"/>
    <col min="231" max="232" width="22.85546875" style="1289" customWidth="1"/>
    <col min="233" max="233" width="9.85546875" style="1289" customWidth="1"/>
    <col min="234" max="234" width="13" style="1289" customWidth="1"/>
    <col min="235" max="235" width="1" style="1289" customWidth="1"/>
    <col min="236" max="480" width="9.140625" style="1289"/>
    <col min="481" max="481" width="2.140625" style="1289" customWidth="1"/>
    <col min="482" max="482" width="8.7109375" style="1289" customWidth="1"/>
    <col min="483" max="483" width="9.85546875" style="1289" customWidth="1"/>
    <col min="484" max="484" width="1" style="1289" customWidth="1"/>
    <col min="485" max="485" width="10.85546875" style="1289" customWidth="1"/>
    <col min="486" max="486" width="54.5703125" style="1289" customWidth="1"/>
    <col min="487" max="488" width="22.85546875" style="1289" customWidth="1"/>
    <col min="489" max="489" width="9.85546875" style="1289" customWidth="1"/>
    <col min="490" max="490" width="13" style="1289" customWidth="1"/>
    <col min="491" max="491" width="1" style="1289" customWidth="1"/>
    <col min="492" max="736" width="9.140625" style="1289"/>
    <col min="737" max="737" width="2.140625" style="1289" customWidth="1"/>
    <col min="738" max="738" width="8.7109375" style="1289" customWidth="1"/>
    <col min="739" max="739" width="9.85546875" style="1289" customWidth="1"/>
    <col min="740" max="740" width="1" style="1289" customWidth="1"/>
    <col min="741" max="741" width="10.85546875" style="1289" customWidth="1"/>
    <col min="742" max="742" width="54.5703125" style="1289" customWidth="1"/>
    <col min="743" max="744" width="22.85546875" style="1289" customWidth="1"/>
    <col min="745" max="745" width="9.85546875" style="1289" customWidth="1"/>
    <col min="746" max="746" width="13" style="1289" customWidth="1"/>
    <col min="747" max="747" width="1" style="1289" customWidth="1"/>
    <col min="748" max="992" width="9.140625" style="1289"/>
    <col min="993" max="993" width="2.140625" style="1289" customWidth="1"/>
    <col min="994" max="994" width="8.7109375" style="1289" customWidth="1"/>
    <col min="995" max="995" width="9.85546875" style="1289" customWidth="1"/>
    <col min="996" max="996" width="1" style="1289" customWidth="1"/>
    <col min="997" max="997" width="10.85546875" style="1289" customWidth="1"/>
    <col min="998" max="998" width="54.5703125" style="1289" customWidth="1"/>
    <col min="999" max="1000" width="22.85546875" style="1289" customWidth="1"/>
    <col min="1001" max="1001" width="9.85546875" style="1289" customWidth="1"/>
    <col min="1002" max="1002" width="13" style="1289" customWidth="1"/>
    <col min="1003" max="1003" width="1" style="1289" customWidth="1"/>
    <col min="1004" max="1248" width="9.140625" style="1289"/>
    <col min="1249" max="1249" width="2.140625" style="1289" customWidth="1"/>
    <col min="1250" max="1250" width="8.7109375" style="1289" customWidth="1"/>
    <col min="1251" max="1251" width="9.85546875" style="1289" customWidth="1"/>
    <col min="1252" max="1252" width="1" style="1289" customWidth="1"/>
    <col min="1253" max="1253" width="10.85546875" style="1289" customWidth="1"/>
    <col min="1254" max="1254" width="54.5703125" style="1289" customWidth="1"/>
    <col min="1255" max="1256" width="22.85546875" style="1289" customWidth="1"/>
    <col min="1257" max="1257" width="9.85546875" style="1289" customWidth="1"/>
    <col min="1258" max="1258" width="13" style="1289" customWidth="1"/>
    <col min="1259" max="1259" width="1" style="1289" customWidth="1"/>
    <col min="1260" max="1504" width="9.140625" style="1289"/>
    <col min="1505" max="1505" width="2.140625" style="1289" customWidth="1"/>
    <col min="1506" max="1506" width="8.7109375" style="1289" customWidth="1"/>
    <col min="1507" max="1507" width="9.85546875" style="1289" customWidth="1"/>
    <col min="1508" max="1508" width="1" style="1289" customWidth="1"/>
    <col min="1509" max="1509" width="10.85546875" style="1289" customWidth="1"/>
    <col min="1510" max="1510" width="54.5703125" style="1289" customWidth="1"/>
    <col min="1511" max="1512" width="22.85546875" style="1289" customWidth="1"/>
    <col min="1513" max="1513" width="9.85546875" style="1289" customWidth="1"/>
    <col min="1514" max="1514" width="13" style="1289" customWidth="1"/>
    <col min="1515" max="1515" width="1" style="1289" customWidth="1"/>
    <col min="1516" max="1760" width="9.140625" style="1289"/>
    <col min="1761" max="1761" width="2.140625" style="1289" customWidth="1"/>
    <col min="1762" max="1762" width="8.7109375" style="1289" customWidth="1"/>
    <col min="1763" max="1763" width="9.85546875" style="1289" customWidth="1"/>
    <col min="1764" max="1764" width="1" style="1289" customWidth="1"/>
    <col min="1765" max="1765" width="10.85546875" style="1289" customWidth="1"/>
    <col min="1766" max="1766" width="54.5703125" style="1289" customWidth="1"/>
    <col min="1767" max="1768" width="22.85546875" style="1289" customWidth="1"/>
    <col min="1769" max="1769" width="9.85546875" style="1289" customWidth="1"/>
    <col min="1770" max="1770" width="13" style="1289" customWidth="1"/>
    <col min="1771" max="1771" width="1" style="1289" customWidth="1"/>
    <col min="1772" max="2016" width="9.140625" style="1289"/>
    <col min="2017" max="2017" width="2.140625" style="1289" customWidth="1"/>
    <col min="2018" max="2018" width="8.7109375" style="1289" customWidth="1"/>
    <col min="2019" max="2019" width="9.85546875" style="1289" customWidth="1"/>
    <col min="2020" max="2020" width="1" style="1289" customWidth="1"/>
    <col min="2021" max="2021" width="10.85546875" style="1289" customWidth="1"/>
    <col min="2022" max="2022" width="54.5703125" style="1289" customWidth="1"/>
    <col min="2023" max="2024" width="22.85546875" style="1289" customWidth="1"/>
    <col min="2025" max="2025" width="9.85546875" style="1289" customWidth="1"/>
    <col min="2026" max="2026" width="13" style="1289" customWidth="1"/>
    <col min="2027" max="2027" width="1" style="1289" customWidth="1"/>
    <col min="2028" max="2272" width="9.140625" style="1289"/>
    <col min="2273" max="2273" width="2.140625" style="1289" customWidth="1"/>
    <col min="2274" max="2274" width="8.7109375" style="1289" customWidth="1"/>
    <col min="2275" max="2275" width="9.85546875" style="1289" customWidth="1"/>
    <col min="2276" max="2276" width="1" style="1289" customWidth="1"/>
    <col min="2277" max="2277" width="10.85546875" style="1289" customWidth="1"/>
    <col min="2278" max="2278" width="54.5703125" style="1289" customWidth="1"/>
    <col min="2279" max="2280" width="22.85546875" style="1289" customWidth="1"/>
    <col min="2281" max="2281" width="9.85546875" style="1289" customWidth="1"/>
    <col min="2282" max="2282" width="13" style="1289" customWidth="1"/>
    <col min="2283" max="2283" width="1" style="1289" customWidth="1"/>
    <col min="2284" max="2528" width="9.140625" style="1289"/>
    <col min="2529" max="2529" width="2.140625" style="1289" customWidth="1"/>
    <col min="2530" max="2530" width="8.7109375" style="1289" customWidth="1"/>
    <col min="2531" max="2531" width="9.85546875" style="1289" customWidth="1"/>
    <col min="2532" max="2532" width="1" style="1289" customWidth="1"/>
    <col min="2533" max="2533" width="10.85546875" style="1289" customWidth="1"/>
    <col min="2534" max="2534" width="54.5703125" style="1289" customWidth="1"/>
    <col min="2535" max="2536" width="22.85546875" style="1289" customWidth="1"/>
    <col min="2537" max="2537" width="9.85546875" style="1289" customWidth="1"/>
    <col min="2538" max="2538" width="13" style="1289" customWidth="1"/>
    <col min="2539" max="2539" width="1" style="1289" customWidth="1"/>
    <col min="2540" max="2784" width="9.140625" style="1289"/>
    <col min="2785" max="2785" width="2.140625" style="1289" customWidth="1"/>
    <col min="2786" max="2786" width="8.7109375" style="1289" customWidth="1"/>
    <col min="2787" max="2787" width="9.85546875" style="1289" customWidth="1"/>
    <col min="2788" max="2788" width="1" style="1289" customWidth="1"/>
    <col min="2789" max="2789" width="10.85546875" style="1289" customWidth="1"/>
    <col min="2790" max="2790" width="54.5703125" style="1289" customWidth="1"/>
    <col min="2791" max="2792" width="22.85546875" style="1289" customWidth="1"/>
    <col min="2793" max="2793" width="9.85546875" style="1289" customWidth="1"/>
    <col min="2794" max="2794" width="13" style="1289" customWidth="1"/>
    <col min="2795" max="2795" width="1" style="1289" customWidth="1"/>
    <col min="2796" max="3040" width="9.140625" style="1289"/>
    <col min="3041" max="3041" width="2.140625" style="1289" customWidth="1"/>
    <col min="3042" max="3042" width="8.7109375" style="1289" customWidth="1"/>
    <col min="3043" max="3043" width="9.85546875" style="1289" customWidth="1"/>
    <col min="3044" max="3044" width="1" style="1289" customWidth="1"/>
    <col min="3045" max="3045" width="10.85546875" style="1289" customWidth="1"/>
    <col min="3046" max="3046" width="54.5703125" style="1289" customWidth="1"/>
    <col min="3047" max="3048" width="22.85546875" style="1289" customWidth="1"/>
    <col min="3049" max="3049" width="9.85546875" style="1289" customWidth="1"/>
    <col min="3050" max="3050" width="13" style="1289" customWidth="1"/>
    <col min="3051" max="3051" width="1" style="1289" customWidth="1"/>
    <col min="3052" max="3296" width="9.140625" style="1289"/>
    <col min="3297" max="3297" width="2.140625" style="1289" customWidth="1"/>
    <col min="3298" max="3298" width="8.7109375" style="1289" customWidth="1"/>
    <col min="3299" max="3299" width="9.85546875" style="1289" customWidth="1"/>
    <col min="3300" max="3300" width="1" style="1289" customWidth="1"/>
    <col min="3301" max="3301" width="10.85546875" style="1289" customWidth="1"/>
    <col min="3302" max="3302" width="54.5703125" style="1289" customWidth="1"/>
    <col min="3303" max="3304" width="22.85546875" style="1289" customWidth="1"/>
    <col min="3305" max="3305" width="9.85546875" style="1289" customWidth="1"/>
    <col min="3306" max="3306" width="13" style="1289" customWidth="1"/>
    <col min="3307" max="3307" width="1" style="1289" customWidth="1"/>
    <col min="3308" max="3552" width="9.140625" style="1289"/>
    <col min="3553" max="3553" width="2.140625" style="1289" customWidth="1"/>
    <col min="3554" max="3554" width="8.7109375" style="1289" customWidth="1"/>
    <col min="3555" max="3555" width="9.85546875" style="1289" customWidth="1"/>
    <col min="3556" max="3556" width="1" style="1289" customWidth="1"/>
    <col min="3557" max="3557" width="10.85546875" style="1289" customWidth="1"/>
    <col min="3558" max="3558" width="54.5703125" style="1289" customWidth="1"/>
    <col min="3559" max="3560" width="22.85546875" style="1289" customWidth="1"/>
    <col min="3561" max="3561" width="9.85546875" style="1289" customWidth="1"/>
    <col min="3562" max="3562" width="13" style="1289" customWidth="1"/>
    <col min="3563" max="3563" width="1" style="1289" customWidth="1"/>
    <col min="3564" max="3808" width="9.140625" style="1289"/>
    <col min="3809" max="3809" width="2.140625" style="1289" customWidth="1"/>
    <col min="3810" max="3810" width="8.7109375" style="1289" customWidth="1"/>
    <col min="3811" max="3811" width="9.85546875" style="1289" customWidth="1"/>
    <col min="3812" max="3812" width="1" style="1289" customWidth="1"/>
    <col min="3813" max="3813" width="10.85546875" style="1289" customWidth="1"/>
    <col min="3814" max="3814" width="54.5703125" style="1289" customWidth="1"/>
    <col min="3815" max="3816" width="22.85546875" style="1289" customWidth="1"/>
    <col min="3817" max="3817" width="9.85546875" style="1289" customWidth="1"/>
    <col min="3818" max="3818" width="13" style="1289" customWidth="1"/>
    <col min="3819" max="3819" width="1" style="1289" customWidth="1"/>
    <col min="3820" max="4064" width="9.140625" style="1289"/>
    <col min="4065" max="4065" width="2.140625" style="1289" customWidth="1"/>
    <col min="4066" max="4066" width="8.7109375" style="1289" customWidth="1"/>
    <col min="4067" max="4067" width="9.85546875" style="1289" customWidth="1"/>
    <col min="4068" max="4068" width="1" style="1289" customWidth="1"/>
    <col min="4069" max="4069" width="10.85546875" style="1289" customWidth="1"/>
    <col min="4070" max="4070" width="54.5703125" style="1289" customWidth="1"/>
    <col min="4071" max="4072" width="22.85546875" style="1289" customWidth="1"/>
    <col min="4073" max="4073" width="9.85546875" style="1289" customWidth="1"/>
    <col min="4074" max="4074" width="13" style="1289" customWidth="1"/>
    <col min="4075" max="4075" width="1" style="1289" customWidth="1"/>
    <col min="4076" max="4320" width="9.140625" style="1289"/>
    <col min="4321" max="4321" width="2.140625" style="1289" customWidth="1"/>
    <col min="4322" max="4322" width="8.7109375" style="1289" customWidth="1"/>
    <col min="4323" max="4323" width="9.85546875" style="1289" customWidth="1"/>
    <col min="4324" max="4324" width="1" style="1289" customWidth="1"/>
    <col min="4325" max="4325" width="10.85546875" style="1289" customWidth="1"/>
    <col min="4326" max="4326" width="54.5703125" style="1289" customWidth="1"/>
    <col min="4327" max="4328" width="22.85546875" style="1289" customWidth="1"/>
    <col min="4329" max="4329" width="9.85546875" style="1289" customWidth="1"/>
    <col min="4330" max="4330" width="13" style="1289" customWidth="1"/>
    <col min="4331" max="4331" width="1" style="1289" customWidth="1"/>
    <col min="4332" max="4576" width="9.140625" style="1289"/>
    <col min="4577" max="4577" width="2.140625" style="1289" customWidth="1"/>
    <col min="4578" max="4578" width="8.7109375" style="1289" customWidth="1"/>
    <col min="4579" max="4579" width="9.85546875" style="1289" customWidth="1"/>
    <col min="4580" max="4580" width="1" style="1289" customWidth="1"/>
    <col min="4581" max="4581" width="10.85546875" style="1289" customWidth="1"/>
    <col min="4582" max="4582" width="54.5703125" style="1289" customWidth="1"/>
    <col min="4583" max="4584" width="22.85546875" style="1289" customWidth="1"/>
    <col min="4585" max="4585" width="9.85546875" style="1289" customWidth="1"/>
    <col min="4586" max="4586" width="13" style="1289" customWidth="1"/>
    <col min="4587" max="4587" width="1" style="1289" customWidth="1"/>
    <col min="4588" max="4832" width="9.140625" style="1289"/>
    <col min="4833" max="4833" width="2.140625" style="1289" customWidth="1"/>
    <col min="4834" max="4834" width="8.7109375" style="1289" customWidth="1"/>
    <col min="4835" max="4835" width="9.85546875" style="1289" customWidth="1"/>
    <col min="4836" max="4836" width="1" style="1289" customWidth="1"/>
    <col min="4837" max="4837" width="10.85546875" style="1289" customWidth="1"/>
    <col min="4838" max="4838" width="54.5703125" style="1289" customWidth="1"/>
    <col min="4839" max="4840" width="22.85546875" style="1289" customWidth="1"/>
    <col min="4841" max="4841" width="9.85546875" style="1289" customWidth="1"/>
    <col min="4842" max="4842" width="13" style="1289" customWidth="1"/>
    <col min="4843" max="4843" width="1" style="1289" customWidth="1"/>
    <col min="4844" max="5088" width="9.140625" style="1289"/>
    <col min="5089" max="5089" width="2.140625" style="1289" customWidth="1"/>
    <col min="5090" max="5090" width="8.7109375" style="1289" customWidth="1"/>
    <col min="5091" max="5091" width="9.85546875" style="1289" customWidth="1"/>
    <col min="5092" max="5092" width="1" style="1289" customWidth="1"/>
    <col min="5093" max="5093" width="10.85546875" style="1289" customWidth="1"/>
    <col min="5094" max="5094" width="54.5703125" style="1289" customWidth="1"/>
    <col min="5095" max="5096" width="22.85546875" style="1289" customWidth="1"/>
    <col min="5097" max="5097" width="9.85546875" style="1289" customWidth="1"/>
    <col min="5098" max="5098" width="13" style="1289" customWidth="1"/>
    <col min="5099" max="5099" width="1" style="1289" customWidth="1"/>
    <col min="5100" max="5344" width="9.140625" style="1289"/>
    <col min="5345" max="5345" width="2.140625" style="1289" customWidth="1"/>
    <col min="5346" max="5346" width="8.7109375" style="1289" customWidth="1"/>
    <col min="5347" max="5347" width="9.85546875" style="1289" customWidth="1"/>
    <col min="5348" max="5348" width="1" style="1289" customWidth="1"/>
    <col min="5349" max="5349" width="10.85546875" style="1289" customWidth="1"/>
    <col min="5350" max="5350" width="54.5703125" style="1289" customWidth="1"/>
    <col min="5351" max="5352" width="22.85546875" style="1289" customWidth="1"/>
    <col min="5353" max="5353" width="9.85546875" style="1289" customWidth="1"/>
    <col min="5354" max="5354" width="13" style="1289" customWidth="1"/>
    <col min="5355" max="5355" width="1" style="1289" customWidth="1"/>
    <col min="5356" max="5600" width="9.140625" style="1289"/>
    <col min="5601" max="5601" width="2.140625" style="1289" customWidth="1"/>
    <col min="5602" max="5602" width="8.7109375" style="1289" customWidth="1"/>
    <col min="5603" max="5603" width="9.85546875" style="1289" customWidth="1"/>
    <col min="5604" max="5604" width="1" style="1289" customWidth="1"/>
    <col min="5605" max="5605" width="10.85546875" style="1289" customWidth="1"/>
    <col min="5606" max="5606" width="54.5703125" style="1289" customWidth="1"/>
    <col min="5607" max="5608" width="22.85546875" style="1289" customWidth="1"/>
    <col min="5609" max="5609" width="9.85546875" style="1289" customWidth="1"/>
    <col min="5610" max="5610" width="13" style="1289" customWidth="1"/>
    <col min="5611" max="5611" width="1" style="1289" customWidth="1"/>
    <col min="5612" max="5856" width="9.140625" style="1289"/>
    <col min="5857" max="5857" width="2.140625" style="1289" customWidth="1"/>
    <col min="5858" max="5858" width="8.7109375" style="1289" customWidth="1"/>
    <col min="5859" max="5859" width="9.85546875" style="1289" customWidth="1"/>
    <col min="5860" max="5860" width="1" style="1289" customWidth="1"/>
    <col min="5861" max="5861" width="10.85546875" style="1289" customWidth="1"/>
    <col min="5862" max="5862" width="54.5703125" style="1289" customWidth="1"/>
    <col min="5863" max="5864" width="22.85546875" style="1289" customWidth="1"/>
    <col min="5865" max="5865" width="9.85546875" style="1289" customWidth="1"/>
    <col min="5866" max="5866" width="13" style="1289" customWidth="1"/>
    <col min="5867" max="5867" width="1" style="1289" customWidth="1"/>
    <col min="5868" max="6112" width="9.140625" style="1289"/>
    <col min="6113" max="6113" width="2.140625" style="1289" customWidth="1"/>
    <col min="6114" max="6114" width="8.7109375" style="1289" customWidth="1"/>
    <col min="6115" max="6115" width="9.85546875" style="1289" customWidth="1"/>
    <col min="6116" max="6116" width="1" style="1289" customWidth="1"/>
    <col min="6117" max="6117" width="10.85546875" style="1289" customWidth="1"/>
    <col min="6118" max="6118" width="54.5703125" style="1289" customWidth="1"/>
    <col min="6119" max="6120" width="22.85546875" style="1289" customWidth="1"/>
    <col min="6121" max="6121" width="9.85546875" style="1289" customWidth="1"/>
    <col min="6122" max="6122" width="13" style="1289" customWidth="1"/>
    <col min="6123" max="6123" width="1" style="1289" customWidth="1"/>
    <col min="6124" max="6368" width="9.140625" style="1289"/>
    <col min="6369" max="6369" width="2.140625" style="1289" customWidth="1"/>
    <col min="6370" max="6370" width="8.7109375" style="1289" customWidth="1"/>
    <col min="6371" max="6371" width="9.85546875" style="1289" customWidth="1"/>
    <col min="6372" max="6372" width="1" style="1289" customWidth="1"/>
    <col min="6373" max="6373" width="10.85546875" style="1289" customWidth="1"/>
    <col min="6374" max="6374" width="54.5703125" style="1289" customWidth="1"/>
    <col min="6375" max="6376" width="22.85546875" style="1289" customWidth="1"/>
    <col min="6377" max="6377" width="9.85546875" style="1289" customWidth="1"/>
    <col min="6378" max="6378" width="13" style="1289" customWidth="1"/>
    <col min="6379" max="6379" width="1" style="1289" customWidth="1"/>
    <col min="6380" max="6624" width="9.140625" style="1289"/>
    <col min="6625" max="6625" width="2.140625" style="1289" customWidth="1"/>
    <col min="6626" max="6626" width="8.7109375" style="1289" customWidth="1"/>
    <col min="6627" max="6627" width="9.85546875" style="1289" customWidth="1"/>
    <col min="6628" max="6628" width="1" style="1289" customWidth="1"/>
    <col min="6629" max="6629" width="10.85546875" style="1289" customWidth="1"/>
    <col min="6630" max="6630" width="54.5703125" style="1289" customWidth="1"/>
    <col min="6631" max="6632" width="22.85546875" style="1289" customWidth="1"/>
    <col min="6633" max="6633" width="9.85546875" style="1289" customWidth="1"/>
    <col min="6634" max="6634" width="13" style="1289" customWidth="1"/>
    <col min="6635" max="6635" width="1" style="1289" customWidth="1"/>
    <col min="6636" max="6880" width="9.140625" style="1289"/>
    <col min="6881" max="6881" width="2.140625" style="1289" customWidth="1"/>
    <col min="6882" max="6882" width="8.7109375" style="1289" customWidth="1"/>
    <col min="6883" max="6883" width="9.85546875" style="1289" customWidth="1"/>
    <col min="6884" max="6884" width="1" style="1289" customWidth="1"/>
    <col min="6885" max="6885" width="10.85546875" style="1289" customWidth="1"/>
    <col min="6886" max="6886" width="54.5703125" style="1289" customWidth="1"/>
    <col min="6887" max="6888" width="22.85546875" style="1289" customWidth="1"/>
    <col min="6889" max="6889" width="9.85546875" style="1289" customWidth="1"/>
    <col min="6890" max="6890" width="13" style="1289" customWidth="1"/>
    <col min="6891" max="6891" width="1" style="1289" customWidth="1"/>
    <col min="6892" max="7136" width="9.140625" style="1289"/>
    <col min="7137" max="7137" width="2.140625" style="1289" customWidth="1"/>
    <col min="7138" max="7138" width="8.7109375" style="1289" customWidth="1"/>
    <col min="7139" max="7139" width="9.85546875" style="1289" customWidth="1"/>
    <col min="7140" max="7140" width="1" style="1289" customWidth="1"/>
    <col min="7141" max="7141" width="10.85546875" style="1289" customWidth="1"/>
    <col min="7142" max="7142" width="54.5703125" style="1289" customWidth="1"/>
    <col min="7143" max="7144" width="22.85546875" style="1289" customWidth="1"/>
    <col min="7145" max="7145" width="9.85546875" style="1289" customWidth="1"/>
    <col min="7146" max="7146" width="13" style="1289" customWidth="1"/>
    <col min="7147" max="7147" width="1" style="1289" customWidth="1"/>
    <col min="7148" max="7392" width="9.140625" style="1289"/>
    <col min="7393" max="7393" width="2.140625" style="1289" customWidth="1"/>
    <col min="7394" max="7394" width="8.7109375" style="1289" customWidth="1"/>
    <col min="7395" max="7395" width="9.85546875" style="1289" customWidth="1"/>
    <col min="7396" max="7396" width="1" style="1289" customWidth="1"/>
    <col min="7397" max="7397" width="10.85546875" style="1289" customWidth="1"/>
    <col min="7398" max="7398" width="54.5703125" style="1289" customWidth="1"/>
    <col min="7399" max="7400" width="22.85546875" style="1289" customWidth="1"/>
    <col min="7401" max="7401" width="9.85546875" style="1289" customWidth="1"/>
    <col min="7402" max="7402" width="13" style="1289" customWidth="1"/>
    <col min="7403" max="7403" width="1" style="1289" customWidth="1"/>
    <col min="7404" max="7648" width="9.140625" style="1289"/>
    <col min="7649" max="7649" width="2.140625" style="1289" customWidth="1"/>
    <col min="7650" max="7650" width="8.7109375" style="1289" customWidth="1"/>
    <col min="7651" max="7651" width="9.85546875" style="1289" customWidth="1"/>
    <col min="7652" max="7652" width="1" style="1289" customWidth="1"/>
    <col min="7653" max="7653" width="10.85546875" style="1289" customWidth="1"/>
    <col min="7654" max="7654" width="54.5703125" style="1289" customWidth="1"/>
    <col min="7655" max="7656" width="22.85546875" style="1289" customWidth="1"/>
    <col min="7657" max="7657" width="9.85546875" style="1289" customWidth="1"/>
    <col min="7658" max="7658" width="13" style="1289" customWidth="1"/>
    <col min="7659" max="7659" width="1" style="1289" customWidth="1"/>
    <col min="7660" max="7904" width="9.140625" style="1289"/>
    <col min="7905" max="7905" width="2.140625" style="1289" customWidth="1"/>
    <col min="7906" max="7906" width="8.7109375" style="1289" customWidth="1"/>
    <col min="7907" max="7907" width="9.85546875" style="1289" customWidth="1"/>
    <col min="7908" max="7908" width="1" style="1289" customWidth="1"/>
    <col min="7909" max="7909" width="10.85546875" style="1289" customWidth="1"/>
    <col min="7910" max="7910" width="54.5703125" style="1289" customWidth="1"/>
    <col min="7911" max="7912" width="22.85546875" style="1289" customWidth="1"/>
    <col min="7913" max="7913" width="9.85546875" style="1289" customWidth="1"/>
    <col min="7914" max="7914" width="13" style="1289" customWidth="1"/>
    <col min="7915" max="7915" width="1" style="1289" customWidth="1"/>
    <col min="7916" max="8160" width="9.140625" style="1289"/>
    <col min="8161" max="8161" width="2.140625" style="1289" customWidth="1"/>
    <col min="8162" max="8162" width="8.7109375" style="1289" customWidth="1"/>
    <col min="8163" max="8163" width="9.85546875" style="1289" customWidth="1"/>
    <col min="8164" max="8164" width="1" style="1289" customWidth="1"/>
    <col min="8165" max="8165" width="10.85546875" style="1289" customWidth="1"/>
    <col min="8166" max="8166" width="54.5703125" style="1289" customWidth="1"/>
    <col min="8167" max="8168" width="22.85546875" style="1289" customWidth="1"/>
    <col min="8169" max="8169" width="9.85546875" style="1289" customWidth="1"/>
    <col min="8170" max="8170" width="13" style="1289" customWidth="1"/>
    <col min="8171" max="8171" width="1" style="1289" customWidth="1"/>
    <col min="8172" max="8416" width="9.140625" style="1289"/>
    <col min="8417" max="8417" width="2.140625" style="1289" customWidth="1"/>
    <col min="8418" max="8418" width="8.7109375" style="1289" customWidth="1"/>
    <col min="8419" max="8419" width="9.85546875" style="1289" customWidth="1"/>
    <col min="8420" max="8420" width="1" style="1289" customWidth="1"/>
    <col min="8421" max="8421" width="10.85546875" style="1289" customWidth="1"/>
    <col min="8422" max="8422" width="54.5703125" style="1289" customWidth="1"/>
    <col min="8423" max="8424" width="22.85546875" style="1289" customWidth="1"/>
    <col min="8425" max="8425" width="9.85546875" style="1289" customWidth="1"/>
    <col min="8426" max="8426" width="13" style="1289" customWidth="1"/>
    <col min="8427" max="8427" width="1" style="1289" customWidth="1"/>
    <col min="8428" max="8672" width="9.140625" style="1289"/>
    <col min="8673" max="8673" width="2.140625" style="1289" customWidth="1"/>
    <col min="8674" max="8674" width="8.7109375" style="1289" customWidth="1"/>
    <col min="8675" max="8675" width="9.85546875" style="1289" customWidth="1"/>
    <col min="8676" max="8676" width="1" style="1289" customWidth="1"/>
    <col min="8677" max="8677" width="10.85546875" style="1289" customWidth="1"/>
    <col min="8678" max="8678" width="54.5703125" style="1289" customWidth="1"/>
    <col min="8679" max="8680" width="22.85546875" style="1289" customWidth="1"/>
    <col min="8681" max="8681" width="9.85546875" style="1289" customWidth="1"/>
    <col min="8682" max="8682" width="13" style="1289" customWidth="1"/>
    <col min="8683" max="8683" width="1" style="1289" customWidth="1"/>
    <col min="8684" max="8928" width="9.140625" style="1289"/>
    <col min="8929" max="8929" width="2.140625" style="1289" customWidth="1"/>
    <col min="8930" max="8930" width="8.7109375" style="1289" customWidth="1"/>
    <col min="8931" max="8931" width="9.85546875" style="1289" customWidth="1"/>
    <col min="8932" max="8932" width="1" style="1289" customWidth="1"/>
    <col min="8933" max="8933" width="10.85546875" style="1289" customWidth="1"/>
    <col min="8934" max="8934" width="54.5703125" style="1289" customWidth="1"/>
    <col min="8935" max="8936" width="22.85546875" style="1289" customWidth="1"/>
    <col min="8937" max="8937" width="9.85546875" style="1289" customWidth="1"/>
    <col min="8938" max="8938" width="13" style="1289" customWidth="1"/>
    <col min="8939" max="8939" width="1" style="1289" customWidth="1"/>
    <col min="8940" max="9184" width="9.140625" style="1289"/>
    <col min="9185" max="9185" width="2.140625" style="1289" customWidth="1"/>
    <col min="9186" max="9186" width="8.7109375" style="1289" customWidth="1"/>
    <col min="9187" max="9187" width="9.85546875" style="1289" customWidth="1"/>
    <col min="9188" max="9188" width="1" style="1289" customWidth="1"/>
    <col min="9189" max="9189" width="10.85546875" style="1289" customWidth="1"/>
    <col min="9190" max="9190" width="54.5703125" style="1289" customWidth="1"/>
    <col min="9191" max="9192" width="22.85546875" style="1289" customWidth="1"/>
    <col min="9193" max="9193" width="9.85546875" style="1289" customWidth="1"/>
    <col min="9194" max="9194" width="13" style="1289" customWidth="1"/>
    <col min="9195" max="9195" width="1" style="1289" customWidth="1"/>
    <col min="9196" max="9440" width="9.140625" style="1289"/>
    <col min="9441" max="9441" width="2.140625" style="1289" customWidth="1"/>
    <col min="9442" max="9442" width="8.7109375" style="1289" customWidth="1"/>
    <col min="9443" max="9443" width="9.85546875" style="1289" customWidth="1"/>
    <col min="9444" max="9444" width="1" style="1289" customWidth="1"/>
    <col min="9445" max="9445" width="10.85546875" style="1289" customWidth="1"/>
    <col min="9446" max="9446" width="54.5703125" style="1289" customWidth="1"/>
    <col min="9447" max="9448" width="22.85546875" style="1289" customWidth="1"/>
    <col min="9449" max="9449" width="9.85546875" style="1289" customWidth="1"/>
    <col min="9450" max="9450" width="13" style="1289" customWidth="1"/>
    <col min="9451" max="9451" width="1" style="1289" customWidth="1"/>
    <col min="9452" max="9696" width="9.140625" style="1289"/>
    <col min="9697" max="9697" width="2.140625" style="1289" customWidth="1"/>
    <col min="9698" max="9698" width="8.7109375" style="1289" customWidth="1"/>
    <col min="9699" max="9699" width="9.85546875" style="1289" customWidth="1"/>
    <col min="9700" max="9700" width="1" style="1289" customWidth="1"/>
    <col min="9701" max="9701" width="10.85546875" style="1289" customWidth="1"/>
    <col min="9702" max="9702" width="54.5703125" style="1289" customWidth="1"/>
    <col min="9703" max="9704" width="22.85546875" style="1289" customWidth="1"/>
    <col min="9705" max="9705" width="9.85546875" style="1289" customWidth="1"/>
    <col min="9706" max="9706" width="13" style="1289" customWidth="1"/>
    <col min="9707" max="9707" width="1" style="1289" customWidth="1"/>
    <col min="9708" max="9952" width="9.140625" style="1289"/>
    <col min="9953" max="9953" width="2.140625" style="1289" customWidth="1"/>
    <col min="9954" max="9954" width="8.7109375" style="1289" customWidth="1"/>
    <col min="9955" max="9955" width="9.85546875" style="1289" customWidth="1"/>
    <col min="9956" max="9956" width="1" style="1289" customWidth="1"/>
    <col min="9957" max="9957" width="10.85546875" style="1289" customWidth="1"/>
    <col min="9958" max="9958" width="54.5703125" style="1289" customWidth="1"/>
    <col min="9959" max="9960" width="22.85546875" style="1289" customWidth="1"/>
    <col min="9961" max="9961" width="9.85546875" style="1289" customWidth="1"/>
    <col min="9962" max="9962" width="13" style="1289" customWidth="1"/>
    <col min="9963" max="9963" width="1" style="1289" customWidth="1"/>
    <col min="9964" max="10208" width="9.140625" style="1289"/>
    <col min="10209" max="10209" width="2.140625" style="1289" customWidth="1"/>
    <col min="10210" max="10210" width="8.7109375" style="1289" customWidth="1"/>
    <col min="10211" max="10211" width="9.85546875" style="1289" customWidth="1"/>
    <col min="10212" max="10212" width="1" style="1289" customWidth="1"/>
    <col min="10213" max="10213" width="10.85546875" style="1289" customWidth="1"/>
    <col min="10214" max="10214" width="54.5703125" style="1289" customWidth="1"/>
    <col min="10215" max="10216" width="22.85546875" style="1289" customWidth="1"/>
    <col min="10217" max="10217" width="9.85546875" style="1289" customWidth="1"/>
    <col min="10218" max="10218" width="13" style="1289" customWidth="1"/>
    <col min="10219" max="10219" width="1" style="1289" customWidth="1"/>
    <col min="10220" max="10464" width="9.140625" style="1289"/>
    <col min="10465" max="10465" width="2.140625" style="1289" customWidth="1"/>
    <col min="10466" max="10466" width="8.7109375" style="1289" customWidth="1"/>
    <col min="10467" max="10467" width="9.85546875" style="1289" customWidth="1"/>
    <col min="10468" max="10468" width="1" style="1289" customWidth="1"/>
    <col min="10469" max="10469" width="10.85546875" style="1289" customWidth="1"/>
    <col min="10470" max="10470" width="54.5703125" style="1289" customWidth="1"/>
    <col min="10471" max="10472" width="22.85546875" style="1289" customWidth="1"/>
    <col min="10473" max="10473" width="9.85546875" style="1289" customWidth="1"/>
    <col min="10474" max="10474" width="13" style="1289" customWidth="1"/>
    <col min="10475" max="10475" width="1" style="1289" customWidth="1"/>
    <col min="10476" max="10720" width="9.140625" style="1289"/>
    <col min="10721" max="10721" width="2.140625" style="1289" customWidth="1"/>
    <col min="10722" max="10722" width="8.7109375" style="1289" customWidth="1"/>
    <col min="10723" max="10723" width="9.85546875" style="1289" customWidth="1"/>
    <col min="10724" max="10724" width="1" style="1289" customWidth="1"/>
    <col min="10725" max="10725" width="10.85546875" style="1289" customWidth="1"/>
    <col min="10726" max="10726" width="54.5703125" style="1289" customWidth="1"/>
    <col min="10727" max="10728" width="22.85546875" style="1289" customWidth="1"/>
    <col min="10729" max="10729" width="9.85546875" style="1289" customWidth="1"/>
    <col min="10730" max="10730" width="13" style="1289" customWidth="1"/>
    <col min="10731" max="10731" width="1" style="1289" customWidth="1"/>
    <col min="10732" max="10976" width="9.140625" style="1289"/>
    <col min="10977" max="10977" width="2.140625" style="1289" customWidth="1"/>
    <col min="10978" max="10978" width="8.7109375" style="1289" customWidth="1"/>
    <col min="10979" max="10979" width="9.85546875" style="1289" customWidth="1"/>
    <col min="10980" max="10980" width="1" style="1289" customWidth="1"/>
    <col min="10981" max="10981" width="10.85546875" style="1289" customWidth="1"/>
    <col min="10982" max="10982" width="54.5703125" style="1289" customWidth="1"/>
    <col min="10983" max="10984" width="22.85546875" style="1289" customWidth="1"/>
    <col min="10985" max="10985" width="9.85546875" style="1289" customWidth="1"/>
    <col min="10986" max="10986" width="13" style="1289" customWidth="1"/>
    <col min="10987" max="10987" width="1" style="1289" customWidth="1"/>
    <col min="10988" max="11232" width="9.140625" style="1289"/>
    <col min="11233" max="11233" width="2.140625" style="1289" customWidth="1"/>
    <col min="11234" max="11234" width="8.7109375" style="1289" customWidth="1"/>
    <col min="11235" max="11235" width="9.85546875" style="1289" customWidth="1"/>
    <col min="11236" max="11236" width="1" style="1289" customWidth="1"/>
    <col min="11237" max="11237" width="10.85546875" style="1289" customWidth="1"/>
    <col min="11238" max="11238" width="54.5703125" style="1289" customWidth="1"/>
    <col min="11239" max="11240" width="22.85546875" style="1289" customWidth="1"/>
    <col min="11241" max="11241" width="9.85546875" style="1289" customWidth="1"/>
    <col min="11242" max="11242" width="13" style="1289" customWidth="1"/>
    <col min="11243" max="11243" width="1" style="1289" customWidth="1"/>
    <col min="11244" max="11488" width="9.140625" style="1289"/>
    <col min="11489" max="11489" width="2.140625" style="1289" customWidth="1"/>
    <col min="11490" max="11490" width="8.7109375" style="1289" customWidth="1"/>
    <col min="11491" max="11491" width="9.85546875" style="1289" customWidth="1"/>
    <col min="11492" max="11492" width="1" style="1289" customWidth="1"/>
    <col min="11493" max="11493" width="10.85546875" style="1289" customWidth="1"/>
    <col min="11494" max="11494" width="54.5703125" style="1289" customWidth="1"/>
    <col min="11495" max="11496" width="22.85546875" style="1289" customWidth="1"/>
    <col min="11497" max="11497" width="9.85546875" style="1289" customWidth="1"/>
    <col min="11498" max="11498" width="13" style="1289" customWidth="1"/>
    <col min="11499" max="11499" width="1" style="1289" customWidth="1"/>
    <col min="11500" max="11744" width="9.140625" style="1289"/>
    <col min="11745" max="11745" width="2.140625" style="1289" customWidth="1"/>
    <col min="11746" max="11746" width="8.7109375" style="1289" customWidth="1"/>
    <col min="11747" max="11747" width="9.85546875" style="1289" customWidth="1"/>
    <col min="11748" max="11748" width="1" style="1289" customWidth="1"/>
    <col min="11749" max="11749" width="10.85546875" style="1289" customWidth="1"/>
    <col min="11750" max="11750" width="54.5703125" style="1289" customWidth="1"/>
    <col min="11751" max="11752" width="22.85546875" style="1289" customWidth="1"/>
    <col min="11753" max="11753" width="9.85546875" style="1289" customWidth="1"/>
    <col min="11754" max="11754" width="13" style="1289" customWidth="1"/>
    <col min="11755" max="11755" width="1" style="1289" customWidth="1"/>
    <col min="11756" max="12000" width="9.140625" style="1289"/>
    <col min="12001" max="12001" width="2.140625" style="1289" customWidth="1"/>
    <col min="12002" max="12002" width="8.7109375" style="1289" customWidth="1"/>
    <col min="12003" max="12003" width="9.85546875" style="1289" customWidth="1"/>
    <col min="12004" max="12004" width="1" style="1289" customWidth="1"/>
    <col min="12005" max="12005" width="10.85546875" style="1289" customWidth="1"/>
    <col min="12006" max="12006" width="54.5703125" style="1289" customWidth="1"/>
    <col min="12007" max="12008" width="22.85546875" style="1289" customWidth="1"/>
    <col min="12009" max="12009" width="9.85546875" style="1289" customWidth="1"/>
    <col min="12010" max="12010" width="13" style="1289" customWidth="1"/>
    <col min="12011" max="12011" width="1" style="1289" customWidth="1"/>
    <col min="12012" max="12256" width="9.140625" style="1289"/>
    <col min="12257" max="12257" width="2.140625" style="1289" customWidth="1"/>
    <col min="12258" max="12258" width="8.7109375" style="1289" customWidth="1"/>
    <col min="12259" max="12259" width="9.85546875" style="1289" customWidth="1"/>
    <col min="12260" max="12260" width="1" style="1289" customWidth="1"/>
    <col min="12261" max="12261" width="10.85546875" style="1289" customWidth="1"/>
    <col min="12262" max="12262" width="54.5703125" style="1289" customWidth="1"/>
    <col min="12263" max="12264" width="22.85546875" style="1289" customWidth="1"/>
    <col min="12265" max="12265" width="9.85546875" style="1289" customWidth="1"/>
    <col min="12266" max="12266" width="13" style="1289" customWidth="1"/>
    <col min="12267" max="12267" width="1" style="1289" customWidth="1"/>
    <col min="12268" max="12512" width="9.140625" style="1289"/>
    <col min="12513" max="12513" width="2.140625" style="1289" customWidth="1"/>
    <col min="12514" max="12514" width="8.7109375" style="1289" customWidth="1"/>
    <col min="12515" max="12515" width="9.85546875" style="1289" customWidth="1"/>
    <col min="12516" max="12516" width="1" style="1289" customWidth="1"/>
    <col min="12517" max="12517" width="10.85546875" style="1289" customWidth="1"/>
    <col min="12518" max="12518" width="54.5703125" style="1289" customWidth="1"/>
    <col min="12519" max="12520" width="22.85546875" style="1289" customWidth="1"/>
    <col min="12521" max="12521" width="9.85546875" style="1289" customWidth="1"/>
    <col min="12522" max="12522" width="13" style="1289" customWidth="1"/>
    <col min="12523" max="12523" width="1" style="1289" customWidth="1"/>
    <col min="12524" max="12768" width="9.140625" style="1289"/>
    <col min="12769" max="12769" width="2.140625" style="1289" customWidth="1"/>
    <col min="12770" max="12770" width="8.7109375" style="1289" customWidth="1"/>
    <col min="12771" max="12771" width="9.85546875" style="1289" customWidth="1"/>
    <col min="12772" max="12772" width="1" style="1289" customWidth="1"/>
    <col min="12773" max="12773" width="10.85546875" style="1289" customWidth="1"/>
    <col min="12774" max="12774" width="54.5703125" style="1289" customWidth="1"/>
    <col min="12775" max="12776" width="22.85546875" style="1289" customWidth="1"/>
    <col min="12777" max="12777" width="9.85546875" style="1289" customWidth="1"/>
    <col min="12778" max="12778" width="13" style="1289" customWidth="1"/>
    <col min="12779" max="12779" width="1" style="1289" customWidth="1"/>
    <col min="12780" max="13024" width="9.140625" style="1289"/>
    <col min="13025" max="13025" width="2.140625" style="1289" customWidth="1"/>
    <col min="13026" max="13026" width="8.7109375" style="1289" customWidth="1"/>
    <col min="13027" max="13027" width="9.85546875" style="1289" customWidth="1"/>
    <col min="13028" max="13028" width="1" style="1289" customWidth="1"/>
    <col min="13029" max="13029" width="10.85546875" style="1289" customWidth="1"/>
    <col min="13030" max="13030" width="54.5703125" style="1289" customWidth="1"/>
    <col min="13031" max="13032" width="22.85546875" style="1289" customWidth="1"/>
    <col min="13033" max="13033" width="9.85546875" style="1289" customWidth="1"/>
    <col min="13034" max="13034" width="13" style="1289" customWidth="1"/>
    <col min="13035" max="13035" width="1" style="1289" customWidth="1"/>
    <col min="13036" max="13280" width="9.140625" style="1289"/>
    <col min="13281" max="13281" width="2.140625" style="1289" customWidth="1"/>
    <col min="13282" max="13282" width="8.7109375" style="1289" customWidth="1"/>
    <col min="13283" max="13283" width="9.85546875" style="1289" customWidth="1"/>
    <col min="13284" max="13284" width="1" style="1289" customWidth="1"/>
    <col min="13285" max="13285" width="10.85546875" style="1289" customWidth="1"/>
    <col min="13286" max="13286" width="54.5703125" style="1289" customWidth="1"/>
    <col min="13287" max="13288" width="22.85546875" style="1289" customWidth="1"/>
    <col min="13289" max="13289" width="9.85546875" style="1289" customWidth="1"/>
    <col min="13290" max="13290" width="13" style="1289" customWidth="1"/>
    <col min="13291" max="13291" width="1" style="1289" customWidth="1"/>
    <col min="13292" max="13536" width="9.140625" style="1289"/>
    <col min="13537" max="13537" width="2.140625" style="1289" customWidth="1"/>
    <col min="13538" max="13538" width="8.7109375" style="1289" customWidth="1"/>
    <col min="13539" max="13539" width="9.85546875" style="1289" customWidth="1"/>
    <col min="13540" max="13540" width="1" style="1289" customWidth="1"/>
    <col min="13541" max="13541" width="10.85546875" style="1289" customWidth="1"/>
    <col min="13542" max="13542" width="54.5703125" style="1289" customWidth="1"/>
    <col min="13543" max="13544" width="22.85546875" style="1289" customWidth="1"/>
    <col min="13545" max="13545" width="9.85546875" style="1289" customWidth="1"/>
    <col min="13546" max="13546" width="13" style="1289" customWidth="1"/>
    <col min="13547" max="13547" width="1" style="1289" customWidth="1"/>
    <col min="13548" max="13792" width="9.140625" style="1289"/>
    <col min="13793" max="13793" width="2.140625" style="1289" customWidth="1"/>
    <col min="13794" max="13794" width="8.7109375" style="1289" customWidth="1"/>
    <col min="13795" max="13795" width="9.85546875" style="1289" customWidth="1"/>
    <col min="13796" max="13796" width="1" style="1289" customWidth="1"/>
    <col min="13797" max="13797" width="10.85546875" style="1289" customWidth="1"/>
    <col min="13798" max="13798" width="54.5703125" style="1289" customWidth="1"/>
    <col min="13799" max="13800" width="22.85546875" style="1289" customWidth="1"/>
    <col min="13801" max="13801" width="9.85546875" style="1289" customWidth="1"/>
    <col min="13802" max="13802" width="13" style="1289" customWidth="1"/>
    <col min="13803" max="13803" width="1" style="1289" customWidth="1"/>
    <col min="13804" max="14048" width="9.140625" style="1289"/>
    <col min="14049" max="14049" width="2.140625" style="1289" customWidth="1"/>
    <col min="14050" max="14050" width="8.7109375" style="1289" customWidth="1"/>
    <col min="14051" max="14051" width="9.85546875" style="1289" customWidth="1"/>
    <col min="14052" max="14052" width="1" style="1289" customWidth="1"/>
    <col min="14053" max="14053" width="10.85546875" style="1289" customWidth="1"/>
    <col min="14054" max="14054" width="54.5703125" style="1289" customWidth="1"/>
    <col min="14055" max="14056" width="22.85546875" style="1289" customWidth="1"/>
    <col min="14057" max="14057" width="9.85546875" style="1289" customWidth="1"/>
    <col min="14058" max="14058" width="13" style="1289" customWidth="1"/>
    <col min="14059" max="14059" width="1" style="1289" customWidth="1"/>
    <col min="14060" max="14304" width="9.140625" style="1289"/>
    <col min="14305" max="14305" width="2.140625" style="1289" customWidth="1"/>
    <col min="14306" max="14306" width="8.7109375" style="1289" customWidth="1"/>
    <col min="14307" max="14307" width="9.85546875" style="1289" customWidth="1"/>
    <col min="14308" max="14308" width="1" style="1289" customWidth="1"/>
    <col min="14309" max="14309" width="10.85546875" style="1289" customWidth="1"/>
    <col min="14310" max="14310" width="54.5703125" style="1289" customWidth="1"/>
    <col min="14311" max="14312" width="22.85546875" style="1289" customWidth="1"/>
    <col min="14313" max="14313" width="9.85546875" style="1289" customWidth="1"/>
    <col min="14314" max="14314" width="13" style="1289" customWidth="1"/>
    <col min="14315" max="14315" width="1" style="1289" customWidth="1"/>
    <col min="14316" max="14560" width="9.140625" style="1289"/>
    <col min="14561" max="14561" width="2.140625" style="1289" customWidth="1"/>
    <col min="14562" max="14562" width="8.7109375" style="1289" customWidth="1"/>
    <col min="14563" max="14563" width="9.85546875" style="1289" customWidth="1"/>
    <col min="14564" max="14564" width="1" style="1289" customWidth="1"/>
    <col min="14565" max="14565" width="10.85546875" style="1289" customWidth="1"/>
    <col min="14566" max="14566" width="54.5703125" style="1289" customWidth="1"/>
    <col min="14567" max="14568" width="22.85546875" style="1289" customWidth="1"/>
    <col min="14569" max="14569" width="9.85546875" style="1289" customWidth="1"/>
    <col min="14570" max="14570" width="13" style="1289" customWidth="1"/>
    <col min="14571" max="14571" width="1" style="1289" customWidth="1"/>
    <col min="14572" max="14816" width="9.140625" style="1289"/>
    <col min="14817" max="14817" width="2.140625" style="1289" customWidth="1"/>
    <col min="14818" max="14818" width="8.7109375" style="1289" customWidth="1"/>
    <col min="14819" max="14819" width="9.85546875" style="1289" customWidth="1"/>
    <col min="14820" max="14820" width="1" style="1289" customWidth="1"/>
    <col min="14821" max="14821" width="10.85546875" style="1289" customWidth="1"/>
    <col min="14822" max="14822" width="54.5703125" style="1289" customWidth="1"/>
    <col min="14823" max="14824" width="22.85546875" style="1289" customWidth="1"/>
    <col min="14825" max="14825" width="9.85546875" style="1289" customWidth="1"/>
    <col min="14826" max="14826" width="13" style="1289" customWidth="1"/>
    <col min="14827" max="14827" width="1" style="1289" customWidth="1"/>
    <col min="14828" max="15072" width="9.140625" style="1289"/>
    <col min="15073" max="15073" width="2.140625" style="1289" customWidth="1"/>
    <col min="15074" max="15074" width="8.7109375" style="1289" customWidth="1"/>
    <col min="15075" max="15075" width="9.85546875" style="1289" customWidth="1"/>
    <col min="15076" max="15076" width="1" style="1289" customWidth="1"/>
    <col min="15077" max="15077" width="10.85546875" style="1289" customWidth="1"/>
    <col min="15078" max="15078" width="54.5703125" style="1289" customWidth="1"/>
    <col min="15079" max="15080" width="22.85546875" style="1289" customWidth="1"/>
    <col min="15081" max="15081" width="9.85546875" style="1289" customWidth="1"/>
    <col min="15082" max="15082" width="13" style="1289" customWidth="1"/>
    <col min="15083" max="15083" width="1" style="1289" customWidth="1"/>
    <col min="15084" max="15328" width="9.140625" style="1289"/>
    <col min="15329" max="15329" width="2.140625" style="1289" customWidth="1"/>
    <col min="15330" max="15330" width="8.7109375" style="1289" customWidth="1"/>
    <col min="15331" max="15331" width="9.85546875" style="1289" customWidth="1"/>
    <col min="15332" max="15332" width="1" style="1289" customWidth="1"/>
    <col min="15333" max="15333" width="10.85546875" style="1289" customWidth="1"/>
    <col min="15334" max="15334" width="54.5703125" style="1289" customWidth="1"/>
    <col min="15335" max="15336" width="22.85546875" style="1289" customWidth="1"/>
    <col min="15337" max="15337" width="9.85546875" style="1289" customWidth="1"/>
    <col min="15338" max="15338" width="13" style="1289" customWidth="1"/>
    <col min="15339" max="15339" width="1" style="1289" customWidth="1"/>
    <col min="15340" max="15584" width="9.140625" style="1289"/>
    <col min="15585" max="15585" width="2.140625" style="1289" customWidth="1"/>
    <col min="15586" max="15586" width="8.7109375" style="1289" customWidth="1"/>
    <col min="15587" max="15587" width="9.85546875" style="1289" customWidth="1"/>
    <col min="15588" max="15588" width="1" style="1289" customWidth="1"/>
    <col min="15589" max="15589" width="10.85546875" style="1289" customWidth="1"/>
    <col min="15590" max="15590" width="54.5703125" style="1289" customWidth="1"/>
    <col min="15591" max="15592" width="22.85546875" style="1289" customWidth="1"/>
    <col min="15593" max="15593" width="9.85546875" style="1289" customWidth="1"/>
    <col min="15594" max="15594" width="13" style="1289" customWidth="1"/>
    <col min="15595" max="15595" width="1" style="1289" customWidth="1"/>
    <col min="15596" max="15840" width="9.140625" style="1289"/>
    <col min="15841" max="15841" width="2.140625" style="1289" customWidth="1"/>
    <col min="15842" max="15842" width="8.7109375" style="1289" customWidth="1"/>
    <col min="15843" max="15843" width="9.85546875" style="1289" customWidth="1"/>
    <col min="15844" max="15844" width="1" style="1289" customWidth="1"/>
    <col min="15845" max="15845" width="10.85546875" style="1289" customWidth="1"/>
    <col min="15846" max="15846" width="54.5703125" style="1289" customWidth="1"/>
    <col min="15847" max="15848" width="22.85546875" style="1289" customWidth="1"/>
    <col min="15849" max="15849" width="9.85546875" style="1289" customWidth="1"/>
    <col min="15850" max="15850" width="13" style="1289" customWidth="1"/>
    <col min="15851" max="15851" width="1" style="1289" customWidth="1"/>
    <col min="15852" max="16096" width="9.140625" style="1289"/>
    <col min="16097" max="16097" width="2.140625" style="1289" customWidth="1"/>
    <col min="16098" max="16098" width="8.7109375" style="1289" customWidth="1"/>
    <col min="16099" max="16099" width="9.85546875" style="1289" customWidth="1"/>
    <col min="16100" max="16100" width="1" style="1289" customWidth="1"/>
    <col min="16101" max="16101" width="10.85546875" style="1289" customWidth="1"/>
    <col min="16102" max="16102" width="54.5703125" style="1289" customWidth="1"/>
    <col min="16103" max="16104" width="22.85546875" style="1289" customWidth="1"/>
    <col min="16105" max="16105" width="9.85546875" style="1289" customWidth="1"/>
    <col min="16106" max="16106" width="13" style="1289" customWidth="1"/>
    <col min="16107" max="16107" width="1" style="1289" customWidth="1"/>
    <col min="16108" max="16384" width="9.140625" style="1289"/>
  </cols>
  <sheetData>
    <row r="1" spans="1:12" ht="27.75" customHeight="1" x14ac:dyDescent="0.2">
      <c r="A1" s="1599"/>
      <c r="B1" s="1599"/>
      <c r="C1" s="1599"/>
      <c r="D1" s="1599"/>
      <c r="E1" s="1599"/>
      <c r="F1" s="1599"/>
      <c r="G1" s="1599"/>
      <c r="H1" s="1600" t="s">
        <v>717</v>
      </c>
      <c r="I1" s="1600"/>
      <c r="J1" s="1600"/>
      <c r="K1" s="1600"/>
      <c r="L1" s="1600"/>
    </row>
    <row r="2" spans="1:12" ht="42.75" customHeight="1" x14ac:dyDescent="0.2">
      <c r="A2" s="1290"/>
      <c r="B2" s="1290"/>
      <c r="C2" s="1601" t="s">
        <v>834</v>
      </c>
      <c r="D2" s="1601"/>
      <c r="E2" s="1601"/>
      <c r="F2" s="1601"/>
      <c r="G2" s="1601"/>
      <c r="H2" s="1601"/>
      <c r="I2" s="1601"/>
      <c r="J2" s="1601"/>
    </row>
    <row r="3" spans="1:12" s="1291" customFormat="1" ht="16.5" customHeight="1" x14ac:dyDescent="0.25">
      <c r="A3" s="1602" t="s">
        <v>0</v>
      </c>
      <c r="B3" s="1602" t="s">
        <v>1</v>
      </c>
      <c r="C3" s="1602" t="s">
        <v>2</v>
      </c>
      <c r="D3" s="1603" t="s">
        <v>3</v>
      </c>
      <c r="E3" s="1604" t="s">
        <v>716</v>
      </c>
      <c r="F3" s="1607" t="s">
        <v>708</v>
      </c>
      <c r="G3" s="1603" t="s">
        <v>709</v>
      </c>
      <c r="H3" s="1576" t="s">
        <v>711</v>
      </c>
      <c r="I3" s="1579" t="s">
        <v>750</v>
      </c>
      <c r="J3" s="1582" t="s">
        <v>715</v>
      </c>
      <c r="K3" s="1583"/>
      <c r="L3" s="1584"/>
    </row>
    <row r="4" spans="1:12" s="1291" customFormat="1" ht="26.25" customHeight="1" x14ac:dyDescent="0.25">
      <c r="A4" s="1602"/>
      <c r="B4" s="1602"/>
      <c r="C4" s="1602"/>
      <c r="D4" s="1603"/>
      <c r="E4" s="1605"/>
      <c r="F4" s="1608"/>
      <c r="G4" s="1603"/>
      <c r="H4" s="1577"/>
      <c r="I4" s="1580"/>
      <c r="J4" s="1585" t="s">
        <v>712</v>
      </c>
      <c r="K4" s="1292" t="s">
        <v>451</v>
      </c>
      <c r="L4" s="1587" t="s">
        <v>714</v>
      </c>
    </row>
    <row r="5" spans="1:12" ht="24" customHeight="1" x14ac:dyDescent="0.2">
      <c r="A5" s="1602"/>
      <c r="B5" s="1602"/>
      <c r="C5" s="1602"/>
      <c r="D5" s="1603"/>
      <c r="E5" s="1606"/>
      <c r="F5" s="1609"/>
      <c r="G5" s="1603"/>
      <c r="H5" s="1578"/>
      <c r="I5" s="1581"/>
      <c r="J5" s="1586"/>
      <c r="K5" s="1293" t="s">
        <v>713</v>
      </c>
      <c r="L5" s="1588"/>
    </row>
    <row r="6" spans="1:12" x14ac:dyDescent="0.2">
      <c r="A6" s="1455" t="s">
        <v>4</v>
      </c>
      <c r="B6" s="1294"/>
      <c r="C6" s="1294"/>
      <c r="D6" s="1295" t="s">
        <v>5</v>
      </c>
      <c r="E6" s="1296">
        <f>E10+E7</f>
        <v>18500</v>
      </c>
      <c r="F6" s="1296">
        <f t="shared" ref="F6:L6" si="0">F10+F7</f>
        <v>789841.99</v>
      </c>
      <c r="G6" s="1296">
        <f t="shared" si="0"/>
        <v>808341.99</v>
      </c>
      <c r="H6" s="1296">
        <f t="shared" si="0"/>
        <v>826166.41999999993</v>
      </c>
      <c r="I6" s="1342">
        <f>H6/G6</f>
        <v>1.0220506050910456</v>
      </c>
      <c r="J6" s="1296">
        <f t="shared" si="0"/>
        <v>7336.73</v>
      </c>
      <c r="K6" s="1296">
        <f t="shared" si="0"/>
        <v>7336.73</v>
      </c>
      <c r="L6" s="1456">
        <f t="shared" si="0"/>
        <v>342.96</v>
      </c>
    </row>
    <row r="7" spans="1:12" x14ac:dyDescent="0.2">
      <c r="A7" s="1457"/>
      <c r="B7" s="1331" t="s">
        <v>794</v>
      </c>
      <c r="C7" s="1332"/>
      <c r="D7" s="1333" t="s">
        <v>799</v>
      </c>
      <c r="E7" s="1334">
        <f>E8+E9</f>
        <v>0</v>
      </c>
      <c r="F7" s="1334">
        <f t="shared" ref="F7:H7" si="1">F8+F9</f>
        <v>0</v>
      </c>
      <c r="G7" s="1334">
        <f t="shared" si="1"/>
        <v>0</v>
      </c>
      <c r="H7" s="1334">
        <f t="shared" si="1"/>
        <v>183.45</v>
      </c>
      <c r="I7" s="1343">
        <v>0</v>
      </c>
      <c r="J7" s="1334">
        <f>J8+J9</f>
        <v>840.12</v>
      </c>
      <c r="K7" s="1334">
        <f t="shared" ref="K7" si="2">K8+K9</f>
        <v>840.12</v>
      </c>
      <c r="L7" s="1458">
        <f t="shared" ref="L7" si="3">L8+L9</f>
        <v>0</v>
      </c>
    </row>
    <row r="8" spans="1:12" x14ac:dyDescent="0.2">
      <c r="A8" s="1457"/>
      <c r="B8" s="1329"/>
      <c r="C8" s="1336" t="s">
        <v>132</v>
      </c>
      <c r="D8" s="1306" t="s">
        <v>133</v>
      </c>
      <c r="E8" s="1341">
        <v>0</v>
      </c>
      <c r="F8" s="1337">
        <v>0</v>
      </c>
      <c r="G8" s="1338">
        <v>0</v>
      </c>
      <c r="H8" s="1338">
        <v>101.75</v>
      </c>
      <c r="I8" s="1339">
        <v>0</v>
      </c>
      <c r="J8" s="1345">
        <v>840.12</v>
      </c>
      <c r="K8" s="1345">
        <v>840.12</v>
      </c>
      <c r="L8" s="1345">
        <v>0</v>
      </c>
    </row>
    <row r="9" spans="1:12" x14ac:dyDescent="0.2">
      <c r="A9" s="1459"/>
      <c r="B9" s="1330"/>
      <c r="C9" s="1340" t="s">
        <v>43</v>
      </c>
      <c r="D9" s="1306" t="s">
        <v>44</v>
      </c>
      <c r="E9" s="1341">
        <v>0</v>
      </c>
      <c r="F9" s="1344">
        <v>0</v>
      </c>
      <c r="G9" s="1345">
        <v>0</v>
      </c>
      <c r="H9" s="1345">
        <v>81.7</v>
      </c>
      <c r="I9" s="1339">
        <v>0</v>
      </c>
      <c r="J9" s="1345">
        <v>0</v>
      </c>
      <c r="K9" s="1345">
        <v>0</v>
      </c>
      <c r="L9" s="1345">
        <v>0</v>
      </c>
    </row>
    <row r="10" spans="1:12" ht="15" x14ac:dyDescent="0.2">
      <c r="A10" s="1460"/>
      <c r="B10" s="1297" t="s">
        <v>7</v>
      </c>
      <c r="C10" s="1335"/>
      <c r="D10" s="1299" t="s">
        <v>8</v>
      </c>
      <c r="E10" s="1300">
        <f>SUM(E11+E13)</f>
        <v>18500</v>
      </c>
      <c r="F10" s="1301">
        <f>SUM(F11+F13)</f>
        <v>789841.99</v>
      </c>
      <c r="G10" s="1302">
        <f>SUM(G11:G13)</f>
        <v>808341.99</v>
      </c>
      <c r="H10" s="1302">
        <f t="shared" ref="H10:L10" si="4">SUM(H11:H13)</f>
        <v>825982.97</v>
      </c>
      <c r="I10" s="1303">
        <f>H10/G10</f>
        <v>1.0218236590678655</v>
      </c>
      <c r="J10" s="1302">
        <f t="shared" si="4"/>
        <v>6496.61</v>
      </c>
      <c r="K10" s="1302">
        <f t="shared" si="4"/>
        <v>6496.61</v>
      </c>
      <c r="L10" s="1302">
        <f t="shared" si="4"/>
        <v>342.96</v>
      </c>
    </row>
    <row r="11" spans="1:12" ht="56.25" x14ac:dyDescent="0.2">
      <c r="A11" s="1461"/>
      <c r="B11" s="1304"/>
      <c r="C11" s="1305" t="s">
        <v>9</v>
      </c>
      <c r="D11" s="1306" t="s">
        <v>10</v>
      </c>
      <c r="E11" s="1307">
        <v>18500</v>
      </c>
      <c r="F11" s="1308" t="s">
        <v>6</v>
      </c>
      <c r="G11" s="1309">
        <v>18500</v>
      </c>
      <c r="H11" s="1346">
        <v>35114.53</v>
      </c>
      <c r="I11" s="1347">
        <f>H11/G11</f>
        <v>1.8980827027027027</v>
      </c>
      <c r="J11" s="1348">
        <v>5261.62</v>
      </c>
      <c r="K11" s="1348">
        <v>5261.62</v>
      </c>
      <c r="L11" s="1348">
        <v>342.96</v>
      </c>
    </row>
    <row r="12" spans="1:12" x14ac:dyDescent="0.2">
      <c r="A12" s="1461"/>
      <c r="B12" s="1304"/>
      <c r="C12" s="1340" t="s">
        <v>43</v>
      </c>
      <c r="D12" s="1306" t="s">
        <v>44</v>
      </c>
      <c r="E12" s="1307">
        <v>0</v>
      </c>
      <c r="F12" s="1308">
        <v>0</v>
      </c>
      <c r="G12" s="1309">
        <v>0</v>
      </c>
      <c r="H12" s="1346">
        <v>1026.45</v>
      </c>
      <c r="I12" s="1347">
        <v>0</v>
      </c>
      <c r="J12" s="1348">
        <v>1234.99</v>
      </c>
      <c r="K12" s="1348">
        <v>1234.99</v>
      </c>
      <c r="L12" s="1348">
        <v>0</v>
      </c>
    </row>
    <row r="13" spans="1:12" ht="56.25" x14ac:dyDescent="0.2">
      <c r="A13" s="1461"/>
      <c r="B13" s="1304"/>
      <c r="C13" s="1305" t="s">
        <v>11</v>
      </c>
      <c r="D13" s="1306" t="s">
        <v>12</v>
      </c>
      <c r="E13" s="1307">
        <v>0</v>
      </c>
      <c r="F13" s="1308">
        <f>G13-E13</f>
        <v>789841.99</v>
      </c>
      <c r="G13" s="1309">
        <v>789841.99</v>
      </c>
      <c r="H13" s="1346">
        <v>789841.99</v>
      </c>
      <c r="I13" s="1347">
        <f t="shared" ref="I13:I19" si="5">H13/G13</f>
        <v>1</v>
      </c>
      <c r="J13" s="1348">
        <v>0</v>
      </c>
      <c r="K13" s="1348">
        <v>0</v>
      </c>
      <c r="L13" s="1348">
        <v>0</v>
      </c>
    </row>
    <row r="14" spans="1:12" x14ac:dyDescent="0.2">
      <c r="A14" s="1462" t="s">
        <v>13</v>
      </c>
      <c r="B14" s="1310"/>
      <c r="C14" s="1310"/>
      <c r="D14" s="1311" t="s">
        <v>14</v>
      </c>
      <c r="E14" s="1312" t="str">
        <f>E15</f>
        <v>20 000,00</v>
      </c>
      <c r="F14" s="1313" t="str">
        <f>F15</f>
        <v>0,00</v>
      </c>
      <c r="G14" s="1314">
        <f>G15</f>
        <v>20000</v>
      </c>
      <c r="H14" s="1314">
        <f t="shared" ref="H14:L15" si="6">H15</f>
        <v>18960</v>
      </c>
      <c r="I14" s="1315">
        <f t="shared" si="5"/>
        <v>0.94799999999999995</v>
      </c>
      <c r="J14" s="1314">
        <f t="shared" si="6"/>
        <v>0</v>
      </c>
      <c r="K14" s="1314">
        <f t="shared" si="6"/>
        <v>0</v>
      </c>
      <c r="L14" s="1314">
        <f t="shared" si="6"/>
        <v>0</v>
      </c>
    </row>
    <row r="15" spans="1:12" ht="15" x14ac:dyDescent="0.2">
      <c r="A15" s="1460"/>
      <c r="B15" s="1297" t="s">
        <v>16</v>
      </c>
      <c r="C15" s="1298"/>
      <c r="D15" s="1299" t="s">
        <v>8</v>
      </c>
      <c r="E15" s="1300" t="s">
        <v>15</v>
      </c>
      <c r="F15" s="1301" t="s">
        <v>6</v>
      </c>
      <c r="G15" s="1302">
        <f>G16</f>
        <v>20000</v>
      </c>
      <c r="H15" s="1302">
        <f t="shared" si="6"/>
        <v>18960</v>
      </c>
      <c r="I15" s="1303">
        <f t="shared" si="5"/>
        <v>0.94799999999999995</v>
      </c>
      <c r="J15" s="1302">
        <f t="shared" si="6"/>
        <v>0</v>
      </c>
      <c r="K15" s="1302">
        <f t="shared" si="6"/>
        <v>0</v>
      </c>
      <c r="L15" s="1302">
        <f t="shared" si="6"/>
        <v>0</v>
      </c>
    </row>
    <row r="16" spans="1:12" x14ac:dyDescent="0.2">
      <c r="A16" s="1461"/>
      <c r="B16" s="1304"/>
      <c r="C16" s="1305" t="s">
        <v>17</v>
      </c>
      <c r="D16" s="1306" t="s">
        <v>18</v>
      </c>
      <c r="E16" s="1307" t="s">
        <v>15</v>
      </c>
      <c r="F16" s="1308" t="s">
        <v>6</v>
      </c>
      <c r="G16" s="1309">
        <v>20000</v>
      </c>
      <c r="H16" s="1346">
        <v>18960</v>
      </c>
      <c r="I16" s="1347">
        <f t="shared" si="5"/>
        <v>0.94799999999999995</v>
      </c>
      <c r="J16" s="1348">
        <v>0</v>
      </c>
      <c r="K16" s="1348">
        <v>0</v>
      </c>
      <c r="L16" s="1348">
        <v>0</v>
      </c>
    </row>
    <row r="17" spans="1:12" x14ac:dyDescent="0.2">
      <c r="A17" s="1462" t="s">
        <v>19</v>
      </c>
      <c r="B17" s="1310"/>
      <c r="C17" s="1310"/>
      <c r="D17" s="1311" t="s">
        <v>20</v>
      </c>
      <c r="E17" s="1312">
        <f>E18</f>
        <v>2000</v>
      </c>
      <c r="F17" s="1313">
        <f>F18</f>
        <v>139500</v>
      </c>
      <c r="G17" s="1314">
        <f>G18</f>
        <v>141500</v>
      </c>
      <c r="H17" s="1314">
        <f t="shared" ref="H17:L17" si="7">H18</f>
        <v>144984.92000000001</v>
      </c>
      <c r="I17" s="1315">
        <f t="shared" si="5"/>
        <v>1.0246284098939931</v>
      </c>
      <c r="J17" s="1314">
        <f t="shared" si="7"/>
        <v>0</v>
      </c>
      <c r="K17" s="1314">
        <f t="shared" si="7"/>
        <v>0</v>
      </c>
      <c r="L17" s="1314">
        <f t="shared" si="7"/>
        <v>0</v>
      </c>
    </row>
    <row r="18" spans="1:12" ht="15" x14ac:dyDescent="0.2">
      <c r="A18" s="1460"/>
      <c r="B18" s="1297" t="s">
        <v>21</v>
      </c>
      <c r="C18" s="1298"/>
      <c r="D18" s="1299" t="s">
        <v>22</v>
      </c>
      <c r="E18" s="1300">
        <f>E19+E22+E20+E21</f>
        <v>2000</v>
      </c>
      <c r="F18" s="1301">
        <f>F19+F22+F20+F21</f>
        <v>139500</v>
      </c>
      <c r="G18" s="1302">
        <f>SUM(G19:G22)</f>
        <v>141500</v>
      </c>
      <c r="H18" s="1302">
        <f t="shared" ref="H18:L18" si="8">SUM(H19:H22)</f>
        <v>144984.92000000001</v>
      </c>
      <c r="I18" s="1303">
        <f t="shared" si="5"/>
        <v>1.0246284098939931</v>
      </c>
      <c r="J18" s="1302">
        <f t="shared" si="8"/>
        <v>0</v>
      </c>
      <c r="K18" s="1302">
        <f t="shared" si="8"/>
        <v>0</v>
      </c>
      <c r="L18" s="1302">
        <f t="shared" si="8"/>
        <v>0</v>
      </c>
    </row>
    <row r="19" spans="1:12" ht="33.75" x14ac:dyDescent="0.2">
      <c r="A19" s="1461"/>
      <c r="B19" s="1304"/>
      <c r="C19" s="1305" t="s">
        <v>23</v>
      </c>
      <c r="D19" s="1306" t="s">
        <v>24</v>
      </c>
      <c r="E19" s="1307" t="s">
        <v>25</v>
      </c>
      <c r="F19" s="1308">
        <f>G19-E19</f>
        <v>0</v>
      </c>
      <c r="G19" s="1309">
        <v>2000</v>
      </c>
      <c r="H19" s="1346">
        <v>3778.56</v>
      </c>
      <c r="I19" s="1347">
        <f t="shared" si="5"/>
        <v>1.8892800000000001</v>
      </c>
      <c r="J19" s="1348">
        <v>0</v>
      </c>
      <c r="K19" s="1348">
        <v>0</v>
      </c>
      <c r="L19" s="1348">
        <v>0</v>
      </c>
    </row>
    <row r="20" spans="1:12" ht="22.5" x14ac:dyDescent="0.2">
      <c r="A20" s="1461"/>
      <c r="B20" s="1304"/>
      <c r="C20" s="1305" t="s">
        <v>80</v>
      </c>
      <c r="D20" s="1306" t="s">
        <v>81</v>
      </c>
      <c r="E20" s="1307">
        <v>0</v>
      </c>
      <c r="F20" s="1308">
        <v>0</v>
      </c>
      <c r="G20" s="1309">
        <v>0</v>
      </c>
      <c r="H20" s="1346">
        <v>0.28000000000000003</v>
      </c>
      <c r="I20" s="1347">
        <v>0</v>
      </c>
      <c r="J20" s="1348">
        <v>0</v>
      </c>
      <c r="K20" s="1348">
        <v>0</v>
      </c>
      <c r="L20" s="1348">
        <v>0</v>
      </c>
    </row>
    <row r="21" spans="1:12" x14ac:dyDescent="0.2">
      <c r="A21" s="1461"/>
      <c r="B21" s="1304"/>
      <c r="C21" s="1305" t="s">
        <v>45</v>
      </c>
      <c r="D21" s="1306" t="s">
        <v>46</v>
      </c>
      <c r="E21" s="1307">
        <v>0</v>
      </c>
      <c r="F21" s="1308">
        <v>0</v>
      </c>
      <c r="G21" s="1309">
        <v>0</v>
      </c>
      <c r="H21" s="1346">
        <v>1706.08</v>
      </c>
      <c r="I21" s="1347">
        <v>0</v>
      </c>
      <c r="J21" s="1348">
        <v>0</v>
      </c>
      <c r="K21" s="1348">
        <v>0</v>
      </c>
      <c r="L21" s="1348">
        <v>0</v>
      </c>
    </row>
    <row r="22" spans="1:12" ht="56.25" x14ac:dyDescent="0.2">
      <c r="A22" s="1461"/>
      <c r="B22" s="1304"/>
      <c r="C22" s="1305" t="s">
        <v>26</v>
      </c>
      <c r="D22" s="1306" t="s">
        <v>27</v>
      </c>
      <c r="E22" s="1307">
        <v>0</v>
      </c>
      <c r="F22" s="1308">
        <f>G22-E22</f>
        <v>139500</v>
      </c>
      <c r="G22" s="1309">
        <v>139500</v>
      </c>
      <c r="H22" s="1346">
        <v>139500</v>
      </c>
      <c r="I22" s="1347">
        <f>H22/G22</f>
        <v>1</v>
      </c>
      <c r="J22" s="1348">
        <v>0</v>
      </c>
      <c r="K22" s="1348">
        <v>0</v>
      </c>
      <c r="L22" s="1348">
        <v>0</v>
      </c>
    </row>
    <row r="23" spans="1:12" x14ac:dyDescent="0.2">
      <c r="A23" s="1462" t="s">
        <v>28</v>
      </c>
      <c r="B23" s="1310"/>
      <c r="C23" s="1310"/>
      <c r="D23" s="1311" t="s">
        <v>29</v>
      </c>
      <c r="E23" s="1312">
        <f t="shared" ref="E23:L24" si="9">E24</f>
        <v>0</v>
      </c>
      <c r="F23" s="1313">
        <f t="shared" si="9"/>
        <v>41440</v>
      </c>
      <c r="G23" s="1314">
        <f t="shared" si="9"/>
        <v>41440</v>
      </c>
      <c r="H23" s="1314">
        <f t="shared" si="9"/>
        <v>41440.120000000003</v>
      </c>
      <c r="I23" s="1315">
        <f>H23/G23</f>
        <v>1.0000028957528959</v>
      </c>
      <c r="J23" s="1314">
        <f t="shared" si="9"/>
        <v>0</v>
      </c>
      <c r="K23" s="1314">
        <f t="shared" si="9"/>
        <v>0</v>
      </c>
      <c r="L23" s="1314">
        <f t="shared" si="9"/>
        <v>0</v>
      </c>
    </row>
    <row r="24" spans="1:12" ht="15" x14ac:dyDescent="0.2">
      <c r="A24" s="1460"/>
      <c r="B24" s="1297" t="s">
        <v>30</v>
      </c>
      <c r="C24" s="1298"/>
      <c r="D24" s="1299" t="s">
        <v>8</v>
      </c>
      <c r="E24" s="1300">
        <f t="shared" si="9"/>
        <v>0</v>
      </c>
      <c r="F24" s="1301">
        <f t="shared" si="9"/>
        <v>41440</v>
      </c>
      <c r="G24" s="1302">
        <f t="shared" si="9"/>
        <v>41440</v>
      </c>
      <c r="H24" s="1302">
        <f t="shared" si="9"/>
        <v>41440.120000000003</v>
      </c>
      <c r="I24" s="1303">
        <f t="shared" si="9"/>
        <v>1.0000028957528959</v>
      </c>
      <c r="J24" s="1302">
        <f t="shared" si="9"/>
        <v>0</v>
      </c>
      <c r="K24" s="1302">
        <f t="shared" si="9"/>
        <v>0</v>
      </c>
      <c r="L24" s="1302">
        <f t="shared" si="9"/>
        <v>0</v>
      </c>
    </row>
    <row r="25" spans="1:12" ht="45" x14ac:dyDescent="0.2">
      <c r="A25" s="1461"/>
      <c r="B25" s="1304"/>
      <c r="C25" s="1305" t="s">
        <v>31</v>
      </c>
      <c r="D25" s="1306" t="s">
        <v>32</v>
      </c>
      <c r="E25" s="1307">
        <v>0</v>
      </c>
      <c r="F25" s="1308">
        <f>G25-E25</f>
        <v>41440</v>
      </c>
      <c r="G25" s="1309">
        <v>41440</v>
      </c>
      <c r="H25" s="1346">
        <v>41440.120000000003</v>
      </c>
      <c r="I25" s="1347">
        <f>H25/G25</f>
        <v>1.0000028957528959</v>
      </c>
      <c r="J25" s="1348">
        <v>0</v>
      </c>
      <c r="K25" s="1348">
        <v>0</v>
      </c>
      <c r="L25" s="1348">
        <v>0</v>
      </c>
    </row>
    <row r="26" spans="1:12" x14ac:dyDescent="0.2">
      <c r="A26" s="1462" t="s">
        <v>33</v>
      </c>
      <c r="B26" s="1310"/>
      <c r="C26" s="1310"/>
      <c r="D26" s="1311" t="s">
        <v>34</v>
      </c>
      <c r="E26" s="1312">
        <f>E27</f>
        <v>866111</v>
      </c>
      <c r="F26" s="1313">
        <f>F27</f>
        <v>0</v>
      </c>
      <c r="G26" s="1314">
        <f>G27</f>
        <v>866111</v>
      </c>
      <c r="H26" s="1314">
        <f t="shared" ref="H26:L26" si="10">H27</f>
        <v>783293.35</v>
      </c>
      <c r="I26" s="1315">
        <f>H26/G26</f>
        <v>0.90437986586014951</v>
      </c>
      <c r="J26" s="1314">
        <f t="shared" si="10"/>
        <v>65297.900000000009</v>
      </c>
      <c r="K26" s="1314">
        <f t="shared" si="10"/>
        <v>52291.47</v>
      </c>
      <c r="L26" s="1314">
        <f t="shared" si="10"/>
        <v>1845.05</v>
      </c>
    </row>
    <row r="27" spans="1:12" ht="15" x14ac:dyDescent="0.2">
      <c r="A27" s="1460"/>
      <c r="B27" s="1297" t="s">
        <v>35</v>
      </c>
      <c r="C27" s="1298"/>
      <c r="D27" s="1299" t="s">
        <v>36</v>
      </c>
      <c r="E27" s="1300">
        <f>SUM(E28:E35)</f>
        <v>866111</v>
      </c>
      <c r="F27" s="1301">
        <f>SUM(F28:F35)</f>
        <v>0</v>
      </c>
      <c r="G27" s="1302">
        <f>SUM(G28:G35)</f>
        <v>866111</v>
      </c>
      <c r="H27" s="1302">
        <f t="shared" ref="H27:L27" si="11">SUM(H28:H35)</f>
        <v>783293.35</v>
      </c>
      <c r="I27" s="1303">
        <f>H27/G27</f>
        <v>0.90437986586014951</v>
      </c>
      <c r="J27" s="1302">
        <f t="shared" si="11"/>
        <v>65297.900000000009</v>
      </c>
      <c r="K27" s="1302">
        <f t="shared" si="11"/>
        <v>52291.47</v>
      </c>
      <c r="L27" s="1302">
        <f t="shared" si="11"/>
        <v>1845.05</v>
      </c>
    </row>
    <row r="28" spans="1:12" ht="33.75" x14ac:dyDescent="0.2">
      <c r="A28" s="1461"/>
      <c r="B28" s="1304"/>
      <c r="C28" s="1305" t="s">
        <v>37</v>
      </c>
      <c r="D28" s="1306" t="s">
        <v>38</v>
      </c>
      <c r="E28" s="1307">
        <v>58611</v>
      </c>
      <c r="F28" s="1308" t="s">
        <v>6</v>
      </c>
      <c r="G28" s="1309">
        <v>58611</v>
      </c>
      <c r="H28" s="1346">
        <v>98816.24</v>
      </c>
      <c r="I28" s="1347">
        <f>H28/G28</f>
        <v>1.6859674805070721</v>
      </c>
      <c r="J28" s="1348">
        <v>19759.13</v>
      </c>
      <c r="K28" s="1348">
        <v>16554.240000000002</v>
      </c>
      <c r="L28" s="1348">
        <v>1824.8</v>
      </c>
    </row>
    <row r="29" spans="1:12" x14ac:dyDescent="0.2">
      <c r="A29" s="1461"/>
      <c r="B29" s="1304"/>
      <c r="C29" s="1305" t="s">
        <v>17</v>
      </c>
      <c r="D29" s="1306" t="s">
        <v>18</v>
      </c>
      <c r="E29" s="1307">
        <v>0</v>
      </c>
      <c r="F29" s="1308">
        <v>0</v>
      </c>
      <c r="G29" s="1309">
        <v>0</v>
      </c>
      <c r="H29" s="1346">
        <v>35.200000000000003</v>
      </c>
      <c r="I29" s="1347">
        <v>0</v>
      </c>
      <c r="J29" s="1348">
        <v>0</v>
      </c>
      <c r="K29" s="1348">
        <v>0</v>
      </c>
      <c r="L29" s="1348">
        <v>0</v>
      </c>
    </row>
    <row r="30" spans="1:12" ht="56.25" x14ac:dyDescent="0.2">
      <c r="A30" s="1461"/>
      <c r="B30" s="1304"/>
      <c r="C30" s="1305" t="s">
        <v>9</v>
      </c>
      <c r="D30" s="1306" t="s">
        <v>10</v>
      </c>
      <c r="E30" s="1307">
        <v>90500</v>
      </c>
      <c r="F30" s="1308" t="s">
        <v>6</v>
      </c>
      <c r="G30" s="1309">
        <v>90500</v>
      </c>
      <c r="H30" s="1346">
        <v>86630.96</v>
      </c>
      <c r="I30" s="1347">
        <f t="shared" ref="I30:I35" si="12">H30/G30</f>
        <v>0.95724817679558016</v>
      </c>
      <c r="J30" s="1348">
        <v>8318.75</v>
      </c>
      <c r="K30" s="1348">
        <v>7534.54</v>
      </c>
      <c r="L30" s="1348">
        <v>0</v>
      </c>
    </row>
    <row r="31" spans="1:12" ht="33.75" x14ac:dyDescent="0.2">
      <c r="A31" s="1461"/>
      <c r="B31" s="1304"/>
      <c r="C31" s="1305" t="s">
        <v>39</v>
      </c>
      <c r="D31" s="1306" t="s">
        <v>40</v>
      </c>
      <c r="E31" s="1307">
        <v>4000</v>
      </c>
      <c r="F31" s="1308" t="s">
        <v>6</v>
      </c>
      <c r="G31" s="1309">
        <v>4000</v>
      </c>
      <c r="H31" s="1346">
        <v>36338.089999999997</v>
      </c>
      <c r="I31" s="1347">
        <f t="shared" si="12"/>
        <v>9.0845224999999985</v>
      </c>
      <c r="J31" s="1348">
        <v>560.74</v>
      </c>
      <c r="K31" s="1348">
        <v>560.74</v>
      </c>
      <c r="L31" s="1348">
        <v>0</v>
      </c>
    </row>
    <row r="32" spans="1:12" ht="33.75" x14ac:dyDescent="0.2">
      <c r="A32" s="1461"/>
      <c r="B32" s="1304"/>
      <c r="C32" s="1305" t="s">
        <v>41</v>
      </c>
      <c r="D32" s="1306" t="s">
        <v>42</v>
      </c>
      <c r="E32" s="1307">
        <v>698000</v>
      </c>
      <c r="F32" s="1308" t="s">
        <v>6</v>
      </c>
      <c r="G32" s="1309">
        <v>698000</v>
      </c>
      <c r="H32" s="1346">
        <v>545795.82999999996</v>
      </c>
      <c r="I32" s="1347">
        <f t="shared" si="12"/>
        <v>0.78194244985673345</v>
      </c>
      <c r="J32" s="1348">
        <v>14598.73</v>
      </c>
      <c r="K32" s="1348">
        <v>14598.73</v>
      </c>
      <c r="L32" s="1348">
        <v>20.25</v>
      </c>
    </row>
    <row r="33" spans="1:12" ht="22.5" x14ac:dyDescent="0.2">
      <c r="A33" s="1461"/>
      <c r="B33" s="1304"/>
      <c r="C33" s="1305" t="s">
        <v>80</v>
      </c>
      <c r="D33" s="1306" t="s">
        <v>81</v>
      </c>
      <c r="E33" s="1307">
        <v>0</v>
      </c>
      <c r="F33" s="1308">
        <v>0</v>
      </c>
      <c r="G33" s="1309">
        <v>0</v>
      </c>
      <c r="H33" s="1346">
        <v>1164.93</v>
      </c>
      <c r="I33" s="1347">
        <v>0</v>
      </c>
      <c r="J33" s="1348">
        <v>9017.33</v>
      </c>
      <c r="K33" s="1348">
        <v>0</v>
      </c>
      <c r="L33" s="1348">
        <v>0</v>
      </c>
    </row>
    <row r="34" spans="1:12" x14ac:dyDescent="0.2">
      <c r="A34" s="1461"/>
      <c r="B34" s="1304"/>
      <c r="C34" s="1305" t="s">
        <v>43</v>
      </c>
      <c r="D34" s="1306" t="s">
        <v>44</v>
      </c>
      <c r="E34" s="1307">
        <v>5000</v>
      </c>
      <c r="F34" s="1308" t="s">
        <v>6</v>
      </c>
      <c r="G34" s="1309">
        <v>5000</v>
      </c>
      <c r="H34" s="1346">
        <v>4032.87</v>
      </c>
      <c r="I34" s="1347">
        <f t="shared" si="12"/>
        <v>0.80657400000000001</v>
      </c>
      <c r="J34" s="1348">
        <v>13043.22</v>
      </c>
      <c r="K34" s="1348">
        <v>13043.22</v>
      </c>
      <c r="L34" s="1348">
        <v>0</v>
      </c>
    </row>
    <row r="35" spans="1:12" x14ac:dyDescent="0.2">
      <c r="A35" s="1461"/>
      <c r="B35" s="1304"/>
      <c r="C35" s="1305" t="s">
        <v>45</v>
      </c>
      <c r="D35" s="1306" t="s">
        <v>46</v>
      </c>
      <c r="E35" s="1307">
        <v>10000</v>
      </c>
      <c r="F35" s="1308" t="s">
        <v>6</v>
      </c>
      <c r="G35" s="1309">
        <v>10000</v>
      </c>
      <c r="H35" s="1346">
        <v>10479.23</v>
      </c>
      <c r="I35" s="1347">
        <f t="shared" si="12"/>
        <v>1.0479229999999999</v>
      </c>
      <c r="J35" s="1348">
        <v>0</v>
      </c>
      <c r="K35" s="1348">
        <v>0</v>
      </c>
      <c r="L35" s="1348">
        <v>0</v>
      </c>
    </row>
    <row r="36" spans="1:12" x14ac:dyDescent="0.2">
      <c r="A36" s="1462" t="s">
        <v>48</v>
      </c>
      <c r="B36" s="1310"/>
      <c r="C36" s="1310"/>
      <c r="D36" s="1311" t="s">
        <v>49</v>
      </c>
      <c r="E36" s="1312">
        <f>E37+E40</f>
        <v>120500</v>
      </c>
      <c r="F36" s="1313">
        <f>F37</f>
        <v>1917</v>
      </c>
      <c r="G36" s="1314">
        <f>G37+G40</f>
        <v>122417</v>
      </c>
      <c r="H36" s="1314">
        <f t="shared" ref="H36:L36" si="13">H37+H40</f>
        <v>123327.32999999999</v>
      </c>
      <c r="I36" s="1315">
        <f>H36/G36</f>
        <v>1.0074363037813374</v>
      </c>
      <c r="J36" s="1314">
        <f t="shared" si="13"/>
        <v>8658.6</v>
      </c>
      <c r="K36" s="1314">
        <f t="shared" si="13"/>
        <v>8658.6</v>
      </c>
      <c r="L36" s="1314">
        <f t="shared" si="13"/>
        <v>0</v>
      </c>
    </row>
    <row r="37" spans="1:12" ht="15" x14ac:dyDescent="0.2">
      <c r="A37" s="1460"/>
      <c r="B37" s="1297" t="s">
        <v>50</v>
      </c>
      <c r="C37" s="1298"/>
      <c r="D37" s="1299" t="s">
        <v>51</v>
      </c>
      <c r="E37" s="1300">
        <f>E38+E39</f>
        <v>118700</v>
      </c>
      <c r="F37" s="1300">
        <f t="shared" ref="F37:H37" si="14">F38+F39</f>
        <v>1917</v>
      </c>
      <c r="G37" s="1300">
        <f t="shared" si="14"/>
        <v>120617</v>
      </c>
      <c r="H37" s="1300">
        <f t="shared" si="14"/>
        <v>120660.4</v>
      </c>
      <c r="I37" s="1303">
        <f>H37/G37</f>
        <v>1.0003598166095988</v>
      </c>
      <c r="J37" s="1302">
        <f>J38+J39</f>
        <v>0</v>
      </c>
      <c r="K37" s="1302">
        <f t="shared" ref="K37:L37" si="15">K38+K39</f>
        <v>0</v>
      </c>
      <c r="L37" s="1302">
        <f t="shared" si="15"/>
        <v>0</v>
      </c>
    </row>
    <row r="38" spans="1:12" ht="56.25" x14ac:dyDescent="0.2">
      <c r="A38" s="1461"/>
      <c r="B38" s="1304"/>
      <c r="C38" s="1305" t="s">
        <v>11</v>
      </c>
      <c r="D38" s="1306" t="s">
        <v>12</v>
      </c>
      <c r="E38" s="1307">
        <v>118700</v>
      </c>
      <c r="F38" s="1308">
        <f>G38-E38</f>
        <v>1917</v>
      </c>
      <c r="G38" s="1309">
        <v>120617</v>
      </c>
      <c r="H38" s="1346">
        <v>120617</v>
      </c>
      <c r="I38" s="1347">
        <f>H38/G38</f>
        <v>1</v>
      </c>
      <c r="J38" s="1348">
        <v>0</v>
      </c>
      <c r="K38" s="1348">
        <v>0</v>
      </c>
      <c r="L38" s="1348">
        <v>0</v>
      </c>
    </row>
    <row r="39" spans="1:12" ht="45" x14ac:dyDescent="0.2">
      <c r="A39" s="1461"/>
      <c r="B39" s="1304"/>
      <c r="C39" s="1305" t="s">
        <v>149</v>
      </c>
      <c r="D39" s="1306" t="s">
        <v>150</v>
      </c>
      <c r="E39" s="1307">
        <v>0</v>
      </c>
      <c r="F39" s="1308">
        <v>0</v>
      </c>
      <c r="G39" s="1309">
        <v>0</v>
      </c>
      <c r="H39" s="1349">
        <v>43.4</v>
      </c>
      <c r="I39" s="1350">
        <v>0</v>
      </c>
      <c r="J39" s="1351">
        <v>0</v>
      </c>
      <c r="K39" s="1351">
        <v>0</v>
      </c>
      <c r="L39" s="1351">
        <v>0</v>
      </c>
    </row>
    <row r="40" spans="1:12" ht="22.5" x14ac:dyDescent="0.2">
      <c r="A40" s="1460"/>
      <c r="B40" s="1297" t="s">
        <v>52</v>
      </c>
      <c r="C40" s="1298"/>
      <c r="D40" s="1299" t="s">
        <v>53</v>
      </c>
      <c r="E40" s="1300">
        <f>SUM(E41:E43)</f>
        <v>1800</v>
      </c>
      <c r="F40" s="1301">
        <f>SUM(F41:F43)</f>
        <v>0</v>
      </c>
      <c r="G40" s="1302">
        <f>SUM(G41:G43)</f>
        <v>1800</v>
      </c>
      <c r="H40" s="1302">
        <f t="shared" ref="H40:L40" si="16">SUM(H41:H43)</f>
        <v>2666.9300000000003</v>
      </c>
      <c r="I40" s="1303">
        <f>H40/G40</f>
        <v>1.481627777777778</v>
      </c>
      <c r="J40" s="1302">
        <f t="shared" si="16"/>
        <v>8658.6</v>
      </c>
      <c r="K40" s="1302">
        <f t="shared" si="16"/>
        <v>8658.6</v>
      </c>
      <c r="L40" s="1302">
        <f t="shared" si="16"/>
        <v>0</v>
      </c>
    </row>
    <row r="41" spans="1:12" ht="22.5" x14ac:dyDescent="0.2">
      <c r="A41" s="1461"/>
      <c r="B41" s="1304"/>
      <c r="C41" s="1305" t="s">
        <v>54</v>
      </c>
      <c r="D41" s="1306" t="s">
        <v>55</v>
      </c>
      <c r="E41" s="1307">
        <v>1000</v>
      </c>
      <c r="F41" s="1308" t="s">
        <v>6</v>
      </c>
      <c r="G41" s="1309">
        <v>1000</v>
      </c>
      <c r="H41" s="1346">
        <v>1750</v>
      </c>
      <c r="I41" s="1347">
        <f>H41/G41</f>
        <v>1.75</v>
      </c>
      <c r="J41" s="1348">
        <v>8658.6</v>
      </c>
      <c r="K41" s="1348">
        <v>8658.6</v>
      </c>
      <c r="L41" s="1348">
        <v>0</v>
      </c>
    </row>
    <row r="42" spans="1:12" x14ac:dyDescent="0.2">
      <c r="A42" s="1461"/>
      <c r="B42" s="1304"/>
      <c r="C42" s="1305" t="s">
        <v>17</v>
      </c>
      <c r="D42" s="1306" t="s">
        <v>18</v>
      </c>
      <c r="E42" s="1307">
        <v>200</v>
      </c>
      <c r="F42" s="1308" t="s">
        <v>6</v>
      </c>
      <c r="G42" s="1309">
        <v>200</v>
      </c>
      <c r="H42" s="1346">
        <v>307.57</v>
      </c>
      <c r="I42" s="1347">
        <f t="shared" ref="I42:I43" si="17">H42/G42</f>
        <v>1.5378499999999999</v>
      </c>
      <c r="J42" s="1348">
        <v>0</v>
      </c>
      <c r="K42" s="1348">
        <v>0</v>
      </c>
      <c r="L42" s="1348">
        <v>0</v>
      </c>
    </row>
    <row r="43" spans="1:12" x14ac:dyDescent="0.2">
      <c r="A43" s="1461"/>
      <c r="B43" s="1304"/>
      <c r="C43" s="1305" t="s">
        <v>45</v>
      </c>
      <c r="D43" s="1306" t="s">
        <v>46</v>
      </c>
      <c r="E43" s="1307">
        <v>600</v>
      </c>
      <c r="F43" s="1308" t="s">
        <v>6</v>
      </c>
      <c r="G43" s="1309">
        <v>600</v>
      </c>
      <c r="H43" s="1346">
        <v>609.36</v>
      </c>
      <c r="I43" s="1347">
        <f t="shared" si="17"/>
        <v>1.0156000000000001</v>
      </c>
      <c r="J43" s="1348">
        <v>0</v>
      </c>
      <c r="K43" s="1348">
        <v>0</v>
      </c>
      <c r="L43" s="1348">
        <v>0</v>
      </c>
    </row>
    <row r="44" spans="1:12" ht="33.75" x14ac:dyDescent="0.2">
      <c r="A44" s="1462" t="s">
        <v>56</v>
      </c>
      <c r="B44" s="1310"/>
      <c r="C44" s="1310"/>
      <c r="D44" s="1311" t="s">
        <v>57</v>
      </c>
      <c r="E44" s="1312" t="str">
        <f t="shared" ref="E44:L45" si="18">E45</f>
        <v>2 930,00</v>
      </c>
      <c r="F44" s="1313" t="str">
        <f t="shared" si="18"/>
        <v>0,00</v>
      </c>
      <c r="G44" s="1314">
        <f t="shared" si="18"/>
        <v>2930</v>
      </c>
      <c r="H44" s="1314">
        <f t="shared" si="18"/>
        <v>2930</v>
      </c>
      <c r="I44" s="1315">
        <f t="shared" ref="I44:I49" si="19">H44/G44</f>
        <v>1</v>
      </c>
      <c r="J44" s="1314">
        <f t="shared" si="18"/>
        <v>0</v>
      </c>
      <c r="K44" s="1314">
        <f t="shared" si="18"/>
        <v>0</v>
      </c>
      <c r="L44" s="1314">
        <f t="shared" si="18"/>
        <v>0</v>
      </c>
    </row>
    <row r="45" spans="1:12" ht="22.5" x14ac:dyDescent="0.2">
      <c r="A45" s="1460"/>
      <c r="B45" s="1297" t="s">
        <v>59</v>
      </c>
      <c r="C45" s="1298"/>
      <c r="D45" s="1299" t="s">
        <v>60</v>
      </c>
      <c r="E45" s="1300" t="str">
        <f t="shared" si="18"/>
        <v>2 930,00</v>
      </c>
      <c r="F45" s="1301" t="str">
        <f t="shared" si="18"/>
        <v>0,00</v>
      </c>
      <c r="G45" s="1302">
        <f t="shared" si="18"/>
        <v>2930</v>
      </c>
      <c r="H45" s="1302">
        <f t="shared" si="18"/>
        <v>2930</v>
      </c>
      <c r="I45" s="1303">
        <f t="shared" si="19"/>
        <v>1</v>
      </c>
      <c r="J45" s="1302">
        <f t="shared" si="18"/>
        <v>0</v>
      </c>
      <c r="K45" s="1302">
        <f t="shared" si="18"/>
        <v>0</v>
      </c>
      <c r="L45" s="1302">
        <f t="shared" si="18"/>
        <v>0</v>
      </c>
    </row>
    <row r="46" spans="1:12" ht="56.25" x14ac:dyDescent="0.2">
      <c r="A46" s="1461"/>
      <c r="B46" s="1304"/>
      <c r="C46" s="1305" t="s">
        <v>11</v>
      </c>
      <c r="D46" s="1306" t="s">
        <v>12</v>
      </c>
      <c r="E46" s="1307" t="s">
        <v>58</v>
      </c>
      <c r="F46" s="1308" t="s">
        <v>6</v>
      </c>
      <c r="G46" s="1352">
        <v>2930</v>
      </c>
      <c r="H46" s="1353">
        <v>2930</v>
      </c>
      <c r="I46" s="1354">
        <f t="shared" si="19"/>
        <v>1</v>
      </c>
      <c r="J46" s="1355">
        <v>0</v>
      </c>
      <c r="K46" s="1355">
        <v>0</v>
      </c>
      <c r="L46" s="1355">
        <v>0</v>
      </c>
    </row>
    <row r="47" spans="1:12" ht="45" x14ac:dyDescent="0.2">
      <c r="A47" s="1462" t="s">
        <v>61</v>
      </c>
      <c r="B47" s="1310"/>
      <c r="C47" s="1310"/>
      <c r="D47" s="1311" t="s">
        <v>62</v>
      </c>
      <c r="E47" s="1312">
        <f>E48+E51+E60+E71+E77</f>
        <v>17698489</v>
      </c>
      <c r="F47" s="1312">
        <f>F48+F51+F60+F71+F77</f>
        <v>581280</v>
      </c>
      <c r="G47" s="1314">
        <f>G48+G51+G60+G71+G77</f>
        <v>18279769</v>
      </c>
      <c r="H47" s="1314">
        <f>H48+H51+H60+H71+H77</f>
        <v>18065354.07</v>
      </c>
      <c r="I47" s="1315">
        <f t="shared" si="19"/>
        <v>0.98827036982797756</v>
      </c>
      <c r="J47" s="1314">
        <f>J48+J51+J60+J71+J77</f>
        <v>3262461.3699999996</v>
      </c>
      <c r="K47" s="1314">
        <f>K48+K51+K60+K71+K77</f>
        <v>2359516.9699999997</v>
      </c>
      <c r="L47" s="1314">
        <f>L48+L51+L60+L71+L77</f>
        <v>17949.100000000002</v>
      </c>
    </row>
    <row r="48" spans="1:12" ht="22.5" x14ac:dyDescent="0.2">
      <c r="A48" s="1460"/>
      <c r="B48" s="1297" t="s">
        <v>63</v>
      </c>
      <c r="C48" s="1298"/>
      <c r="D48" s="1299" t="s">
        <v>64</v>
      </c>
      <c r="E48" s="1300">
        <f>E49+E50</f>
        <v>30000</v>
      </c>
      <c r="F48" s="1300">
        <f t="shared" ref="F48:L48" si="20">F49+F50</f>
        <v>0</v>
      </c>
      <c r="G48" s="1300">
        <f t="shared" si="20"/>
        <v>30000</v>
      </c>
      <c r="H48" s="1300">
        <f t="shared" si="20"/>
        <v>62769.62</v>
      </c>
      <c r="I48" s="1316">
        <f t="shared" si="19"/>
        <v>2.0923206666666667</v>
      </c>
      <c r="J48" s="1300">
        <f t="shared" si="20"/>
        <v>54697.77</v>
      </c>
      <c r="K48" s="1300">
        <f t="shared" si="20"/>
        <v>54697.77</v>
      </c>
      <c r="L48" s="1463">
        <f t="shared" si="20"/>
        <v>0</v>
      </c>
    </row>
    <row r="49" spans="1:12" ht="33.75" x14ac:dyDescent="0.2">
      <c r="A49" s="1461"/>
      <c r="B49" s="1304"/>
      <c r="C49" s="1318" t="s">
        <v>66</v>
      </c>
      <c r="D49" s="1319" t="s">
        <v>67</v>
      </c>
      <c r="E49" s="1357" t="s">
        <v>65</v>
      </c>
      <c r="F49" s="1358">
        <f>G49-E49</f>
        <v>0</v>
      </c>
      <c r="G49" s="1359">
        <v>30000</v>
      </c>
      <c r="H49" s="1366">
        <v>62731.15</v>
      </c>
      <c r="I49" s="1367">
        <f t="shared" si="19"/>
        <v>2.0910383333333336</v>
      </c>
      <c r="J49" s="1368">
        <v>54697.77</v>
      </c>
      <c r="K49" s="1368">
        <v>54697.77</v>
      </c>
      <c r="L49" s="1368">
        <v>0</v>
      </c>
    </row>
    <row r="50" spans="1:12" ht="22.5" x14ac:dyDescent="0.2">
      <c r="A50" s="1461"/>
      <c r="B50" s="1356"/>
      <c r="C50" s="1305" t="s">
        <v>80</v>
      </c>
      <c r="D50" s="1306" t="s">
        <v>81</v>
      </c>
      <c r="E50" s="1365">
        <v>0</v>
      </c>
      <c r="F50" s="1365">
        <v>0</v>
      </c>
      <c r="G50" s="1365">
        <v>0</v>
      </c>
      <c r="H50" s="1348">
        <v>38.47</v>
      </c>
      <c r="I50" s="1347">
        <v>0</v>
      </c>
      <c r="J50" s="1348">
        <v>0</v>
      </c>
      <c r="K50" s="1348">
        <v>0</v>
      </c>
      <c r="L50" s="1348">
        <v>0</v>
      </c>
    </row>
    <row r="51" spans="1:12" ht="45" x14ac:dyDescent="0.2">
      <c r="A51" s="1460"/>
      <c r="B51" s="1297" t="s">
        <v>68</v>
      </c>
      <c r="C51" s="1360"/>
      <c r="D51" s="1361" t="s">
        <v>69</v>
      </c>
      <c r="E51" s="1362">
        <f>SUM(E52:E59)</f>
        <v>5224279</v>
      </c>
      <c r="F51" s="1362">
        <f t="shared" ref="F51:L51" si="21">SUM(F52:F59)</f>
        <v>-196720</v>
      </c>
      <c r="G51" s="1362">
        <f t="shared" si="21"/>
        <v>5027559</v>
      </c>
      <c r="H51" s="1362">
        <f t="shared" si="21"/>
        <v>5324329.21</v>
      </c>
      <c r="I51" s="1363">
        <f>H51/G51</f>
        <v>1.0590286876792494</v>
      </c>
      <c r="J51" s="1362">
        <f t="shared" si="21"/>
        <v>1115089.95</v>
      </c>
      <c r="K51" s="1362">
        <f t="shared" si="21"/>
        <v>773623.15</v>
      </c>
      <c r="L51" s="1464">
        <f t="shared" si="21"/>
        <v>732</v>
      </c>
    </row>
    <row r="52" spans="1:12" x14ac:dyDescent="0.2">
      <c r="A52" s="1461"/>
      <c r="B52" s="1304"/>
      <c r="C52" s="1305" t="s">
        <v>70</v>
      </c>
      <c r="D52" s="1306" t="s">
        <v>71</v>
      </c>
      <c r="E52" s="1307">
        <v>4212460</v>
      </c>
      <c r="F52" s="1308">
        <f>G52-E52</f>
        <v>0</v>
      </c>
      <c r="G52" s="1309">
        <v>4212460</v>
      </c>
      <c r="H52" s="1346">
        <v>4523952.91</v>
      </c>
      <c r="I52" s="1347">
        <f>H52/G52</f>
        <v>1.0739456066051667</v>
      </c>
      <c r="J52" s="1348">
        <v>673642.35</v>
      </c>
      <c r="K52" s="1348">
        <v>658905.55000000005</v>
      </c>
      <c r="L52" s="1348">
        <v>23</v>
      </c>
    </row>
    <row r="53" spans="1:12" x14ac:dyDescent="0.2">
      <c r="A53" s="1461"/>
      <c r="B53" s="1304"/>
      <c r="C53" s="1305" t="s">
        <v>72</v>
      </c>
      <c r="D53" s="1306" t="s">
        <v>73</v>
      </c>
      <c r="E53" s="1307">
        <v>132776</v>
      </c>
      <c r="F53" s="1308">
        <f t="shared" ref="F53:F59" si="22">G53-E53</f>
        <v>0</v>
      </c>
      <c r="G53" s="1309">
        <v>132776</v>
      </c>
      <c r="H53" s="1346">
        <v>102589.25</v>
      </c>
      <c r="I53" s="1347">
        <f t="shared" ref="I53:I59" si="23">H53/G53</f>
        <v>0.77264904802072665</v>
      </c>
      <c r="J53" s="1348">
        <v>65499.6</v>
      </c>
      <c r="K53" s="1348">
        <v>65499.6</v>
      </c>
      <c r="L53" s="1348">
        <v>624</v>
      </c>
    </row>
    <row r="54" spans="1:12" x14ac:dyDescent="0.2">
      <c r="A54" s="1461"/>
      <c r="B54" s="1304"/>
      <c r="C54" s="1305" t="s">
        <v>74</v>
      </c>
      <c r="D54" s="1306" t="s">
        <v>75</v>
      </c>
      <c r="E54" s="1307">
        <v>126973</v>
      </c>
      <c r="F54" s="1308">
        <f t="shared" si="22"/>
        <v>0</v>
      </c>
      <c r="G54" s="1309">
        <v>126973</v>
      </c>
      <c r="H54" s="1346">
        <v>125569</v>
      </c>
      <c r="I54" s="1347">
        <f t="shared" si="23"/>
        <v>0.98894253108928665</v>
      </c>
      <c r="J54" s="1348">
        <v>2806</v>
      </c>
      <c r="K54" s="1348">
        <v>2806</v>
      </c>
      <c r="L54" s="1348">
        <v>85</v>
      </c>
    </row>
    <row r="55" spans="1:12" x14ac:dyDescent="0.2">
      <c r="A55" s="1461"/>
      <c r="B55" s="1304"/>
      <c r="C55" s="1305" t="s">
        <v>76</v>
      </c>
      <c r="D55" s="1306" t="s">
        <v>77</v>
      </c>
      <c r="E55" s="1307">
        <v>15670</v>
      </c>
      <c r="F55" s="1308">
        <f t="shared" si="22"/>
        <v>0</v>
      </c>
      <c r="G55" s="1309">
        <v>15670</v>
      </c>
      <c r="H55" s="1346">
        <v>16003.5</v>
      </c>
      <c r="I55" s="1347">
        <f t="shared" si="23"/>
        <v>1.0212827058072751</v>
      </c>
      <c r="J55" s="1348">
        <v>46412</v>
      </c>
      <c r="K55" s="1348">
        <v>46412</v>
      </c>
      <c r="L55" s="1348">
        <v>0</v>
      </c>
    </row>
    <row r="56" spans="1:12" x14ac:dyDescent="0.2">
      <c r="A56" s="1461"/>
      <c r="B56" s="1304"/>
      <c r="C56" s="1305" t="s">
        <v>78</v>
      </c>
      <c r="D56" s="1306" t="s">
        <v>79</v>
      </c>
      <c r="E56" s="1307">
        <v>180000</v>
      </c>
      <c r="F56" s="1308">
        <f t="shared" si="22"/>
        <v>-179720</v>
      </c>
      <c r="G56" s="1309">
        <v>280</v>
      </c>
      <c r="H56" s="1346">
        <v>3488</v>
      </c>
      <c r="I56" s="1347">
        <f t="shared" si="23"/>
        <v>12.457142857142857</v>
      </c>
      <c r="J56" s="1348">
        <v>0</v>
      </c>
      <c r="K56" s="1348">
        <v>0</v>
      </c>
      <c r="L56" s="1348">
        <v>0</v>
      </c>
    </row>
    <row r="57" spans="1:12" x14ac:dyDescent="0.2">
      <c r="A57" s="1461"/>
      <c r="B57" s="1304"/>
      <c r="C57" s="1305" t="s">
        <v>17</v>
      </c>
      <c r="D57" s="1306" t="s">
        <v>18</v>
      </c>
      <c r="E57" s="1307">
        <v>400</v>
      </c>
      <c r="F57" s="1308">
        <f t="shared" si="22"/>
        <v>0</v>
      </c>
      <c r="G57" s="1309">
        <v>400</v>
      </c>
      <c r="H57" s="1346">
        <v>308.2</v>
      </c>
      <c r="I57" s="1347">
        <f t="shared" si="23"/>
        <v>0.77049999999999996</v>
      </c>
      <c r="J57" s="1348">
        <v>0</v>
      </c>
      <c r="K57" s="1348">
        <v>0</v>
      </c>
      <c r="L57" s="1348">
        <v>0</v>
      </c>
    </row>
    <row r="58" spans="1:12" ht="22.5" x14ac:dyDescent="0.2">
      <c r="A58" s="1461"/>
      <c r="B58" s="1304"/>
      <c r="C58" s="1305" t="s">
        <v>80</v>
      </c>
      <c r="D58" s="1306" t="s">
        <v>81</v>
      </c>
      <c r="E58" s="1307">
        <v>18000</v>
      </c>
      <c r="F58" s="1308">
        <f t="shared" si="22"/>
        <v>-17000</v>
      </c>
      <c r="G58" s="1309">
        <v>1000</v>
      </c>
      <c r="H58" s="1346">
        <v>3415.35</v>
      </c>
      <c r="I58" s="1347">
        <f t="shared" si="23"/>
        <v>3.4153500000000001</v>
      </c>
      <c r="J58" s="1348">
        <v>326730</v>
      </c>
      <c r="K58" s="1348">
        <v>0</v>
      </c>
      <c r="L58" s="1348">
        <v>0</v>
      </c>
    </row>
    <row r="59" spans="1:12" ht="22.5" x14ac:dyDescent="0.2">
      <c r="A59" s="1461"/>
      <c r="B59" s="1304"/>
      <c r="C59" s="1305" t="s">
        <v>82</v>
      </c>
      <c r="D59" s="1306" t="s">
        <v>83</v>
      </c>
      <c r="E59" s="1307">
        <v>538000</v>
      </c>
      <c r="F59" s="1308">
        <f t="shared" si="22"/>
        <v>0</v>
      </c>
      <c r="G59" s="1309">
        <v>538000</v>
      </c>
      <c r="H59" s="1346">
        <v>549003</v>
      </c>
      <c r="I59" s="1347">
        <f t="shared" si="23"/>
        <v>1.0204516728624535</v>
      </c>
      <c r="J59" s="1348">
        <v>0</v>
      </c>
      <c r="K59" s="1348">
        <v>0</v>
      </c>
      <c r="L59" s="1348">
        <v>0</v>
      </c>
    </row>
    <row r="60" spans="1:12" ht="45" x14ac:dyDescent="0.2">
      <c r="A60" s="1460"/>
      <c r="B60" s="1297" t="s">
        <v>84</v>
      </c>
      <c r="C60" s="1298"/>
      <c r="D60" s="1299" t="s">
        <v>85</v>
      </c>
      <c r="E60" s="1300">
        <f>SUM(E61:E70)</f>
        <v>4433585</v>
      </c>
      <c r="F60" s="1300">
        <f>SUM(F61:F70)</f>
        <v>0</v>
      </c>
      <c r="G60" s="1300">
        <f t="shared" ref="G60:L60" si="24">SUM(G61:G70)</f>
        <v>4433585</v>
      </c>
      <c r="H60" s="1300">
        <f t="shared" si="24"/>
        <v>4392707.04</v>
      </c>
      <c r="I60" s="1316">
        <f>H60/G60</f>
        <v>0.99077993091369632</v>
      </c>
      <c r="J60" s="1300">
        <f t="shared" si="24"/>
        <v>1874472.6499999997</v>
      </c>
      <c r="K60" s="1300">
        <f t="shared" si="24"/>
        <v>1376352.0499999998</v>
      </c>
      <c r="L60" s="1463">
        <f t="shared" si="24"/>
        <v>17217.100000000002</v>
      </c>
    </row>
    <row r="61" spans="1:12" x14ac:dyDescent="0.2">
      <c r="A61" s="1461"/>
      <c r="B61" s="1304"/>
      <c r="C61" s="1305" t="s">
        <v>70</v>
      </c>
      <c r="D61" s="1306" t="s">
        <v>71</v>
      </c>
      <c r="E61" s="1307">
        <v>3028523</v>
      </c>
      <c r="F61" s="1308">
        <f>G61-E61</f>
        <v>0</v>
      </c>
      <c r="G61" s="1309">
        <v>3028523</v>
      </c>
      <c r="H61" s="1346">
        <v>2937416.39</v>
      </c>
      <c r="I61" s="1347">
        <f>H61/G61</f>
        <v>0.9699171477317492</v>
      </c>
      <c r="J61" s="1348">
        <v>1142679.67</v>
      </c>
      <c r="K61" s="1348">
        <v>1113846.07</v>
      </c>
      <c r="L61" s="1348">
        <v>11304.85</v>
      </c>
    </row>
    <row r="62" spans="1:12" x14ac:dyDescent="0.2">
      <c r="A62" s="1461"/>
      <c r="B62" s="1304"/>
      <c r="C62" s="1305" t="s">
        <v>72</v>
      </c>
      <c r="D62" s="1306" t="s">
        <v>73</v>
      </c>
      <c r="E62" s="1307">
        <v>663745</v>
      </c>
      <c r="F62" s="1308">
        <f t="shared" ref="F62:F70" si="25">G62-E62</f>
        <v>0</v>
      </c>
      <c r="G62" s="1309">
        <v>663745</v>
      </c>
      <c r="H62" s="1346">
        <v>620193.21</v>
      </c>
      <c r="I62" s="1347">
        <f t="shared" ref="I62:I70" si="26">H62/G62</f>
        <v>0.93438475619402028</v>
      </c>
      <c r="J62" s="1348">
        <v>100926.39</v>
      </c>
      <c r="K62" s="1348">
        <v>100894.39</v>
      </c>
      <c r="L62" s="1348">
        <v>2281.7600000000002</v>
      </c>
    </row>
    <row r="63" spans="1:12" x14ac:dyDescent="0.2">
      <c r="A63" s="1461"/>
      <c r="B63" s="1304"/>
      <c r="C63" s="1305" t="s">
        <v>74</v>
      </c>
      <c r="D63" s="1306" t="s">
        <v>75</v>
      </c>
      <c r="E63" s="1307">
        <v>6517</v>
      </c>
      <c r="F63" s="1308">
        <f t="shared" si="25"/>
        <v>0</v>
      </c>
      <c r="G63" s="1309">
        <v>6517</v>
      </c>
      <c r="H63" s="1346">
        <v>6557</v>
      </c>
      <c r="I63" s="1347">
        <f t="shared" si="26"/>
        <v>1.0061377934632501</v>
      </c>
      <c r="J63" s="1348">
        <v>1305.3</v>
      </c>
      <c r="K63" s="1348">
        <v>1305.3</v>
      </c>
      <c r="L63" s="1348">
        <v>23.4</v>
      </c>
    </row>
    <row r="64" spans="1:12" x14ac:dyDescent="0.2">
      <c r="A64" s="1461"/>
      <c r="B64" s="1304"/>
      <c r="C64" s="1305" t="s">
        <v>76</v>
      </c>
      <c r="D64" s="1306" t="s">
        <v>77</v>
      </c>
      <c r="E64" s="1307">
        <v>279200</v>
      </c>
      <c r="F64" s="1308">
        <f t="shared" si="25"/>
        <v>0</v>
      </c>
      <c r="G64" s="1309">
        <v>279200</v>
      </c>
      <c r="H64" s="1346">
        <v>273002.65000000002</v>
      </c>
      <c r="I64" s="1347">
        <f t="shared" si="26"/>
        <v>0.97780318767908314</v>
      </c>
      <c r="J64" s="1348">
        <v>151999.49</v>
      </c>
      <c r="K64" s="1348">
        <v>151999.49</v>
      </c>
      <c r="L64" s="1348">
        <v>1951.03</v>
      </c>
    </row>
    <row r="65" spans="1:12" x14ac:dyDescent="0.2">
      <c r="A65" s="1461"/>
      <c r="B65" s="1304"/>
      <c r="C65" s="1305" t="s">
        <v>86</v>
      </c>
      <c r="D65" s="1306" t="s">
        <v>87</v>
      </c>
      <c r="E65" s="1307">
        <v>65000</v>
      </c>
      <c r="F65" s="1308">
        <f t="shared" si="25"/>
        <v>0</v>
      </c>
      <c r="G65" s="1309">
        <v>65000</v>
      </c>
      <c r="H65" s="1346">
        <v>38868.300000000003</v>
      </c>
      <c r="I65" s="1347">
        <f t="shared" si="26"/>
        <v>0.59797384615384619</v>
      </c>
      <c r="J65" s="1348">
        <v>14092.7</v>
      </c>
      <c r="K65" s="1348">
        <v>7008.7</v>
      </c>
      <c r="L65" s="1348">
        <v>0</v>
      </c>
    </row>
    <row r="66" spans="1:12" x14ac:dyDescent="0.2">
      <c r="A66" s="1461"/>
      <c r="B66" s="1304"/>
      <c r="C66" s="1305" t="s">
        <v>88</v>
      </c>
      <c r="D66" s="1306" t="s">
        <v>89</v>
      </c>
      <c r="E66" s="1307">
        <v>93600</v>
      </c>
      <c r="F66" s="1308">
        <f t="shared" si="25"/>
        <v>0</v>
      </c>
      <c r="G66" s="1309">
        <v>93600</v>
      </c>
      <c r="H66" s="1346">
        <v>65048</v>
      </c>
      <c r="I66" s="1347">
        <f t="shared" si="26"/>
        <v>0.69495726495726495</v>
      </c>
      <c r="J66" s="1348">
        <v>0</v>
      </c>
      <c r="K66" s="1348">
        <v>0</v>
      </c>
      <c r="L66" s="1348">
        <v>0</v>
      </c>
    </row>
    <row r="67" spans="1:12" x14ac:dyDescent="0.2">
      <c r="A67" s="1461"/>
      <c r="B67" s="1304"/>
      <c r="C67" s="1305" t="s">
        <v>78</v>
      </c>
      <c r="D67" s="1306" t="s">
        <v>79</v>
      </c>
      <c r="E67" s="1307">
        <v>250000</v>
      </c>
      <c r="F67" s="1308">
        <f t="shared" si="25"/>
        <v>0</v>
      </c>
      <c r="G67" s="1309">
        <v>250000</v>
      </c>
      <c r="H67" s="1346">
        <v>389107.13</v>
      </c>
      <c r="I67" s="1347">
        <f t="shared" si="26"/>
        <v>1.5564285200000001</v>
      </c>
      <c r="J67" s="1348">
        <v>1129.9000000000001</v>
      </c>
      <c r="K67" s="1348">
        <v>937.9</v>
      </c>
      <c r="L67" s="1348">
        <v>1656.06</v>
      </c>
    </row>
    <row r="68" spans="1:12" ht="22.5" x14ac:dyDescent="0.2">
      <c r="A68" s="1461"/>
      <c r="B68" s="1304"/>
      <c r="C68" s="1375" t="s">
        <v>790</v>
      </c>
      <c r="D68" s="1376" t="s">
        <v>791</v>
      </c>
      <c r="E68" s="1307">
        <v>0</v>
      </c>
      <c r="F68" s="1308">
        <v>0</v>
      </c>
      <c r="G68" s="1309">
        <v>0</v>
      </c>
      <c r="H68" s="1346">
        <v>21</v>
      </c>
      <c r="I68" s="1347">
        <v>0</v>
      </c>
      <c r="J68" s="1348">
        <v>360.2</v>
      </c>
      <c r="K68" s="1348">
        <v>360.2</v>
      </c>
      <c r="L68" s="1348">
        <v>0</v>
      </c>
    </row>
    <row r="69" spans="1:12" x14ac:dyDescent="0.2">
      <c r="A69" s="1461"/>
      <c r="B69" s="1304"/>
      <c r="C69" s="1305" t="s">
        <v>17</v>
      </c>
      <c r="D69" s="1306" t="s">
        <v>18</v>
      </c>
      <c r="E69" s="1307">
        <v>7000</v>
      </c>
      <c r="F69" s="1308">
        <f t="shared" si="25"/>
        <v>0</v>
      </c>
      <c r="G69" s="1309">
        <v>7000</v>
      </c>
      <c r="H69" s="1346">
        <v>11363.4</v>
      </c>
      <c r="I69" s="1347">
        <f t="shared" si="26"/>
        <v>1.6233428571428572</v>
      </c>
      <c r="J69" s="1348">
        <v>0</v>
      </c>
      <c r="K69" s="1348">
        <v>0</v>
      </c>
      <c r="L69" s="1348">
        <v>0</v>
      </c>
    </row>
    <row r="70" spans="1:12" ht="22.5" x14ac:dyDescent="0.2">
      <c r="A70" s="1461"/>
      <c r="B70" s="1304"/>
      <c r="C70" s="1305" t="s">
        <v>80</v>
      </c>
      <c r="D70" s="1306" t="s">
        <v>81</v>
      </c>
      <c r="E70" s="1307">
        <v>40000</v>
      </c>
      <c r="F70" s="1308">
        <f t="shared" si="25"/>
        <v>0</v>
      </c>
      <c r="G70" s="1309">
        <v>40000</v>
      </c>
      <c r="H70" s="1346">
        <v>51129.96</v>
      </c>
      <c r="I70" s="1347">
        <f t="shared" si="26"/>
        <v>1.278249</v>
      </c>
      <c r="J70" s="1348">
        <v>461979</v>
      </c>
      <c r="K70" s="1348">
        <v>0</v>
      </c>
      <c r="L70" s="1348">
        <v>0</v>
      </c>
    </row>
    <row r="71" spans="1:12" ht="33.75" x14ac:dyDescent="0.2">
      <c r="A71" s="1460"/>
      <c r="B71" s="1297" t="s">
        <v>90</v>
      </c>
      <c r="C71" s="1298"/>
      <c r="D71" s="1299" t="s">
        <v>91</v>
      </c>
      <c r="E71" s="1300">
        <f>SUM(E72:E76)</f>
        <v>360000</v>
      </c>
      <c r="F71" s="1300">
        <f t="shared" ref="F71:L71" si="27">SUM(F72:F76)</f>
        <v>5000</v>
      </c>
      <c r="G71" s="1300">
        <f t="shared" si="27"/>
        <v>365000</v>
      </c>
      <c r="H71" s="1300">
        <f t="shared" si="27"/>
        <v>336009.22999999992</v>
      </c>
      <c r="I71" s="1316">
        <f>H71/G71</f>
        <v>0.92057323287671211</v>
      </c>
      <c r="J71" s="1300">
        <f t="shared" si="27"/>
        <v>218201</v>
      </c>
      <c r="K71" s="1300">
        <f t="shared" si="27"/>
        <v>154844</v>
      </c>
      <c r="L71" s="1463">
        <f t="shared" si="27"/>
        <v>0</v>
      </c>
    </row>
    <row r="72" spans="1:12" x14ac:dyDescent="0.2">
      <c r="A72" s="1461"/>
      <c r="B72" s="1304"/>
      <c r="C72" s="1305" t="s">
        <v>92</v>
      </c>
      <c r="D72" s="1306" t="s">
        <v>93</v>
      </c>
      <c r="E72" s="1307">
        <v>50000</v>
      </c>
      <c r="F72" s="1308">
        <f>G72-E72</f>
        <v>0</v>
      </c>
      <c r="G72" s="1309">
        <v>50000</v>
      </c>
      <c r="H72" s="1346">
        <v>42703.85</v>
      </c>
      <c r="I72" s="1347">
        <f>H72/G72</f>
        <v>0.85407699999999998</v>
      </c>
      <c r="J72" s="1348">
        <v>0</v>
      </c>
      <c r="K72" s="1348">
        <v>0</v>
      </c>
      <c r="L72" s="1348">
        <v>0</v>
      </c>
    </row>
    <row r="73" spans="1:12" ht="22.5" x14ac:dyDescent="0.2">
      <c r="A73" s="1461"/>
      <c r="B73" s="1304"/>
      <c r="C73" s="1305" t="s">
        <v>94</v>
      </c>
      <c r="D73" s="1306" t="s">
        <v>95</v>
      </c>
      <c r="E73" s="1307">
        <v>290000</v>
      </c>
      <c r="F73" s="1308">
        <f t="shared" ref="F73:F74" si="28">G73-E73</f>
        <v>5000</v>
      </c>
      <c r="G73" s="1309">
        <v>295000</v>
      </c>
      <c r="H73" s="1346">
        <v>281139.71999999997</v>
      </c>
      <c r="I73" s="1347">
        <f t="shared" ref="I73:I74" si="29">H73/G73</f>
        <v>0.95301599999999986</v>
      </c>
      <c r="J73" s="1348">
        <v>0</v>
      </c>
      <c r="K73" s="1348">
        <v>0</v>
      </c>
      <c r="L73" s="1348">
        <v>0</v>
      </c>
    </row>
    <row r="74" spans="1:12" ht="33.75" x14ac:dyDescent="0.2">
      <c r="A74" s="1461"/>
      <c r="B74" s="1304"/>
      <c r="C74" s="1305" t="s">
        <v>23</v>
      </c>
      <c r="D74" s="1306" t="s">
        <v>24</v>
      </c>
      <c r="E74" s="1357">
        <v>20000</v>
      </c>
      <c r="F74" s="1358">
        <f t="shared" si="28"/>
        <v>0</v>
      </c>
      <c r="G74" s="1359">
        <v>20000</v>
      </c>
      <c r="H74" s="1366">
        <v>11835.7</v>
      </c>
      <c r="I74" s="1347">
        <f t="shared" si="29"/>
        <v>0.59178500000000001</v>
      </c>
      <c r="J74" s="1368">
        <v>154844</v>
      </c>
      <c r="K74" s="1368">
        <v>154844</v>
      </c>
      <c r="L74" s="1368">
        <v>0</v>
      </c>
    </row>
    <row r="75" spans="1:12" x14ac:dyDescent="0.2">
      <c r="A75" s="1461"/>
      <c r="B75" s="1304"/>
      <c r="C75" s="1305" t="s">
        <v>17</v>
      </c>
      <c r="D75" s="1377" t="s">
        <v>18</v>
      </c>
      <c r="E75" s="1365">
        <v>0</v>
      </c>
      <c r="F75" s="1365">
        <v>0</v>
      </c>
      <c r="G75" s="1365">
        <v>0</v>
      </c>
      <c r="H75" s="1348">
        <v>17.600000000000001</v>
      </c>
      <c r="I75" s="1347">
        <v>0</v>
      </c>
      <c r="J75" s="1348">
        <v>0</v>
      </c>
      <c r="K75" s="1348">
        <v>0</v>
      </c>
      <c r="L75" s="1348">
        <v>0</v>
      </c>
    </row>
    <row r="76" spans="1:12" ht="22.5" x14ac:dyDescent="0.2">
      <c r="A76" s="1461"/>
      <c r="B76" s="1304"/>
      <c r="C76" s="1305" t="s">
        <v>80</v>
      </c>
      <c r="D76" s="1377" t="s">
        <v>81</v>
      </c>
      <c r="E76" s="1365">
        <v>0</v>
      </c>
      <c r="F76" s="1365">
        <v>0</v>
      </c>
      <c r="G76" s="1365">
        <v>0</v>
      </c>
      <c r="H76" s="1348">
        <v>312.36</v>
      </c>
      <c r="I76" s="1347">
        <v>0</v>
      </c>
      <c r="J76" s="1348">
        <v>63357</v>
      </c>
      <c r="K76" s="1348">
        <v>0</v>
      </c>
      <c r="L76" s="1348">
        <v>0</v>
      </c>
    </row>
    <row r="77" spans="1:12" ht="22.5" x14ac:dyDescent="0.2">
      <c r="A77" s="1460"/>
      <c r="B77" s="1297" t="s">
        <v>96</v>
      </c>
      <c r="C77" s="1298"/>
      <c r="D77" s="1299" t="s">
        <v>97</v>
      </c>
      <c r="E77" s="1362">
        <f>SUM(E78:E79)</f>
        <v>7650625</v>
      </c>
      <c r="F77" s="1362">
        <f t="shared" ref="F77:L77" si="30">SUM(F78:F79)</f>
        <v>773000</v>
      </c>
      <c r="G77" s="1362">
        <f t="shared" si="30"/>
        <v>8423625</v>
      </c>
      <c r="H77" s="1362">
        <f t="shared" si="30"/>
        <v>7949538.9699999997</v>
      </c>
      <c r="I77" s="1363">
        <f t="shared" ref="I77:I85" si="31">H77/G77</f>
        <v>0.94371947587885263</v>
      </c>
      <c r="J77" s="1362">
        <f t="shared" si="30"/>
        <v>0</v>
      </c>
      <c r="K77" s="1362">
        <f t="shared" si="30"/>
        <v>0</v>
      </c>
      <c r="L77" s="1464">
        <f t="shared" si="30"/>
        <v>0</v>
      </c>
    </row>
    <row r="78" spans="1:12" x14ac:dyDescent="0.2">
      <c r="A78" s="1461"/>
      <c r="B78" s="1304"/>
      <c r="C78" s="1305" t="s">
        <v>98</v>
      </c>
      <c r="D78" s="1306" t="s">
        <v>99</v>
      </c>
      <c r="E78" s="1307">
        <v>7050625</v>
      </c>
      <c r="F78" s="1308">
        <f>G78-E78</f>
        <v>0</v>
      </c>
      <c r="G78" s="1309">
        <v>7050625</v>
      </c>
      <c r="H78" s="1346">
        <v>6793520</v>
      </c>
      <c r="I78" s="1347">
        <f t="shared" si="31"/>
        <v>0.96353443843630882</v>
      </c>
      <c r="J78" s="1348">
        <v>0</v>
      </c>
      <c r="K78" s="1348">
        <v>0</v>
      </c>
      <c r="L78" s="1348">
        <v>0</v>
      </c>
    </row>
    <row r="79" spans="1:12" x14ac:dyDescent="0.2">
      <c r="A79" s="1461"/>
      <c r="B79" s="1304"/>
      <c r="C79" s="1305" t="s">
        <v>100</v>
      </c>
      <c r="D79" s="1306" t="s">
        <v>101</v>
      </c>
      <c r="E79" s="1307">
        <v>600000</v>
      </c>
      <c r="F79" s="1308">
        <f>G79-E79</f>
        <v>773000</v>
      </c>
      <c r="G79" s="1309">
        <v>1373000</v>
      </c>
      <c r="H79" s="1346">
        <v>1156018.97</v>
      </c>
      <c r="I79" s="1347">
        <f t="shared" si="31"/>
        <v>0.84196574654042244</v>
      </c>
      <c r="J79" s="1348">
        <v>0</v>
      </c>
      <c r="K79" s="1348">
        <v>0</v>
      </c>
      <c r="L79" s="1348">
        <v>0</v>
      </c>
    </row>
    <row r="80" spans="1:12" x14ac:dyDescent="0.2">
      <c r="A80" s="1462" t="s">
        <v>102</v>
      </c>
      <c r="B80" s="1310"/>
      <c r="C80" s="1310"/>
      <c r="D80" s="1311" t="s">
        <v>103</v>
      </c>
      <c r="E80" s="1312">
        <f>E81+E83+E85+E92</f>
        <v>19179463</v>
      </c>
      <c r="F80" s="1312">
        <f>F81+F83+F85+F92</f>
        <v>-314442.1999999999</v>
      </c>
      <c r="G80" s="1312">
        <f>G81+G83+G85+G92</f>
        <v>18865020.800000001</v>
      </c>
      <c r="H80" s="1312">
        <f>H81+H83+H85+H92</f>
        <v>18693280.690000001</v>
      </c>
      <c r="I80" s="1317">
        <f t="shared" si="31"/>
        <v>0.99089637314367551</v>
      </c>
      <c r="J80" s="1312">
        <f>J81+J83+J85+J92</f>
        <v>3043.79</v>
      </c>
      <c r="K80" s="1312">
        <f>K81+K83+K85+K92</f>
        <v>0</v>
      </c>
      <c r="L80" s="1465">
        <f>L81+L83+L85+L92</f>
        <v>0</v>
      </c>
    </row>
    <row r="81" spans="1:12" ht="22.5" x14ac:dyDescent="0.2">
      <c r="A81" s="1460"/>
      <c r="B81" s="1297" t="s">
        <v>104</v>
      </c>
      <c r="C81" s="1298"/>
      <c r="D81" s="1299" t="s">
        <v>105</v>
      </c>
      <c r="E81" s="1300">
        <f>E82</f>
        <v>12046396</v>
      </c>
      <c r="F81" s="1300">
        <f t="shared" ref="F81:L81" si="32">F82</f>
        <v>80468</v>
      </c>
      <c r="G81" s="1300">
        <f t="shared" si="32"/>
        <v>12126864</v>
      </c>
      <c r="H81" s="1300">
        <f t="shared" si="32"/>
        <v>12126864</v>
      </c>
      <c r="I81" s="1316">
        <f t="shared" si="31"/>
        <v>1</v>
      </c>
      <c r="J81" s="1300">
        <f t="shared" si="32"/>
        <v>0</v>
      </c>
      <c r="K81" s="1300">
        <f t="shared" si="32"/>
        <v>0</v>
      </c>
      <c r="L81" s="1463">
        <f t="shared" si="32"/>
        <v>0</v>
      </c>
    </row>
    <row r="82" spans="1:12" x14ac:dyDescent="0.2">
      <c r="A82" s="1461"/>
      <c r="B82" s="1304"/>
      <c r="C82" s="1305" t="s">
        <v>106</v>
      </c>
      <c r="D82" s="1306" t="s">
        <v>107</v>
      </c>
      <c r="E82" s="1307">
        <v>12046396</v>
      </c>
      <c r="F82" s="1308">
        <f>G82-E82</f>
        <v>80468</v>
      </c>
      <c r="G82" s="1309">
        <v>12126864</v>
      </c>
      <c r="H82" s="1346">
        <v>12126864</v>
      </c>
      <c r="I82" s="1347">
        <f t="shared" si="31"/>
        <v>1</v>
      </c>
      <c r="J82" s="1348">
        <v>0</v>
      </c>
      <c r="K82" s="1348">
        <v>0</v>
      </c>
      <c r="L82" s="1348">
        <v>0</v>
      </c>
    </row>
    <row r="83" spans="1:12" ht="22.5" x14ac:dyDescent="0.2">
      <c r="A83" s="1460"/>
      <c r="B83" s="1297" t="s">
        <v>108</v>
      </c>
      <c r="C83" s="1298"/>
      <c r="D83" s="1299" t="s">
        <v>109</v>
      </c>
      <c r="E83" s="1300" t="str">
        <f>E84</f>
        <v>4 736 148,00</v>
      </c>
      <c r="F83" s="1300">
        <f t="shared" ref="F83:L83" si="33">F84</f>
        <v>0</v>
      </c>
      <c r="G83" s="1300">
        <f t="shared" si="33"/>
        <v>4736148</v>
      </c>
      <c r="H83" s="1300">
        <f t="shared" si="33"/>
        <v>4736148</v>
      </c>
      <c r="I83" s="1316">
        <f t="shared" si="31"/>
        <v>1</v>
      </c>
      <c r="J83" s="1300">
        <f t="shared" si="33"/>
        <v>0</v>
      </c>
      <c r="K83" s="1300">
        <f t="shared" si="33"/>
        <v>0</v>
      </c>
      <c r="L83" s="1463">
        <f t="shared" si="33"/>
        <v>0</v>
      </c>
    </row>
    <row r="84" spans="1:12" x14ac:dyDescent="0.2">
      <c r="A84" s="1461"/>
      <c r="B84" s="1304"/>
      <c r="C84" s="1305" t="s">
        <v>106</v>
      </c>
      <c r="D84" s="1306" t="s">
        <v>107</v>
      </c>
      <c r="E84" s="1307" t="s">
        <v>110</v>
      </c>
      <c r="F84" s="1308">
        <f>G84-E84</f>
        <v>0</v>
      </c>
      <c r="G84" s="1309">
        <v>4736148</v>
      </c>
      <c r="H84" s="1346">
        <v>4736148</v>
      </c>
      <c r="I84" s="1347">
        <f t="shared" si="31"/>
        <v>1</v>
      </c>
      <c r="J84" s="1348">
        <v>0</v>
      </c>
      <c r="K84" s="1348">
        <v>0</v>
      </c>
      <c r="L84" s="1348">
        <v>0</v>
      </c>
    </row>
    <row r="85" spans="1:12" ht="15" x14ac:dyDescent="0.2">
      <c r="A85" s="1460"/>
      <c r="B85" s="1297" t="s">
        <v>111</v>
      </c>
      <c r="C85" s="1298"/>
      <c r="D85" s="1299" t="s">
        <v>112</v>
      </c>
      <c r="E85" s="1300">
        <f>SUM(E86:E91)</f>
        <v>2132300</v>
      </c>
      <c r="F85" s="1300">
        <f t="shared" ref="F85:J85" si="34">SUM(F86:F91)</f>
        <v>-394910.1999999999</v>
      </c>
      <c r="G85" s="1300">
        <f t="shared" si="34"/>
        <v>1737389.8</v>
      </c>
      <c r="H85" s="1300">
        <f t="shared" si="34"/>
        <v>1565649.69</v>
      </c>
      <c r="I85" s="1385">
        <f t="shared" si="31"/>
        <v>0.9011505017469309</v>
      </c>
      <c r="J85" s="1300">
        <f t="shared" si="34"/>
        <v>3043.79</v>
      </c>
      <c r="K85" s="1300">
        <f>SUM(K86:K91)</f>
        <v>0</v>
      </c>
      <c r="L85" s="1463">
        <f t="shared" ref="L85" si="35">SUM(L86:L91)</f>
        <v>0</v>
      </c>
    </row>
    <row r="86" spans="1:12" ht="22.5" x14ac:dyDescent="0.2">
      <c r="A86" s="1460"/>
      <c r="B86" s="1378"/>
      <c r="C86" s="1305" t="s">
        <v>54</v>
      </c>
      <c r="D86" s="1306" t="s">
        <v>55</v>
      </c>
      <c r="E86" s="1379">
        <v>0</v>
      </c>
      <c r="F86" s="1380">
        <v>0</v>
      </c>
      <c r="G86" s="1381">
        <v>0</v>
      </c>
      <c r="H86" s="1382">
        <v>3053.48</v>
      </c>
      <c r="I86" s="1386">
        <v>0</v>
      </c>
      <c r="J86" s="1384">
        <v>0</v>
      </c>
      <c r="K86" s="1384">
        <v>0</v>
      </c>
      <c r="L86" s="1384">
        <v>0</v>
      </c>
    </row>
    <row r="87" spans="1:12" x14ac:dyDescent="0.2">
      <c r="A87" s="1461"/>
      <c r="B87" s="1304"/>
      <c r="C87" s="1305" t="s">
        <v>43</v>
      </c>
      <c r="D87" s="1306" t="s">
        <v>44</v>
      </c>
      <c r="E87" s="1307">
        <v>100000</v>
      </c>
      <c r="F87" s="1308">
        <f>G87-E87</f>
        <v>0</v>
      </c>
      <c r="G87" s="1309">
        <v>100000</v>
      </c>
      <c r="H87" s="1346">
        <v>97444.18</v>
      </c>
      <c r="I87" s="1386">
        <f t="shared" ref="I87:I91" si="36">H87/G87</f>
        <v>0.97444179999999991</v>
      </c>
      <c r="J87" s="1348">
        <v>0</v>
      </c>
      <c r="K87" s="1348">
        <v>0</v>
      </c>
      <c r="L87" s="1348">
        <v>0</v>
      </c>
    </row>
    <row r="88" spans="1:12" ht="22.5" x14ac:dyDescent="0.2">
      <c r="A88" s="1461"/>
      <c r="B88" s="1304"/>
      <c r="C88" s="1305" t="s">
        <v>114</v>
      </c>
      <c r="D88" s="1306" t="s">
        <v>115</v>
      </c>
      <c r="E88" s="1307">
        <v>0</v>
      </c>
      <c r="F88" s="1308">
        <f t="shared" ref="F88:F91" si="37">G88-E88</f>
        <v>6320</v>
      </c>
      <c r="G88" s="1309">
        <v>6320</v>
      </c>
      <c r="H88" s="1346">
        <v>11820</v>
      </c>
      <c r="I88" s="1386">
        <f t="shared" si="36"/>
        <v>1.870253164556962</v>
      </c>
      <c r="J88" s="1348">
        <v>0</v>
      </c>
      <c r="K88" s="1348">
        <v>0</v>
      </c>
      <c r="L88" s="1348">
        <v>0</v>
      </c>
    </row>
    <row r="89" spans="1:12" x14ac:dyDescent="0.2">
      <c r="A89" s="1461"/>
      <c r="B89" s="1304"/>
      <c r="C89" s="1305" t="s">
        <v>45</v>
      </c>
      <c r="D89" s="1306" t="s">
        <v>46</v>
      </c>
      <c r="E89" s="1307">
        <v>2032300</v>
      </c>
      <c r="F89" s="1308">
        <f t="shared" si="37"/>
        <v>-465506.14999999991</v>
      </c>
      <c r="G89" s="1309">
        <v>1566793.85</v>
      </c>
      <c r="H89" s="1346">
        <v>1389056.08</v>
      </c>
      <c r="I89" s="1386">
        <f t="shared" si="36"/>
        <v>0.8865595687652208</v>
      </c>
      <c r="J89" s="1348">
        <v>3043.79</v>
      </c>
      <c r="K89" s="1348">
        <v>0</v>
      </c>
      <c r="L89" s="1348">
        <v>0</v>
      </c>
    </row>
    <row r="90" spans="1:12" ht="33.75" x14ac:dyDescent="0.2">
      <c r="A90" s="1461"/>
      <c r="B90" s="1304"/>
      <c r="C90" s="1305" t="s">
        <v>116</v>
      </c>
      <c r="D90" s="1306" t="s">
        <v>117</v>
      </c>
      <c r="E90" s="1307">
        <v>0</v>
      </c>
      <c r="F90" s="1308">
        <f t="shared" si="37"/>
        <v>61609.18</v>
      </c>
      <c r="G90" s="1309">
        <v>61609.18</v>
      </c>
      <c r="H90" s="1346">
        <v>61609.18</v>
      </c>
      <c r="I90" s="1386">
        <f t="shared" si="36"/>
        <v>1</v>
      </c>
      <c r="J90" s="1348">
        <v>0</v>
      </c>
      <c r="K90" s="1348">
        <v>0</v>
      </c>
      <c r="L90" s="1348">
        <v>0</v>
      </c>
    </row>
    <row r="91" spans="1:12" ht="45" x14ac:dyDescent="0.2">
      <c r="A91" s="1461"/>
      <c r="B91" s="1304"/>
      <c r="C91" s="1305" t="s">
        <v>118</v>
      </c>
      <c r="D91" s="1306" t="s">
        <v>119</v>
      </c>
      <c r="E91" s="1307">
        <v>0</v>
      </c>
      <c r="F91" s="1308">
        <f t="shared" si="37"/>
        <v>2666.77</v>
      </c>
      <c r="G91" s="1309">
        <v>2666.77</v>
      </c>
      <c r="H91" s="1346">
        <v>2666.77</v>
      </c>
      <c r="I91" s="1383">
        <f t="shared" si="36"/>
        <v>1</v>
      </c>
      <c r="J91" s="1348">
        <v>0</v>
      </c>
      <c r="K91" s="1348">
        <v>0</v>
      </c>
      <c r="L91" s="1348">
        <v>0</v>
      </c>
    </row>
    <row r="92" spans="1:12" ht="22.5" x14ac:dyDescent="0.2">
      <c r="A92" s="1460"/>
      <c r="B92" s="1297" t="s">
        <v>120</v>
      </c>
      <c r="C92" s="1298"/>
      <c r="D92" s="1299" t="s">
        <v>121</v>
      </c>
      <c r="E92" s="1300" t="str">
        <f>E93</f>
        <v>264 619,00</v>
      </c>
      <c r="F92" s="1300" t="str">
        <f t="shared" ref="F92:L92" si="38">F93</f>
        <v>0,00</v>
      </c>
      <c r="G92" s="1300">
        <f t="shared" si="38"/>
        <v>264619</v>
      </c>
      <c r="H92" s="1300">
        <f t="shared" si="38"/>
        <v>264619</v>
      </c>
      <c r="I92" s="1316">
        <f>H92/G92</f>
        <v>1</v>
      </c>
      <c r="J92" s="1300">
        <f t="shared" si="38"/>
        <v>0</v>
      </c>
      <c r="K92" s="1300">
        <f t="shared" si="38"/>
        <v>0</v>
      </c>
      <c r="L92" s="1463">
        <f t="shared" si="38"/>
        <v>0</v>
      </c>
    </row>
    <row r="93" spans="1:12" x14ac:dyDescent="0.2">
      <c r="A93" s="1461"/>
      <c r="B93" s="1304"/>
      <c r="C93" s="1305" t="s">
        <v>106</v>
      </c>
      <c r="D93" s="1306" t="s">
        <v>107</v>
      </c>
      <c r="E93" s="1307" t="s">
        <v>122</v>
      </c>
      <c r="F93" s="1308" t="s">
        <v>6</v>
      </c>
      <c r="G93" s="1309">
        <v>264619</v>
      </c>
      <c r="H93" s="1346">
        <v>264619</v>
      </c>
      <c r="I93" s="1347">
        <f>H93/G93</f>
        <v>1</v>
      </c>
      <c r="J93" s="1348">
        <v>0</v>
      </c>
      <c r="K93" s="1348">
        <v>0</v>
      </c>
      <c r="L93" s="1348">
        <v>0</v>
      </c>
    </row>
    <row r="94" spans="1:12" x14ac:dyDescent="0.2">
      <c r="A94" s="1462" t="s">
        <v>123</v>
      </c>
      <c r="B94" s="1310"/>
      <c r="C94" s="1310"/>
      <c r="D94" s="1311" t="s">
        <v>124</v>
      </c>
      <c r="E94" s="1312">
        <f>E95+E101+E104+E112+E115</f>
        <v>803847</v>
      </c>
      <c r="F94" s="1312">
        <f>F95+F101+F104+F112+F115</f>
        <v>290006.52</v>
      </c>
      <c r="G94" s="1314">
        <f>G95+G101+G104+G112+G115</f>
        <v>1093853.52</v>
      </c>
      <c r="H94" s="1314">
        <f>H95+H101+H104+H112+H115</f>
        <v>1100320.3799999999</v>
      </c>
      <c r="I94" s="1315">
        <f>H94/G94</f>
        <v>1.0059119981622402</v>
      </c>
      <c r="J94" s="1314">
        <f>J95+J101+J104+J112+J115</f>
        <v>1165.42</v>
      </c>
      <c r="K94" s="1314">
        <f>K95+K101+K104+K112+K115</f>
        <v>799.5</v>
      </c>
      <c r="L94" s="1314">
        <f>L95+L101+L104+L112+L115</f>
        <v>0</v>
      </c>
    </row>
    <row r="95" spans="1:12" ht="15" x14ac:dyDescent="0.2">
      <c r="A95" s="1460"/>
      <c r="B95" s="1297" t="s">
        <v>125</v>
      </c>
      <c r="C95" s="1298"/>
      <c r="D95" s="1299" t="s">
        <v>126</v>
      </c>
      <c r="E95" s="1300">
        <f>SUM(E96:E100)</f>
        <v>16707</v>
      </c>
      <c r="F95" s="1300">
        <f t="shared" ref="F95:J95" si="39">SUM(F96:F100)</f>
        <v>11547</v>
      </c>
      <c r="G95" s="1300">
        <f t="shared" si="39"/>
        <v>28254</v>
      </c>
      <c r="H95" s="1300">
        <f t="shared" si="39"/>
        <v>39701.589999999997</v>
      </c>
      <c r="I95" s="1316">
        <f>H95/G95</f>
        <v>1.4051670559920717</v>
      </c>
      <c r="J95" s="1300">
        <f t="shared" si="39"/>
        <v>849.5</v>
      </c>
      <c r="K95" s="1300">
        <f>SUM(K96:K100)</f>
        <v>799.5</v>
      </c>
      <c r="L95" s="1463">
        <f t="shared" ref="L95" si="40">SUM(L96:L100)</f>
        <v>0</v>
      </c>
    </row>
    <row r="96" spans="1:12" ht="22.5" x14ac:dyDescent="0.2">
      <c r="A96" s="1460"/>
      <c r="B96" s="1378"/>
      <c r="C96" s="1447" t="s">
        <v>54</v>
      </c>
      <c r="D96" s="1448" t="s">
        <v>55</v>
      </c>
      <c r="E96" s="1449">
        <v>0</v>
      </c>
      <c r="F96" s="1450">
        <v>0</v>
      </c>
      <c r="G96" s="1451">
        <v>0</v>
      </c>
      <c r="H96" s="1452">
        <v>450</v>
      </c>
      <c r="I96" s="1453">
        <v>0</v>
      </c>
      <c r="J96" s="1454">
        <v>50</v>
      </c>
      <c r="K96" s="1454">
        <v>0</v>
      </c>
      <c r="L96" s="1454">
        <v>0</v>
      </c>
    </row>
    <row r="97" spans="1:12" ht="56.25" x14ac:dyDescent="0.2">
      <c r="A97" s="1461"/>
      <c r="B97" s="1304"/>
      <c r="C97" s="1392" t="s">
        <v>9</v>
      </c>
      <c r="D97" s="1393" t="s">
        <v>10</v>
      </c>
      <c r="E97" s="1394">
        <v>16707</v>
      </c>
      <c r="F97" s="1395">
        <f>G97-E97</f>
        <v>0</v>
      </c>
      <c r="G97" s="1396">
        <v>16707</v>
      </c>
      <c r="H97" s="1400">
        <v>27550.47</v>
      </c>
      <c r="I97" s="1401">
        <f>H97/G97</f>
        <v>1.649037529179386</v>
      </c>
      <c r="J97" s="1402">
        <v>799.5</v>
      </c>
      <c r="K97" s="1402">
        <v>799.5</v>
      </c>
      <c r="L97" s="1402">
        <v>0</v>
      </c>
    </row>
    <row r="98" spans="1:12" x14ac:dyDescent="0.2">
      <c r="A98" s="1461"/>
      <c r="B98" s="1304"/>
      <c r="C98" s="1305" t="s">
        <v>43</v>
      </c>
      <c r="D98" s="1306" t="s">
        <v>44</v>
      </c>
      <c r="E98" s="1307">
        <v>0</v>
      </c>
      <c r="F98" s="1308">
        <v>0</v>
      </c>
      <c r="G98" s="1309">
        <v>0</v>
      </c>
      <c r="H98" s="1353">
        <v>153.87</v>
      </c>
      <c r="I98" s="1354">
        <v>0</v>
      </c>
      <c r="J98" s="1355">
        <v>0</v>
      </c>
      <c r="K98" s="1355">
        <v>0</v>
      </c>
      <c r="L98" s="1355">
        <v>0</v>
      </c>
    </row>
    <row r="99" spans="1:12" ht="22.5" x14ac:dyDescent="0.2">
      <c r="A99" s="1461"/>
      <c r="B99" s="1304"/>
      <c r="C99" s="1305" t="s">
        <v>114</v>
      </c>
      <c r="D99" s="1306" t="s">
        <v>115</v>
      </c>
      <c r="E99" s="1307">
        <v>0</v>
      </c>
      <c r="F99" s="1308">
        <f t="shared" ref="F99:F100" si="41">G99-E99</f>
        <v>9000</v>
      </c>
      <c r="G99" s="1309">
        <v>9000</v>
      </c>
      <c r="H99" s="1353">
        <v>9000</v>
      </c>
      <c r="I99" s="1354">
        <f t="shared" ref="I99:I100" si="42">H99/G99</f>
        <v>1</v>
      </c>
      <c r="J99" s="1355">
        <v>0</v>
      </c>
      <c r="K99" s="1355">
        <v>0</v>
      </c>
      <c r="L99" s="1355">
        <v>0</v>
      </c>
    </row>
    <row r="100" spans="1:12" x14ac:dyDescent="0.2">
      <c r="A100" s="1461"/>
      <c r="B100" s="1304"/>
      <c r="C100" s="1305" t="s">
        <v>45</v>
      </c>
      <c r="D100" s="1306" t="s">
        <v>46</v>
      </c>
      <c r="E100" s="1307">
        <v>0</v>
      </c>
      <c r="F100" s="1308">
        <f t="shared" si="41"/>
        <v>2547</v>
      </c>
      <c r="G100" s="1309">
        <v>2547</v>
      </c>
      <c r="H100" s="1353">
        <v>2547.25</v>
      </c>
      <c r="I100" s="1354">
        <f t="shared" si="42"/>
        <v>1.0000981546917942</v>
      </c>
      <c r="J100" s="1355">
        <v>0</v>
      </c>
      <c r="K100" s="1355">
        <v>0</v>
      </c>
      <c r="L100" s="1355">
        <v>0</v>
      </c>
    </row>
    <row r="101" spans="1:12" ht="22.5" x14ac:dyDescent="0.2">
      <c r="A101" s="1460"/>
      <c r="B101" s="1297" t="s">
        <v>127</v>
      </c>
      <c r="C101" s="1298"/>
      <c r="D101" s="1299" t="s">
        <v>128</v>
      </c>
      <c r="E101" s="1300">
        <f>SUM(E102:E103)</f>
        <v>0</v>
      </c>
      <c r="F101" s="1300">
        <f>SUM(F102:F103)</f>
        <v>107211</v>
      </c>
      <c r="G101" s="1300">
        <f>SUM(G102:G103)</f>
        <v>107211</v>
      </c>
      <c r="H101" s="1300">
        <f>SUM(H102:H103)</f>
        <v>107211</v>
      </c>
      <c r="I101" s="1316">
        <f>H101/G101</f>
        <v>1</v>
      </c>
      <c r="J101" s="1300">
        <f>SUM(J102:J103)</f>
        <v>0</v>
      </c>
      <c r="K101" s="1300">
        <f>SUM(K102:K103)</f>
        <v>0</v>
      </c>
      <c r="L101" s="1463">
        <f>SUM(L102:L103)</f>
        <v>0</v>
      </c>
    </row>
    <row r="102" spans="1:12" ht="33.75" x14ac:dyDescent="0.2">
      <c r="A102" s="1461"/>
      <c r="B102" s="1304"/>
      <c r="C102" s="1305" t="s">
        <v>116</v>
      </c>
      <c r="D102" s="1306" t="s">
        <v>117</v>
      </c>
      <c r="E102" s="1307">
        <v>0</v>
      </c>
      <c r="F102" s="1308">
        <f t="shared" ref="F102:F103" si="43">G102-E102</f>
        <v>77211</v>
      </c>
      <c r="G102" s="1309">
        <v>77211</v>
      </c>
      <c r="H102" s="1346">
        <v>77211</v>
      </c>
      <c r="I102" s="1347">
        <f>H102/G102</f>
        <v>1</v>
      </c>
      <c r="J102" s="1348">
        <v>0</v>
      </c>
      <c r="K102" s="1348">
        <v>0</v>
      </c>
      <c r="L102" s="1348">
        <v>0</v>
      </c>
    </row>
    <row r="103" spans="1:12" ht="45" x14ac:dyDescent="0.2">
      <c r="A103" s="1461"/>
      <c r="B103" s="1304"/>
      <c r="C103" s="1305" t="s">
        <v>129</v>
      </c>
      <c r="D103" s="1306" t="s">
        <v>32</v>
      </c>
      <c r="E103" s="1307">
        <v>0</v>
      </c>
      <c r="F103" s="1308">
        <f t="shared" si="43"/>
        <v>30000</v>
      </c>
      <c r="G103" s="1309">
        <v>30000</v>
      </c>
      <c r="H103" s="1346">
        <v>30000</v>
      </c>
      <c r="I103" s="1347">
        <f>H103/G103</f>
        <v>1</v>
      </c>
      <c r="J103" s="1348">
        <v>0</v>
      </c>
      <c r="K103" s="1348">
        <v>0</v>
      </c>
      <c r="L103" s="1348">
        <v>0</v>
      </c>
    </row>
    <row r="104" spans="1:12" ht="15" x14ac:dyDescent="0.2">
      <c r="A104" s="1460"/>
      <c r="B104" s="1297" t="s">
        <v>130</v>
      </c>
      <c r="C104" s="1298"/>
      <c r="D104" s="1299" t="s">
        <v>131</v>
      </c>
      <c r="E104" s="1300">
        <f>SUM(E105:E111)</f>
        <v>466440</v>
      </c>
      <c r="F104" s="1300">
        <f t="shared" ref="F104:L104" si="44">SUM(F105:F111)</f>
        <v>131248.51999999999</v>
      </c>
      <c r="G104" s="1300">
        <f t="shared" si="44"/>
        <v>597688.52</v>
      </c>
      <c r="H104" s="1300">
        <f t="shared" si="44"/>
        <v>598849.52</v>
      </c>
      <c r="I104" s="1316">
        <f>H104/G104</f>
        <v>1.0019424833523656</v>
      </c>
      <c r="J104" s="1300">
        <f t="shared" si="44"/>
        <v>315.92</v>
      </c>
      <c r="K104" s="1300">
        <f t="shared" si="44"/>
        <v>0</v>
      </c>
      <c r="L104" s="1463">
        <f t="shared" si="44"/>
        <v>0</v>
      </c>
    </row>
    <row r="105" spans="1:12" x14ac:dyDescent="0.2">
      <c r="A105" s="1461"/>
      <c r="B105" s="1304"/>
      <c r="C105" s="1305" t="s">
        <v>17</v>
      </c>
      <c r="D105" s="1306" t="s">
        <v>18</v>
      </c>
      <c r="E105" s="1307">
        <v>204000</v>
      </c>
      <c r="F105" s="1308">
        <f>G105-E105</f>
        <v>-58854</v>
      </c>
      <c r="G105" s="1309">
        <v>145146</v>
      </c>
      <c r="H105" s="1346">
        <v>157611.85</v>
      </c>
      <c r="I105" s="1347">
        <f>H105/G105</f>
        <v>1.0858849020985766</v>
      </c>
      <c r="J105" s="1348">
        <v>0</v>
      </c>
      <c r="K105" s="1348">
        <v>0</v>
      </c>
      <c r="L105" s="1348">
        <v>0</v>
      </c>
    </row>
    <row r="106" spans="1:12" ht="56.25" x14ac:dyDescent="0.2">
      <c r="A106" s="1461"/>
      <c r="B106" s="1304"/>
      <c r="C106" s="1305" t="s">
        <v>9</v>
      </c>
      <c r="D106" s="1306" t="s">
        <v>10</v>
      </c>
      <c r="E106" s="1307">
        <v>4440</v>
      </c>
      <c r="F106" s="1308">
        <f t="shared" ref="F106:F110" si="45">G106-E106</f>
        <v>0</v>
      </c>
      <c r="G106" s="1309">
        <v>4440</v>
      </c>
      <c r="H106" s="1346">
        <v>4275.4799999999996</v>
      </c>
      <c r="I106" s="1347">
        <f t="shared" ref="I106:I110" si="46">H106/G106</f>
        <v>0.96294594594594585</v>
      </c>
      <c r="J106" s="1348">
        <v>0</v>
      </c>
      <c r="K106" s="1348">
        <v>0</v>
      </c>
      <c r="L106" s="1348">
        <v>0</v>
      </c>
    </row>
    <row r="107" spans="1:12" x14ac:dyDescent="0.2">
      <c r="A107" s="1461"/>
      <c r="B107" s="1304"/>
      <c r="C107" s="1305" t="s">
        <v>132</v>
      </c>
      <c r="D107" s="1306" t="s">
        <v>133</v>
      </c>
      <c r="E107" s="1307">
        <v>258000</v>
      </c>
      <c r="F107" s="1308">
        <f t="shared" si="45"/>
        <v>0</v>
      </c>
      <c r="G107" s="1309">
        <v>258000</v>
      </c>
      <c r="H107" s="1346">
        <v>249641.63</v>
      </c>
      <c r="I107" s="1347">
        <f t="shared" si="46"/>
        <v>0.96760321705426355</v>
      </c>
      <c r="J107" s="1348">
        <v>0</v>
      </c>
      <c r="K107" s="1348">
        <v>0</v>
      </c>
      <c r="L107" s="1348">
        <v>0</v>
      </c>
    </row>
    <row r="108" spans="1:12" x14ac:dyDescent="0.2">
      <c r="A108" s="1461"/>
      <c r="B108" s="1304"/>
      <c r="C108" s="1305" t="s">
        <v>43</v>
      </c>
      <c r="D108" s="1306" t="s">
        <v>44</v>
      </c>
      <c r="E108" s="1307">
        <v>0</v>
      </c>
      <c r="F108" s="1308">
        <v>0</v>
      </c>
      <c r="G108" s="1309">
        <v>0</v>
      </c>
      <c r="H108" s="1346">
        <v>5.7</v>
      </c>
      <c r="I108" s="1347">
        <v>0</v>
      </c>
      <c r="J108" s="1348">
        <v>0</v>
      </c>
      <c r="K108" s="1348">
        <v>0</v>
      </c>
      <c r="L108" s="1348">
        <v>0</v>
      </c>
    </row>
    <row r="109" spans="1:12" ht="33.75" x14ac:dyDescent="0.2">
      <c r="A109" s="1461"/>
      <c r="B109" s="1304"/>
      <c r="C109" s="1305" t="s">
        <v>116</v>
      </c>
      <c r="D109" s="1306" t="s">
        <v>117</v>
      </c>
      <c r="E109" s="1307">
        <v>0</v>
      </c>
      <c r="F109" s="1308">
        <f t="shared" si="45"/>
        <v>183195</v>
      </c>
      <c r="G109" s="1309">
        <v>183195</v>
      </c>
      <c r="H109" s="1346">
        <v>183195</v>
      </c>
      <c r="I109" s="1347">
        <f t="shared" si="46"/>
        <v>1</v>
      </c>
      <c r="J109" s="1348">
        <v>0</v>
      </c>
      <c r="K109" s="1348">
        <v>0</v>
      </c>
      <c r="L109" s="1348">
        <v>0</v>
      </c>
    </row>
    <row r="110" spans="1:12" ht="45" x14ac:dyDescent="0.2">
      <c r="A110" s="1461"/>
      <c r="B110" s="1304"/>
      <c r="C110" s="1447" t="s">
        <v>134</v>
      </c>
      <c r="D110" s="1448" t="s">
        <v>135</v>
      </c>
      <c r="E110" s="1472">
        <v>0</v>
      </c>
      <c r="F110" s="1473">
        <f t="shared" si="45"/>
        <v>6907.52</v>
      </c>
      <c r="G110" s="1474">
        <v>6907.52</v>
      </c>
      <c r="H110" s="1346">
        <v>4119.8599999999997</v>
      </c>
      <c r="I110" s="1347">
        <f t="shared" si="46"/>
        <v>0.59643113592143049</v>
      </c>
      <c r="J110" s="1348">
        <v>0</v>
      </c>
      <c r="K110" s="1348">
        <v>0</v>
      </c>
      <c r="L110" s="1348">
        <v>0</v>
      </c>
    </row>
    <row r="111" spans="1:12" ht="67.5" x14ac:dyDescent="0.2">
      <c r="A111" s="1461"/>
      <c r="B111" s="1356"/>
      <c r="C111" s="1392" t="s">
        <v>151</v>
      </c>
      <c r="D111" s="1393" t="s">
        <v>152</v>
      </c>
      <c r="E111" s="1471">
        <v>0</v>
      </c>
      <c r="F111" s="1471">
        <v>0</v>
      </c>
      <c r="G111" s="1471">
        <v>0</v>
      </c>
      <c r="H111" s="1408">
        <v>0</v>
      </c>
      <c r="I111" s="1407">
        <v>0</v>
      </c>
      <c r="J111" s="1408">
        <v>315.92</v>
      </c>
      <c r="K111" s="1408">
        <v>0</v>
      </c>
      <c r="L111" s="1408">
        <v>0</v>
      </c>
    </row>
    <row r="112" spans="1:12" ht="15" x14ac:dyDescent="0.2">
      <c r="A112" s="1460"/>
      <c r="B112" s="1297" t="s">
        <v>136</v>
      </c>
      <c r="C112" s="1388"/>
      <c r="D112" s="1389" t="s">
        <v>137</v>
      </c>
      <c r="E112" s="1390">
        <f>E114+E113</f>
        <v>2000</v>
      </c>
      <c r="F112" s="1390">
        <f t="shared" ref="F112:L112" si="47">F114+F113</f>
        <v>0</v>
      </c>
      <c r="G112" s="1390">
        <f t="shared" si="47"/>
        <v>2000</v>
      </c>
      <c r="H112" s="1390">
        <f t="shared" si="47"/>
        <v>2321.9</v>
      </c>
      <c r="I112" s="1391">
        <f>H112/G112</f>
        <v>1.1609500000000001</v>
      </c>
      <c r="J112" s="1390">
        <f t="shared" si="47"/>
        <v>0</v>
      </c>
      <c r="K112" s="1390">
        <f t="shared" si="47"/>
        <v>0</v>
      </c>
      <c r="L112" s="1466">
        <f t="shared" si="47"/>
        <v>0</v>
      </c>
    </row>
    <row r="113" spans="1:12" ht="15" x14ac:dyDescent="0.2">
      <c r="A113" s="1460"/>
      <c r="B113" s="1387"/>
      <c r="C113" s="1305" t="s">
        <v>17</v>
      </c>
      <c r="D113" s="1306" t="s">
        <v>18</v>
      </c>
      <c r="E113" s="1397">
        <v>0</v>
      </c>
      <c r="F113" s="1397">
        <v>0</v>
      </c>
      <c r="G113" s="1397">
        <v>0</v>
      </c>
      <c r="H113" s="1398">
        <v>78</v>
      </c>
      <c r="I113" s="1399">
        <v>0</v>
      </c>
      <c r="J113" s="1398">
        <v>0</v>
      </c>
      <c r="K113" s="1398">
        <v>0</v>
      </c>
      <c r="L113" s="1398">
        <v>0</v>
      </c>
    </row>
    <row r="114" spans="1:12" ht="56.25" x14ac:dyDescent="0.2">
      <c r="A114" s="1461"/>
      <c r="B114" s="1304"/>
      <c r="C114" s="1392" t="s">
        <v>9</v>
      </c>
      <c r="D114" s="1393" t="s">
        <v>10</v>
      </c>
      <c r="E114" s="1394" t="s">
        <v>25</v>
      </c>
      <c r="F114" s="1395">
        <f>G114-E114</f>
        <v>0</v>
      </c>
      <c r="G114" s="1396">
        <v>2000</v>
      </c>
      <c r="H114" s="1400">
        <v>2243.9</v>
      </c>
      <c r="I114" s="1401">
        <f>H114/G114</f>
        <v>1.12195</v>
      </c>
      <c r="J114" s="1402">
        <v>0</v>
      </c>
      <c r="K114" s="1402">
        <v>0</v>
      </c>
      <c r="L114" s="1402">
        <v>0</v>
      </c>
    </row>
    <row r="115" spans="1:12" ht="15" x14ac:dyDescent="0.2">
      <c r="A115" s="1460"/>
      <c r="B115" s="1297" t="s">
        <v>138</v>
      </c>
      <c r="C115" s="1298"/>
      <c r="D115" s="1299" t="s">
        <v>139</v>
      </c>
      <c r="E115" s="1300">
        <f>SUM(E116:E118)</f>
        <v>318700</v>
      </c>
      <c r="F115" s="1300">
        <f>SUM(F116:F118)</f>
        <v>40000</v>
      </c>
      <c r="G115" s="1302">
        <f>SUM(G116:G118)</f>
        <v>358700</v>
      </c>
      <c r="H115" s="1302">
        <f t="shared" ref="H115:L115" si="48">SUM(H116:H118)</f>
        <v>352236.37</v>
      </c>
      <c r="I115" s="1303">
        <f>H115/G115</f>
        <v>0.98198040144967935</v>
      </c>
      <c r="J115" s="1302">
        <f t="shared" si="48"/>
        <v>0</v>
      </c>
      <c r="K115" s="1302">
        <f t="shared" si="48"/>
        <v>0</v>
      </c>
      <c r="L115" s="1302">
        <f t="shared" si="48"/>
        <v>0</v>
      </c>
    </row>
    <row r="116" spans="1:12" x14ac:dyDescent="0.2">
      <c r="A116" s="1461"/>
      <c r="B116" s="1304"/>
      <c r="C116" s="1305" t="s">
        <v>132</v>
      </c>
      <c r="D116" s="1306" t="s">
        <v>133</v>
      </c>
      <c r="E116" s="1307">
        <v>284000</v>
      </c>
      <c r="F116" s="1308">
        <f>G116-E116</f>
        <v>40000</v>
      </c>
      <c r="G116" s="1309">
        <v>324000</v>
      </c>
      <c r="H116" s="1346">
        <v>316745.48</v>
      </c>
      <c r="I116" s="1347">
        <f>H116/G116</f>
        <v>0.97760950617283948</v>
      </c>
      <c r="J116" s="1348">
        <v>0</v>
      </c>
      <c r="K116" s="1348">
        <v>0</v>
      </c>
      <c r="L116" s="1348">
        <v>0</v>
      </c>
    </row>
    <row r="117" spans="1:12" ht="22.5" x14ac:dyDescent="0.2">
      <c r="A117" s="1461"/>
      <c r="B117" s="1304"/>
      <c r="C117" s="1305" t="s">
        <v>114</v>
      </c>
      <c r="D117" s="1306" t="s">
        <v>115</v>
      </c>
      <c r="E117" s="1307">
        <v>18000</v>
      </c>
      <c r="F117" s="1308">
        <f t="shared" ref="F117:F118" si="49">G117-E117</f>
        <v>0</v>
      </c>
      <c r="G117" s="1309">
        <v>18000</v>
      </c>
      <c r="H117" s="1346">
        <v>18000</v>
      </c>
      <c r="I117" s="1347">
        <f t="shared" ref="I117:I118" si="50">H117/G117</f>
        <v>1</v>
      </c>
      <c r="J117" s="1348">
        <v>0</v>
      </c>
      <c r="K117" s="1348">
        <v>0</v>
      </c>
      <c r="L117" s="1348">
        <v>0</v>
      </c>
    </row>
    <row r="118" spans="1:12" x14ac:dyDescent="0.2">
      <c r="A118" s="1461"/>
      <c r="B118" s="1304"/>
      <c r="C118" s="1305" t="s">
        <v>45</v>
      </c>
      <c r="D118" s="1306" t="s">
        <v>46</v>
      </c>
      <c r="E118" s="1307">
        <v>16700</v>
      </c>
      <c r="F118" s="1308">
        <f t="shared" si="49"/>
        <v>0</v>
      </c>
      <c r="G118" s="1309">
        <v>16700</v>
      </c>
      <c r="H118" s="1346">
        <v>17490.89</v>
      </c>
      <c r="I118" s="1347">
        <f t="shared" si="50"/>
        <v>1.0473586826347305</v>
      </c>
      <c r="J118" s="1348">
        <v>0</v>
      </c>
      <c r="K118" s="1348">
        <v>0</v>
      </c>
      <c r="L118" s="1348">
        <v>0</v>
      </c>
    </row>
    <row r="119" spans="1:12" x14ac:dyDescent="0.2">
      <c r="A119" s="1462" t="s">
        <v>140</v>
      </c>
      <c r="B119" s="1310"/>
      <c r="C119" s="1310"/>
      <c r="D119" s="1311" t="s">
        <v>141</v>
      </c>
      <c r="E119" s="1312">
        <f>E120+E122+E128+E131+E134+E137+E139+E143+E145</f>
        <v>6704447</v>
      </c>
      <c r="F119" s="1312">
        <f>F120+F122+F128+F131+F134+F137+F139+F143+F145</f>
        <v>561780.61</v>
      </c>
      <c r="G119" s="1312">
        <f>G120+G122+G128+G131+G134+G137+G139+G143+G145</f>
        <v>7266227.6100000003</v>
      </c>
      <c r="H119" s="1312">
        <f>H120+H122+H128+H131+H134+H137+H139+H143+H145</f>
        <v>6998066.8699999992</v>
      </c>
      <c r="I119" s="1317">
        <f>H119/G119</f>
        <v>0.96309491604268627</v>
      </c>
      <c r="J119" s="1312">
        <f>J120+J122+J128+J131+J134+J137+J139+J143+J145</f>
        <v>1728838.76</v>
      </c>
      <c r="K119" s="1312">
        <f>K120+K122+K128+K131+K134+K137+K139+K143+K145</f>
        <v>1726652.32</v>
      </c>
      <c r="L119" s="1465">
        <f>L120+L122+L128+L131+L134+L137+L139+L143+L145</f>
        <v>0</v>
      </c>
    </row>
    <row r="120" spans="1:12" ht="15" x14ac:dyDescent="0.2">
      <c r="A120" s="1460"/>
      <c r="B120" s="1297" t="s">
        <v>143</v>
      </c>
      <c r="C120" s="1298"/>
      <c r="D120" s="1299" t="s">
        <v>144</v>
      </c>
      <c r="E120" s="1300">
        <f>E121</f>
        <v>0</v>
      </c>
      <c r="F120" s="1300">
        <f>F121</f>
        <v>33780.61</v>
      </c>
      <c r="G120" s="1302">
        <f>G121</f>
        <v>33780.61</v>
      </c>
      <c r="H120" s="1302">
        <f t="shared" ref="H120:L120" si="51">H121</f>
        <v>32086.26</v>
      </c>
      <c r="I120" s="1303">
        <f>H121/G120</f>
        <v>0.94984252800645097</v>
      </c>
      <c r="J120" s="1302">
        <f t="shared" si="51"/>
        <v>0</v>
      </c>
      <c r="K120" s="1302">
        <f t="shared" si="51"/>
        <v>0</v>
      </c>
      <c r="L120" s="1302">
        <f t="shared" si="51"/>
        <v>0</v>
      </c>
    </row>
    <row r="121" spans="1:12" ht="33.75" x14ac:dyDescent="0.2">
      <c r="A121" s="1461"/>
      <c r="B121" s="1304"/>
      <c r="C121" s="1305" t="s">
        <v>116</v>
      </c>
      <c r="D121" s="1306" t="s">
        <v>117</v>
      </c>
      <c r="E121" s="1307">
        <v>0</v>
      </c>
      <c r="F121" s="1308">
        <f>G121-E121</f>
        <v>33780.61</v>
      </c>
      <c r="G121" s="1309">
        <v>33780.61</v>
      </c>
      <c r="H121" s="1346">
        <v>32086.26</v>
      </c>
      <c r="I121" s="1347">
        <f>H121/G121</f>
        <v>0.94984252800645097</v>
      </c>
      <c r="J121" s="1348">
        <v>0</v>
      </c>
      <c r="K121" s="1348">
        <v>0</v>
      </c>
      <c r="L121" s="1348">
        <v>0</v>
      </c>
    </row>
    <row r="122" spans="1:12" ht="45" x14ac:dyDescent="0.2">
      <c r="A122" s="1460"/>
      <c r="B122" s="1297" t="s">
        <v>145</v>
      </c>
      <c r="C122" s="1403"/>
      <c r="D122" s="1404" t="s">
        <v>146</v>
      </c>
      <c r="E122" s="1405">
        <f>SUM(E123:E127)</f>
        <v>6226340</v>
      </c>
      <c r="F122" s="1405">
        <f t="shared" ref="F122:L122" si="52">SUM(F123:F127)</f>
        <v>49863</v>
      </c>
      <c r="G122" s="1405">
        <f t="shared" si="52"/>
        <v>6276203</v>
      </c>
      <c r="H122" s="1405">
        <f t="shared" si="52"/>
        <v>6046175.1200000001</v>
      </c>
      <c r="I122" s="1385">
        <f>H122/G122</f>
        <v>0.96334919695873444</v>
      </c>
      <c r="J122" s="1405">
        <f t="shared" si="52"/>
        <v>1728738.76</v>
      </c>
      <c r="K122" s="1405">
        <f t="shared" si="52"/>
        <v>1726652.32</v>
      </c>
      <c r="L122" s="1467">
        <f t="shared" si="52"/>
        <v>0</v>
      </c>
    </row>
    <row r="123" spans="1:12" ht="15" x14ac:dyDescent="0.2">
      <c r="A123" s="1460"/>
      <c r="B123" s="1387"/>
      <c r="C123" s="1305" t="s">
        <v>17</v>
      </c>
      <c r="D123" s="1306" t="s">
        <v>18</v>
      </c>
      <c r="E123" s="1397">
        <v>0</v>
      </c>
      <c r="F123" s="1397">
        <v>0</v>
      </c>
      <c r="G123" s="1397">
        <v>0</v>
      </c>
      <c r="H123" s="1397">
        <v>8.8000000000000007</v>
      </c>
      <c r="I123" s="1386">
        <v>0</v>
      </c>
      <c r="J123" s="1397">
        <v>0</v>
      </c>
      <c r="K123" s="1397">
        <v>0</v>
      </c>
      <c r="L123" s="1397">
        <v>0</v>
      </c>
    </row>
    <row r="124" spans="1:12" ht="67.5" x14ac:dyDescent="0.2">
      <c r="A124" s="1461"/>
      <c r="B124" s="1304"/>
      <c r="C124" s="1475" t="s">
        <v>147</v>
      </c>
      <c r="D124" s="1476" t="s">
        <v>148</v>
      </c>
      <c r="E124" s="1477">
        <v>0</v>
      </c>
      <c r="F124" s="1478">
        <f>G124-E124</f>
        <v>2756</v>
      </c>
      <c r="G124" s="1471">
        <v>2756</v>
      </c>
      <c r="H124" s="1406">
        <v>2069.0700000000002</v>
      </c>
      <c r="I124" s="1407">
        <f>H124/G124</f>
        <v>0.75075108853410744</v>
      </c>
      <c r="J124" s="1408">
        <v>0</v>
      </c>
      <c r="K124" s="1408">
        <v>0</v>
      </c>
      <c r="L124" s="1408">
        <v>0</v>
      </c>
    </row>
    <row r="125" spans="1:12" ht="56.25" x14ac:dyDescent="0.2">
      <c r="A125" s="1461"/>
      <c r="B125" s="1304"/>
      <c r="C125" s="1392" t="s">
        <v>11</v>
      </c>
      <c r="D125" s="1393" t="s">
        <v>12</v>
      </c>
      <c r="E125" s="1394">
        <v>6160700</v>
      </c>
      <c r="F125" s="1395">
        <f t="shared" ref="F125:F127" si="53">G125-E125</f>
        <v>32300</v>
      </c>
      <c r="G125" s="1396">
        <v>6193000</v>
      </c>
      <c r="H125" s="1406">
        <v>5981505.0999999996</v>
      </c>
      <c r="I125" s="1407">
        <f t="shared" ref="I125:I127" si="54">H125/G125</f>
        <v>0.96584936218310991</v>
      </c>
      <c r="J125" s="1408">
        <v>0</v>
      </c>
      <c r="K125" s="1408">
        <v>0</v>
      </c>
      <c r="L125" s="1408">
        <v>0</v>
      </c>
    </row>
    <row r="126" spans="1:12" ht="45" x14ac:dyDescent="0.2">
      <c r="A126" s="1461"/>
      <c r="B126" s="1304"/>
      <c r="C126" s="1305" t="s">
        <v>149</v>
      </c>
      <c r="D126" s="1306" t="s">
        <v>150</v>
      </c>
      <c r="E126" s="1307">
        <v>59640</v>
      </c>
      <c r="F126" s="1308">
        <f t="shared" si="53"/>
        <v>0</v>
      </c>
      <c r="G126" s="1309">
        <v>59640</v>
      </c>
      <c r="H126" s="1346">
        <v>49079.12</v>
      </c>
      <c r="I126" s="1407">
        <f t="shared" si="54"/>
        <v>0.82292287055667346</v>
      </c>
      <c r="J126" s="1348">
        <v>1726652.32</v>
      </c>
      <c r="K126" s="1348">
        <v>1726652.32</v>
      </c>
      <c r="L126" s="1348">
        <v>0</v>
      </c>
    </row>
    <row r="127" spans="1:12" ht="67.5" x14ac:dyDescent="0.2">
      <c r="A127" s="1461"/>
      <c r="B127" s="1304"/>
      <c r="C127" s="1305" t="s">
        <v>151</v>
      </c>
      <c r="D127" s="1306" t="s">
        <v>152</v>
      </c>
      <c r="E127" s="1307">
        <v>6000</v>
      </c>
      <c r="F127" s="1308">
        <f t="shared" si="53"/>
        <v>14807</v>
      </c>
      <c r="G127" s="1309">
        <v>20807</v>
      </c>
      <c r="H127" s="1346">
        <v>13513.03</v>
      </c>
      <c r="I127" s="1407">
        <f t="shared" si="54"/>
        <v>0.64944634017397995</v>
      </c>
      <c r="J127" s="1348">
        <v>2086.44</v>
      </c>
      <c r="K127" s="1348">
        <v>0</v>
      </c>
      <c r="L127" s="1348">
        <v>0</v>
      </c>
    </row>
    <row r="128" spans="1:12" ht="56.25" x14ac:dyDescent="0.2">
      <c r="A128" s="1460"/>
      <c r="B128" s="1297" t="s">
        <v>153</v>
      </c>
      <c r="C128" s="1298"/>
      <c r="D128" s="1299" t="s">
        <v>154</v>
      </c>
      <c r="E128" s="1300">
        <f>SUM(E129:E130)</f>
        <v>27717</v>
      </c>
      <c r="F128" s="1300">
        <f>SUM(F129:F130)</f>
        <v>12083</v>
      </c>
      <c r="G128" s="1302">
        <f>SUM(G129:G130)</f>
        <v>39800</v>
      </c>
      <c r="H128" s="1302">
        <f t="shared" ref="H128:L128" si="55">SUM(H129:H130)</f>
        <v>35499.129999999997</v>
      </c>
      <c r="I128" s="1303">
        <f t="shared" ref="I128:I135" si="56">H128/G128</f>
        <v>0.89193793969849244</v>
      </c>
      <c r="J128" s="1302">
        <f t="shared" si="55"/>
        <v>0</v>
      </c>
      <c r="K128" s="1302">
        <f t="shared" si="55"/>
        <v>0</v>
      </c>
      <c r="L128" s="1302">
        <f t="shared" si="55"/>
        <v>0</v>
      </c>
    </row>
    <row r="129" spans="1:12" ht="56.25" x14ac:dyDescent="0.2">
      <c r="A129" s="1461"/>
      <c r="B129" s="1304"/>
      <c r="C129" s="1305" t="s">
        <v>11</v>
      </c>
      <c r="D129" s="1306" t="s">
        <v>12</v>
      </c>
      <c r="E129" s="1307">
        <v>10754</v>
      </c>
      <c r="F129" s="1308">
        <f>G129-E129</f>
        <v>5746</v>
      </c>
      <c r="G129" s="1309">
        <v>16500</v>
      </c>
      <c r="H129" s="1346">
        <v>14367.6</v>
      </c>
      <c r="I129" s="1347">
        <f t="shared" si="56"/>
        <v>0.87076363636363641</v>
      </c>
      <c r="J129" s="1348">
        <v>0</v>
      </c>
      <c r="K129" s="1348">
        <v>0</v>
      </c>
      <c r="L129" s="1348">
        <v>0</v>
      </c>
    </row>
    <row r="130" spans="1:12" ht="33.75" x14ac:dyDescent="0.2">
      <c r="A130" s="1461"/>
      <c r="B130" s="1304"/>
      <c r="C130" s="1305" t="s">
        <v>116</v>
      </c>
      <c r="D130" s="1306" t="s">
        <v>117</v>
      </c>
      <c r="E130" s="1307">
        <v>16963</v>
      </c>
      <c r="F130" s="1308">
        <f>G130-E130</f>
        <v>6337</v>
      </c>
      <c r="G130" s="1309">
        <v>23300</v>
      </c>
      <c r="H130" s="1346">
        <v>21131.53</v>
      </c>
      <c r="I130" s="1347">
        <f t="shared" si="56"/>
        <v>0.90693261802575098</v>
      </c>
      <c r="J130" s="1348">
        <v>0</v>
      </c>
      <c r="K130" s="1348">
        <v>0</v>
      </c>
      <c r="L130" s="1348">
        <v>0</v>
      </c>
    </row>
    <row r="131" spans="1:12" ht="22.5" x14ac:dyDescent="0.2">
      <c r="A131" s="1460"/>
      <c r="B131" s="1297" t="s">
        <v>155</v>
      </c>
      <c r="C131" s="1298"/>
      <c r="D131" s="1299" t="s">
        <v>156</v>
      </c>
      <c r="E131" s="1300">
        <f>SUM(E132:E133)</f>
        <v>130100</v>
      </c>
      <c r="F131" s="1300">
        <f>SUM(F132:F133)</f>
        <v>91526</v>
      </c>
      <c r="G131" s="1300">
        <f>SUM(G132:G133)</f>
        <v>221626</v>
      </c>
      <c r="H131" s="1300">
        <f>SUM(H132:H133)</f>
        <v>219306</v>
      </c>
      <c r="I131" s="1316">
        <f t="shared" si="56"/>
        <v>0.98953191412559893</v>
      </c>
      <c r="J131" s="1300">
        <f>SUM(J132:J133)</f>
        <v>0</v>
      </c>
      <c r="K131" s="1300">
        <f>SUM(K132:K133)</f>
        <v>0</v>
      </c>
      <c r="L131" s="1463">
        <f>SUM(L132:L133)</f>
        <v>0</v>
      </c>
    </row>
    <row r="132" spans="1:12" ht="33.75" x14ac:dyDescent="0.2">
      <c r="A132" s="1461"/>
      <c r="B132" s="1304"/>
      <c r="C132" s="1305" t="s">
        <v>116</v>
      </c>
      <c r="D132" s="1306" t="s">
        <v>117</v>
      </c>
      <c r="E132" s="1307">
        <v>130100</v>
      </c>
      <c r="F132" s="1308">
        <f t="shared" ref="F132:F133" si="57">G132-E132</f>
        <v>59526</v>
      </c>
      <c r="G132" s="1309">
        <v>189626</v>
      </c>
      <c r="H132" s="1346">
        <v>189626</v>
      </c>
      <c r="I132" s="1347">
        <f t="shared" si="56"/>
        <v>1</v>
      </c>
      <c r="J132" s="1348">
        <v>0</v>
      </c>
      <c r="K132" s="1348">
        <v>0</v>
      </c>
      <c r="L132" s="1348">
        <v>0</v>
      </c>
    </row>
    <row r="133" spans="1:12" ht="45" x14ac:dyDescent="0.2">
      <c r="A133" s="1461"/>
      <c r="B133" s="1304"/>
      <c r="C133" s="1305" t="s">
        <v>157</v>
      </c>
      <c r="D133" s="1306" t="s">
        <v>158</v>
      </c>
      <c r="E133" s="1307">
        <v>0</v>
      </c>
      <c r="F133" s="1308">
        <f t="shared" si="57"/>
        <v>32000</v>
      </c>
      <c r="G133" s="1309">
        <v>32000</v>
      </c>
      <c r="H133" s="1346">
        <v>29680</v>
      </c>
      <c r="I133" s="1347">
        <f t="shared" si="56"/>
        <v>0.92749999999999999</v>
      </c>
      <c r="J133" s="1348">
        <v>0</v>
      </c>
      <c r="K133" s="1348">
        <v>0</v>
      </c>
      <c r="L133" s="1348">
        <v>0</v>
      </c>
    </row>
    <row r="134" spans="1:12" ht="15" x14ac:dyDescent="0.2">
      <c r="A134" s="1460"/>
      <c r="B134" s="1297" t="s">
        <v>159</v>
      </c>
      <c r="C134" s="1298"/>
      <c r="D134" s="1299" t="s">
        <v>160</v>
      </c>
      <c r="E134" s="1300">
        <f>SUM(E135:E136)</f>
        <v>143100</v>
      </c>
      <c r="F134" s="1300">
        <f>SUM(F135:F136)</f>
        <v>116680</v>
      </c>
      <c r="G134" s="1302">
        <f>SUM(G135:G136)</f>
        <v>259780</v>
      </c>
      <c r="H134" s="1302">
        <f t="shared" ref="H134:L134" si="58">SUM(H135:H136)</f>
        <v>242733.09</v>
      </c>
      <c r="I134" s="1303">
        <f t="shared" si="56"/>
        <v>0.93437943644622368</v>
      </c>
      <c r="J134" s="1302">
        <f t="shared" si="58"/>
        <v>100</v>
      </c>
      <c r="K134" s="1302">
        <f t="shared" si="58"/>
        <v>0</v>
      </c>
      <c r="L134" s="1302">
        <f t="shared" si="58"/>
        <v>0</v>
      </c>
    </row>
    <row r="135" spans="1:12" ht="33.75" x14ac:dyDescent="0.2">
      <c r="A135" s="1461"/>
      <c r="B135" s="1304"/>
      <c r="C135" s="1447" t="s">
        <v>116</v>
      </c>
      <c r="D135" s="1448" t="s">
        <v>117</v>
      </c>
      <c r="E135" s="1472">
        <v>143100</v>
      </c>
      <c r="F135" s="1473">
        <f>G135-E135</f>
        <v>116580</v>
      </c>
      <c r="G135" s="1474">
        <v>259680</v>
      </c>
      <c r="H135" s="1479">
        <v>242733.09</v>
      </c>
      <c r="I135" s="1480">
        <f t="shared" si="56"/>
        <v>0.93473925600739372</v>
      </c>
      <c r="J135" s="1481">
        <v>0</v>
      </c>
      <c r="K135" s="1481">
        <v>0</v>
      </c>
      <c r="L135" s="1481">
        <v>0</v>
      </c>
    </row>
    <row r="136" spans="1:12" ht="67.5" x14ac:dyDescent="0.2">
      <c r="A136" s="1461"/>
      <c r="B136" s="1304"/>
      <c r="C136" s="1392" t="s">
        <v>151</v>
      </c>
      <c r="D136" s="1393" t="s">
        <v>152</v>
      </c>
      <c r="E136" s="1394">
        <v>0</v>
      </c>
      <c r="F136" s="1395">
        <f>G136-E136</f>
        <v>100</v>
      </c>
      <c r="G136" s="1396">
        <v>100</v>
      </c>
      <c r="H136" s="1406">
        <v>0</v>
      </c>
      <c r="I136" s="1407">
        <v>0</v>
      </c>
      <c r="J136" s="1408">
        <v>100</v>
      </c>
      <c r="K136" s="1408">
        <v>0</v>
      </c>
      <c r="L136" s="1408">
        <v>0</v>
      </c>
    </row>
    <row r="137" spans="1:12" ht="15" x14ac:dyDescent="0.2">
      <c r="A137" s="1460"/>
      <c r="B137" s="1297" t="s">
        <v>161</v>
      </c>
      <c r="C137" s="1298"/>
      <c r="D137" s="1299" t="s">
        <v>162</v>
      </c>
      <c r="E137" s="1300">
        <f>E138</f>
        <v>107700</v>
      </c>
      <c r="F137" s="1300">
        <f t="shared" ref="F137:L137" si="59">F138</f>
        <v>18018</v>
      </c>
      <c r="G137" s="1300">
        <f t="shared" si="59"/>
        <v>125718</v>
      </c>
      <c r="H137" s="1300">
        <f t="shared" si="59"/>
        <v>125718</v>
      </c>
      <c r="I137" s="1316">
        <f>H137/G137</f>
        <v>1</v>
      </c>
      <c r="J137" s="1300">
        <f t="shared" si="59"/>
        <v>0</v>
      </c>
      <c r="K137" s="1300">
        <f t="shared" si="59"/>
        <v>0</v>
      </c>
      <c r="L137" s="1463">
        <f t="shared" si="59"/>
        <v>0</v>
      </c>
    </row>
    <row r="138" spans="1:12" ht="33.75" x14ac:dyDescent="0.2">
      <c r="A138" s="1461"/>
      <c r="B138" s="1304"/>
      <c r="C138" s="1305" t="s">
        <v>116</v>
      </c>
      <c r="D138" s="1306" t="s">
        <v>117</v>
      </c>
      <c r="E138" s="1307">
        <v>107700</v>
      </c>
      <c r="F138" s="1308">
        <f>G138-E138</f>
        <v>18018</v>
      </c>
      <c r="G138" s="1309">
        <v>125718</v>
      </c>
      <c r="H138" s="1346">
        <v>125718</v>
      </c>
      <c r="I138" s="1347">
        <f>H138/G138</f>
        <v>1</v>
      </c>
      <c r="J138" s="1348">
        <v>0</v>
      </c>
      <c r="K138" s="1348">
        <v>0</v>
      </c>
      <c r="L138" s="1348">
        <v>0</v>
      </c>
    </row>
    <row r="139" spans="1:12" ht="22.5" x14ac:dyDescent="0.2">
      <c r="A139" s="1460"/>
      <c r="B139" s="1297" t="s">
        <v>163</v>
      </c>
      <c r="C139" s="1298"/>
      <c r="D139" s="1299" t="s">
        <v>164</v>
      </c>
      <c r="E139" s="1300">
        <f>SUM(E140:E142)</f>
        <v>69490</v>
      </c>
      <c r="F139" s="1300">
        <f>SUM(F140:F142)</f>
        <v>0</v>
      </c>
      <c r="G139" s="1300">
        <f>SUM(G140:G142)</f>
        <v>69490</v>
      </c>
      <c r="H139" s="1300">
        <f t="shared" ref="H139:L139" si="60">SUM(H140:H142)</f>
        <v>64419.27</v>
      </c>
      <c r="I139" s="1316">
        <f>H139/G139</f>
        <v>0.92702935674197717</v>
      </c>
      <c r="J139" s="1300">
        <f t="shared" si="60"/>
        <v>0</v>
      </c>
      <c r="K139" s="1300">
        <f t="shared" si="60"/>
        <v>0</v>
      </c>
      <c r="L139" s="1463">
        <f t="shared" si="60"/>
        <v>0</v>
      </c>
    </row>
    <row r="140" spans="1:12" x14ac:dyDescent="0.2">
      <c r="A140" s="1461"/>
      <c r="B140" s="1304"/>
      <c r="C140" s="1305" t="s">
        <v>132</v>
      </c>
      <c r="D140" s="1306" t="s">
        <v>133</v>
      </c>
      <c r="E140" s="1307">
        <v>31000</v>
      </c>
      <c r="F140" s="1308">
        <f>G140-E140</f>
        <v>0</v>
      </c>
      <c r="G140" s="1309">
        <v>31000</v>
      </c>
      <c r="H140" s="1346">
        <v>26007.200000000001</v>
      </c>
      <c r="I140" s="1347">
        <f>H140/G140</f>
        <v>0.83894193548387097</v>
      </c>
      <c r="J140" s="1348">
        <v>0</v>
      </c>
      <c r="K140" s="1348">
        <v>0</v>
      </c>
      <c r="L140" s="1348">
        <v>0</v>
      </c>
    </row>
    <row r="141" spans="1:12" ht="56.25" x14ac:dyDescent="0.2">
      <c r="A141" s="1461"/>
      <c r="B141" s="1304"/>
      <c r="C141" s="1305" t="s">
        <v>11</v>
      </c>
      <c r="D141" s="1306" t="s">
        <v>12</v>
      </c>
      <c r="E141" s="1307">
        <v>38300</v>
      </c>
      <c r="F141" s="1308">
        <f t="shared" ref="F141:F142" si="61">G141-E141</f>
        <v>0</v>
      </c>
      <c r="G141" s="1309">
        <v>38300</v>
      </c>
      <c r="H141" s="1346">
        <v>38300</v>
      </c>
      <c r="I141" s="1347">
        <f t="shared" ref="I141:I142" si="62">H141/G141</f>
        <v>1</v>
      </c>
      <c r="J141" s="1348">
        <v>0</v>
      </c>
      <c r="K141" s="1348">
        <v>0</v>
      </c>
      <c r="L141" s="1348">
        <v>0</v>
      </c>
    </row>
    <row r="142" spans="1:12" ht="45" x14ac:dyDescent="0.2">
      <c r="A142" s="1461"/>
      <c r="B142" s="1304"/>
      <c r="C142" s="1305" t="s">
        <v>149</v>
      </c>
      <c r="D142" s="1306" t="s">
        <v>150</v>
      </c>
      <c r="E142" s="1307">
        <v>190</v>
      </c>
      <c r="F142" s="1308">
        <f t="shared" si="61"/>
        <v>0</v>
      </c>
      <c r="G142" s="1309">
        <v>190</v>
      </c>
      <c r="H142" s="1346">
        <v>112.07</v>
      </c>
      <c r="I142" s="1347">
        <f t="shared" si="62"/>
        <v>0.58984210526315783</v>
      </c>
      <c r="J142" s="1348">
        <v>0</v>
      </c>
      <c r="K142" s="1348">
        <v>0</v>
      </c>
      <c r="L142" s="1348">
        <v>0</v>
      </c>
    </row>
    <row r="143" spans="1:12" ht="15" x14ac:dyDescent="0.2">
      <c r="A143" s="1460"/>
      <c r="B143" s="1297" t="s">
        <v>165</v>
      </c>
      <c r="C143" s="1298"/>
      <c r="D143" s="1299" t="s">
        <v>166</v>
      </c>
      <c r="E143" s="1300" t="s">
        <v>6</v>
      </c>
      <c r="F143" s="1301" t="s">
        <v>142</v>
      </c>
      <c r="G143" s="1302">
        <f>G144</f>
        <v>6000</v>
      </c>
      <c r="H143" s="1302">
        <f t="shared" ref="H143:L143" si="63">H144</f>
        <v>6000</v>
      </c>
      <c r="I143" s="1303">
        <f t="shared" ref="I143:I155" si="64">H143/G143</f>
        <v>1</v>
      </c>
      <c r="J143" s="1302">
        <f t="shared" si="63"/>
        <v>0</v>
      </c>
      <c r="K143" s="1302">
        <v>0</v>
      </c>
      <c r="L143" s="1302">
        <f t="shared" si="63"/>
        <v>0</v>
      </c>
    </row>
    <row r="144" spans="1:12" ht="56.25" x14ac:dyDescent="0.2">
      <c r="A144" s="1461"/>
      <c r="B144" s="1304"/>
      <c r="C144" s="1305" t="s">
        <v>11</v>
      </c>
      <c r="D144" s="1306" t="s">
        <v>12</v>
      </c>
      <c r="E144" s="1307" t="s">
        <v>6</v>
      </c>
      <c r="F144" s="1308" t="s">
        <v>142</v>
      </c>
      <c r="G144" s="1309">
        <v>6000</v>
      </c>
      <c r="H144" s="1346">
        <v>6000</v>
      </c>
      <c r="I144" s="1347">
        <f t="shared" si="64"/>
        <v>1</v>
      </c>
      <c r="J144" s="1348">
        <v>0</v>
      </c>
      <c r="K144" s="1348">
        <v>0</v>
      </c>
      <c r="L144" s="1348">
        <v>0</v>
      </c>
    </row>
    <row r="145" spans="1:12" ht="15" x14ac:dyDescent="0.2">
      <c r="A145" s="1460"/>
      <c r="B145" s="1297" t="s">
        <v>167</v>
      </c>
      <c r="C145" s="1298"/>
      <c r="D145" s="1299" t="s">
        <v>8</v>
      </c>
      <c r="E145" s="1300">
        <f>SUM(E146:E147)</f>
        <v>0</v>
      </c>
      <c r="F145" s="1300">
        <f>SUM(F146:F147)</f>
        <v>233830</v>
      </c>
      <c r="G145" s="1302">
        <f>SUM(G146:G147)</f>
        <v>233830</v>
      </c>
      <c r="H145" s="1302">
        <f t="shared" ref="H145:L145" si="65">SUM(H146:H147)</f>
        <v>226130</v>
      </c>
      <c r="I145" s="1303">
        <f t="shared" si="64"/>
        <v>0.96707009365778562</v>
      </c>
      <c r="J145" s="1302">
        <f t="shared" si="65"/>
        <v>0</v>
      </c>
      <c r="K145" s="1302">
        <f t="shared" si="65"/>
        <v>0</v>
      </c>
      <c r="L145" s="1302">
        <f t="shared" si="65"/>
        <v>0</v>
      </c>
    </row>
    <row r="146" spans="1:12" ht="56.25" x14ac:dyDescent="0.2">
      <c r="A146" s="1461"/>
      <c r="B146" s="1304"/>
      <c r="C146" s="1305" t="s">
        <v>11</v>
      </c>
      <c r="D146" s="1306" t="s">
        <v>12</v>
      </c>
      <c r="E146" s="1307">
        <v>0</v>
      </c>
      <c r="F146" s="1308">
        <f>G146-E146</f>
        <v>93100</v>
      </c>
      <c r="G146" s="1309">
        <v>93100</v>
      </c>
      <c r="H146" s="1346">
        <v>85400</v>
      </c>
      <c r="I146" s="1347">
        <f t="shared" si="64"/>
        <v>0.91729323308270672</v>
      </c>
      <c r="J146" s="1348">
        <v>0</v>
      </c>
      <c r="K146" s="1348">
        <v>0</v>
      </c>
      <c r="L146" s="1348">
        <v>0</v>
      </c>
    </row>
    <row r="147" spans="1:12" ht="33.75" x14ac:dyDescent="0.2">
      <c r="A147" s="1461"/>
      <c r="B147" s="1304"/>
      <c r="C147" s="1305" t="s">
        <v>116</v>
      </c>
      <c r="D147" s="1306" t="s">
        <v>117</v>
      </c>
      <c r="E147" s="1307">
        <v>0</v>
      </c>
      <c r="F147" s="1308">
        <f>G147-E147</f>
        <v>140730</v>
      </c>
      <c r="G147" s="1309">
        <v>140730</v>
      </c>
      <c r="H147" s="1346">
        <v>140730</v>
      </c>
      <c r="I147" s="1347">
        <f t="shared" si="64"/>
        <v>1</v>
      </c>
      <c r="J147" s="1348">
        <v>0</v>
      </c>
      <c r="K147" s="1348">
        <v>0</v>
      </c>
      <c r="L147" s="1348">
        <v>0</v>
      </c>
    </row>
    <row r="148" spans="1:12" ht="22.5" x14ac:dyDescent="0.2">
      <c r="A148" s="1462" t="s">
        <v>168</v>
      </c>
      <c r="B148" s="1310"/>
      <c r="C148" s="1310"/>
      <c r="D148" s="1311" t="s">
        <v>169</v>
      </c>
      <c r="E148" s="1312">
        <f>E149</f>
        <v>0</v>
      </c>
      <c r="F148" s="1312">
        <f t="shared" ref="F148:L148" si="66">F149</f>
        <v>210534.79</v>
      </c>
      <c r="G148" s="1312">
        <f t="shared" si="66"/>
        <v>210534.79</v>
      </c>
      <c r="H148" s="1312">
        <f t="shared" si="66"/>
        <v>188044.84999999998</v>
      </c>
      <c r="I148" s="1317">
        <f t="shared" si="64"/>
        <v>0.89317708488939029</v>
      </c>
      <c r="J148" s="1312">
        <f t="shared" si="66"/>
        <v>0</v>
      </c>
      <c r="K148" s="1312">
        <f t="shared" si="66"/>
        <v>0</v>
      </c>
      <c r="L148" s="1465">
        <f t="shared" si="66"/>
        <v>0</v>
      </c>
    </row>
    <row r="149" spans="1:12" ht="15" x14ac:dyDescent="0.2">
      <c r="A149" s="1460"/>
      <c r="B149" s="1297" t="s">
        <v>170</v>
      </c>
      <c r="C149" s="1298"/>
      <c r="D149" s="1299" t="s">
        <v>8</v>
      </c>
      <c r="E149" s="1300">
        <f>SUM(E150:E151)</f>
        <v>0</v>
      </c>
      <c r="F149" s="1300">
        <f t="shared" ref="F149:L149" si="67">SUM(F150:F151)</f>
        <v>210534.79</v>
      </c>
      <c r="G149" s="1300">
        <f t="shared" si="67"/>
        <v>210534.79</v>
      </c>
      <c r="H149" s="1300">
        <f t="shared" si="67"/>
        <v>188044.84999999998</v>
      </c>
      <c r="I149" s="1316">
        <f t="shared" si="64"/>
        <v>0.89317708488939029</v>
      </c>
      <c r="J149" s="1300">
        <f t="shared" si="67"/>
        <v>0</v>
      </c>
      <c r="K149" s="1300">
        <f t="shared" si="67"/>
        <v>0</v>
      </c>
      <c r="L149" s="1463">
        <f t="shared" si="67"/>
        <v>0</v>
      </c>
    </row>
    <row r="150" spans="1:12" ht="67.5" x14ac:dyDescent="0.2">
      <c r="A150" s="1461"/>
      <c r="B150" s="1304"/>
      <c r="C150" s="1305" t="s">
        <v>171</v>
      </c>
      <c r="D150" s="1306" t="s">
        <v>172</v>
      </c>
      <c r="E150" s="1307">
        <v>0</v>
      </c>
      <c r="F150" s="1308">
        <f>G150-E150</f>
        <v>199949.48</v>
      </c>
      <c r="G150" s="1309">
        <v>199949.48</v>
      </c>
      <c r="H150" s="1346">
        <v>178590.07999999999</v>
      </c>
      <c r="I150" s="1347">
        <f t="shared" si="64"/>
        <v>0.89317601626170762</v>
      </c>
      <c r="J150" s="1348">
        <v>0</v>
      </c>
      <c r="K150" s="1348">
        <v>0</v>
      </c>
      <c r="L150" s="1348">
        <v>0</v>
      </c>
    </row>
    <row r="151" spans="1:12" ht="67.5" x14ac:dyDescent="0.2">
      <c r="A151" s="1461"/>
      <c r="B151" s="1304"/>
      <c r="C151" s="1305" t="s">
        <v>173</v>
      </c>
      <c r="D151" s="1306" t="s">
        <v>172</v>
      </c>
      <c r="E151" s="1307">
        <v>0</v>
      </c>
      <c r="F151" s="1308">
        <f>G151-E151</f>
        <v>10585.31</v>
      </c>
      <c r="G151" s="1309">
        <v>10585.31</v>
      </c>
      <c r="H151" s="1346">
        <v>9454.77</v>
      </c>
      <c r="I151" s="1347">
        <f t="shared" si="64"/>
        <v>0.8931972705570268</v>
      </c>
      <c r="J151" s="1348">
        <v>0</v>
      </c>
      <c r="K151" s="1348">
        <v>0</v>
      </c>
      <c r="L151" s="1348">
        <v>0</v>
      </c>
    </row>
    <row r="152" spans="1:12" x14ac:dyDescent="0.2">
      <c r="A152" s="1462" t="s">
        <v>174</v>
      </c>
      <c r="B152" s="1310"/>
      <c r="C152" s="1310"/>
      <c r="D152" s="1311" t="s">
        <v>175</v>
      </c>
      <c r="E152" s="1312">
        <f>E153</f>
        <v>0</v>
      </c>
      <c r="F152" s="1312">
        <f t="shared" ref="F152:L152" si="68">F153</f>
        <v>550670</v>
      </c>
      <c r="G152" s="1312">
        <f t="shared" si="68"/>
        <v>550670</v>
      </c>
      <c r="H152" s="1312">
        <f t="shared" si="68"/>
        <v>518621.18</v>
      </c>
      <c r="I152" s="1317">
        <f t="shared" si="64"/>
        <v>0.94180031597871683</v>
      </c>
      <c r="J152" s="1312">
        <f t="shared" si="68"/>
        <v>0</v>
      </c>
      <c r="K152" s="1312">
        <f t="shared" si="68"/>
        <v>0</v>
      </c>
      <c r="L152" s="1465">
        <f t="shared" si="68"/>
        <v>0</v>
      </c>
    </row>
    <row r="153" spans="1:12" ht="15" x14ac:dyDescent="0.2">
      <c r="A153" s="1460"/>
      <c r="B153" s="1297" t="s">
        <v>176</v>
      </c>
      <c r="C153" s="1298"/>
      <c r="D153" s="1299" t="s">
        <v>177</v>
      </c>
      <c r="E153" s="1300">
        <f>SUM(E154:E155)</f>
        <v>0</v>
      </c>
      <c r="F153" s="1300">
        <f t="shared" ref="F153:L153" si="69">SUM(F154:F155)</f>
        <v>550670</v>
      </c>
      <c r="G153" s="1300">
        <f t="shared" si="69"/>
        <v>550670</v>
      </c>
      <c r="H153" s="1300">
        <f t="shared" si="69"/>
        <v>518621.18</v>
      </c>
      <c r="I153" s="1316">
        <f t="shared" si="64"/>
        <v>0.94180031597871683</v>
      </c>
      <c r="J153" s="1300">
        <f t="shared" si="69"/>
        <v>0</v>
      </c>
      <c r="K153" s="1300">
        <f t="shared" si="69"/>
        <v>0</v>
      </c>
      <c r="L153" s="1463">
        <f t="shared" si="69"/>
        <v>0</v>
      </c>
    </row>
    <row r="154" spans="1:12" ht="33.75" x14ac:dyDescent="0.2">
      <c r="A154" s="1461"/>
      <c r="B154" s="1304"/>
      <c r="C154" s="1305" t="s">
        <v>116</v>
      </c>
      <c r="D154" s="1306" t="s">
        <v>117</v>
      </c>
      <c r="E154" s="1307">
        <v>0</v>
      </c>
      <c r="F154" s="1308">
        <f>G154-E154</f>
        <v>452941</v>
      </c>
      <c r="G154" s="1309">
        <v>452941</v>
      </c>
      <c r="H154" s="1346">
        <v>452941</v>
      </c>
      <c r="I154" s="1347">
        <f t="shared" si="64"/>
        <v>1</v>
      </c>
      <c r="J154" s="1348">
        <v>0</v>
      </c>
      <c r="K154" s="1348">
        <v>0</v>
      </c>
      <c r="L154" s="1348">
        <v>0</v>
      </c>
    </row>
    <row r="155" spans="1:12" ht="56.25" x14ac:dyDescent="0.2">
      <c r="A155" s="1461"/>
      <c r="B155" s="1304"/>
      <c r="C155" s="1305" t="s">
        <v>178</v>
      </c>
      <c r="D155" s="1306" t="s">
        <v>179</v>
      </c>
      <c r="E155" s="1307">
        <v>0</v>
      </c>
      <c r="F155" s="1308">
        <f>G155-E155</f>
        <v>97729</v>
      </c>
      <c r="G155" s="1309">
        <v>97729</v>
      </c>
      <c r="H155" s="1346">
        <v>65680.179999999993</v>
      </c>
      <c r="I155" s="1347">
        <f t="shared" si="64"/>
        <v>0.67206438211789743</v>
      </c>
      <c r="J155" s="1348">
        <v>0</v>
      </c>
      <c r="K155" s="1348">
        <v>0</v>
      </c>
      <c r="L155" s="1348">
        <v>0</v>
      </c>
    </row>
    <row r="156" spans="1:12" ht="22.5" x14ac:dyDescent="0.2">
      <c r="A156" s="1462" t="s">
        <v>180</v>
      </c>
      <c r="B156" s="1310"/>
      <c r="C156" s="1310"/>
      <c r="D156" s="1311" t="s">
        <v>181</v>
      </c>
      <c r="E156" s="1312">
        <f>E157+E159+E165+E169</f>
        <v>3363072</v>
      </c>
      <c r="F156" s="1312">
        <f t="shared" ref="F156:L156" si="70">F157+F159+F165+F169</f>
        <v>-433703</v>
      </c>
      <c r="G156" s="1312">
        <f t="shared" si="70"/>
        <v>2929369</v>
      </c>
      <c r="H156" s="1312">
        <f t="shared" si="70"/>
        <v>2907394.7</v>
      </c>
      <c r="I156" s="1317">
        <f>H156/G156</f>
        <v>0.99249862342367934</v>
      </c>
      <c r="J156" s="1312">
        <f t="shared" si="70"/>
        <v>133038.81</v>
      </c>
      <c r="K156" s="1312">
        <f t="shared" si="70"/>
        <v>102032.81</v>
      </c>
      <c r="L156" s="1465">
        <f t="shared" si="70"/>
        <v>4066.63</v>
      </c>
    </row>
    <row r="157" spans="1:12" ht="15" x14ac:dyDescent="0.2">
      <c r="A157" s="1460"/>
      <c r="B157" s="1297" t="s">
        <v>182</v>
      </c>
      <c r="C157" s="1298"/>
      <c r="D157" s="1299" t="s">
        <v>183</v>
      </c>
      <c r="E157" s="1300">
        <f>E158</f>
        <v>2380072</v>
      </c>
      <c r="F157" s="1300">
        <f>F158</f>
        <v>-433703</v>
      </c>
      <c r="G157" s="1300">
        <f>G158</f>
        <v>1946369</v>
      </c>
      <c r="H157" s="1300">
        <f t="shared" ref="H157:L157" si="71">H158</f>
        <v>1946368.48</v>
      </c>
      <c r="I157" s="1316">
        <f>H157/G157</f>
        <v>0.99999973283585997</v>
      </c>
      <c r="J157" s="1300">
        <f t="shared" si="71"/>
        <v>0</v>
      </c>
      <c r="K157" s="1300">
        <f t="shared" si="71"/>
        <v>0</v>
      </c>
      <c r="L157" s="1463">
        <f t="shared" si="71"/>
        <v>0</v>
      </c>
    </row>
    <row r="158" spans="1:12" ht="67.5" x14ac:dyDescent="0.2">
      <c r="A158" s="1461"/>
      <c r="B158" s="1304"/>
      <c r="C158" s="1305" t="s">
        <v>184</v>
      </c>
      <c r="D158" s="1306" t="s">
        <v>185</v>
      </c>
      <c r="E158" s="1307">
        <v>2380072</v>
      </c>
      <c r="F158" s="1308">
        <f>G158-E158</f>
        <v>-433703</v>
      </c>
      <c r="G158" s="1309">
        <v>1946369</v>
      </c>
      <c r="H158" s="1346">
        <v>1946368.48</v>
      </c>
      <c r="I158" s="1347">
        <f>H158/G158</f>
        <v>0.99999973283585997</v>
      </c>
      <c r="J158" s="1348">
        <v>0</v>
      </c>
      <c r="K158" s="1348">
        <v>0</v>
      </c>
      <c r="L158" s="1348">
        <v>0</v>
      </c>
    </row>
    <row r="159" spans="1:12" ht="15" x14ac:dyDescent="0.2">
      <c r="A159" s="1460"/>
      <c r="B159" s="1297" t="s">
        <v>186</v>
      </c>
      <c r="C159" s="1298"/>
      <c r="D159" s="1299" t="s">
        <v>187</v>
      </c>
      <c r="E159" s="1300">
        <f>E160+E161+E162+E163+E164</f>
        <v>703000</v>
      </c>
      <c r="F159" s="1300">
        <f t="shared" ref="F159:L159" si="72">F160+F161+F162+F163+F164</f>
        <v>0</v>
      </c>
      <c r="G159" s="1300">
        <f t="shared" si="72"/>
        <v>703000</v>
      </c>
      <c r="H159" s="1300">
        <f t="shared" si="72"/>
        <v>808594.89999999991</v>
      </c>
      <c r="I159" s="1316">
        <f>H159/G159</f>
        <v>1.1502061166429587</v>
      </c>
      <c r="J159" s="1300">
        <f t="shared" si="72"/>
        <v>72418</v>
      </c>
      <c r="K159" s="1300">
        <f t="shared" si="72"/>
        <v>72354</v>
      </c>
      <c r="L159" s="1463">
        <f t="shared" si="72"/>
        <v>4066.63</v>
      </c>
    </row>
    <row r="160" spans="1:12" ht="33.75" x14ac:dyDescent="0.2">
      <c r="A160" s="1461"/>
      <c r="B160" s="1304"/>
      <c r="C160" s="1318" t="s">
        <v>23</v>
      </c>
      <c r="D160" s="1319" t="s">
        <v>24</v>
      </c>
      <c r="E160" s="1357" t="s">
        <v>188</v>
      </c>
      <c r="F160" s="1358">
        <f>G160-E160</f>
        <v>0</v>
      </c>
      <c r="G160" s="1359">
        <v>703000</v>
      </c>
      <c r="H160" s="1366">
        <v>804206.63</v>
      </c>
      <c r="I160" s="1367">
        <f>H160/G160</f>
        <v>1.1439639118065434</v>
      </c>
      <c r="J160" s="1368">
        <v>72264</v>
      </c>
      <c r="K160" s="1368">
        <v>72264</v>
      </c>
      <c r="L160" s="1368">
        <v>3786.63</v>
      </c>
    </row>
    <row r="161" spans="1:12" x14ac:dyDescent="0.2">
      <c r="A161" s="1461"/>
      <c r="B161" s="1356"/>
      <c r="C161" s="1447" t="s">
        <v>17</v>
      </c>
      <c r="D161" s="1448" t="s">
        <v>18</v>
      </c>
      <c r="E161" s="1365">
        <v>0</v>
      </c>
      <c r="F161" s="1365">
        <v>0</v>
      </c>
      <c r="G161" s="1365">
        <v>0</v>
      </c>
      <c r="H161" s="1348">
        <v>1443.2</v>
      </c>
      <c r="I161" s="1347">
        <v>0</v>
      </c>
      <c r="J161" s="1348">
        <v>0</v>
      </c>
      <c r="K161" s="1348">
        <v>0</v>
      </c>
      <c r="L161" s="1348">
        <v>0</v>
      </c>
    </row>
    <row r="162" spans="1:12" ht="56.25" x14ac:dyDescent="0.2">
      <c r="A162" s="1461"/>
      <c r="B162" s="1356"/>
      <c r="C162" s="1392" t="s">
        <v>9</v>
      </c>
      <c r="D162" s="1393" t="s">
        <v>10</v>
      </c>
      <c r="E162" s="1471">
        <v>0</v>
      </c>
      <c r="F162" s="1471">
        <v>0</v>
      </c>
      <c r="G162" s="1471">
        <v>0</v>
      </c>
      <c r="H162" s="1408">
        <v>1164.8699999999999</v>
      </c>
      <c r="I162" s="1350">
        <v>0</v>
      </c>
      <c r="J162" s="1408">
        <v>90</v>
      </c>
      <c r="K162" s="1408">
        <v>90</v>
      </c>
      <c r="L162" s="1408">
        <v>280</v>
      </c>
    </row>
    <row r="163" spans="1:12" ht="22.5" x14ac:dyDescent="0.2">
      <c r="A163" s="1461"/>
      <c r="B163" s="1356"/>
      <c r="C163" s="1411" t="s">
        <v>792</v>
      </c>
      <c r="D163" s="1412" t="s">
        <v>793</v>
      </c>
      <c r="E163" s="1365">
        <v>0</v>
      </c>
      <c r="F163" s="1365">
        <v>0</v>
      </c>
      <c r="G163" s="1365">
        <v>0</v>
      </c>
      <c r="H163" s="1348">
        <v>1773.2</v>
      </c>
      <c r="I163" s="1367">
        <v>0</v>
      </c>
      <c r="J163" s="1348">
        <v>0</v>
      </c>
      <c r="K163" s="1348">
        <v>0</v>
      </c>
      <c r="L163" s="1348">
        <v>0</v>
      </c>
    </row>
    <row r="164" spans="1:12" ht="22.5" x14ac:dyDescent="0.2">
      <c r="A164" s="1461"/>
      <c r="B164" s="1356"/>
      <c r="C164" s="1305" t="s">
        <v>80</v>
      </c>
      <c r="D164" s="1377" t="s">
        <v>81</v>
      </c>
      <c r="E164" s="1365">
        <v>0</v>
      </c>
      <c r="F164" s="1365">
        <v>0</v>
      </c>
      <c r="G164" s="1365">
        <v>0</v>
      </c>
      <c r="H164" s="1348">
        <v>7</v>
      </c>
      <c r="I164" s="1347">
        <v>0</v>
      </c>
      <c r="J164" s="1348">
        <v>64</v>
      </c>
      <c r="K164" s="1348">
        <v>0</v>
      </c>
      <c r="L164" s="1348">
        <v>0</v>
      </c>
    </row>
    <row r="165" spans="1:12" ht="33.75" x14ac:dyDescent="0.2">
      <c r="A165" s="1460"/>
      <c r="B165" s="1297" t="s">
        <v>189</v>
      </c>
      <c r="C165" s="1360"/>
      <c r="D165" s="1361" t="s">
        <v>190</v>
      </c>
      <c r="E165" s="1362">
        <f>E167+E166+E168</f>
        <v>280000</v>
      </c>
      <c r="F165" s="1362">
        <f t="shared" ref="F165:H165" si="73">F167+F166+F168</f>
        <v>0</v>
      </c>
      <c r="G165" s="1362">
        <f t="shared" si="73"/>
        <v>280000</v>
      </c>
      <c r="H165" s="1362">
        <f t="shared" si="73"/>
        <v>151814.82999999999</v>
      </c>
      <c r="I165" s="1410">
        <f>H165/G165</f>
        <v>0.54219582142857137</v>
      </c>
      <c r="J165" s="1409">
        <f>J167+J166+J168</f>
        <v>59720.81</v>
      </c>
      <c r="K165" s="1409">
        <f t="shared" ref="K165:L165" si="74">K167+K166+K168</f>
        <v>28778.81</v>
      </c>
      <c r="L165" s="1409">
        <f t="shared" si="74"/>
        <v>0</v>
      </c>
    </row>
    <row r="166" spans="1:12" ht="22.5" x14ac:dyDescent="0.2">
      <c r="A166" s="1468"/>
      <c r="B166" s="1378"/>
      <c r="C166" s="1413" t="s">
        <v>779</v>
      </c>
      <c r="D166" s="1414" t="s">
        <v>800</v>
      </c>
      <c r="E166" s="1415">
        <v>0</v>
      </c>
      <c r="F166" s="1416">
        <v>0</v>
      </c>
      <c r="G166" s="1417">
        <v>0</v>
      </c>
      <c r="H166" s="1418">
        <v>366</v>
      </c>
      <c r="I166" s="1419">
        <v>0</v>
      </c>
      <c r="J166" s="1420">
        <v>0</v>
      </c>
      <c r="K166" s="1420">
        <v>0</v>
      </c>
      <c r="L166" s="1420">
        <v>0</v>
      </c>
    </row>
    <row r="167" spans="1:12" x14ac:dyDescent="0.2">
      <c r="A167" s="1461"/>
      <c r="B167" s="1304"/>
      <c r="C167" s="1305" t="s">
        <v>17</v>
      </c>
      <c r="D167" s="1306" t="s">
        <v>18</v>
      </c>
      <c r="E167" s="1357" t="s">
        <v>191</v>
      </c>
      <c r="F167" s="1358">
        <f>G167-E167</f>
        <v>0</v>
      </c>
      <c r="G167" s="1359">
        <v>280000</v>
      </c>
      <c r="H167" s="1366">
        <v>151448.82999999999</v>
      </c>
      <c r="I167" s="1367">
        <f>H167/G167</f>
        <v>0.54088867857142853</v>
      </c>
      <c r="J167" s="1368">
        <v>28778.81</v>
      </c>
      <c r="K167" s="1368">
        <v>28778.81</v>
      </c>
      <c r="L167" s="1368">
        <v>0</v>
      </c>
    </row>
    <row r="168" spans="1:12" ht="22.5" x14ac:dyDescent="0.2">
      <c r="A168" s="1461"/>
      <c r="B168" s="1304"/>
      <c r="C168" s="1318" t="s">
        <v>80</v>
      </c>
      <c r="D168" s="1421" t="s">
        <v>81</v>
      </c>
      <c r="E168" s="1422">
        <v>0</v>
      </c>
      <c r="F168" s="1422">
        <v>0</v>
      </c>
      <c r="G168" s="1422">
        <v>0</v>
      </c>
      <c r="H168" s="1368">
        <v>0</v>
      </c>
      <c r="I168" s="1367">
        <v>0</v>
      </c>
      <c r="J168" s="1368">
        <v>30942</v>
      </c>
      <c r="K168" s="1368">
        <v>0</v>
      </c>
      <c r="L168" s="1368">
        <v>0</v>
      </c>
    </row>
    <row r="169" spans="1:12" x14ac:dyDescent="0.2">
      <c r="A169" s="1469"/>
      <c r="B169" s="1425" t="s">
        <v>404</v>
      </c>
      <c r="C169" s="1423"/>
      <c r="D169" s="1426" t="s">
        <v>8</v>
      </c>
      <c r="E169" s="1424">
        <f>SUM(E170:E171)</f>
        <v>0</v>
      </c>
      <c r="F169" s="1424">
        <f t="shared" ref="F169:L169" si="75">SUM(F170:F171)</f>
        <v>0</v>
      </c>
      <c r="G169" s="1424">
        <f t="shared" si="75"/>
        <v>0</v>
      </c>
      <c r="H169" s="1424">
        <f t="shared" si="75"/>
        <v>616.49</v>
      </c>
      <c r="I169" s="1424">
        <v>0</v>
      </c>
      <c r="J169" s="1424">
        <f t="shared" si="75"/>
        <v>900</v>
      </c>
      <c r="K169" s="1424">
        <f t="shared" si="75"/>
        <v>900</v>
      </c>
      <c r="L169" s="1424">
        <f t="shared" si="75"/>
        <v>0</v>
      </c>
    </row>
    <row r="170" spans="1:12" x14ac:dyDescent="0.2">
      <c r="A170" s="1461"/>
      <c r="B170" s="1304"/>
      <c r="C170" s="1305" t="s">
        <v>132</v>
      </c>
      <c r="D170" s="1306" t="s">
        <v>133</v>
      </c>
      <c r="E170" s="1365">
        <v>0</v>
      </c>
      <c r="F170" s="1365">
        <v>0</v>
      </c>
      <c r="G170" s="1365">
        <v>0</v>
      </c>
      <c r="H170" s="1348">
        <v>600</v>
      </c>
      <c r="I170" s="1347">
        <v>0</v>
      </c>
      <c r="J170" s="1348">
        <v>900</v>
      </c>
      <c r="K170" s="1348">
        <v>900</v>
      </c>
      <c r="L170" s="1348">
        <v>0</v>
      </c>
    </row>
    <row r="171" spans="1:12" x14ac:dyDescent="0.2">
      <c r="A171" s="1461"/>
      <c r="B171" s="1304"/>
      <c r="C171" s="1427" t="s">
        <v>43</v>
      </c>
      <c r="D171" s="1412" t="s">
        <v>44</v>
      </c>
      <c r="E171" s="1365">
        <v>0</v>
      </c>
      <c r="F171" s="1365">
        <v>0</v>
      </c>
      <c r="G171" s="1365">
        <v>0</v>
      </c>
      <c r="H171" s="1348">
        <v>16.489999999999998</v>
      </c>
      <c r="I171" s="1347">
        <v>0</v>
      </c>
      <c r="J171" s="1348">
        <v>0</v>
      </c>
      <c r="K171" s="1348">
        <v>0</v>
      </c>
      <c r="L171" s="1348">
        <v>0</v>
      </c>
    </row>
    <row r="172" spans="1:12" ht="22.5" x14ac:dyDescent="0.2">
      <c r="A172" s="1462" t="s">
        <v>192</v>
      </c>
      <c r="B172" s="1310"/>
      <c r="C172" s="1310"/>
      <c r="D172" s="1295" t="s">
        <v>193</v>
      </c>
      <c r="E172" s="1296">
        <f>E173+E175</f>
        <v>0</v>
      </c>
      <c r="F172" s="1296">
        <f>F173+F175</f>
        <v>1530</v>
      </c>
      <c r="G172" s="1296">
        <f>G173+G175</f>
        <v>1530</v>
      </c>
      <c r="H172" s="1296">
        <f>H173+H175</f>
        <v>2634.19</v>
      </c>
      <c r="I172" s="1342">
        <f>H172/G172</f>
        <v>1.7216928104575164</v>
      </c>
      <c r="J172" s="1296">
        <f>J173+J175</f>
        <v>292.68</v>
      </c>
      <c r="K172" s="1296">
        <f>K173+K175</f>
        <v>292.68</v>
      </c>
      <c r="L172" s="1456">
        <f>L173+L175</f>
        <v>0</v>
      </c>
    </row>
    <row r="173" spans="1:12" ht="15" x14ac:dyDescent="0.2">
      <c r="A173" s="1460"/>
      <c r="B173" s="1297" t="s">
        <v>194</v>
      </c>
      <c r="C173" s="1298"/>
      <c r="D173" s="1299" t="s">
        <v>195</v>
      </c>
      <c r="E173" s="1300">
        <f>E174</f>
        <v>0</v>
      </c>
      <c r="F173" s="1300">
        <f t="shared" ref="F173:G173" si="76">F174</f>
        <v>1530</v>
      </c>
      <c r="G173" s="1300">
        <f t="shared" si="76"/>
        <v>1530</v>
      </c>
      <c r="H173" s="1300">
        <f t="shared" ref="H173:L173" si="77">H174</f>
        <v>1530</v>
      </c>
      <c r="I173" s="1316">
        <f>H173/G173</f>
        <v>1</v>
      </c>
      <c r="J173" s="1300">
        <f t="shared" si="77"/>
        <v>0</v>
      </c>
      <c r="K173" s="1300">
        <f t="shared" si="77"/>
        <v>0</v>
      </c>
      <c r="L173" s="1463">
        <f t="shared" si="77"/>
        <v>0</v>
      </c>
    </row>
    <row r="174" spans="1:12" ht="45" x14ac:dyDescent="0.2">
      <c r="A174" s="1461"/>
      <c r="B174" s="1304"/>
      <c r="C174" s="1318" t="s">
        <v>157</v>
      </c>
      <c r="D174" s="1319" t="s">
        <v>158</v>
      </c>
      <c r="E174" s="1357">
        <v>0</v>
      </c>
      <c r="F174" s="1358">
        <f>G174-E174</f>
        <v>1530</v>
      </c>
      <c r="G174" s="1359">
        <v>1530</v>
      </c>
      <c r="H174" s="1366">
        <v>1530</v>
      </c>
      <c r="I174" s="1367">
        <f>H174/G174</f>
        <v>1</v>
      </c>
      <c r="J174" s="1368">
        <v>0</v>
      </c>
      <c r="K174" s="1368">
        <v>0</v>
      </c>
      <c r="L174" s="1368">
        <v>0</v>
      </c>
    </row>
    <row r="175" spans="1:12" x14ac:dyDescent="0.2">
      <c r="A175" s="1469"/>
      <c r="B175" s="1425" t="s">
        <v>405</v>
      </c>
      <c r="C175" s="1423"/>
      <c r="D175" s="625" t="s">
        <v>406</v>
      </c>
      <c r="E175" s="1424">
        <f>E176+E177</f>
        <v>0</v>
      </c>
      <c r="F175" s="1424">
        <f t="shared" ref="F175:L175" si="78">F176+F177</f>
        <v>0</v>
      </c>
      <c r="G175" s="1424">
        <f t="shared" si="78"/>
        <v>0</v>
      </c>
      <c r="H175" s="1424">
        <f t="shared" si="78"/>
        <v>1104.19</v>
      </c>
      <c r="I175" s="1432">
        <v>0</v>
      </c>
      <c r="J175" s="1424">
        <f t="shared" si="78"/>
        <v>292.68</v>
      </c>
      <c r="K175" s="1424">
        <f t="shared" si="78"/>
        <v>292.68</v>
      </c>
      <c r="L175" s="1424">
        <f t="shared" si="78"/>
        <v>0</v>
      </c>
    </row>
    <row r="176" spans="1:12" x14ac:dyDescent="0.2">
      <c r="A176" s="1469"/>
      <c r="B176" s="1364"/>
      <c r="C176" s="1305" t="s">
        <v>132</v>
      </c>
      <c r="D176" s="1306" t="s">
        <v>133</v>
      </c>
      <c r="E176" s="1365">
        <v>0</v>
      </c>
      <c r="F176" s="1365">
        <v>0</v>
      </c>
      <c r="G176" s="1365">
        <v>0</v>
      </c>
      <c r="H176" s="1348">
        <v>1103.79</v>
      </c>
      <c r="I176" s="1347">
        <v>0</v>
      </c>
      <c r="J176" s="1348">
        <v>292.68</v>
      </c>
      <c r="K176" s="1348">
        <v>292.68</v>
      </c>
      <c r="L176" s="1348">
        <v>0</v>
      </c>
    </row>
    <row r="177" spans="1:12" x14ac:dyDescent="0.2">
      <c r="A177" s="1469"/>
      <c r="B177" s="1364"/>
      <c r="C177" s="1427" t="s">
        <v>43</v>
      </c>
      <c r="D177" s="1412" t="s">
        <v>44</v>
      </c>
      <c r="E177" s="1365">
        <v>0</v>
      </c>
      <c r="F177" s="1365">
        <v>0</v>
      </c>
      <c r="G177" s="1365">
        <v>0</v>
      </c>
      <c r="H177" s="1348">
        <v>0.4</v>
      </c>
      <c r="I177" s="1347">
        <v>0</v>
      </c>
      <c r="J177" s="1348">
        <v>0</v>
      </c>
      <c r="K177" s="1348">
        <v>0</v>
      </c>
      <c r="L177" s="1348">
        <v>0</v>
      </c>
    </row>
    <row r="178" spans="1:12" x14ac:dyDescent="0.2">
      <c r="A178" s="1433" t="s">
        <v>421</v>
      </c>
      <c r="B178" s="1433"/>
      <c r="C178" s="1482"/>
      <c r="D178" s="1434" t="s">
        <v>422</v>
      </c>
      <c r="E178" s="1435">
        <f>E179</f>
        <v>0</v>
      </c>
      <c r="F178" s="1435">
        <f>F179</f>
        <v>0</v>
      </c>
      <c r="G178" s="1435">
        <f t="shared" ref="G178:L178" si="79">G179</f>
        <v>0</v>
      </c>
      <c r="H178" s="1435">
        <f t="shared" si="79"/>
        <v>1095.81</v>
      </c>
      <c r="I178" s="1435">
        <f t="shared" si="79"/>
        <v>0</v>
      </c>
      <c r="J178" s="1435">
        <f t="shared" si="79"/>
        <v>239.08</v>
      </c>
      <c r="K178" s="1435">
        <f t="shared" si="79"/>
        <v>0</v>
      </c>
      <c r="L178" s="1435">
        <f t="shared" si="79"/>
        <v>0</v>
      </c>
    </row>
    <row r="179" spans="1:12" x14ac:dyDescent="0.2">
      <c r="A179" s="1469"/>
      <c r="B179" s="1425" t="s">
        <v>425</v>
      </c>
      <c r="C179" s="1423"/>
      <c r="D179" s="1426" t="s">
        <v>8</v>
      </c>
      <c r="E179" s="1424">
        <f>SUM(E180:E181)</f>
        <v>0</v>
      </c>
      <c r="F179" s="1424">
        <f t="shared" ref="F179:L179" si="80">SUM(F180:F181)</f>
        <v>0</v>
      </c>
      <c r="G179" s="1424">
        <f t="shared" si="80"/>
        <v>0</v>
      </c>
      <c r="H179" s="1424">
        <f t="shared" si="80"/>
        <v>1095.81</v>
      </c>
      <c r="I179" s="1424">
        <f t="shared" si="80"/>
        <v>0</v>
      </c>
      <c r="J179" s="1424">
        <f t="shared" si="80"/>
        <v>239.08</v>
      </c>
      <c r="K179" s="1424">
        <f t="shared" si="80"/>
        <v>0</v>
      </c>
      <c r="L179" s="1424">
        <f t="shared" si="80"/>
        <v>0</v>
      </c>
    </row>
    <row r="180" spans="1:12" ht="67.5" x14ac:dyDescent="0.2">
      <c r="A180" s="1469"/>
      <c r="B180" s="1431"/>
      <c r="C180" s="1392" t="s">
        <v>147</v>
      </c>
      <c r="D180" s="1393" t="s">
        <v>148</v>
      </c>
      <c r="E180" s="1365">
        <v>0</v>
      </c>
      <c r="F180" s="1365">
        <v>0</v>
      </c>
      <c r="G180" s="1365">
        <v>0</v>
      </c>
      <c r="H180" s="1348">
        <v>20.23</v>
      </c>
      <c r="I180" s="1347">
        <v>0</v>
      </c>
      <c r="J180" s="1348">
        <v>0</v>
      </c>
      <c r="K180" s="1348">
        <v>0</v>
      </c>
      <c r="L180" s="1348">
        <v>0</v>
      </c>
    </row>
    <row r="181" spans="1:12" ht="67.5" x14ac:dyDescent="0.2">
      <c r="A181" s="1469"/>
      <c r="B181" s="1430"/>
      <c r="C181" s="1305" t="s">
        <v>151</v>
      </c>
      <c r="D181" s="1306" t="s">
        <v>152</v>
      </c>
      <c r="E181" s="1365">
        <v>0</v>
      </c>
      <c r="F181" s="1365">
        <v>0</v>
      </c>
      <c r="G181" s="1365">
        <v>0</v>
      </c>
      <c r="H181" s="1348">
        <v>1075.58</v>
      </c>
      <c r="I181" s="1347">
        <v>0</v>
      </c>
      <c r="J181" s="1348">
        <v>239.08</v>
      </c>
      <c r="K181" s="1348">
        <v>0</v>
      </c>
      <c r="L181" s="1348">
        <v>0</v>
      </c>
    </row>
    <row r="182" spans="1:12" ht="18" customHeight="1" x14ac:dyDescent="0.2">
      <c r="A182" s="1589" t="s">
        <v>196</v>
      </c>
      <c r="B182" s="1590"/>
      <c r="C182" s="1590"/>
      <c r="D182" s="1591"/>
      <c r="E182" s="1428">
        <f>E172+E156+E152+E148+E119+E94+E80+E47+E44+E36+E26+E23+E17+E6+E14+E178</f>
        <v>48779359</v>
      </c>
      <c r="F182" s="1428">
        <f t="shared" ref="F182:L182" si="81">F172+F156+F152+F148+F119+F94+F80+F47+F44+F36+F26+F23+F17+F6+F14+F178</f>
        <v>2420355.71</v>
      </c>
      <c r="G182" s="1428">
        <f t="shared" si="81"/>
        <v>51199714.710000001</v>
      </c>
      <c r="H182" s="1428">
        <f t="shared" si="81"/>
        <v>50415914.880000003</v>
      </c>
      <c r="I182" s="1429">
        <f>H182/G182</f>
        <v>0.98469132426929495</v>
      </c>
      <c r="J182" s="1428">
        <f t="shared" si="81"/>
        <v>5210373.1400000006</v>
      </c>
      <c r="K182" s="1428">
        <f t="shared" si="81"/>
        <v>4257581.08</v>
      </c>
      <c r="L182" s="1470">
        <f t="shared" si="81"/>
        <v>24203.74</v>
      </c>
    </row>
    <row r="183" spans="1:12" ht="8.25" customHeight="1" x14ac:dyDescent="0.2">
      <c r="A183" s="1592" t="s">
        <v>720</v>
      </c>
      <c r="B183" s="1593"/>
      <c r="C183" s="1593"/>
      <c r="D183" s="1594"/>
      <c r="E183" s="1320"/>
      <c r="F183" s="1320"/>
      <c r="G183" s="1320"/>
      <c r="H183" s="1320"/>
      <c r="I183" s="1369"/>
      <c r="J183" s="1320"/>
      <c r="K183" s="1320"/>
      <c r="L183" s="1320"/>
    </row>
    <row r="184" spans="1:12" ht="21" customHeight="1" x14ac:dyDescent="0.2">
      <c r="A184" s="1595" t="s">
        <v>721</v>
      </c>
      <c r="B184" s="1595"/>
      <c r="C184" s="1595"/>
      <c r="D184" s="1595"/>
      <c r="E184" s="1321">
        <f>E174+E167+E160+E155+E154+E151+E150+E147+E146+E144+E142+E141+E140+E138+E136+E135+E133+E132+E130+E129+E127+E126+E125+E124+E121+E118+E117+E116+E114+E110+E109+E107+E106+E105+E102+E100+E99+E97+E93+E90+E89+E88+E87+E84+E82+E79+E78+E74+E73+E72+E70+E69+E67+E66+E65+E64+E63+E62+E61+E59+E58+E57+E56+E55+E54+E53+E52+E49+E46+E43+E42+E41+E38+E35+E34+E30+E28+E19+E16+E13+E11+E181+E180+E177+E176+E171+E170+E168+E166+E164+E162+E161+E123+E113+E111+E108+E98+E96+E86+E76+E75+E68+E50+E39+E33+E29+E21+E20+E12+E9+E8</f>
        <v>45697287</v>
      </c>
      <c r="F184" s="1321">
        <f t="shared" ref="F184:L184" si="82">F174+F167+F160+F155+F154+F151+F150+F147+F146+F144+F142+F141+F140+F138+F136+F135+F133+F132+F130+F129+F127+F126+F125+F124+F121+F118+F117+F116+F114+F110+F109+F107+F106+F105+F102+F100+F99+F97+F93+F90+F89+F88+F87+F84+F82+F79+F78+F74+F73+F72+F70+F69+F67+F66+F65+F64+F63+F62+F61+F59+F58+F57+F56+F55+F54+F53+F52+F49+F46+F43+F42+F41+F38+F35+F34+F30+F28+F19+F16+F13+F11+F181+F180+F177+F176+F171+F170+F168+F166+F164+F162+F161+F123+F113+F111+F108+F98+F96+F86+F76+F75+F68+F50+F39+F33+F29+F21+F20+F12+F9+F8</f>
        <v>2640451.9400000004</v>
      </c>
      <c r="G184" s="1321">
        <f t="shared" si="82"/>
        <v>48337738.939999998</v>
      </c>
      <c r="H184" s="1321">
        <f t="shared" si="82"/>
        <v>47672032.390000008</v>
      </c>
      <c r="I184" s="1439">
        <f>H184/G184</f>
        <v>0.98622801635744051</v>
      </c>
      <c r="J184" s="1321">
        <f t="shared" si="82"/>
        <v>5195213.669999999</v>
      </c>
      <c r="K184" s="1321">
        <f t="shared" si="82"/>
        <v>4242421.6100000003</v>
      </c>
      <c r="L184" s="1321">
        <f t="shared" si="82"/>
        <v>24183.49</v>
      </c>
    </row>
    <row r="185" spans="1:12" ht="15" customHeight="1" x14ac:dyDescent="0.2">
      <c r="A185" s="1596" t="s">
        <v>451</v>
      </c>
      <c r="B185" s="1597"/>
      <c r="C185" s="1597"/>
      <c r="D185" s="1598"/>
      <c r="E185" s="1322"/>
      <c r="F185" s="1322"/>
      <c r="G185" s="1322"/>
      <c r="H185" s="1322"/>
      <c r="I185" s="1370"/>
      <c r="J185" s="1322"/>
      <c r="K185" s="1322"/>
      <c r="L185" s="1322"/>
    </row>
    <row r="186" spans="1:12" x14ac:dyDescent="0.2">
      <c r="A186" s="1566" t="s">
        <v>723</v>
      </c>
      <c r="B186" s="1567"/>
      <c r="C186" s="1567"/>
      <c r="D186" s="1568"/>
      <c r="E186" s="1323">
        <f t="shared" ref="E186:L187" si="83">E78</f>
        <v>7050625</v>
      </c>
      <c r="F186" s="1323">
        <f t="shared" si="83"/>
        <v>0</v>
      </c>
      <c r="G186" s="1323">
        <f t="shared" si="83"/>
        <v>7050625</v>
      </c>
      <c r="H186" s="1323">
        <f t="shared" si="83"/>
        <v>6793520</v>
      </c>
      <c r="I186" s="1371">
        <f>H186/G186</f>
        <v>0.96353443843630882</v>
      </c>
      <c r="J186" s="1323">
        <f t="shared" si="83"/>
        <v>0</v>
      </c>
      <c r="K186" s="1323">
        <f t="shared" si="83"/>
        <v>0</v>
      </c>
      <c r="L186" s="1323">
        <f t="shared" si="83"/>
        <v>0</v>
      </c>
    </row>
    <row r="187" spans="1:12" x14ac:dyDescent="0.2">
      <c r="A187" s="1566" t="s">
        <v>731</v>
      </c>
      <c r="B187" s="1567"/>
      <c r="C187" s="1567"/>
      <c r="D187" s="1568"/>
      <c r="E187" s="1323">
        <f t="shared" si="83"/>
        <v>600000</v>
      </c>
      <c r="F187" s="1323">
        <f t="shared" si="83"/>
        <v>773000</v>
      </c>
      <c r="G187" s="1323">
        <f t="shared" si="83"/>
        <v>1373000</v>
      </c>
      <c r="H187" s="1323">
        <f t="shared" si="83"/>
        <v>1156018.97</v>
      </c>
      <c r="I187" s="1371">
        <f t="shared" ref="I187:I191" si="84">H187/G187</f>
        <v>0.84196574654042244</v>
      </c>
      <c r="J187" s="1323">
        <f t="shared" si="83"/>
        <v>0</v>
      </c>
      <c r="K187" s="1323">
        <f t="shared" si="83"/>
        <v>0</v>
      </c>
      <c r="L187" s="1323">
        <f t="shared" si="83"/>
        <v>0</v>
      </c>
    </row>
    <row r="188" spans="1:12" x14ac:dyDescent="0.2">
      <c r="A188" s="1566" t="s">
        <v>724</v>
      </c>
      <c r="B188" s="1567"/>
      <c r="C188" s="1567"/>
      <c r="D188" s="1568"/>
      <c r="E188" s="1323">
        <f>E167+E105+E74+E73+E72+E69+E67+E66+E65+E64+E63+E62+E61+E57+E56+E55+E54+E53+E52+E49+E42+E28+E19+E16+E160+E161+E123+E113+E75+E29+E68</f>
        <v>10719675</v>
      </c>
      <c r="F188" s="1323">
        <f t="shared" ref="F188:L188" si="85">F167+F105+F74+F73+F72+F69+F67+F66+F65+F64+F63+F62+F61+F57+F56+F55+F54+F53+F52+F49+F42+F28+F19+F16+F160+F161+F123+F113+F75+F29+F68</f>
        <v>-233574</v>
      </c>
      <c r="G188" s="1323">
        <f t="shared" si="85"/>
        <v>10486101</v>
      </c>
      <c r="H188" s="1323">
        <f t="shared" si="85"/>
        <v>10748610.840000002</v>
      </c>
      <c r="I188" s="1371">
        <f t="shared" si="84"/>
        <v>1.0250340751057043</v>
      </c>
      <c r="J188" s="1323">
        <f t="shared" si="85"/>
        <v>2531197.31</v>
      </c>
      <c r="K188" s="1323">
        <f t="shared" si="85"/>
        <v>2477114.0200000009</v>
      </c>
      <c r="L188" s="1323">
        <f t="shared" si="85"/>
        <v>23560.53</v>
      </c>
    </row>
    <row r="189" spans="1:12" x14ac:dyDescent="0.2">
      <c r="A189" s="1566" t="s">
        <v>722</v>
      </c>
      <c r="B189" s="1567"/>
      <c r="C189" s="1567"/>
      <c r="D189" s="1568"/>
      <c r="E189" s="1323">
        <f t="shared" ref="E189:L189" si="86">E93+E84+E82</f>
        <v>17047163</v>
      </c>
      <c r="F189" s="1323">
        <f t="shared" si="86"/>
        <v>80468</v>
      </c>
      <c r="G189" s="1323">
        <f t="shared" si="86"/>
        <v>17127631</v>
      </c>
      <c r="H189" s="1323">
        <f t="shared" si="86"/>
        <v>17127631</v>
      </c>
      <c r="I189" s="1371">
        <f t="shared" si="84"/>
        <v>1</v>
      </c>
      <c r="J189" s="1323">
        <f t="shared" si="86"/>
        <v>0</v>
      </c>
      <c r="K189" s="1323">
        <f t="shared" si="86"/>
        <v>0</v>
      </c>
      <c r="L189" s="1323">
        <f t="shared" si="86"/>
        <v>0</v>
      </c>
    </row>
    <row r="190" spans="1:12" x14ac:dyDescent="0.2">
      <c r="A190" s="1566" t="s">
        <v>729</v>
      </c>
      <c r="B190" s="1567"/>
      <c r="C190" s="1567"/>
      <c r="D190" s="1568"/>
      <c r="E190" s="1323">
        <f t="shared" ref="E190:L190" si="87">E174+E155+E154+E151+E150+E147+E146+E144+E141+E138+E135+E133+E132+E130+E125+E121+E110+E109+E102+E90+E46+E38+E13+E129</f>
        <v>6729247</v>
      </c>
      <c r="F190" s="1323">
        <f t="shared" si="87"/>
        <v>2427534.09</v>
      </c>
      <c r="G190" s="1323">
        <f t="shared" si="87"/>
        <v>9156781.0899999999</v>
      </c>
      <c r="H190" s="1323">
        <f>H174+H155+H154+H151+H150+H147+H146+H144+H141+H138+H135+H133+H132+H130+H125+H121+H110+H109+H102+H90+H46+H38+H13+H129</f>
        <v>8854997.6399999987</v>
      </c>
      <c r="I190" s="1371">
        <f t="shared" si="84"/>
        <v>0.96704262698498111</v>
      </c>
      <c r="J190" s="1323">
        <f t="shared" si="87"/>
        <v>0</v>
      </c>
      <c r="K190" s="1323">
        <f t="shared" si="87"/>
        <v>0</v>
      </c>
      <c r="L190" s="1323">
        <f t="shared" si="87"/>
        <v>0</v>
      </c>
    </row>
    <row r="191" spans="1:12" x14ac:dyDescent="0.2">
      <c r="A191" s="1566" t="s">
        <v>725</v>
      </c>
      <c r="B191" s="1567"/>
      <c r="C191" s="1567"/>
      <c r="D191" s="1568"/>
      <c r="E191" s="1324">
        <f>E142+E140+E136+E127+E126+E124+E118+E117+E116+E114+E107+E106+E100+E99+E97+E89+E88+E87+E70+E59+E58+E43+E41+E35+E34+E30+E11+E181+E180+E177+E176+E171+E170+E168+E164+E162+E111+E108+E98+E96+E86+E76+E50+E39+E33+E21+E20+E9+E8+E12+E166</f>
        <v>3550577</v>
      </c>
      <c r="F191" s="1324">
        <f t="shared" ref="F191:L191" si="88">F142+F140+F136+F127+F126+F124+F118+F117+F116+F114+F107+F106+F100+F99+F97+F89+F88+F87+F70+F59+F58+F43+F41+F35+F34+F30+F11+F181+F180+F177+F176+F171+F170+F168+F164+F162+F111+F108+F98+F96+F86+F76+F50+F39+F33+F21+F20+F9+F8+F12+F166</f>
        <v>-406976.14999999991</v>
      </c>
      <c r="G191" s="1324">
        <f t="shared" si="88"/>
        <v>3143600.85</v>
      </c>
      <c r="H191" s="1324">
        <f t="shared" si="88"/>
        <v>2991253.9400000009</v>
      </c>
      <c r="I191" s="1371">
        <f t="shared" si="84"/>
        <v>0.9515374510730269</v>
      </c>
      <c r="J191" s="1324">
        <f t="shared" si="88"/>
        <v>2664016.3600000008</v>
      </c>
      <c r="K191" s="1324">
        <f t="shared" si="88"/>
        <v>1765307.5900000003</v>
      </c>
      <c r="L191" s="1324">
        <f t="shared" si="88"/>
        <v>622.96</v>
      </c>
    </row>
    <row r="192" spans="1:12" ht="18" customHeight="1" x14ac:dyDescent="0.2">
      <c r="A192" s="1572" t="s">
        <v>726</v>
      </c>
      <c r="B192" s="1572"/>
      <c r="C192" s="1572"/>
      <c r="D192" s="1572"/>
      <c r="E192" s="1325">
        <f>E158+E103+E91+E32+E31+E25+E22+E163</f>
        <v>3082072</v>
      </c>
      <c r="F192" s="1325">
        <f t="shared" ref="F192:L192" si="89">F158+F103+F91+F32+F31+F25+F22+F163</f>
        <v>-220096.22999999998</v>
      </c>
      <c r="G192" s="1325">
        <f t="shared" si="89"/>
        <v>2861975.77</v>
      </c>
      <c r="H192" s="1325">
        <f t="shared" si="89"/>
        <v>2743882.49</v>
      </c>
      <c r="I192" s="1373">
        <f>H192/G192</f>
        <v>0.95873714891723216</v>
      </c>
      <c r="J192" s="1325">
        <f t="shared" si="89"/>
        <v>15159.47</v>
      </c>
      <c r="K192" s="1325">
        <f t="shared" si="89"/>
        <v>15159.47</v>
      </c>
      <c r="L192" s="1325">
        <f t="shared" si="89"/>
        <v>20.25</v>
      </c>
    </row>
    <row r="193" spans="1:12" x14ac:dyDescent="0.2">
      <c r="A193" s="1573" t="s">
        <v>451</v>
      </c>
      <c r="B193" s="1574"/>
      <c r="C193" s="1574"/>
      <c r="D193" s="1575"/>
      <c r="E193" s="1326"/>
      <c r="F193" s="1326"/>
      <c r="G193" s="1326"/>
      <c r="H193" s="1326"/>
      <c r="I193" s="1374"/>
      <c r="J193" s="1326"/>
      <c r="K193" s="1326"/>
      <c r="L193" s="1326"/>
    </row>
    <row r="194" spans="1:12" x14ac:dyDescent="0.2">
      <c r="A194" s="1566" t="s">
        <v>727</v>
      </c>
      <c r="B194" s="1567"/>
      <c r="C194" s="1567"/>
      <c r="D194" s="1568"/>
      <c r="E194" s="1323">
        <f>E32+E163</f>
        <v>698000</v>
      </c>
      <c r="F194" s="1323" t="str">
        <f t="shared" ref="F194:L194" si="90">F32</f>
        <v>0,00</v>
      </c>
      <c r="G194" s="1323">
        <f t="shared" si="90"/>
        <v>698000</v>
      </c>
      <c r="H194" s="1323">
        <f>H32+H163</f>
        <v>547569.02999999991</v>
      </c>
      <c r="I194" s="1371">
        <f>H194/G194</f>
        <v>0.78448285100286519</v>
      </c>
      <c r="J194" s="1323">
        <f t="shared" si="90"/>
        <v>14598.73</v>
      </c>
      <c r="K194" s="1323">
        <f t="shared" si="90"/>
        <v>14598.73</v>
      </c>
      <c r="L194" s="1323">
        <f t="shared" si="90"/>
        <v>20.25</v>
      </c>
    </row>
    <row r="195" spans="1:12" x14ac:dyDescent="0.2">
      <c r="A195" s="1566" t="s">
        <v>728</v>
      </c>
      <c r="B195" s="1567"/>
      <c r="C195" s="1567"/>
      <c r="D195" s="1568"/>
      <c r="E195" s="1323">
        <f>E158+E103+E91+E25+E22</f>
        <v>2380072</v>
      </c>
      <c r="F195" s="1323">
        <f t="shared" ref="F195:L195" si="91">F158+F103+F91+F25+F22</f>
        <v>-220096.22999999998</v>
      </c>
      <c r="G195" s="1323">
        <f t="shared" si="91"/>
        <v>2159975.77</v>
      </c>
      <c r="H195" s="1323">
        <f t="shared" si="91"/>
        <v>2159975.37</v>
      </c>
      <c r="I195" s="1371">
        <f t="shared" ref="I195:I196" si="92">H195/G195</f>
        <v>0.99999981481273748</v>
      </c>
      <c r="J195" s="1323">
        <f t="shared" si="91"/>
        <v>0</v>
      </c>
      <c r="K195" s="1323">
        <f t="shared" si="91"/>
        <v>0</v>
      </c>
      <c r="L195" s="1323">
        <f t="shared" si="91"/>
        <v>0</v>
      </c>
    </row>
    <row r="196" spans="1:12" x14ac:dyDescent="0.2">
      <c r="A196" s="1569" t="s">
        <v>730</v>
      </c>
      <c r="B196" s="1570"/>
      <c r="C196" s="1570"/>
      <c r="D196" s="1571"/>
      <c r="E196" s="1324">
        <f>E31</f>
        <v>4000</v>
      </c>
      <c r="F196" s="1324" t="str">
        <f t="shared" ref="F196:L196" si="93">F31</f>
        <v>0,00</v>
      </c>
      <c r="G196" s="1324">
        <f t="shared" si="93"/>
        <v>4000</v>
      </c>
      <c r="H196" s="1324">
        <f t="shared" si="93"/>
        <v>36338.089999999997</v>
      </c>
      <c r="I196" s="1372">
        <f t="shared" si="92"/>
        <v>9.0845224999999985</v>
      </c>
      <c r="J196" s="1324">
        <f t="shared" si="93"/>
        <v>560.74</v>
      </c>
      <c r="K196" s="1324">
        <f t="shared" si="93"/>
        <v>560.74</v>
      </c>
      <c r="L196" s="1324">
        <f t="shared" si="93"/>
        <v>0</v>
      </c>
    </row>
    <row r="197" spans="1:12" x14ac:dyDescent="0.2">
      <c r="D197" s="1327"/>
      <c r="E197" s="1436"/>
      <c r="F197" s="1436"/>
      <c r="G197" s="1436"/>
      <c r="H197" s="1436"/>
      <c r="I197" s="1436"/>
      <c r="J197" s="1436"/>
      <c r="K197" s="1436"/>
      <c r="L197" s="1436"/>
    </row>
    <row r="198" spans="1:12" x14ac:dyDescent="0.2">
      <c r="D198" s="1328"/>
      <c r="J198" s="1438"/>
      <c r="K198" s="1438"/>
      <c r="L198" s="1438"/>
    </row>
    <row r="199" spans="1:12" x14ac:dyDescent="0.2">
      <c r="D199" s="1328"/>
      <c r="E199" s="1438"/>
      <c r="F199" s="1438"/>
      <c r="G199" s="1438"/>
      <c r="H199" s="1438"/>
      <c r="I199" s="1440"/>
      <c r="J199" s="1438"/>
      <c r="K199" s="1438"/>
      <c r="L199" s="1438"/>
    </row>
    <row r="200" spans="1:12" x14ac:dyDescent="0.2">
      <c r="D200" s="1328"/>
      <c r="E200" s="1437"/>
      <c r="F200" s="1437"/>
      <c r="G200" s="1437"/>
      <c r="H200" s="1437"/>
      <c r="I200" s="1440"/>
      <c r="J200" s="1437"/>
      <c r="K200" s="1437"/>
      <c r="L200" s="1437"/>
    </row>
    <row r="201" spans="1:12" x14ac:dyDescent="0.2">
      <c r="D201" s="1328"/>
      <c r="E201" s="1438"/>
      <c r="F201" s="1438"/>
      <c r="G201" s="1438"/>
      <c r="H201" s="1438"/>
      <c r="I201" s="1440"/>
      <c r="J201" s="1438"/>
      <c r="K201" s="1438"/>
      <c r="L201" s="1438"/>
    </row>
    <row r="202" spans="1:12" x14ac:dyDescent="0.2">
      <c r="D202" s="1328"/>
      <c r="E202" s="1438"/>
      <c r="F202" s="1438"/>
      <c r="G202" s="1438"/>
      <c r="H202" s="1438"/>
      <c r="I202" s="1440"/>
      <c r="J202" s="1438"/>
      <c r="K202" s="1438"/>
      <c r="L202" s="1438"/>
    </row>
    <row r="203" spans="1:12" x14ac:dyDescent="0.2">
      <c r="D203" s="1328"/>
    </row>
    <row r="204" spans="1:12" x14ac:dyDescent="0.2">
      <c r="D204" s="1328"/>
    </row>
    <row r="205" spans="1:12" x14ac:dyDescent="0.2">
      <c r="D205" s="1328"/>
    </row>
    <row r="206" spans="1:12" x14ac:dyDescent="0.2">
      <c r="D206" s="1328"/>
    </row>
    <row r="207" spans="1:12" x14ac:dyDescent="0.2">
      <c r="D207" s="1328"/>
    </row>
    <row r="208" spans="1:12" x14ac:dyDescent="0.2">
      <c r="D208" s="1328"/>
    </row>
    <row r="209" spans="4:4" x14ac:dyDescent="0.2">
      <c r="D209" s="1328"/>
    </row>
    <row r="210" spans="4:4" x14ac:dyDescent="0.2">
      <c r="D210" s="1328"/>
    </row>
    <row r="211" spans="4:4" x14ac:dyDescent="0.2">
      <c r="D211" s="1328"/>
    </row>
    <row r="212" spans="4:4" x14ac:dyDescent="0.2">
      <c r="D212" s="1328"/>
    </row>
    <row r="213" spans="4:4" x14ac:dyDescent="0.2">
      <c r="D213" s="1328"/>
    </row>
    <row r="214" spans="4:4" x14ac:dyDescent="0.2">
      <c r="D214" s="1328"/>
    </row>
  </sheetData>
  <mergeCells count="30">
    <mergeCell ref="A1:G1"/>
    <mergeCell ref="H1:L1"/>
    <mergeCell ref="C2:J2"/>
    <mergeCell ref="A3:A5"/>
    <mergeCell ref="B3:B5"/>
    <mergeCell ref="C3:C5"/>
    <mergeCell ref="D3:D5"/>
    <mergeCell ref="E3:E5"/>
    <mergeCell ref="F3:F5"/>
    <mergeCell ref="G3:G5"/>
    <mergeCell ref="A188:D188"/>
    <mergeCell ref="H3:H5"/>
    <mergeCell ref="I3:I5"/>
    <mergeCell ref="J3:L3"/>
    <mergeCell ref="J4:J5"/>
    <mergeCell ref="L4:L5"/>
    <mergeCell ref="A182:D182"/>
    <mergeCell ref="A183:D183"/>
    <mergeCell ref="A184:D184"/>
    <mergeCell ref="A185:D185"/>
    <mergeCell ref="A186:D186"/>
    <mergeCell ref="A187:D187"/>
    <mergeCell ref="A195:D195"/>
    <mergeCell ref="A196:D196"/>
    <mergeCell ref="A189:D189"/>
    <mergeCell ref="A190:D190"/>
    <mergeCell ref="A191:D191"/>
    <mergeCell ref="A192:D192"/>
    <mergeCell ref="A193:D193"/>
    <mergeCell ref="A194:D194"/>
  </mergeCells>
  <pageMargins left="0.35433070866141736" right="0" top="0.98425196850393704" bottom="0.39370078740157483" header="0.31496062992125984" footer="0.11811023622047245"/>
  <pageSetup paperSize="9" orientation="landscape" r:id="rId1"/>
  <headerFooter>
    <oddFooter>Strona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A19" workbookViewId="0">
      <selection activeCell="D12" sqref="D12:E12"/>
    </sheetView>
  </sheetViews>
  <sheetFormatPr defaultRowHeight="11.25" x14ac:dyDescent="0.2"/>
  <cols>
    <col min="1" max="1" width="5" style="506" customWidth="1"/>
    <col min="2" max="2" width="8.42578125" style="506" customWidth="1"/>
    <col min="3" max="3" width="7.7109375" style="506" customWidth="1"/>
    <col min="4" max="4" width="23.7109375" style="506" customWidth="1"/>
    <col min="5" max="5" width="9.85546875" style="506" customWidth="1"/>
    <col min="6" max="6" width="13" style="506" customWidth="1"/>
    <col min="7" max="7" width="13.5703125" style="506" customWidth="1"/>
    <col min="8" max="8" width="10.7109375" style="506" customWidth="1"/>
    <col min="9" max="16384" width="9.140625" style="506"/>
  </cols>
  <sheetData>
    <row r="1" spans="1:8" ht="12.75" x14ac:dyDescent="0.2">
      <c r="A1" s="504"/>
      <c r="B1" s="504"/>
      <c r="C1" s="504"/>
      <c r="D1" s="505"/>
      <c r="E1" s="1769" t="s">
        <v>781</v>
      </c>
      <c r="F1" s="1769"/>
      <c r="G1" s="1769"/>
      <c r="H1" s="1769"/>
    </row>
    <row r="2" spans="1:8" ht="12.75" x14ac:dyDescent="0.2">
      <c r="A2" s="504"/>
      <c r="B2" s="504"/>
      <c r="C2" s="504"/>
      <c r="D2" s="505"/>
      <c r="E2" s="507"/>
      <c r="F2" s="507"/>
      <c r="G2" s="508"/>
    </row>
    <row r="3" spans="1:8" ht="12.75" x14ac:dyDescent="0.2">
      <c r="A3" s="504"/>
      <c r="B3" s="504"/>
      <c r="C3" s="504"/>
      <c r="D3" s="509"/>
      <c r="E3" s="509"/>
      <c r="F3" s="509"/>
      <c r="G3" s="510"/>
    </row>
    <row r="4" spans="1:8" ht="18.75" customHeight="1" x14ac:dyDescent="0.2">
      <c r="A4" s="1770" t="s">
        <v>783</v>
      </c>
      <c r="B4" s="1770"/>
      <c r="C4" s="1770"/>
      <c r="D4" s="1770"/>
      <c r="E4" s="1770"/>
      <c r="F4" s="1770"/>
      <c r="G4" s="1770"/>
      <c r="H4" s="1770"/>
    </row>
    <row r="5" spans="1:8" ht="19.5" customHeight="1" x14ac:dyDescent="0.2">
      <c r="A5" s="1770" t="s">
        <v>575</v>
      </c>
      <c r="B5" s="1770"/>
      <c r="C5" s="1770"/>
      <c r="D5" s="1770"/>
      <c r="E5" s="1770"/>
      <c r="F5" s="1770"/>
      <c r="G5" s="1770"/>
    </row>
    <row r="6" spans="1:8" ht="16.5" customHeight="1" x14ac:dyDescent="0.2">
      <c r="A6" s="1770" t="s">
        <v>576</v>
      </c>
      <c r="B6" s="1770"/>
      <c r="C6" s="1770"/>
      <c r="D6" s="1770"/>
      <c r="E6" s="1770"/>
      <c r="F6" s="1770"/>
      <c r="G6" s="1770"/>
    </row>
    <row r="7" spans="1:8" ht="15" x14ac:dyDescent="0.2">
      <c r="A7" s="1770" t="s">
        <v>577</v>
      </c>
      <c r="B7" s="1770"/>
      <c r="C7" s="1770"/>
      <c r="D7" s="1770"/>
      <c r="E7" s="1770"/>
      <c r="F7" s="1770"/>
      <c r="G7" s="1770"/>
    </row>
    <row r="8" spans="1:8" ht="15" x14ac:dyDescent="0.2">
      <c r="A8" s="1770" t="s">
        <v>822</v>
      </c>
      <c r="B8" s="1770"/>
      <c r="C8" s="1770"/>
      <c r="D8" s="1770"/>
      <c r="E8" s="1770"/>
      <c r="F8" s="1770"/>
      <c r="G8" s="1770"/>
    </row>
    <row r="9" spans="1:8" ht="21.75" customHeight="1" x14ac:dyDescent="0.2">
      <c r="A9" s="504"/>
      <c r="B9" s="504"/>
      <c r="C9" s="504"/>
      <c r="D9" s="511" t="s">
        <v>572</v>
      </c>
      <c r="E9" s="504"/>
      <c r="F9" s="504"/>
      <c r="G9" s="510"/>
    </row>
    <row r="10" spans="1:8" ht="44.25" customHeight="1" x14ac:dyDescent="0.2">
      <c r="A10" s="512" t="s">
        <v>0</v>
      </c>
      <c r="B10" s="512" t="s">
        <v>1</v>
      </c>
      <c r="C10" s="513" t="s">
        <v>2</v>
      </c>
      <c r="D10" s="1773" t="s">
        <v>3</v>
      </c>
      <c r="E10" s="1774"/>
      <c r="F10" s="1132" t="s">
        <v>784</v>
      </c>
      <c r="G10" s="514" t="s">
        <v>785</v>
      </c>
      <c r="H10" s="1133" t="s">
        <v>750</v>
      </c>
    </row>
    <row r="11" spans="1:8" ht="67.5" customHeight="1" x14ac:dyDescent="0.2">
      <c r="A11" s="1144">
        <v>756</v>
      </c>
      <c r="B11" s="1145"/>
      <c r="C11" s="1146"/>
      <c r="D11" s="1775" t="s">
        <v>578</v>
      </c>
      <c r="E11" s="1776"/>
      <c r="F11" s="1147">
        <f>F12</f>
        <v>295000</v>
      </c>
      <c r="G11" s="1148">
        <f>G12</f>
        <v>281139.71999999997</v>
      </c>
      <c r="H11" s="1140">
        <f>G11/F11</f>
        <v>0.95301599999999986</v>
      </c>
    </row>
    <row r="12" spans="1:8" ht="47.25" customHeight="1" x14ac:dyDescent="0.2">
      <c r="A12" s="1149"/>
      <c r="B12" s="1150">
        <v>75618</v>
      </c>
      <c r="C12" s="1151"/>
      <c r="D12" s="1771" t="s">
        <v>91</v>
      </c>
      <c r="E12" s="1814"/>
      <c r="F12" s="1152">
        <f>F13</f>
        <v>295000</v>
      </c>
      <c r="G12" s="1153">
        <f>SUM(G13)</f>
        <v>281139.71999999997</v>
      </c>
      <c r="H12" s="1141">
        <f>G12/F12</f>
        <v>0.95301599999999986</v>
      </c>
    </row>
    <row r="13" spans="1:8" ht="30" customHeight="1" thickBot="1" x14ac:dyDescent="0.25">
      <c r="A13" s="1154"/>
      <c r="B13" s="1149"/>
      <c r="C13" s="1155" t="s">
        <v>94</v>
      </c>
      <c r="D13" s="1777" t="s">
        <v>579</v>
      </c>
      <c r="E13" s="1778"/>
      <c r="F13" s="515">
        <v>295000</v>
      </c>
      <c r="G13" s="516">
        <v>281139.71999999997</v>
      </c>
      <c r="H13" s="1142">
        <f>G13/F13</f>
        <v>0.95301599999999986</v>
      </c>
    </row>
    <row r="14" spans="1:8" ht="20.25" customHeight="1" thickBot="1" x14ac:dyDescent="0.25">
      <c r="A14" s="517"/>
      <c r="B14" s="517"/>
      <c r="C14" s="518"/>
      <c r="D14" s="908" t="s">
        <v>557</v>
      </c>
      <c r="E14" s="519"/>
      <c r="F14" s="520">
        <f>F11</f>
        <v>295000</v>
      </c>
      <c r="G14" s="520">
        <f>SUM(G11)</f>
        <v>281139.71999999997</v>
      </c>
      <c r="H14" s="1143">
        <f>G14/F14</f>
        <v>0.95301599999999986</v>
      </c>
    </row>
    <row r="15" spans="1:8" ht="9.75" customHeight="1" x14ac:dyDescent="0.2">
      <c r="A15" s="521"/>
      <c r="B15" s="522"/>
      <c r="C15" s="504"/>
      <c r="D15" s="504"/>
      <c r="E15" s="504"/>
      <c r="F15" s="504"/>
      <c r="G15" s="523"/>
    </row>
    <row r="16" spans="1:8" ht="15" customHeight="1" x14ac:dyDescent="0.2">
      <c r="A16" s="504"/>
      <c r="B16" s="504"/>
      <c r="C16" s="504"/>
      <c r="D16" s="511" t="s">
        <v>580</v>
      </c>
      <c r="E16" s="504"/>
      <c r="F16" s="504"/>
      <c r="G16" s="523"/>
    </row>
    <row r="17" spans="1:8" ht="44.25" customHeight="1" x14ac:dyDescent="0.2">
      <c r="A17" s="512" t="s">
        <v>0</v>
      </c>
      <c r="B17" s="512" t="s">
        <v>1</v>
      </c>
      <c r="C17" s="513" t="s">
        <v>2</v>
      </c>
      <c r="D17" s="1773" t="s">
        <v>3</v>
      </c>
      <c r="E17" s="1774"/>
      <c r="F17" s="1132" t="s">
        <v>784</v>
      </c>
      <c r="G17" s="514" t="s">
        <v>785</v>
      </c>
      <c r="H17" s="1133" t="s">
        <v>750</v>
      </c>
    </row>
    <row r="18" spans="1:8" ht="34.5" customHeight="1" x14ac:dyDescent="0.2">
      <c r="A18" s="1156">
        <v>754</v>
      </c>
      <c r="B18" s="1157"/>
      <c r="C18" s="1158"/>
      <c r="D18" s="1779" t="s">
        <v>304</v>
      </c>
      <c r="E18" s="1780"/>
      <c r="F18" s="1159">
        <f t="shared" ref="F18:G19" si="0">F19</f>
        <v>17000</v>
      </c>
      <c r="G18" s="1159">
        <f t="shared" si="0"/>
        <v>17000</v>
      </c>
      <c r="H18" s="1134">
        <f t="shared" ref="H18:H26" si="1">G18/F18</f>
        <v>1</v>
      </c>
    </row>
    <row r="19" spans="1:8" ht="24" customHeight="1" x14ac:dyDescent="0.2">
      <c r="A19" s="1154"/>
      <c r="B19" s="1160">
        <v>75404</v>
      </c>
      <c r="C19" s="1161"/>
      <c r="D19" s="1771" t="s">
        <v>306</v>
      </c>
      <c r="E19" s="1772"/>
      <c r="F19" s="1153">
        <f t="shared" si="0"/>
        <v>17000</v>
      </c>
      <c r="G19" s="1153">
        <f t="shared" si="0"/>
        <v>17000</v>
      </c>
      <c r="H19" s="1135">
        <f t="shared" si="1"/>
        <v>1</v>
      </c>
    </row>
    <row r="20" spans="1:8" ht="12" x14ac:dyDescent="0.2">
      <c r="A20" s="1154"/>
      <c r="B20" s="1162"/>
      <c r="C20" s="1163">
        <v>3000</v>
      </c>
      <c r="D20" s="1781" t="s">
        <v>581</v>
      </c>
      <c r="E20" s="1782"/>
      <c r="F20" s="516">
        <v>17000</v>
      </c>
      <c r="G20" s="516">
        <v>17000</v>
      </c>
      <c r="H20" s="1136">
        <f t="shared" si="1"/>
        <v>1</v>
      </c>
    </row>
    <row r="21" spans="1:8" ht="21.75" customHeight="1" x14ac:dyDescent="0.2">
      <c r="A21" s="1164">
        <v>851</v>
      </c>
      <c r="B21" s="1165"/>
      <c r="C21" s="1166"/>
      <c r="D21" s="1167" t="s">
        <v>347</v>
      </c>
      <c r="E21" s="1168"/>
      <c r="F21" s="1169">
        <f>F22+F25</f>
        <v>314430</v>
      </c>
      <c r="G21" s="1169">
        <f>G22+G25</f>
        <v>295898.09999999998</v>
      </c>
      <c r="H21" s="1137">
        <f t="shared" si="1"/>
        <v>0.94106192157236901</v>
      </c>
    </row>
    <row r="22" spans="1:8" ht="19.5" customHeight="1" x14ac:dyDescent="0.2">
      <c r="A22" s="1154"/>
      <c r="B22" s="1160">
        <v>85153</v>
      </c>
      <c r="C22" s="1161"/>
      <c r="D22" s="1170" t="s">
        <v>353</v>
      </c>
      <c r="E22" s="1171"/>
      <c r="F22" s="1153">
        <f>SUM(F23:F24)</f>
        <v>5000</v>
      </c>
      <c r="G22" s="1153">
        <f>SUM(G23:G24)</f>
        <v>3070</v>
      </c>
      <c r="H22" s="1135">
        <f t="shared" si="1"/>
        <v>0.61399999999999999</v>
      </c>
    </row>
    <row r="23" spans="1:8" ht="12" x14ac:dyDescent="0.2">
      <c r="A23" s="1154"/>
      <c r="B23" s="1162"/>
      <c r="C23" s="1172" t="s">
        <v>220</v>
      </c>
      <c r="D23" s="1781" t="s">
        <v>221</v>
      </c>
      <c r="E23" s="1782"/>
      <c r="F23" s="1173">
        <v>3800</v>
      </c>
      <c r="G23" s="1173">
        <v>1870</v>
      </c>
      <c r="H23" s="1138">
        <f t="shared" si="1"/>
        <v>0.49210526315789471</v>
      </c>
    </row>
    <row r="24" spans="1:8" ht="12" x14ac:dyDescent="0.2">
      <c r="A24" s="1154"/>
      <c r="B24" s="1162"/>
      <c r="C24" s="1172" t="s">
        <v>212</v>
      </c>
      <c r="D24" s="1781" t="s">
        <v>213</v>
      </c>
      <c r="E24" s="1782"/>
      <c r="F24" s="1173">
        <v>1200</v>
      </c>
      <c r="G24" s="1173">
        <v>1200</v>
      </c>
      <c r="H24" s="1138">
        <f t="shared" si="1"/>
        <v>1</v>
      </c>
    </row>
    <row r="25" spans="1:8" ht="17.25" customHeight="1" x14ac:dyDescent="0.2">
      <c r="A25" s="1154"/>
      <c r="B25" s="1160">
        <v>85154</v>
      </c>
      <c r="C25" s="1161"/>
      <c r="D25" s="1771" t="s">
        <v>355</v>
      </c>
      <c r="E25" s="1772"/>
      <c r="F25" s="1153">
        <f>SUM(F26:F36)</f>
        <v>309430</v>
      </c>
      <c r="G25" s="1153">
        <f>SUM(G26:G36)</f>
        <v>292828.09999999998</v>
      </c>
      <c r="H25" s="1135">
        <f t="shared" si="1"/>
        <v>0.94634683127040031</v>
      </c>
    </row>
    <row r="26" spans="1:8" ht="12" x14ac:dyDescent="0.2">
      <c r="A26" s="1154"/>
      <c r="B26" s="1154"/>
      <c r="C26" s="1163" t="s">
        <v>149</v>
      </c>
      <c r="D26" s="1785" t="s">
        <v>553</v>
      </c>
      <c r="E26" s="1786"/>
      <c r="F26" s="516">
        <v>10000</v>
      </c>
      <c r="G26" s="516">
        <v>10000</v>
      </c>
      <c r="H26" s="1138">
        <f t="shared" si="1"/>
        <v>1</v>
      </c>
    </row>
    <row r="27" spans="1:8" ht="12" x14ac:dyDescent="0.2">
      <c r="A27" s="1154"/>
      <c r="B27" s="1154"/>
      <c r="C27" s="1172" t="s">
        <v>208</v>
      </c>
      <c r="D27" s="1781" t="s">
        <v>209</v>
      </c>
      <c r="E27" s="1782"/>
      <c r="F27" s="1173">
        <v>5080</v>
      </c>
      <c r="G27" s="1173">
        <v>4082.73</v>
      </c>
      <c r="H27" s="1138">
        <f t="shared" ref="H27:H36" si="2">G27/F27</f>
        <v>0.8036870078740157</v>
      </c>
    </row>
    <row r="28" spans="1:8" ht="12" x14ac:dyDescent="0.2">
      <c r="A28" s="1154"/>
      <c r="B28" s="1154"/>
      <c r="C28" s="1172" t="s">
        <v>210</v>
      </c>
      <c r="D28" s="1781" t="s">
        <v>211</v>
      </c>
      <c r="E28" s="1782"/>
      <c r="F28" s="1173">
        <v>250</v>
      </c>
      <c r="G28" s="1173">
        <v>126.48</v>
      </c>
      <c r="H28" s="1138">
        <f t="shared" si="2"/>
        <v>0.50592000000000004</v>
      </c>
    </row>
    <row r="29" spans="1:8" ht="12" x14ac:dyDescent="0.2">
      <c r="A29" s="1154"/>
      <c r="B29" s="1154"/>
      <c r="C29" s="1172" t="s">
        <v>220</v>
      </c>
      <c r="D29" s="1781" t="s">
        <v>221</v>
      </c>
      <c r="E29" s="1782"/>
      <c r="F29" s="1173">
        <v>105860</v>
      </c>
      <c r="G29" s="1173">
        <v>100882</v>
      </c>
      <c r="H29" s="1138">
        <f t="shared" si="2"/>
        <v>0.95297562818817305</v>
      </c>
    </row>
    <row r="30" spans="1:8" ht="12" x14ac:dyDescent="0.2">
      <c r="A30" s="1154"/>
      <c r="B30" s="1154"/>
      <c r="C30" s="1172" t="s">
        <v>212</v>
      </c>
      <c r="D30" s="1781" t="s">
        <v>213</v>
      </c>
      <c r="E30" s="1782"/>
      <c r="F30" s="1173">
        <v>22200</v>
      </c>
      <c r="G30" s="1173">
        <v>14627.45</v>
      </c>
      <c r="H30" s="1138">
        <f t="shared" si="2"/>
        <v>0.65889414414414416</v>
      </c>
    </row>
    <row r="31" spans="1:8" ht="12" x14ac:dyDescent="0.2">
      <c r="A31" s="1154"/>
      <c r="B31" s="1154"/>
      <c r="C31" s="1172" t="s">
        <v>222</v>
      </c>
      <c r="D31" s="1781" t="s">
        <v>223</v>
      </c>
      <c r="E31" s="1782"/>
      <c r="F31" s="1173">
        <v>8070</v>
      </c>
      <c r="G31" s="1173">
        <v>6522.41</v>
      </c>
      <c r="H31" s="1138">
        <f t="shared" si="2"/>
        <v>0.80822924411400243</v>
      </c>
    </row>
    <row r="32" spans="1:8" ht="12" x14ac:dyDescent="0.2">
      <c r="A32" s="1154"/>
      <c r="B32" s="1154"/>
      <c r="C32" s="1172" t="s">
        <v>232</v>
      </c>
      <c r="D32" s="1781" t="s">
        <v>233</v>
      </c>
      <c r="E32" s="1782"/>
      <c r="F32" s="1173">
        <v>131530</v>
      </c>
      <c r="G32" s="1173">
        <v>131476.93</v>
      </c>
      <c r="H32" s="1138">
        <f t="shared" si="2"/>
        <v>0.99959651790466053</v>
      </c>
    </row>
    <row r="33" spans="1:8" ht="12" x14ac:dyDescent="0.2">
      <c r="A33" s="1154"/>
      <c r="B33" s="1154"/>
      <c r="C33" s="1172" t="s">
        <v>214</v>
      </c>
      <c r="D33" s="1781" t="s">
        <v>215</v>
      </c>
      <c r="E33" s="1782"/>
      <c r="F33" s="1173">
        <v>23170</v>
      </c>
      <c r="G33" s="1173">
        <v>22750.16</v>
      </c>
      <c r="H33" s="1138">
        <f t="shared" si="2"/>
        <v>0.98188001726370311</v>
      </c>
    </row>
    <row r="34" spans="1:8" ht="12" x14ac:dyDescent="0.2">
      <c r="A34" s="1154"/>
      <c r="B34" s="1154"/>
      <c r="C34" s="1172" t="s">
        <v>286</v>
      </c>
      <c r="D34" s="1781" t="s">
        <v>582</v>
      </c>
      <c r="E34" s="1782"/>
      <c r="F34" s="1173">
        <v>1800</v>
      </c>
      <c r="G34" s="1173">
        <v>1131.08</v>
      </c>
      <c r="H34" s="1138">
        <f t="shared" si="2"/>
        <v>0.6283777777777777</v>
      </c>
    </row>
    <row r="35" spans="1:8" ht="30.75" customHeight="1" x14ac:dyDescent="0.2">
      <c r="A35" s="1154"/>
      <c r="B35" s="1154"/>
      <c r="C35" s="1172" t="s">
        <v>290</v>
      </c>
      <c r="D35" s="1781" t="s">
        <v>438</v>
      </c>
      <c r="E35" s="1782"/>
      <c r="F35" s="1173">
        <v>1000</v>
      </c>
      <c r="G35" s="1173">
        <v>759.14</v>
      </c>
      <c r="H35" s="1138">
        <f t="shared" si="2"/>
        <v>0.75914000000000004</v>
      </c>
    </row>
    <row r="36" spans="1:8" ht="12.75" thickBot="1" x14ac:dyDescent="0.25">
      <c r="A36" s="1154"/>
      <c r="B36" s="1154"/>
      <c r="C36" s="1172" t="s">
        <v>266</v>
      </c>
      <c r="D36" s="1787" t="s">
        <v>267</v>
      </c>
      <c r="E36" s="1788"/>
      <c r="F36" s="1173">
        <v>470</v>
      </c>
      <c r="G36" s="1173">
        <v>469.72</v>
      </c>
      <c r="H36" s="1138">
        <f t="shared" si="2"/>
        <v>0.999404255319149</v>
      </c>
    </row>
    <row r="37" spans="1:8" ht="30" customHeight="1" thickBot="1" x14ac:dyDescent="0.25">
      <c r="A37" s="517"/>
      <c r="B37" s="517"/>
      <c r="C37" s="524"/>
      <c r="D37" s="1783" t="s">
        <v>557</v>
      </c>
      <c r="E37" s="1784"/>
      <c r="F37" s="520">
        <f>F21+F18</f>
        <v>331430</v>
      </c>
      <c r="G37" s="520">
        <f>G21+G18</f>
        <v>312898.09999999998</v>
      </c>
      <c r="H37" s="1139">
        <f>G37/F37</f>
        <v>0.94408502549557971</v>
      </c>
    </row>
  </sheetData>
  <mergeCells count="29">
    <mergeCell ref="D37:E37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25:E25"/>
    <mergeCell ref="A8:G8"/>
    <mergeCell ref="D10:E10"/>
    <mergeCell ref="D11:E11"/>
    <mergeCell ref="D12:E12"/>
    <mergeCell ref="D13:E13"/>
    <mergeCell ref="D17:E17"/>
    <mergeCell ref="D18:E18"/>
    <mergeCell ref="D19:E19"/>
    <mergeCell ref="D20:E20"/>
    <mergeCell ref="D23:E23"/>
    <mergeCell ref="D24:E24"/>
    <mergeCell ref="E1:H1"/>
    <mergeCell ref="A7:G7"/>
    <mergeCell ref="A5:G5"/>
    <mergeCell ref="A6:G6"/>
    <mergeCell ref="A4:H4"/>
  </mergeCells>
  <pageMargins left="0.70866141732283472" right="0.11811023622047245" top="0.74803149606299213" bottom="0.55118110236220474" header="0.31496062992125984" footer="0.11811023622047245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37"/>
  <sheetViews>
    <sheetView workbookViewId="0">
      <selection activeCell="H36" sqref="H36"/>
    </sheetView>
  </sheetViews>
  <sheetFormatPr defaultColWidth="11.42578125" defaultRowHeight="12.75" x14ac:dyDescent="0.2"/>
  <cols>
    <col min="1" max="1" width="5.7109375" style="544" customWidth="1"/>
    <col min="2" max="2" width="7" style="544" customWidth="1"/>
    <col min="3" max="3" width="7.42578125" style="544" customWidth="1"/>
    <col min="4" max="4" width="11.140625" style="544" customWidth="1"/>
    <col min="5" max="5" width="44" style="544" customWidth="1"/>
    <col min="6" max="6" width="11.140625" style="545" customWidth="1"/>
    <col min="7" max="7" width="10.140625" style="529" customWidth="1"/>
    <col min="8" max="8" width="8.85546875" style="529" customWidth="1"/>
    <col min="9" max="212" width="11.5703125" style="529" customWidth="1"/>
    <col min="213" max="16384" width="11.42578125" style="528"/>
  </cols>
  <sheetData>
    <row r="1" spans="1:8" s="525" customFormat="1" ht="18" customHeight="1" x14ac:dyDescent="0.2">
      <c r="E1" s="1790" t="s">
        <v>786</v>
      </c>
      <c r="F1" s="1790"/>
      <c r="G1" s="1790"/>
      <c r="H1" s="1790"/>
    </row>
    <row r="2" spans="1:8" s="525" customFormat="1" x14ac:dyDescent="0.2">
      <c r="E2" s="1789"/>
      <c r="F2" s="1789"/>
    </row>
    <row r="3" spans="1:8" s="525" customFormat="1" ht="12.75" hidden="1" customHeight="1" x14ac:dyDescent="0.2">
      <c r="A3" s="526"/>
      <c r="E3" s="527"/>
    </row>
    <row r="4" spans="1:8" s="525" customFormat="1" ht="48.75" customHeight="1" x14ac:dyDescent="0.25">
      <c r="A4" s="1791" t="s">
        <v>787</v>
      </c>
      <c r="B4" s="1791"/>
      <c r="C4" s="1791"/>
      <c r="D4" s="1791"/>
      <c r="E4" s="1791"/>
      <c r="F4" s="1791"/>
      <c r="G4" s="1791"/>
      <c r="H4" s="1791"/>
    </row>
    <row r="5" spans="1:8" s="529" customFormat="1" ht="7.5" customHeight="1" x14ac:dyDescent="0.2">
      <c r="A5" s="528"/>
      <c r="B5" s="528"/>
      <c r="C5" s="528"/>
      <c r="D5" s="528"/>
      <c r="E5" s="528"/>
      <c r="F5" s="528"/>
    </row>
    <row r="6" spans="1:8" s="529" customFormat="1" ht="42.75" customHeight="1" x14ac:dyDescent="0.2">
      <c r="A6" s="530" t="s">
        <v>0</v>
      </c>
      <c r="B6" s="537" t="s">
        <v>1</v>
      </c>
      <c r="C6" s="537" t="s">
        <v>2</v>
      </c>
      <c r="D6" s="537" t="s">
        <v>583</v>
      </c>
      <c r="E6" s="1176" t="s">
        <v>3</v>
      </c>
      <c r="F6" s="1181" t="s">
        <v>584</v>
      </c>
      <c r="G6" s="1175" t="s">
        <v>753</v>
      </c>
      <c r="H6" s="1174" t="s">
        <v>750</v>
      </c>
    </row>
    <row r="7" spans="1:8" s="529" customFormat="1" ht="17.100000000000001" customHeight="1" x14ac:dyDescent="0.2">
      <c r="A7" s="531" t="s">
        <v>19</v>
      </c>
      <c r="B7" s="531"/>
      <c r="C7" s="531"/>
      <c r="D7" s="531"/>
      <c r="E7" s="1177" t="s">
        <v>585</v>
      </c>
      <c r="F7" s="1188">
        <f>F8</f>
        <v>41100</v>
      </c>
      <c r="G7" s="1188">
        <f t="shared" ref="G7" si="0">G8</f>
        <v>39036.06</v>
      </c>
      <c r="H7" s="1182">
        <f>G8/F7</f>
        <v>0.94978248175182478</v>
      </c>
    </row>
    <row r="8" spans="1:8" s="529" customFormat="1" ht="17.100000000000001" customHeight="1" x14ac:dyDescent="0.2">
      <c r="A8" s="533"/>
      <c r="B8" s="534" t="s">
        <v>21</v>
      </c>
      <c r="C8" s="535"/>
      <c r="D8" s="535"/>
      <c r="E8" s="1178" t="s">
        <v>22</v>
      </c>
      <c r="F8" s="1189">
        <f>F9+F18</f>
        <v>41100</v>
      </c>
      <c r="G8" s="1189">
        <f t="shared" ref="G8" si="1">G9+G18</f>
        <v>39036.06</v>
      </c>
      <c r="H8" s="1183">
        <f>G8/F8</f>
        <v>0.94978248175182478</v>
      </c>
    </row>
    <row r="9" spans="1:8" s="529" customFormat="1" ht="17.100000000000001" customHeight="1" x14ac:dyDescent="0.2">
      <c r="A9" s="536"/>
      <c r="B9" s="536"/>
      <c r="C9" s="537" t="s">
        <v>212</v>
      </c>
      <c r="D9" s="537"/>
      <c r="E9" s="1179" t="s">
        <v>213</v>
      </c>
      <c r="F9" s="1190">
        <f>SUM(F10:F17)</f>
        <v>26600</v>
      </c>
      <c r="G9" s="1190">
        <f t="shared" ref="G9" si="2">SUM(G10:G17)</f>
        <v>26036.06</v>
      </c>
      <c r="H9" s="1185">
        <f>G9/F9</f>
        <v>0.97879924812030084</v>
      </c>
    </row>
    <row r="10" spans="1:8" s="529" customFormat="1" ht="17.100000000000001" customHeight="1" x14ac:dyDescent="0.2">
      <c r="A10" s="536"/>
      <c r="B10" s="536"/>
      <c r="C10" s="539"/>
      <c r="D10" s="540" t="s">
        <v>586</v>
      </c>
      <c r="E10" s="1180" t="s">
        <v>587</v>
      </c>
      <c r="F10" s="1191">
        <v>2404</v>
      </c>
      <c r="G10" s="1187">
        <v>1972.01</v>
      </c>
      <c r="H10" s="1184">
        <f>G10/F10</f>
        <v>0.82030366056572379</v>
      </c>
    </row>
    <row r="11" spans="1:8" s="529" customFormat="1" ht="17.100000000000001" customHeight="1" x14ac:dyDescent="0.2">
      <c r="A11" s="536"/>
      <c r="B11" s="536"/>
      <c r="C11" s="539"/>
      <c r="D11" s="540" t="s">
        <v>588</v>
      </c>
      <c r="E11" s="1180" t="s">
        <v>587</v>
      </c>
      <c r="F11" s="1191">
        <v>2000</v>
      </c>
      <c r="G11" s="1187">
        <v>1999.17</v>
      </c>
      <c r="H11" s="1184">
        <f t="shared" ref="H11:H17" si="3">G11/F11</f>
        <v>0.99958500000000006</v>
      </c>
    </row>
    <row r="12" spans="1:8" s="529" customFormat="1" ht="17.100000000000001" customHeight="1" x14ac:dyDescent="0.2">
      <c r="A12" s="536"/>
      <c r="B12" s="536"/>
      <c r="C12" s="539"/>
      <c r="D12" s="540" t="s">
        <v>589</v>
      </c>
      <c r="E12" s="1180" t="s">
        <v>590</v>
      </c>
      <c r="F12" s="1191">
        <v>4050</v>
      </c>
      <c r="G12" s="1187">
        <v>4043.63</v>
      </c>
      <c r="H12" s="1184">
        <f t="shared" si="3"/>
        <v>0.99842716049382718</v>
      </c>
    </row>
    <row r="13" spans="1:8" s="529" customFormat="1" ht="17.100000000000001" customHeight="1" x14ac:dyDescent="0.2">
      <c r="A13" s="536"/>
      <c r="B13" s="536"/>
      <c r="C13" s="539"/>
      <c r="D13" s="540" t="s">
        <v>591</v>
      </c>
      <c r="E13" s="1180" t="s">
        <v>592</v>
      </c>
      <c r="F13" s="1191">
        <v>1000</v>
      </c>
      <c r="G13" s="1187">
        <v>996.3</v>
      </c>
      <c r="H13" s="1184">
        <f t="shared" si="3"/>
        <v>0.99629999999999996</v>
      </c>
    </row>
    <row r="14" spans="1:8" s="529" customFormat="1" ht="17.100000000000001" customHeight="1" x14ac:dyDescent="0.2">
      <c r="A14" s="536"/>
      <c r="B14" s="536"/>
      <c r="C14" s="539"/>
      <c r="D14" s="540" t="s">
        <v>593</v>
      </c>
      <c r="E14" s="1180" t="s">
        <v>594</v>
      </c>
      <c r="F14" s="1191">
        <v>2500</v>
      </c>
      <c r="G14" s="1187">
        <v>2500</v>
      </c>
      <c r="H14" s="1184">
        <f t="shared" si="3"/>
        <v>1</v>
      </c>
    </row>
    <row r="15" spans="1:8" s="529" customFormat="1" ht="17.100000000000001" customHeight="1" x14ac:dyDescent="0.2">
      <c r="A15" s="536"/>
      <c r="B15" s="536"/>
      <c r="C15" s="539"/>
      <c r="D15" s="540" t="s">
        <v>595</v>
      </c>
      <c r="E15" s="1180" t="s">
        <v>596</v>
      </c>
      <c r="F15" s="1191">
        <v>4173</v>
      </c>
      <c r="G15" s="1187">
        <v>4172.5</v>
      </c>
      <c r="H15" s="1184">
        <f t="shared" si="3"/>
        <v>0.99988018212317276</v>
      </c>
    </row>
    <row r="16" spans="1:8" s="529" customFormat="1" ht="33.75" x14ac:dyDescent="0.2">
      <c r="A16" s="536"/>
      <c r="B16" s="536"/>
      <c r="C16" s="539"/>
      <c r="D16" s="540" t="s">
        <v>597</v>
      </c>
      <c r="E16" s="1180" t="s">
        <v>598</v>
      </c>
      <c r="F16" s="1191">
        <v>8000</v>
      </c>
      <c r="G16" s="1187">
        <v>7879.45</v>
      </c>
      <c r="H16" s="1184">
        <f t="shared" si="3"/>
        <v>0.98493124999999992</v>
      </c>
    </row>
    <row r="17" spans="1:8" s="529" customFormat="1" ht="17.100000000000001" customHeight="1" x14ac:dyDescent="0.2">
      <c r="A17" s="536"/>
      <c r="B17" s="536"/>
      <c r="C17" s="539"/>
      <c r="D17" s="540" t="s">
        <v>599</v>
      </c>
      <c r="E17" s="1180" t="s">
        <v>600</v>
      </c>
      <c r="F17" s="1191">
        <v>2473</v>
      </c>
      <c r="G17" s="1187">
        <v>2473</v>
      </c>
      <c r="H17" s="1184">
        <f t="shared" si="3"/>
        <v>1</v>
      </c>
    </row>
    <row r="18" spans="1:8" s="529" customFormat="1" ht="17.100000000000001" customHeight="1" x14ac:dyDescent="0.2">
      <c r="A18" s="536"/>
      <c r="B18" s="536"/>
      <c r="C18" s="537" t="s">
        <v>214</v>
      </c>
      <c r="D18" s="538"/>
      <c r="E18" s="1179" t="s">
        <v>215</v>
      </c>
      <c r="F18" s="1190">
        <f>SUM(F19:F26)</f>
        <v>14500</v>
      </c>
      <c r="G18" s="1190">
        <f t="shared" ref="G18" si="4">SUM(G19:G26)</f>
        <v>13000</v>
      </c>
      <c r="H18" s="1185">
        <f>G18/F18</f>
        <v>0.89655172413793105</v>
      </c>
    </row>
    <row r="19" spans="1:8" s="529" customFormat="1" ht="17.25" customHeight="1" x14ac:dyDescent="0.2">
      <c r="A19" s="536"/>
      <c r="B19" s="536"/>
      <c r="C19" s="539"/>
      <c r="D19" s="540" t="s">
        <v>586</v>
      </c>
      <c r="E19" s="1180" t="s">
        <v>587</v>
      </c>
      <c r="F19" s="1191">
        <v>1000</v>
      </c>
      <c r="G19" s="1187">
        <v>1000</v>
      </c>
      <c r="H19" s="1184">
        <f>G19/F19</f>
        <v>1</v>
      </c>
    </row>
    <row r="20" spans="1:8" s="529" customFormat="1" ht="17.25" customHeight="1" x14ac:dyDescent="0.2">
      <c r="A20" s="536"/>
      <c r="B20" s="536"/>
      <c r="C20" s="539"/>
      <c r="D20" s="540" t="s">
        <v>601</v>
      </c>
      <c r="E20" s="1180" t="s">
        <v>587</v>
      </c>
      <c r="F20" s="1191">
        <v>3000</v>
      </c>
      <c r="G20" s="1187">
        <v>3000</v>
      </c>
      <c r="H20" s="1184">
        <f t="shared" ref="H20:H26" si="5">G20/F20</f>
        <v>1</v>
      </c>
    </row>
    <row r="21" spans="1:8" s="529" customFormat="1" ht="17.25" customHeight="1" x14ac:dyDescent="0.2">
      <c r="A21" s="536"/>
      <c r="B21" s="536"/>
      <c r="C21" s="539"/>
      <c r="D21" s="540" t="s">
        <v>602</v>
      </c>
      <c r="E21" s="1180" t="s">
        <v>587</v>
      </c>
      <c r="F21" s="1191">
        <v>2500</v>
      </c>
      <c r="G21" s="1187">
        <v>2500</v>
      </c>
      <c r="H21" s="1184">
        <f t="shared" si="5"/>
        <v>1</v>
      </c>
    </row>
    <row r="22" spans="1:8" s="529" customFormat="1" ht="17.25" customHeight="1" x14ac:dyDescent="0.2">
      <c r="A22" s="536"/>
      <c r="B22" s="536"/>
      <c r="C22" s="539"/>
      <c r="D22" s="540" t="s">
        <v>593</v>
      </c>
      <c r="E22" s="1180" t="s">
        <v>587</v>
      </c>
      <c r="F22" s="1191">
        <v>1000</v>
      </c>
      <c r="G22" s="1187">
        <v>1000</v>
      </c>
      <c r="H22" s="1184">
        <f t="shared" si="5"/>
        <v>1</v>
      </c>
    </row>
    <row r="23" spans="1:8" s="529" customFormat="1" ht="17.25" customHeight="1" x14ac:dyDescent="0.2">
      <c r="A23" s="536"/>
      <c r="B23" s="536"/>
      <c r="C23" s="539"/>
      <c r="D23" s="540" t="s">
        <v>597</v>
      </c>
      <c r="E23" s="1180" t="s">
        <v>603</v>
      </c>
      <c r="F23" s="1191">
        <v>2000</v>
      </c>
      <c r="G23" s="1187">
        <v>2000</v>
      </c>
      <c r="H23" s="1184">
        <f t="shared" si="5"/>
        <v>1</v>
      </c>
    </row>
    <row r="24" spans="1:8" s="529" customFormat="1" ht="17.25" customHeight="1" x14ac:dyDescent="0.2">
      <c r="A24" s="536"/>
      <c r="B24" s="536"/>
      <c r="C24" s="539"/>
      <c r="D24" s="540" t="s">
        <v>604</v>
      </c>
      <c r="E24" s="1180" t="s">
        <v>603</v>
      </c>
      <c r="F24" s="1191">
        <v>1500</v>
      </c>
      <c r="G24" s="1187">
        <v>1500</v>
      </c>
      <c r="H24" s="1184">
        <f t="shared" si="5"/>
        <v>1</v>
      </c>
    </row>
    <row r="25" spans="1:8" s="529" customFormat="1" ht="17.25" customHeight="1" x14ac:dyDescent="0.2">
      <c r="A25" s="536"/>
      <c r="B25" s="536"/>
      <c r="C25" s="539"/>
      <c r="D25" s="540" t="s">
        <v>605</v>
      </c>
      <c r="E25" s="1180" t="s">
        <v>587</v>
      </c>
      <c r="F25" s="1191">
        <v>2000</v>
      </c>
      <c r="G25" s="1187">
        <v>2000</v>
      </c>
      <c r="H25" s="1184">
        <f t="shared" si="5"/>
        <v>1</v>
      </c>
    </row>
    <row r="26" spans="1:8" s="529" customFormat="1" ht="23.25" customHeight="1" x14ac:dyDescent="0.2">
      <c r="A26" s="536"/>
      <c r="B26" s="536"/>
      <c r="C26" s="539"/>
      <c r="D26" s="540" t="s">
        <v>606</v>
      </c>
      <c r="E26" s="1180" t="s">
        <v>607</v>
      </c>
      <c r="F26" s="1191">
        <v>1500</v>
      </c>
      <c r="G26" s="1187">
        <v>0</v>
      </c>
      <c r="H26" s="1184">
        <f t="shared" si="5"/>
        <v>0</v>
      </c>
    </row>
    <row r="27" spans="1:8" s="529" customFormat="1" ht="17.100000000000001" customHeight="1" x14ac:dyDescent="0.2">
      <c r="A27" s="531" t="s">
        <v>28</v>
      </c>
      <c r="B27" s="531"/>
      <c r="C27" s="531"/>
      <c r="D27" s="532"/>
      <c r="E27" s="1177" t="s">
        <v>29</v>
      </c>
      <c r="F27" s="1188">
        <f>F28</f>
        <v>4500</v>
      </c>
      <c r="G27" s="1188">
        <f t="shared" ref="G27" si="6">G28</f>
        <v>4497.66</v>
      </c>
      <c r="H27" s="1182">
        <f t="shared" ref="H27:H33" si="7">G27/F27</f>
        <v>0.99947999999999992</v>
      </c>
    </row>
    <row r="28" spans="1:8" s="529" customFormat="1" ht="17.100000000000001" customHeight="1" x14ac:dyDescent="0.2">
      <c r="A28" s="533"/>
      <c r="B28" s="534" t="s">
        <v>30</v>
      </c>
      <c r="C28" s="535"/>
      <c r="D28" s="541"/>
      <c r="E28" s="1178" t="s">
        <v>8</v>
      </c>
      <c r="F28" s="1189">
        <f>F32+F29</f>
        <v>4500</v>
      </c>
      <c r="G28" s="1189">
        <f t="shared" ref="G28" si="8">G32+G29</f>
        <v>4497.66</v>
      </c>
      <c r="H28" s="1183">
        <f t="shared" si="7"/>
        <v>0.99947999999999992</v>
      </c>
    </row>
    <row r="29" spans="1:8" s="529" customFormat="1" ht="17.100000000000001" customHeight="1" x14ac:dyDescent="0.2">
      <c r="A29" s="536"/>
      <c r="B29" s="536"/>
      <c r="C29" s="537" t="s">
        <v>212</v>
      </c>
      <c r="D29" s="538"/>
      <c r="E29" s="1179" t="s">
        <v>213</v>
      </c>
      <c r="F29" s="1190">
        <f>SUM(F30:F31)</f>
        <v>4000</v>
      </c>
      <c r="G29" s="1190">
        <f>SUM(G30:G31)</f>
        <v>3999.51</v>
      </c>
      <c r="H29" s="1193">
        <f t="shared" si="7"/>
        <v>0.99987750000000009</v>
      </c>
    </row>
    <row r="30" spans="1:8" s="529" customFormat="1" ht="17.100000000000001" customHeight="1" x14ac:dyDescent="0.2">
      <c r="A30" s="536"/>
      <c r="B30" s="536"/>
      <c r="C30" s="539"/>
      <c r="D30" s="540" t="s">
        <v>591</v>
      </c>
      <c r="E30" s="1180" t="s">
        <v>608</v>
      </c>
      <c r="F30" s="1191">
        <v>3000</v>
      </c>
      <c r="G30" s="1187">
        <v>3000.01</v>
      </c>
      <c r="H30" s="1184">
        <f t="shared" si="7"/>
        <v>1.0000033333333334</v>
      </c>
    </row>
    <row r="31" spans="1:8" s="529" customFormat="1" ht="17.100000000000001" customHeight="1" x14ac:dyDescent="0.2">
      <c r="A31" s="536"/>
      <c r="B31" s="536"/>
      <c r="C31" s="539"/>
      <c r="D31" s="540" t="s">
        <v>605</v>
      </c>
      <c r="E31" s="1180" t="s">
        <v>609</v>
      </c>
      <c r="F31" s="1191">
        <v>1000</v>
      </c>
      <c r="G31" s="1187">
        <v>999.5</v>
      </c>
      <c r="H31" s="1184">
        <f t="shared" si="7"/>
        <v>0.99950000000000006</v>
      </c>
    </row>
    <row r="32" spans="1:8" s="529" customFormat="1" ht="17.100000000000001" customHeight="1" x14ac:dyDescent="0.2">
      <c r="A32" s="536"/>
      <c r="B32" s="536"/>
      <c r="C32" s="537" t="s">
        <v>214</v>
      </c>
      <c r="D32" s="538"/>
      <c r="E32" s="1179" t="s">
        <v>215</v>
      </c>
      <c r="F32" s="1190">
        <f>F33</f>
        <v>500</v>
      </c>
      <c r="G32" s="1190">
        <f>G33</f>
        <v>498.15</v>
      </c>
      <c r="H32" s="1193">
        <f t="shared" si="7"/>
        <v>0.99629999999999996</v>
      </c>
    </row>
    <row r="33" spans="1:8" s="529" customFormat="1" ht="17.100000000000001" customHeight="1" x14ac:dyDescent="0.2">
      <c r="A33" s="536"/>
      <c r="B33" s="536"/>
      <c r="C33" s="530"/>
      <c r="D33" s="540" t="s">
        <v>595</v>
      </c>
      <c r="E33" s="1180" t="s">
        <v>610</v>
      </c>
      <c r="F33" s="1191">
        <v>500</v>
      </c>
      <c r="G33" s="1187">
        <v>498.15</v>
      </c>
      <c r="H33" s="1184">
        <f t="shared" si="7"/>
        <v>0.99629999999999996</v>
      </c>
    </row>
    <row r="34" spans="1:8" s="529" customFormat="1" ht="17.100000000000001" customHeight="1" x14ac:dyDescent="0.2">
      <c r="A34" s="531" t="s">
        <v>303</v>
      </c>
      <c r="B34" s="531"/>
      <c r="C34" s="531"/>
      <c r="D34" s="532"/>
      <c r="E34" s="1177" t="s">
        <v>611</v>
      </c>
      <c r="F34" s="1188">
        <f>F35</f>
        <v>19334</v>
      </c>
      <c r="G34" s="1188">
        <f t="shared" ref="G34" si="9">G35</f>
        <v>19271.34</v>
      </c>
      <c r="H34" s="1182">
        <f>G34/F34</f>
        <v>0.99675907727319746</v>
      </c>
    </row>
    <row r="35" spans="1:8" s="529" customFormat="1" ht="17.100000000000001" customHeight="1" x14ac:dyDescent="0.2">
      <c r="A35" s="533"/>
      <c r="B35" s="534" t="s">
        <v>313</v>
      </c>
      <c r="C35" s="535"/>
      <c r="D35" s="541"/>
      <c r="E35" s="1178" t="s">
        <v>314</v>
      </c>
      <c r="F35" s="1189">
        <f>F36+F41</f>
        <v>19334</v>
      </c>
      <c r="G35" s="1189">
        <f t="shared" ref="G35" si="10">G36+G41</f>
        <v>19271.34</v>
      </c>
      <c r="H35" s="1183">
        <f>G35/F35</f>
        <v>0.99675907727319746</v>
      </c>
    </row>
    <row r="36" spans="1:8" s="529" customFormat="1" ht="17.100000000000001" customHeight="1" x14ac:dyDescent="0.2">
      <c r="A36" s="536"/>
      <c r="B36" s="536"/>
      <c r="C36" s="537" t="s">
        <v>212</v>
      </c>
      <c r="D36" s="538"/>
      <c r="E36" s="1179" t="s">
        <v>213</v>
      </c>
      <c r="F36" s="1190">
        <f>SUM(F37:F40)</f>
        <v>12700</v>
      </c>
      <c r="G36" s="1190">
        <f>SUM(G37:G40)</f>
        <v>12637.34</v>
      </c>
      <c r="H36" s="1193">
        <f>G36/F36</f>
        <v>0.99506614173228347</v>
      </c>
    </row>
    <row r="37" spans="1:8" s="529" customFormat="1" ht="17.100000000000001" customHeight="1" x14ac:dyDescent="0.2">
      <c r="A37" s="536"/>
      <c r="B37" s="536"/>
      <c r="C37" s="542"/>
      <c r="D37" s="540" t="s">
        <v>586</v>
      </c>
      <c r="E37" s="1180" t="s">
        <v>612</v>
      </c>
      <c r="F37" s="1191">
        <v>3000</v>
      </c>
      <c r="G37" s="1187">
        <v>2940.6</v>
      </c>
      <c r="H37" s="1184">
        <f>G37/F37</f>
        <v>0.98019999999999996</v>
      </c>
    </row>
    <row r="38" spans="1:8" s="529" customFormat="1" ht="17.100000000000001" customHeight="1" x14ac:dyDescent="0.2">
      <c r="A38" s="536"/>
      <c r="B38" s="536"/>
      <c r="C38" s="539"/>
      <c r="D38" s="540" t="s">
        <v>597</v>
      </c>
      <c r="E38" s="1180" t="s">
        <v>612</v>
      </c>
      <c r="F38" s="1191">
        <v>4000</v>
      </c>
      <c r="G38" s="1187">
        <v>4000</v>
      </c>
      <c r="H38" s="1184">
        <f t="shared" ref="H38:H42" si="11">G38/F38</f>
        <v>1</v>
      </c>
    </row>
    <row r="39" spans="1:8" s="529" customFormat="1" ht="17.100000000000001" customHeight="1" x14ac:dyDescent="0.2">
      <c r="A39" s="536"/>
      <c r="B39" s="536"/>
      <c r="C39" s="539"/>
      <c r="D39" s="540" t="s">
        <v>604</v>
      </c>
      <c r="E39" s="1180" t="s">
        <v>613</v>
      </c>
      <c r="F39" s="1191">
        <v>5000</v>
      </c>
      <c r="G39" s="1187">
        <v>4998.7299999999996</v>
      </c>
      <c r="H39" s="1184">
        <f t="shared" si="11"/>
        <v>0.99974599999999991</v>
      </c>
    </row>
    <row r="40" spans="1:8" s="529" customFormat="1" ht="17.100000000000001" customHeight="1" x14ac:dyDescent="0.2">
      <c r="A40" s="536"/>
      <c r="B40" s="536"/>
      <c r="C40" s="539"/>
      <c r="D40" s="540" t="s">
        <v>599</v>
      </c>
      <c r="E40" s="1180" t="s">
        <v>612</v>
      </c>
      <c r="F40" s="1191">
        <v>700</v>
      </c>
      <c r="G40" s="1187">
        <v>698.01</v>
      </c>
      <c r="H40" s="1184">
        <f t="shared" si="11"/>
        <v>0.99715714285714285</v>
      </c>
    </row>
    <row r="41" spans="1:8" s="529" customFormat="1" ht="17.100000000000001" customHeight="1" x14ac:dyDescent="0.2">
      <c r="A41" s="536"/>
      <c r="B41" s="536"/>
      <c r="C41" s="537" t="s">
        <v>214</v>
      </c>
      <c r="D41" s="538"/>
      <c r="E41" s="1179" t="s">
        <v>215</v>
      </c>
      <c r="F41" s="1190">
        <f>F42</f>
        <v>6634</v>
      </c>
      <c r="G41" s="1190">
        <f>G42</f>
        <v>6634</v>
      </c>
      <c r="H41" s="1184">
        <f t="shared" si="11"/>
        <v>1</v>
      </c>
    </row>
    <row r="42" spans="1:8" s="529" customFormat="1" ht="17.100000000000001" customHeight="1" x14ac:dyDescent="0.2">
      <c r="A42" s="536"/>
      <c r="B42" s="536"/>
      <c r="C42" s="530"/>
      <c r="D42" s="540" t="s">
        <v>604</v>
      </c>
      <c r="E42" s="1180" t="s">
        <v>613</v>
      </c>
      <c r="F42" s="1191">
        <v>6634</v>
      </c>
      <c r="G42" s="1187">
        <v>6634</v>
      </c>
      <c r="H42" s="1184">
        <f t="shared" si="11"/>
        <v>1</v>
      </c>
    </row>
    <row r="43" spans="1:8" s="529" customFormat="1" ht="17.100000000000001" customHeight="1" x14ac:dyDescent="0.2">
      <c r="A43" s="531" t="s">
        <v>123</v>
      </c>
      <c r="B43" s="531"/>
      <c r="C43" s="531"/>
      <c r="D43" s="532"/>
      <c r="E43" s="1177" t="s">
        <v>124</v>
      </c>
      <c r="F43" s="1188">
        <f>F44</f>
        <v>650</v>
      </c>
      <c r="G43" s="1188">
        <f t="shared" ref="G43:G44" si="12">G44</f>
        <v>631.22</v>
      </c>
      <c r="H43" s="1182">
        <f t="shared" ref="H43:H51" si="13">G43/F43</f>
        <v>0.97110769230769234</v>
      </c>
    </row>
    <row r="44" spans="1:8" s="529" customFormat="1" ht="17.100000000000001" customHeight="1" x14ac:dyDescent="0.2">
      <c r="A44" s="533"/>
      <c r="B44" s="534" t="s">
        <v>345</v>
      </c>
      <c r="C44" s="535"/>
      <c r="D44" s="541"/>
      <c r="E44" s="1178" t="s">
        <v>8</v>
      </c>
      <c r="F44" s="1189">
        <f>F45</f>
        <v>650</v>
      </c>
      <c r="G44" s="1189">
        <f t="shared" si="12"/>
        <v>631.22</v>
      </c>
      <c r="H44" s="1183">
        <f t="shared" si="13"/>
        <v>0.97110769230769234</v>
      </c>
    </row>
    <row r="45" spans="1:8" s="529" customFormat="1" ht="17.100000000000001" customHeight="1" x14ac:dyDescent="0.2">
      <c r="A45" s="536"/>
      <c r="B45" s="536"/>
      <c r="C45" s="537" t="s">
        <v>212</v>
      </c>
      <c r="D45" s="538"/>
      <c r="E45" s="1179" t="s">
        <v>213</v>
      </c>
      <c r="F45" s="1190">
        <f>SUM(F46:F47)</f>
        <v>650</v>
      </c>
      <c r="G45" s="1190">
        <f t="shared" ref="G45" si="14">SUM(G46:G47)</f>
        <v>631.22</v>
      </c>
      <c r="H45" s="1185">
        <f t="shared" si="13"/>
        <v>0.97110769230769234</v>
      </c>
    </row>
    <row r="46" spans="1:8" s="529" customFormat="1" ht="22.5" x14ac:dyDescent="0.2">
      <c r="A46" s="536"/>
      <c r="B46" s="536"/>
      <c r="C46" s="539"/>
      <c r="D46" s="540" t="s">
        <v>589</v>
      </c>
      <c r="E46" s="1180" t="s">
        <v>614</v>
      </c>
      <c r="F46" s="1191">
        <v>150</v>
      </c>
      <c r="G46" s="1187">
        <v>147.46</v>
      </c>
      <c r="H46" s="1184">
        <f t="shared" si="13"/>
        <v>0.98306666666666676</v>
      </c>
    </row>
    <row r="47" spans="1:8" s="529" customFormat="1" ht="17.100000000000001" customHeight="1" x14ac:dyDescent="0.2">
      <c r="A47" s="536"/>
      <c r="B47" s="536"/>
      <c r="C47" s="539"/>
      <c r="D47" s="540" t="s">
        <v>595</v>
      </c>
      <c r="E47" s="1180" t="s">
        <v>615</v>
      </c>
      <c r="F47" s="1191">
        <v>500</v>
      </c>
      <c r="G47" s="1187">
        <v>483.76</v>
      </c>
      <c r="H47" s="1184">
        <f t="shared" si="13"/>
        <v>0.96751999999999994</v>
      </c>
    </row>
    <row r="48" spans="1:8" s="529" customFormat="1" ht="17.100000000000001" customHeight="1" x14ac:dyDescent="0.2">
      <c r="A48" s="531" t="s">
        <v>180</v>
      </c>
      <c r="B48" s="531"/>
      <c r="C48" s="531"/>
      <c r="D48" s="532"/>
      <c r="E48" s="1177" t="s">
        <v>181</v>
      </c>
      <c r="F48" s="1188">
        <f>F49</f>
        <v>5933</v>
      </c>
      <c r="G48" s="1188">
        <f t="shared" ref="G48" si="15">G49</f>
        <v>5442.68</v>
      </c>
      <c r="H48" s="1182">
        <f t="shared" si="13"/>
        <v>0.91735715489634251</v>
      </c>
    </row>
    <row r="49" spans="1:8" s="529" customFormat="1" ht="17.100000000000001" customHeight="1" x14ac:dyDescent="0.2">
      <c r="A49" s="533"/>
      <c r="B49" s="534" t="s">
        <v>398</v>
      </c>
      <c r="C49" s="535"/>
      <c r="D49" s="541"/>
      <c r="E49" s="1178" t="s">
        <v>399</v>
      </c>
      <c r="F49" s="1189">
        <f>F50+F55</f>
        <v>5933</v>
      </c>
      <c r="G49" s="1189">
        <f t="shared" ref="G49" si="16">G50+G55</f>
        <v>5442.68</v>
      </c>
      <c r="H49" s="1183">
        <f t="shared" si="13"/>
        <v>0.91735715489634251</v>
      </c>
    </row>
    <row r="50" spans="1:8" s="529" customFormat="1" ht="17.100000000000001" customHeight="1" x14ac:dyDescent="0.2">
      <c r="A50" s="536"/>
      <c r="B50" s="536"/>
      <c r="C50" s="537" t="s">
        <v>212</v>
      </c>
      <c r="D50" s="538"/>
      <c r="E50" s="1179" t="s">
        <v>213</v>
      </c>
      <c r="F50" s="1190">
        <f>SUM(F51:F54)</f>
        <v>4505</v>
      </c>
      <c r="G50" s="1190">
        <f>SUM(G51:G54)</f>
        <v>4477.7</v>
      </c>
      <c r="H50" s="1185">
        <f t="shared" si="13"/>
        <v>0.99394006659267475</v>
      </c>
    </row>
    <row r="51" spans="1:8" s="529" customFormat="1" ht="17.100000000000001" customHeight="1" x14ac:dyDescent="0.2">
      <c r="A51" s="536"/>
      <c r="B51" s="536"/>
      <c r="C51" s="539"/>
      <c r="D51" s="540" t="s">
        <v>586</v>
      </c>
      <c r="E51" s="1180" t="s">
        <v>616</v>
      </c>
      <c r="F51" s="1191">
        <v>500</v>
      </c>
      <c r="G51" s="1187">
        <v>500</v>
      </c>
      <c r="H51" s="1184">
        <f t="shared" si="13"/>
        <v>1</v>
      </c>
    </row>
    <row r="52" spans="1:8" s="529" customFormat="1" ht="17.100000000000001" customHeight="1" x14ac:dyDescent="0.2">
      <c r="A52" s="536"/>
      <c r="B52" s="536"/>
      <c r="C52" s="539"/>
      <c r="D52" s="540" t="s">
        <v>597</v>
      </c>
      <c r="E52" s="1180" t="s">
        <v>617</v>
      </c>
      <c r="F52" s="1191">
        <v>1500</v>
      </c>
      <c r="G52" s="1187">
        <v>1492.34</v>
      </c>
      <c r="H52" s="1184">
        <f t="shared" ref="H52:H54" si="17">G52/F52</f>
        <v>0.9948933333333333</v>
      </c>
    </row>
    <row r="53" spans="1:8" s="529" customFormat="1" ht="17.100000000000001" customHeight="1" x14ac:dyDescent="0.2">
      <c r="A53" s="536"/>
      <c r="B53" s="536"/>
      <c r="C53" s="539"/>
      <c r="D53" s="540" t="s">
        <v>606</v>
      </c>
      <c r="E53" s="1180" t="s">
        <v>618</v>
      </c>
      <c r="F53" s="1191">
        <v>553</v>
      </c>
      <c r="G53" s="1187">
        <v>537.77</v>
      </c>
      <c r="H53" s="1184">
        <f t="shared" si="17"/>
        <v>0.97245931283905962</v>
      </c>
    </row>
    <row r="54" spans="1:8" s="529" customFormat="1" ht="17.100000000000001" customHeight="1" x14ac:dyDescent="0.2">
      <c r="A54" s="536"/>
      <c r="B54" s="536"/>
      <c r="C54" s="539"/>
      <c r="D54" s="540" t="s">
        <v>619</v>
      </c>
      <c r="E54" s="1180" t="s">
        <v>616</v>
      </c>
      <c r="F54" s="1191">
        <v>1952</v>
      </c>
      <c r="G54" s="1187">
        <v>1947.59</v>
      </c>
      <c r="H54" s="1184">
        <f t="shared" si="17"/>
        <v>0.99774077868852451</v>
      </c>
    </row>
    <row r="55" spans="1:8" s="529" customFormat="1" ht="17.100000000000001" customHeight="1" x14ac:dyDescent="0.2">
      <c r="A55" s="536"/>
      <c r="B55" s="536"/>
      <c r="C55" s="537" t="s">
        <v>214</v>
      </c>
      <c r="D55" s="538"/>
      <c r="E55" s="1179" t="s">
        <v>215</v>
      </c>
      <c r="F55" s="1190">
        <f>F56</f>
        <v>1428</v>
      </c>
      <c r="G55" s="1190">
        <f>G56</f>
        <v>964.98</v>
      </c>
      <c r="H55" s="1184">
        <f t="shared" ref="H55:H62" si="18">G55/F55</f>
        <v>0.67575630252100838</v>
      </c>
    </row>
    <row r="56" spans="1:8" s="529" customFormat="1" ht="17.100000000000001" customHeight="1" x14ac:dyDescent="0.2">
      <c r="A56" s="536"/>
      <c r="B56" s="536"/>
      <c r="C56" s="530"/>
      <c r="D56" s="540" t="s">
        <v>606</v>
      </c>
      <c r="E56" s="1180" t="s">
        <v>618</v>
      </c>
      <c r="F56" s="1191">
        <v>1428</v>
      </c>
      <c r="G56" s="1187">
        <v>964.98</v>
      </c>
      <c r="H56" s="1184">
        <f t="shared" si="18"/>
        <v>0.67575630252100838</v>
      </c>
    </row>
    <row r="57" spans="1:8" s="529" customFormat="1" ht="17.100000000000001" customHeight="1" x14ac:dyDescent="0.2">
      <c r="A57" s="531" t="s">
        <v>192</v>
      </c>
      <c r="B57" s="531"/>
      <c r="C57" s="531"/>
      <c r="D57" s="532"/>
      <c r="E57" s="1177" t="s">
        <v>193</v>
      </c>
      <c r="F57" s="1188">
        <f>F58+F85+F82</f>
        <v>98840</v>
      </c>
      <c r="G57" s="1188">
        <f t="shared" ref="G57" si="19">G58+G85+G82</f>
        <v>91153.799999999988</v>
      </c>
      <c r="H57" s="1182">
        <f t="shared" si="18"/>
        <v>0.92223593686766481</v>
      </c>
    </row>
    <row r="58" spans="1:8" s="529" customFormat="1" ht="17.100000000000001" customHeight="1" x14ac:dyDescent="0.2">
      <c r="A58" s="533"/>
      <c r="B58" s="534" t="s">
        <v>405</v>
      </c>
      <c r="C58" s="535"/>
      <c r="D58" s="541"/>
      <c r="E58" s="1178" t="s">
        <v>406</v>
      </c>
      <c r="F58" s="1189">
        <f>F59+F69+F71+F78+F80</f>
        <v>46573</v>
      </c>
      <c r="G58" s="1189">
        <f t="shared" ref="G58" si="20">G59+G69+G71+G78+G80</f>
        <v>40240</v>
      </c>
      <c r="H58" s="1183">
        <f t="shared" si="18"/>
        <v>0.86401992570802821</v>
      </c>
    </row>
    <row r="59" spans="1:8" s="529" customFormat="1" ht="17.100000000000001" customHeight="1" x14ac:dyDescent="0.2">
      <c r="A59" s="536"/>
      <c r="B59" s="536"/>
      <c r="C59" s="537" t="s">
        <v>212</v>
      </c>
      <c r="D59" s="538"/>
      <c r="E59" s="1179" t="s">
        <v>213</v>
      </c>
      <c r="F59" s="1190">
        <f>SUM(F60:F68)</f>
        <v>23400</v>
      </c>
      <c r="G59" s="1190">
        <f>SUM(G60:G68)</f>
        <v>23336.730000000003</v>
      </c>
      <c r="H59" s="1193">
        <f t="shared" si="18"/>
        <v>0.997296153846154</v>
      </c>
    </row>
    <row r="60" spans="1:8" s="529" customFormat="1" ht="17.100000000000001" customHeight="1" x14ac:dyDescent="0.2">
      <c r="A60" s="536"/>
      <c r="B60" s="536"/>
      <c r="C60" s="539"/>
      <c r="D60" s="540" t="s">
        <v>601</v>
      </c>
      <c r="E60" s="1180" t="s">
        <v>620</v>
      </c>
      <c r="F60" s="1191">
        <v>5000</v>
      </c>
      <c r="G60" s="1187">
        <v>4960.22</v>
      </c>
      <c r="H60" s="1184">
        <f t="shared" si="18"/>
        <v>0.99204400000000004</v>
      </c>
    </row>
    <row r="61" spans="1:8" s="529" customFormat="1" ht="45" x14ac:dyDescent="0.2">
      <c r="A61" s="536"/>
      <c r="B61" s="536"/>
      <c r="C61" s="539"/>
      <c r="D61" s="540" t="s">
        <v>589</v>
      </c>
      <c r="E61" s="1180" t="s">
        <v>621</v>
      </c>
      <c r="F61" s="1191">
        <v>3100</v>
      </c>
      <c r="G61" s="1187">
        <v>3099.25</v>
      </c>
      <c r="H61" s="1184">
        <f t="shared" si="18"/>
        <v>0.99975806451612903</v>
      </c>
    </row>
    <row r="62" spans="1:8" s="529" customFormat="1" ht="17.100000000000001" customHeight="1" x14ac:dyDescent="0.2">
      <c r="A62" s="536"/>
      <c r="B62" s="536"/>
      <c r="C62" s="539"/>
      <c r="D62" s="540" t="s">
        <v>591</v>
      </c>
      <c r="E62" s="1180" t="s">
        <v>622</v>
      </c>
      <c r="F62" s="1191">
        <v>1500</v>
      </c>
      <c r="G62" s="1187">
        <v>1499.99</v>
      </c>
      <c r="H62" s="1184">
        <f t="shared" si="18"/>
        <v>0.99999333333333329</v>
      </c>
    </row>
    <row r="63" spans="1:8" s="529" customFormat="1" ht="17.100000000000001" customHeight="1" x14ac:dyDescent="0.2">
      <c r="A63" s="536"/>
      <c r="B63" s="536"/>
      <c r="C63" s="539"/>
      <c r="D63" s="540" t="s">
        <v>602</v>
      </c>
      <c r="E63" s="1180" t="s">
        <v>623</v>
      </c>
      <c r="F63" s="1191">
        <v>3600</v>
      </c>
      <c r="G63" s="1187">
        <v>3588.55</v>
      </c>
      <c r="H63" s="1184">
        <f t="shared" ref="H63:H81" si="21">G63/F63</f>
        <v>0.99681944444444448</v>
      </c>
    </row>
    <row r="64" spans="1:8" s="529" customFormat="1" ht="17.100000000000001" customHeight="1" x14ac:dyDescent="0.2">
      <c r="A64" s="536"/>
      <c r="B64" s="536"/>
      <c r="C64" s="539"/>
      <c r="D64" s="540" t="s">
        <v>624</v>
      </c>
      <c r="E64" s="1180" t="s">
        <v>625</v>
      </c>
      <c r="F64" s="1191">
        <v>2000</v>
      </c>
      <c r="G64" s="1187">
        <v>1994.88</v>
      </c>
      <c r="H64" s="1184">
        <f t="shared" si="21"/>
        <v>0.9974400000000001</v>
      </c>
    </row>
    <row r="65" spans="1:8" s="529" customFormat="1" ht="17.100000000000001" customHeight="1" x14ac:dyDescent="0.2">
      <c r="A65" s="536"/>
      <c r="B65" s="536"/>
      <c r="C65" s="539"/>
      <c r="D65" s="540" t="s">
        <v>593</v>
      </c>
      <c r="E65" s="1180" t="s">
        <v>626</v>
      </c>
      <c r="F65" s="1191">
        <v>2000</v>
      </c>
      <c r="G65" s="1187">
        <v>1998.53</v>
      </c>
      <c r="H65" s="1184">
        <f t="shared" si="21"/>
        <v>0.99926499999999996</v>
      </c>
    </row>
    <row r="66" spans="1:8" s="529" customFormat="1" ht="22.5" x14ac:dyDescent="0.2">
      <c r="A66" s="536"/>
      <c r="B66" s="536"/>
      <c r="C66" s="539"/>
      <c r="D66" s="540" t="s">
        <v>595</v>
      </c>
      <c r="E66" s="1180" t="s">
        <v>627</v>
      </c>
      <c r="F66" s="1191">
        <v>2200</v>
      </c>
      <c r="G66" s="1187">
        <v>2198.6</v>
      </c>
      <c r="H66" s="1184">
        <f t="shared" si="21"/>
        <v>0.99936363636363634</v>
      </c>
    </row>
    <row r="67" spans="1:8" s="529" customFormat="1" ht="17.100000000000001" customHeight="1" x14ac:dyDescent="0.2">
      <c r="A67" s="536"/>
      <c r="B67" s="536"/>
      <c r="C67" s="539"/>
      <c r="D67" s="540" t="s">
        <v>599</v>
      </c>
      <c r="E67" s="1180" t="s">
        <v>628</v>
      </c>
      <c r="F67" s="1191">
        <v>2000</v>
      </c>
      <c r="G67" s="1187">
        <v>1996.72</v>
      </c>
      <c r="H67" s="1184">
        <f t="shared" si="21"/>
        <v>0.99836000000000003</v>
      </c>
    </row>
    <row r="68" spans="1:8" s="529" customFormat="1" ht="17.100000000000001" customHeight="1" x14ac:dyDescent="0.2">
      <c r="A68" s="536"/>
      <c r="B68" s="536"/>
      <c r="C68" s="539"/>
      <c r="D68" s="540" t="s">
        <v>606</v>
      </c>
      <c r="E68" s="1180" t="s">
        <v>629</v>
      </c>
      <c r="F68" s="1191">
        <v>2000</v>
      </c>
      <c r="G68" s="1187">
        <v>1999.99</v>
      </c>
      <c r="H68" s="1184">
        <f t="shared" si="21"/>
        <v>0.99999499999999997</v>
      </c>
    </row>
    <row r="69" spans="1:8" s="529" customFormat="1" ht="17.100000000000001" customHeight="1" x14ac:dyDescent="0.2">
      <c r="A69" s="536"/>
      <c r="B69" s="536"/>
      <c r="C69" s="537" t="s">
        <v>222</v>
      </c>
      <c r="D69" s="538"/>
      <c r="E69" s="1179" t="s">
        <v>223</v>
      </c>
      <c r="F69" s="1190">
        <f>F70</f>
        <v>4000</v>
      </c>
      <c r="G69" s="1190">
        <f>G70</f>
        <v>3954.02</v>
      </c>
      <c r="H69" s="1193">
        <f t="shared" si="21"/>
        <v>0.98850499999999997</v>
      </c>
    </row>
    <row r="70" spans="1:8" s="529" customFormat="1" ht="17.100000000000001" customHeight="1" x14ac:dyDescent="0.2">
      <c r="A70" s="536"/>
      <c r="B70" s="536"/>
      <c r="C70" s="530"/>
      <c r="D70" s="540" t="s">
        <v>601</v>
      </c>
      <c r="E70" s="1180" t="s">
        <v>630</v>
      </c>
      <c r="F70" s="1191">
        <v>4000</v>
      </c>
      <c r="G70" s="1187">
        <v>3954.02</v>
      </c>
      <c r="H70" s="1184">
        <f t="shared" si="21"/>
        <v>0.98850499999999997</v>
      </c>
    </row>
    <row r="71" spans="1:8" s="529" customFormat="1" ht="17.100000000000001" customHeight="1" x14ac:dyDescent="0.2">
      <c r="A71" s="536"/>
      <c r="B71" s="536"/>
      <c r="C71" s="537" t="s">
        <v>214</v>
      </c>
      <c r="D71" s="538"/>
      <c r="E71" s="1179" t="s">
        <v>215</v>
      </c>
      <c r="F71" s="1190">
        <f>SUM(F72:F77)</f>
        <v>16848</v>
      </c>
      <c r="G71" s="1190">
        <f>SUM(G72:G77)</f>
        <v>10647.61</v>
      </c>
      <c r="H71" s="1193">
        <f t="shared" si="21"/>
        <v>0.63198065052231722</v>
      </c>
    </row>
    <row r="72" spans="1:8" s="529" customFormat="1" ht="17.100000000000001" customHeight="1" x14ac:dyDescent="0.2">
      <c r="A72" s="536"/>
      <c r="B72" s="536"/>
      <c r="C72" s="539"/>
      <c r="D72" s="540" t="s">
        <v>631</v>
      </c>
      <c r="E72" s="1180" t="s">
        <v>632</v>
      </c>
      <c r="F72" s="1191">
        <v>4571</v>
      </c>
      <c r="G72" s="1187">
        <v>4570.37</v>
      </c>
      <c r="H72" s="1184">
        <f t="shared" si="21"/>
        <v>0.99986217457886672</v>
      </c>
    </row>
    <row r="73" spans="1:8" s="529" customFormat="1" ht="17.100000000000001" customHeight="1" x14ac:dyDescent="0.2">
      <c r="A73" s="536"/>
      <c r="B73" s="536"/>
      <c r="C73" s="539"/>
      <c r="D73" s="540" t="s">
        <v>633</v>
      </c>
      <c r="E73" s="1180" t="s">
        <v>634</v>
      </c>
      <c r="F73" s="1191">
        <v>1000</v>
      </c>
      <c r="G73" s="1187">
        <v>680</v>
      </c>
      <c r="H73" s="1184">
        <f t="shared" si="21"/>
        <v>0.68</v>
      </c>
    </row>
    <row r="74" spans="1:8" s="529" customFormat="1" ht="17.100000000000001" customHeight="1" x14ac:dyDescent="0.2">
      <c r="A74" s="536"/>
      <c r="B74" s="536"/>
      <c r="C74" s="539"/>
      <c r="D74" s="540" t="s">
        <v>602</v>
      </c>
      <c r="E74" s="1180" t="s">
        <v>623</v>
      </c>
      <c r="F74" s="1191">
        <v>1000</v>
      </c>
      <c r="G74" s="1187">
        <v>1000</v>
      </c>
      <c r="H74" s="1184">
        <f t="shared" si="21"/>
        <v>1</v>
      </c>
    </row>
    <row r="75" spans="1:8" s="529" customFormat="1" ht="17.100000000000001" customHeight="1" x14ac:dyDescent="0.2">
      <c r="A75" s="536"/>
      <c r="B75" s="536"/>
      <c r="C75" s="539"/>
      <c r="D75" s="540" t="s">
        <v>635</v>
      </c>
      <c r="E75" s="1180" t="s">
        <v>636</v>
      </c>
      <c r="F75" s="1191">
        <v>5777</v>
      </c>
      <c r="G75" s="1187">
        <v>0</v>
      </c>
      <c r="H75" s="1184">
        <f t="shared" si="21"/>
        <v>0</v>
      </c>
    </row>
    <row r="76" spans="1:8" s="529" customFormat="1" ht="17.100000000000001" customHeight="1" x14ac:dyDescent="0.2">
      <c r="A76" s="536"/>
      <c r="B76" s="536"/>
      <c r="C76" s="539"/>
      <c r="D76" s="540" t="s">
        <v>593</v>
      </c>
      <c r="E76" s="1180" t="s">
        <v>626</v>
      </c>
      <c r="F76" s="1191">
        <v>500</v>
      </c>
      <c r="G76" s="1187">
        <v>397.24</v>
      </c>
      <c r="H76" s="1184">
        <f t="shared" si="21"/>
        <v>0.79447999999999996</v>
      </c>
    </row>
    <row r="77" spans="1:8" s="529" customFormat="1" ht="17.100000000000001" customHeight="1" x14ac:dyDescent="0.2">
      <c r="A77" s="536"/>
      <c r="B77" s="536"/>
      <c r="C77" s="539"/>
      <c r="D77" s="540" t="s">
        <v>606</v>
      </c>
      <c r="E77" s="1180" t="s">
        <v>629</v>
      </c>
      <c r="F77" s="1191">
        <v>4000</v>
      </c>
      <c r="G77" s="1187">
        <v>4000</v>
      </c>
      <c r="H77" s="1184">
        <f t="shared" si="21"/>
        <v>1</v>
      </c>
    </row>
    <row r="78" spans="1:8" s="529" customFormat="1" ht="17.100000000000001" customHeight="1" x14ac:dyDescent="0.2">
      <c r="A78" s="536"/>
      <c r="B78" s="536"/>
      <c r="C78" s="537" t="s">
        <v>286</v>
      </c>
      <c r="D78" s="538"/>
      <c r="E78" s="1179" t="s">
        <v>287</v>
      </c>
      <c r="F78" s="1190">
        <f>F79</f>
        <v>1325</v>
      </c>
      <c r="G78" s="1190">
        <f>G79</f>
        <v>1313.64</v>
      </c>
      <c r="H78" s="1184">
        <f t="shared" si="21"/>
        <v>0.99142641509433971</v>
      </c>
    </row>
    <row r="79" spans="1:8" s="529" customFormat="1" ht="17.100000000000001" customHeight="1" x14ac:dyDescent="0.2">
      <c r="A79" s="536"/>
      <c r="B79" s="536"/>
      <c r="C79" s="530"/>
      <c r="D79" s="540" t="s">
        <v>593</v>
      </c>
      <c r="E79" s="1180" t="s">
        <v>626</v>
      </c>
      <c r="F79" s="1191">
        <v>1325</v>
      </c>
      <c r="G79" s="1187">
        <v>1313.64</v>
      </c>
      <c r="H79" s="1184">
        <f t="shared" si="21"/>
        <v>0.99142641509433971</v>
      </c>
    </row>
    <row r="80" spans="1:8" s="529" customFormat="1" ht="17.100000000000001" customHeight="1" x14ac:dyDescent="0.2">
      <c r="A80" s="536"/>
      <c r="B80" s="536"/>
      <c r="C80" s="537" t="s">
        <v>216</v>
      </c>
      <c r="D80" s="538"/>
      <c r="E80" s="1179" t="s">
        <v>217</v>
      </c>
      <c r="F80" s="1190">
        <f>F81</f>
        <v>1000</v>
      </c>
      <c r="G80" s="1190">
        <f>G81</f>
        <v>988</v>
      </c>
      <c r="H80" s="1193">
        <f t="shared" si="21"/>
        <v>0.98799999999999999</v>
      </c>
    </row>
    <row r="81" spans="1:8" s="529" customFormat="1" ht="17.100000000000001" customHeight="1" x14ac:dyDescent="0.2">
      <c r="A81" s="536"/>
      <c r="B81" s="536"/>
      <c r="C81" s="530"/>
      <c r="D81" s="540" t="s">
        <v>601</v>
      </c>
      <c r="E81" s="1180" t="s">
        <v>637</v>
      </c>
      <c r="F81" s="1191">
        <v>1000</v>
      </c>
      <c r="G81" s="1187">
        <v>988</v>
      </c>
      <c r="H81" s="1184">
        <f t="shared" si="21"/>
        <v>0.98799999999999999</v>
      </c>
    </row>
    <row r="82" spans="1:8" s="529" customFormat="1" ht="17.100000000000001" customHeight="1" x14ac:dyDescent="0.2">
      <c r="A82" s="533"/>
      <c r="B82" s="534" t="s">
        <v>411</v>
      </c>
      <c r="C82" s="535"/>
      <c r="D82" s="541"/>
      <c r="E82" s="1178" t="s">
        <v>638</v>
      </c>
      <c r="F82" s="1189">
        <f>F83</f>
        <v>334</v>
      </c>
      <c r="G82" s="1189">
        <f t="shared" ref="G82" si="22">G83</f>
        <v>334</v>
      </c>
      <c r="H82" s="1183">
        <f t="shared" ref="H82:H87" si="23">G82/F82</f>
        <v>1</v>
      </c>
    </row>
    <row r="83" spans="1:8" s="529" customFormat="1" ht="17.100000000000001" customHeight="1" x14ac:dyDescent="0.2">
      <c r="A83" s="536"/>
      <c r="B83" s="536"/>
      <c r="C83" s="537" t="s">
        <v>212</v>
      </c>
      <c r="D83" s="538"/>
      <c r="E83" s="1179" t="s">
        <v>213</v>
      </c>
      <c r="F83" s="1190">
        <f>F84</f>
        <v>334</v>
      </c>
      <c r="G83" s="1190">
        <f>G84</f>
        <v>334</v>
      </c>
      <c r="H83" s="1193">
        <f t="shared" si="23"/>
        <v>1</v>
      </c>
    </row>
    <row r="84" spans="1:8" s="529" customFormat="1" ht="17.100000000000001" customHeight="1" x14ac:dyDescent="0.2">
      <c r="A84" s="536"/>
      <c r="B84" s="536"/>
      <c r="C84" s="539"/>
      <c r="D84" s="540" t="s">
        <v>597</v>
      </c>
      <c r="E84" s="1180" t="s">
        <v>639</v>
      </c>
      <c r="F84" s="1191">
        <v>334</v>
      </c>
      <c r="G84" s="1187">
        <v>334</v>
      </c>
      <c r="H84" s="1184">
        <f t="shared" si="23"/>
        <v>1</v>
      </c>
    </row>
    <row r="85" spans="1:8" s="529" customFormat="1" ht="17.100000000000001" customHeight="1" x14ac:dyDescent="0.2">
      <c r="A85" s="533"/>
      <c r="B85" s="534" t="s">
        <v>420</v>
      </c>
      <c r="C85" s="535"/>
      <c r="D85" s="541"/>
      <c r="E85" s="1178" t="s">
        <v>8</v>
      </c>
      <c r="F85" s="1189">
        <f>F89+F106+F86</f>
        <v>51933</v>
      </c>
      <c r="G85" s="1189">
        <f t="shared" ref="G85" si="24">G89+G106+G86</f>
        <v>50579.799999999996</v>
      </c>
      <c r="H85" s="1183">
        <f t="shared" si="23"/>
        <v>0.97394335008568722</v>
      </c>
    </row>
    <row r="86" spans="1:8" s="529" customFormat="1" ht="17.100000000000001" customHeight="1" x14ac:dyDescent="0.2">
      <c r="A86" s="536"/>
      <c r="B86" s="536"/>
      <c r="C86" s="537" t="s">
        <v>220</v>
      </c>
      <c r="D86" s="538"/>
      <c r="E86" s="1179" t="s">
        <v>221</v>
      </c>
      <c r="F86" s="1190">
        <f>SUM(F87:F88)</f>
        <v>1869</v>
      </c>
      <c r="G86" s="1190">
        <f t="shared" ref="G86" si="25">SUM(G87:G88)</f>
        <v>1869</v>
      </c>
      <c r="H86" s="1185">
        <f t="shared" si="23"/>
        <v>1</v>
      </c>
    </row>
    <row r="87" spans="1:8" s="529" customFormat="1" ht="17.100000000000001" customHeight="1" x14ac:dyDescent="0.2">
      <c r="A87" s="536"/>
      <c r="B87" s="536"/>
      <c r="C87" s="539"/>
      <c r="D87" s="540" t="s">
        <v>589</v>
      </c>
      <c r="E87" s="1180" t="s">
        <v>640</v>
      </c>
      <c r="F87" s="1191">
        <v>769</v>
      </c>
      <c r="G87" s="1187">
        <v>769</v>
      </c>
      <c r="H87" s="1184">
        <f t="shared" si="23"/>
        <v>1</v>
      </c>
    </row>
    <row r="88" spans="1:8" s="529" customFormat="1" ht="17.100000000000001" customHeight="1" x14ac:dyDescent="0.2">
      <c r="A88" s="536"/>
      <c r="B88" s="536"/>
      <c r="C88" s="539"/>
      <c r="D88" s="540" t="s">
        <v>597</v>
      </c>
      <c r="E88" s="1180" t="s">
        <v>641</v>
      </c>
      <c r="F88" s="1191">
        <v>1100</v>
      </c>
      <c r="G88" s="1187">
        <v>1100</v>
      </c>
      <c r="H88" s="1184">
        <f t="shared" ref="H88:H113" si="26">G88/F88</f>
        <v>1</v>
      </c>
    </row>
    <row r="89" spans="1:8" s="529" customFormat="1" ht="17.100000000000001" customHeight="1" x14ac:dyDescent="0.2">
      <c r="A89" s="536"/>
      <c r="B89" s="536"/>
      <c r="C89" s="537" t="s">
        <v>212</v>
      </c>
      <c r="D89" s="538"/>
      <c r="E89" s="1179" t="s">
        <v>213</v>
      </c>
      <c r="F89" s="1190">
        <f>SUM(F90:F105)</f>
        <v>34314</v>
      </c>
      <c r="G89" s="1190">
        <f t="shared" ref="G89" si="27">SUM(G90:G105)</f>
        <v>33797.479999999996</v>
      </c>
      <c r="H89" s="1193">
        <f t="shared" si="26"/>
        <v>0.98494725185055654</v>
      </c>
    </row>
    <row r="90" spans="1:8" s="529" customFormat="1" ht="17.100000000000001" customHeight="1" x14ac:dyDescent="0.2">
      <c r="A90" s="536"/>
      <c r="B90" s="536"/>
      <c r="C90" s="539"/>
      <c r="D90" s="540" t="s">
        <v>631</v>
      </c>
      <c r="E90" s="1180" t="s">
        <v>640</v>
      </c>
      <c r="F90" s="1191">
        <v>1500</v>
      </c>
      <c r="G90" s="1187">
        <v>1277.06</v>
      </c>
      <c r="H90" s="1184">
        <f t="shared" si="26"/>
        <v>0.85137333333333332</v>
      </c>
    </row>
    <row r="91" spans="1:8" s="529" customFormat="1" ht="17.100000000000001" customHeight="1" x14ac:dyDescent="0.2">
      <c r="A91" s="536"/>
      <c r="B91" s="536"/>
      <c r="C91" s="539"/>
      <c r="D91" s="540" t="s">
        <v>586</v>
      </c>
      <c r="E91" s="1180" t="s">
        <v>640</v>
      </c>
      <c r="F91" s="1191">
        <v>1000</v>
      </c>
      <c r="G91" s="1187">
        <v>981.69</v>
      </c>
      <c r="H91" s="1184">
        <f t="shared" si="26"/>
        <v>0.98169000000000006</v>
      </c>
    </row>
    <row r="92" spans="1:8" s="529" customFormat="1" ht="17.100000000000001" customHeight="1" x14ac:dyDescent="0.2">
      <c r="A92" s="536"/>
      <c r="B92" s="536"/>
      <c r="C92" s="539"/>
      <c r="D92" s="540" t="s">
        <v>588</v>
      </c>
      <c r="E92" s="1180" t="s">
        <v>642</v>
      </c>
      <c r="F92" s="1191">
        <v>4000</v>
      </c>
      <c r="G92" s="1187">
        <v>3956.21</v>
      </c>
      <c r="H92" s="1184">
        <f t="shared" si="26"/>
        <v>0.9890525</v>
      </c>
    </row>
    <row r="93" spans="1:8" s="529" customFormat="1" ht="17.100000000000001" customHeight="1" x14ac:dyDescent="0.2">
      <c r="A93" s="536"/>
      <c r="B93" s="536"/>
      <c r="C93" s="539"/>
      <c r="D93" s="540" t="s">
        <v>601</v>
      </c>
      <c r="E93" s="1180" t="s">
        <v>640</v>
      </c>
      <c r="F93" s="1191">
        <v>1000</v>
      </c>
      <c r="G93" s="1187">
        <v>998.34</v>
      </c>
      <c r="H93" s="1184">
        <f t="shared" si="26"/>
        <v>0.99834000000000001</v>
      </c>
    </row>
    <row r="94" spans="1:8" s="529" customFormat="1" ht="17.100000000000001" customHeight="1" x14ac:dyDescent="0.2">
      <c r="A94" s="536"/>
      <c r="B94" s="536"/>
      <c r="C94" s="539"/>
      <c r="D94" s="540" t="s">
        <v>589</v>
      </c>
      <c r="E94" s="1180" t="s">
        <v>643</v>
      </c>
      <c r="F94" s="1191">
        <v>2000</v>
      </c>
      <c r="G94" s="1187">
        <v>1837.07</v>
      </c>
      <c r="H94" s="1184">
        <f t="shared" si="26"/>
        <v>0.91853499999999999</v>
      </c>
    </row>
    <row r="95" spans="1:8" s="529" customFormat="1" ht="17.100000000000001" customHeight="1" x14ac:dyDescent="0.2">
      <c r="A95" s="536"/>
      <c r="B95" s="536"/>
      <c r="C95" s="539"/>
      <c r="D95" s="540" t="s">
        <v>591</v>
      </c>
      <c r="E95" s="1180" t="s">
        <v>641</v>
      </c>
      <c r="F95" s="1191">
        <v>1123</v>
      </c>
      <c r="G95" s="1187">
        <v>1120.0999999999999</v>
      </c>
      <c r="H95" s="1184">
        <f t="shared" si="26"/>
        <v>0.99741763134461259</v>
      </c>
    </row>
    <row r="96" spans="1:8" s="529" customFormat="1" ht="17.100000000000001" customHeight="1" x14ac:dyDescent="0.2">
      <c r="A96" s="536"/>
      <c r="B96" s="536"/>
      <c r="C96" s="539"/>
      <c r="D96" s="540" t="s">
        <v>602</v>
      </c>
      <c r="E96" s="1180" t="s">
        <v>641</v>
      </c>
      <c r="F96" s="1191">
        <v>2000</v>
      </c>
      <c r="G96" s="1187">
        <v>1999.9</v>
      </c>
      <c r="H96" s="1184">
        <f t="shared" si="26"/>
        <v>0.99995000000000001</v>
      </c>
    </row>
    <row r="97" spans="1:8" s="529" customFormat="1" ht="33.75" x14ac:dyDescent="0.2">
      <c r="A97" s="536"/>
      <c r="B97" s="536"/>
      <c r="C97" s="539"/>
      <c r="D97" s="540" t="s">
        <v>624</v>
      </c>
      <c r="E97" s="1180" t="s">
        <v>644</v>
      </c>
      <c r="F97" s="1191">
        <v>4286</v>
      </c>
      <c r="G97" s="1187">
        <v>4259.9799999999996</v>
      </c>
      <c r="H97" s="1184">
        <f t="shared" si="26"/>
        <v>0.99392907139524023</v>
      </c>
    </row>
    <row r="98" spans="1:8" s="529" customFormat="1" ht="17.100000000000001" customHeight="1" x14ac:dyDescent="0.2">
      <c r="A98" s="536"/>
      <c r="B98" s="536"/>
      <c r="C98" s="539"/>
      <c r="D98" s="540" t="s">
        <v>593</v>
      </c>
      <c r="E98" s="1180" t="s">
        <v>641</v>
      </c>
      <c r="F98" s="1191">
        <v>1643</v>
      </c>
      <c r="G98" s="1187">
        <v>1642.05</v>
      </c>
      <c r="H98" s="1184">
        <f t="shared" si="26"/>
        <v>0.99942178940961657</v>
      </c>
    </row>
    <row r="99" spans="1:8" s="529" customFormat="1" ht="17.100000000000001" customHeight="1" x14ac:dyDescent="0.2">
      <c r="A99" s="536"/>
      <c r="B99" s="536"/>
      <c r="C99" s="539"/>
      <c r="D99" s="540" t="s">
        <v>595</v>
      </c>
      <c r="E99" s="1180" t="s">
        <v>645</v>
      </c>
      <c r="F99" s="1191">
        <v>1746</v>
      </c>
      <c r="G99" s="1187">
        <v>1744.47</v>
      </c>
      <c r="H99" s="1184">
        <f t="shared" si="26"/>
        <v>0.99912371134020617</v>
      </c>
    </row>
    <row r="100" spans="1:8" s="529" customFormat="1" ht="17.100000000000001" customHeight="1" x14ac:dyDescent="0.2">
      <c r="A100" s="536"/>
      <c r="B100" s="536"/>
      <c r="C100" s="539"/>
      <c r="D100" s="540" t="s">
        <v>597</v>
      </c>
      <c r="E100" s="1180" t="s">
        <v>646</v>
      </c>
      <c r="F100" s="1191">
        <v>2700</v>
      </c>
      <c r="G100" s="1187">
        <v>2676.3</v>
      </c>
      <c r="H100" s="1184">
        <f t="shared" si="26"/>
        <v>0.99122222222222234</v>
      </c>
    </row>
    <row r="101" spans="1:8" s="529" customFormat="1" ht="17.100000000000001" customHeight="1" x14ac:dyDescent="0.2">
      <c r="A101" s="536"/>
      <c r="B101" s="536"/>
      <c r="C101" s="539"/>
      <c r="D101" s="540" t="s">
        <v>604</v>
      </c>
      <c r="E101" s="1180" t="s">
        <v>640</v>
      </c>
      <c r="F101" s="1191">
        <v>4000</v>
      </c>
      <c r="G101" s="1187">
        <v>3993.61</v>
      </c>
      <c r="H101" s="1184">
        <f t="shared" si="26"/>
        <v>0.99840250000000008</v>
      </c>
    </row>
    <row r="102" spans="1:8" s="529" customFormat="1" ht="17.100000000000001" customHeight="1" x14ac:dyDescent="0.2">
      <c r="A102" s="536"/>
      <c r="B102" s="536"/>
      <c r="C102" s="539"/>
      <c r="D102" s="540" t="s">
        <v>605</v>
      </c>
      <c r="E102" s="1180" t="s">
        <v>647</v>
      </c>
      <c r="F102" s="1191">
        <v>2116</v>
      </c>
      <c r="G102" s="1187">
        <v>2115.9699999999998</v>
      </c>
      <c r="H102" s="1184">
        <f t="shared" si="26"/>
        <v>0.99998582230623811</v>
      </c>
    </row>
    <row r="103" spans="1:8" s="529" customFormat="1" ht="17.100000000000001" customHeight="1" x14ac:dyDescent="0.2">
      <c r="A103" s="536"/>
      <c r="B103" s="536"/>
      <c r="C103" s="539"/>
      <c r="D103" s="540" t="s">
        <v>599</v>
      </c>
      <c r="E103" s="1180" t="s">
        <v>641</v>
      </c>
      <c r="F103" s="1191">
        <v>500</v>
      </c>
      <c r="G103" s="1187">
        <v>495.03</v>
      </c>
      <c r="H103" s="1184">
        <f t="shared" si="26"/>
        <v>0.99005999999999994</v>
      </c>
    </row>
    <row r="104" spans="1:8" s="529" customFormat="1" ht="17.100000000000001" customHeight="1" x14ac:dyDescent="0.2">
      <c r="A104" s="536"/>
      <c r="B104" s="536"/>
      <c r="C104" s="539"/>
      <c r="D104" s="540" t="s">
        <v>606</v>
      </c>
      <c r="E104" s="1180" t="s">
        <v>641</v>
      </c>
      <c r="F104" s="1191">
        <v>3500</v>
      </c>
      <c r="G104" s="1187">
        <v>3499.7</v>
      </c>
      <c r="H104" s="1184">
        <f t="shared" si="26"/>
        <v>0.99991428571428564</v>
      </c>
    </row>
    <row r="105" spans="1:8" s="529" customFormat="1" ht="17.100000000000001" customHeight="1" x14ac:dyDescent="0.2">
      <c r="A105" s="536"/>
      <c r="B105" s="536"/>
      <c r="C105" s="539"/>
      <c r="D105" s="540" t="s">
        <v>619</v>
      </c>
      <c r="E105" s="1180" t="s">
        <v>648</v>
      </c>
      <c r="F105" s="1191">
        <v>1200</v>
      </c>
      <c r="G105" s="1187">
        <v>1200</v>
      </c>
      <c r="H105" s="1184">
        <f t="shared" si="26"/>
        <v>1</v>
      </c>
    </row>
    <row r="106" spans="1:8" s="529" customFormat="1" ht="17.100000000000001" customHeight="1" x14ac:dyDescent="0.2">
      <c r="A106" s="536"/>
      <c r="B106" s="536"/>
      <c r="C106" s="537" t="s">
        <v>214</v>
      </c>
      <c r="D106" s="538"/>
      <c r="E106" s="1179" t="s">
        <v>215</v>
      </c>
      <c r="F106" s="1190">
        <f>SUM(F107:F113)</f>
        <v>15750</v>
      </c>
      <c r="G106" s="1190">
        <f t="shared" ref="G106" si="28">SUM(G107:G113)</f>
        <v>14913.32</v>
      </c>
      <c r="H106" s="1193">
        <f t="shared" si="26"/>
        <v>0.94687746031746034</v>
      </c>
    </row>
    <row r="107" spans="1:8" s="529" customFormat="1" ht="17.100000000000001" customHeight="1" x14ac:dyDescent="0.2">
      <c r="A107" s="536"/>
      <c r="B107" s="536"/>
      <c r="C107" s="539"/>
      <c r="D107" s="540" t="s">
        <v>631</v>
      </c>
      <c r="E107" s="1180" t="s">
        <v>649</v>
      </c>
      <c r="F107" s="1191">
        <v>1500</v>
      </c>
      <c r="G107" s="1187">
        <v>1500</v>
      </c>
      <c r="H107" s="1184">
        <f t="shared" si="26"/>
        <v>1</v>
      </c>
    </row>
    <row r="108" spans="1:8" s="529" customFormat="1" ht="17.100000000000001" customHeight="1" x14ac:dyDescent="0.2">
      <c r="A108" s="536"/>
      <c r="B108" s="536"/>
      <c r="C108" s="539"/>
      <c r="D108" s="540" t="s">
        <v>586</v>
      </c>
      <c r="E108" s="1180" t="s">
        <v>650</v>
      </c>
      <c r="F108" s="1191">
        <v>4000</v>
      </c>
      <c r="G108" s="1187">
        <v>3654.72</v>
      </c>
      <c r="H108" s="1184">
        <f t="shared" si="26"/>
        <v>0.91367999999999994</v>
      </c>
    </row>
    <row r="109" spans="1:8" s="529" customFormat="1" ht="17.100000000000001" customHeight="1" x14ac:dyDescent="0.2">
      <c r="A109" s="536"/>
      <c r="B109" s="536"/>
      <c r="C109" s="539"/>
      <c r="D109" s="540" t="s">
        <v>588</v>
      </c>
      <c r="E109" s="1180" t="s">
        <v>642</v>
      </c>
      <c r="F109" s="1191">
        <v>1500</v>
      </c>
      <c r="G109" s="1187">
        <v>1500</v>
      </c>
      <c r="H109" s="1184">
        <f t="shared" si="26"/>
        <v>1</v>
      </c>
    </row>
    <row r="110" spans="1:8" s="529" customFormat="1" ht="17.100000000000001" customHeight="1" x14ac:dyDescent="0.2">
      <c r="A110" s="536"/>
      <c r="B110" s="536"/>
      <c r="C110" s="539"/>
      <c r="D110" s="540" t="s">
        <v>602</v>
      </c>
      <c r="E110" s="1180" t="s">
        <v>641</v>
      </c>
      <c r="F110" s="1191">
        <v>2300</v>
      </c>
      <c r="G110" s="1187">
        <v>2292.4</v>
      </c>
      <c r="H110" s="1184">
        <f t="shared" si="26"/>
        <v>0.99669565217391309</v>
      </c>
    </row>
    <row r="111" spans="1:8" s="529" customFormat="1" ht="17.100000000000001" customHeight="1" x14ac:dyDescent="0.2">
      <c r="A111" s="536"/>
      <c r="B111" s="536"/>
      <c r="C111" s="539"/>
      <c r="D111" s="540" t="s">
        <v>593</v>
      </c>
      <c r="E111" s="1180" t="s">
        <v>641</v>
      </c>
      <c r="F111" s="1191">
        <v>1600</v>
      </c>
      <c r="G111" s="1187">
        <v>1598</v>
      </c>
      <c r="H111" s="1184">
        <f t="shared" si="26"/>
        <v>0.99875000000000003</v>
      </c>
    </row>
    <row r="112" spans="1:8" s="529" customFormat="1" ht="17.100000000000001" customHeight="1" x14ac:dyDescent="0.2">
      <c r="A112" s="536"/>
      <c r="B112" s="536"/>
      <c r="C112" s="539"/>
      <c r="D112" s="540" t="s">
        <v>605</v>
      </c>
      <c r="E112" s="1180" t="s">
        <v>647</v>
      </c>
      <c r="F112" s="1191">
        <v>3850</v>
      </c>
      <c r="G112" s="1187">
        <v>3421</v>
      </c>
      <c r="H112" s="1184">
        <f t="shared" si="26"/>
        <v>0.88857142857142857</v>
      </c>
    </row>
    <row r="113" spans="1:8" s="529" customFormat="1" ht="17.100000000000001" customHeight="1" x14ac:dyDescent="0.2">
      <c r="A113" s="536"/>
      <c r="B113" s="536"/>
      <c r="C113" s="539"/>
      <c r="D113" s="540" t="s">
        <v>619</v>
      </c>
      <c r="E113" s="1180" t="s">
        <v>648</v>
      </c>
      <c r="F113" s="1191">
        <v>1000</v>
      </c>
      <c r="G113" s="1187">
        <v>947.2</v>
      </c>
      <c r="H113" s="1184">
        <f t="shared" si="26"/>
        <v>0.94720000000000004</v>
      </c>
    </row>
    <row r="114" spans="1:8" s="529" customFormat="1" ht="17.100000000000001" customHeight="1" x14ac:dyDescent="0.2">
      <c r="A114" s="531" t="s">
        <v>421</v>
      </c>
      <c r="B114" s="531"/>
      <c r="C114" s="531"/>
      <c r="D114" s="532"/>
      <c r="E114" s="1177" t="s">
        <v>422</v>
      </c>
      <c r="F114" s="1188">
        <f>F115</f>
        <v>42329</v>
      </c>
      <c r="G114" s="1188">
        <f t="shared" ref="G114" si="29">G115</f>
        <v>40275.97</v>
      </c>
      <c r="H114" s="1182">
        <f>G114/F114</f>
        <v>0.95149826360178602</v>
      </c>
    </row>
    <row r="115" spans="1:8" s="529" customFormat="1" ht="17.100000000000001" customHeight="1" x14ac:dyDescent="0.2">
      <c r="A115" s="533"/>
      <c r="B115" s="534" t="s">
        <v>425</v>
      </c>
      <c r="C115" s="535"/>
      <c r="D115" s="541"/>
      <c r="E115" s="1178" t="s">
        <v>8</v>
      </c>
      <c r="F115" s="1189">
        <f>F131+F116</f>
        <v>42329</v>
      </c>
      <c r="G115" s="1189">
        <f t="shared" ref="G115" si="30">G131+G116</f>
        <v>40275.97</v>
      </c>
      <c r="H115" s="1183">
        <f>G115/F115</f>
        <v>0.95149826360178602</v>
      </c>
    </row>
    <row r="116" spans="1:8" s="529" customFormat="1" ht="17.100000000000001" customHeight="1" x14ac:dyDescent="0.2">
      <c r="A116" s="536"/>
      <c r="B116" s="536"/>
      <c r="C116" s="537" t="s">
        <v>212</v>
      </c>
      <c r="D116" s="538"/>
      <c r="E116" s="1179" t="s">
        <v>213</v>
      </c>
      <c r="F116" s="1190">
        <f>SUM(F117:F130)</f>
        <v>32529</v>
      </c>
      <c r="G116" s="1190">
        <f t="shared" ref="G116" si="31">SUM(G117:G130)</f>
        <v>31648.559999999998</v>
      </c>
      <c r="H116" s="1185">
        <f>G116/F116</f>
        <v>0.97293368993820895</v>
      </c>
    </row>
    <row r="117" spans="1:8" s="529" customFormat="1" ht="17.100000000000001" customHeight="1" x14ac:dyDescent="0.2">
      <c r="A117" s="536"/>
      <c r="B117" s="536"/>
      <c r="C117" s="539"/>
      <c r="D117" s="540" t="s">
        <v>631</v>
      </c>
      <c r="E117" s="1180" t="s">
        <v>651</v>
      </c>
      <c r="F117" s="1191">
        <v>2000</v>
      </c>
      <c r="G117" s="1187">
        <v>1937.68</v>
      </c>
      <c r="H117" s="1184">
        <f>G117/F117</f>
        <v>0.96884000000000003</v>
      </c>
    </row>
    <row r="118" spans="1:8" s="529" customFormat="1" ht="17.100000000000001" customHeight="1" x14ac:dyDescent="0.2">
      <c r="A118" s="536"/>
      <c r="B118" s="536"/>
      <c r="C118" s="539"/>
      <c r="D118" s="540" t="s">
        <v>586</v>
      </c>
      <c r="E118" s="1180" t="s">
        <v>652</v>
      </c>
      <c r="F118" s="1191">
        <v>1000</v>
      </c>
      <c r="G118" s="1187">
        <v>969.91</v>
      </c>
      <c r="H118" s="1184">
        <f t="shared" ref="H118:H136" si="32">G118/F118</f>
        <v>0.96990999999999994</v>
      </c>
    </row>
    <row r="119" spans="1:8" s="529" customFormat="1" ht="17.100000000000001" customHeight="1" x14ac:dyDescent="0.2">
      <c r="A119" s="536"/>
      <c r="B119" s="536"/>
      <c r="C119" s="539"/>
      <c r="D119" s="540" t="s">
        <v>588</v>
      </c>
      <c r="E119" s="1180" t="s">
        <v>653</v>
      </c>
      <c r="F119" s="1191">
        <v>3191</v>
      </c>
      <c r="G119" s="1187">
        <v>3150.02</v>
      </c>
      <c r="H119" s="1184">
        <f t="shared" si="32"/>
        <v>0.98715763083672825</v>
      </c>
    </row>
    <row r="120" spans="1:8" s="529" customFormat="1" ht="17.100000000000001" customHeight="1" x14ac:dyDescent="0.2">
      <c r="A120" s="536"/>
      <c r="B120" s="536"/>
      <c r="C120" s="539"/>
      <c r="D120" s="540" t="s">
        <v>601</v>
      </c>
      <c r="E120" s="1180" t="s">
        <v>654</v>
      </c>
      <c r="F120" s="1191">
        <v>2880</v>
      </c>
      <c r="G120" s="1187">
        <v>2874.43</v>
      </c>
      <c r="H120" s="1184">
        <f t="shared" si="32"/>
        <v>0.99806597222222215</v>
      </c>
    </row>
    <row r="121" spans="1:8" s="529" customFormat="1" ht="11.25" x14ac:dyDescent="0.2">
      <c r="A121" s="536"/>
      <c r="B121" s="536"/>
      <c r="C121" s="539"/>
      <c r="D121" s="540" t="s">
        <v>589</v>
      </c>
      <c r="E121" s="1180" t="s">
        <v>655</v>
      </c>
      <c r="F121" s="1191">
        <v>600</v>
      </c>
      <c r="G121" s="1187">
        <v>599.82000000000005</v>
      </c>
      <c r="H121" s="1184">
        <f t="shared" si="32"/>
        <v>0.99970000000000003</v>
      </c>
    </row>
    <row r="122" spans="1:8" s="529" customFormat="1" ht="17.100000000000001" customHeight="1" x14ac:dyDescent="0.2">
      <c r="A122" s="536"/>
      <c r="B122" s="536"/>
      <c r="C122" s="539"/>
      <c r="D122" s="540" t="s">
        <v>591</v>
      </c>
      <c r="E122" s="1180" t="s">
        <v>653</v>
      </c>
      <c r="F122" s="1191">
        <v>1500</v>
      </c>
      <c r="G122" s="1187">
        <v>1500</v>
      </c>
      <c r="H122" s="1184">
        <f t="shared" si="32"/>
        <v>1</v>
      </c>
    </row>
    <row r="123" spans="1:8" s="529" customFormat="1" ht="22.5" x14ac:dyDescent="0.2">
      <c r="A123" s="536"/>
      <c r="B123" s="536"/>
      <c r="C123" s="539"/>
      <c r="D123" s="540" t="s">
        <v>602</v>
      </c>
      <c r="E123" s="1180" t="s">
        <v>656</v>
      </c>
      <c r="F123" s="1191">
        <v>2058</v>
      </c>
      <c r="G123" s="1187">
        <v>2057.5100000000002</v>
      </c>
      <c r="H123" s="1184">
        <f t="shared" si="32"/>
        <v>0.99976190476190485</v>
      </c>
    </row>
    <row r="124" spans="1:8" s="529" customFormat="1" ht="17.100000000000001" customHeight="1" x14ac:dyDescent="0.2">
      <c r="A124" s="536"/>
      <c r="B124" s="536"/>
      <c r="C124" s="539"/>
      <c r="D124" s="540" t="s">
        <v>593</v>
      </c>
      <c r="E124" s="1180" t="s">
        <v>657</v>
      </c>
      <c r="F124" s="1191">
        <v>2500</v>
      </c>
      <c r="G124" s="1187">
        <v>2497.64</v>
      </c>
      <c r="H124" s="1184">
        <f t="shared" si="32"/>
        <v>0.99905599999999994</v>
      </c>
    </row>
    <row r="125" spans="1:8" s="529" customFormat="1" ht="17.100000000000001" customHeight="1" x14ac:dyDescent="0.2">
      <c r="A125" s="536"/>
      <c r="B125" s="536"/>
      <c r="C125" s="539"/>
      <c r="D125" s="540" t="s">
        <v>597</v>
      </c>
      <c r="E125" s="1180" t="s">
        <v>658</v>
      </c>
      <c r="F125" s="1191">
        <v>2500</v>
      </c>
      <c r="G125" s="1187">
        <v>2491.52</v>
      </c>
      <c r="H125" s="1184">
        <f t="shared" si="32"/>
        <v>0.99660799999999994</v>
      </c>
    </row>
    <row r="126" spans="1:8" s="529" customFormat="1" ht="17.100000000000001" customHeight="1" x14ac:dyDescent="0.2">
      <c r="A126" s="536"/>
      <c r="B126" s="536"/>
      <c r="C126" s="539"/>
      <c r="D126" s="540" t="s">
        <v>604</v>
      </c>
      <c r="E126" s="1180" t="s">
        <v>659</v>
      </c>
      <c r="F126" s="1191">
        <v>5000</v>
      </c>
      <c r="G126" s="1187">
        <v>4997.5600000000004</v>
      </c>
      <c r="H126" s="1184">
        <f t="shared" si="32"/>
        <v>0.99951200000000007</v>
      </c>
    </row>
    <row r="127" spans="1:8" s="529" customFormat="1" ht="17.100000000000001" customHeight="1" x14ac:dyDescent="0.2">
      <c r="A127" s="536"/>
      <c r="B127" s="536"/>
      <c r="C127" s="539"/>
      <c r="D127" s="540" t="s">
        <v>605</v>
      </c>
      <c r="E127" s="1180" t="s">
        <v>660</v>
      </c>
      <c r="F127" s="1191">
        <v>500</v>
      </c>
      <c r="G127" s="1187">
        <v>483.39</v>
      </c>
      <c r="H127" s="1184">
        <f t="shared" si="32"/>
        <v>0.96677999999999997</v>
      </c>
    </row>
    <row r="128" spans="1:8" s="529" customFormat="1" ht="33.75" x14ac:dyDescent="0.2">
      <c r="A128" s="536"/>
      <c r="B128" s="536"/>
      <c r="C128" s="539"/>
      <c r="D128" s="540" t="s">
        <v>599</v>
      </c>
      <c r="E128" s="1180" t="s">
        <v>661</v>
      </c>
      <c r="F128" s="1191">
        <f>1000+2800</f>
        <v>3800</v>
      </c>
      <c r="G128" s="1187">
        <v>3090.71</v>
      </c>
      <c r="H128" s="1184">
        <f t="shared" si="32"/>
        <v>0.81334473684210529</v>
      </c>
    </row>
    <row r="129" spans="1:8" s="529" customFormat="1" ht="17.100000000000001" customHeight="1" x14ac:dyDescent="0.2">
      <c r="A129" s="536"/>
      <c r="B129" s="536"/>
      <c r="C129" s="539"/>
      <c r="D129" s="540" t="s">
        <v>606</v>
      </c>
      <c r="E129" s="543" t="s">
        <v>662</v>
      </c>
      <c r="F129" s="1191">
        <v>3000</v>
      </c>
      <c r="G129" s="1187">
        <v>2999.01</v>
      </c>
      <c r="H129" s="1184">
        <f t="shared" si="32"/>
        <v>0.99967000000000006</v>
      </c>
    </row>
    <row r="130" spans="1:8" s="529" customFormat="1" ht="17.100000000000001" customHeight="1" x14ac:dyDescent="0.2">
      <c r="A130" s="536"/>
      <c r="B130" s="536"/>
      <c r="C130" s="539"/>
      <c r="D130" s="540" t="s">
        <v>619</v>
      </c>
      <c r="E130" s="1180" t="s">
        <v>663</v>
      </c>
      <c r="F130" s="1191">
        <v>2000</v>
      </c>
      <c r="G130" s="1187">
        <v>1999.36</v>
      </c>
      <c r="H130" s="1184">
        <f t="shared" si="32"/>
        <v>0.9996799999999999</v>
      </c>
    </row>
    <row r="131" spans="1:8" s="529" customFormat="1" ht="17.100000000000001" customHeight="1" x14ac:dyDescent="0.2">
      <c r="A131" s="536"/>
      <c r="B131" s="536"/>
      <c r="C131" s="537" t="s">
        <v>214</v>
      </c>
      <c r="D131" s="538"/>
      <c r="E131" s="1179" t="s">
        <v>215</v>
      </c>
      <c r="F131" s="1190">
        <f>SUM(F132:F136)</f>
        <v>9800</v>
      </c>
      <c r="G131" s="1190">
        <f t="shared" ref="G131" si="33">SUM(G132:G136)</f>
        <v>8627.41</v>
      </c>
      <c r="H131" s="1193">
        <f t="shared" si="32"/>
        <v>0.88034795918367348</v>
      </c>
    </row>
    <row r="132" spans="1:8" s="529" customFormat="1" ht="17.100000000000001" customHeight="1" x14ac:dyDescent="0.2">
      <c r="A132" s="536"/>
      <c r="B132" s="536"/>
      <c r="C132" s="539"/>
      <c r="D132" s="540" t="s">
        <v>631</v>
      </c>
      <c r="E132" s="1180" t="s">
        <v>651</v>
      </c>
      <c r="F132" s="1191">
        <v>500</v>
      </c>
      <c r="G132" s="1187">
        <v>500</v>
      </c>
      <c r="H132" s="1184">
        <f t="shared" si="32"/>
        <v>1</v>
      </c>
    </row>
    <row r="133" spans="1:8" s="529" customFormat="1" ht="17.100000000000001" customHeight="1" x14ac:dyDescent="0.2">
      <c r="A133" s="536"/>
      <c r="B133" s="536"/>
      <c r="C133" s="539"/>
      <c r="D133" s="540" t="s">
        <v>601</v>
      </c>
      <c r="E133" s="1180" t="s">
        <v>654</v>
      </c>
      <c r="F133" s="1191">
        <v>1000</v>
      </c>
      <c r="G133" s="1187">
        <v>996.3</v>
      </c>
      <c r="H133" s="1184">
        <f t="shared" si="32"/>
        <v>0.99629999999999996</v>
      </c>
    </row>
    <row r="134" spans="1:8" s="529" customFormat="1" ht="17.100000000000001" customHeight="1" x14ac:dyDescent="0.2">
      <c r="A134" s="536"/>
      <c r="B134" s="536"/>
      <c r="C134" s="539"/>
      <c r="D134" s="540" t="s">
        <v>593</v>
      </c>
      <c r="E134" s="1180" t="s">
        <v>657</v>
      </c>
      <c r="F134" s="1191">
        <v>500</v>
      </c>
      <c r="G134" s="1187">
        <v>500</v>
      </c>
      <c r="H134" s="1184">
        <f t="shared" si="32"/>
        <v>1</v>
      </c>
    </row>
    <row r="135" spans="1:8" s="529" customFormat="1" ht="17.100000000000001" customHeight="1" x14ac:dyDescent="0.2">
      <c r="A135" s="536"/>
      <c r="B135" s="536"/>
      <c r="C135" s="539"/>
      <c r="D135" s="540" t="s">
        <v>605</v>
      </c>
      <c r="E135" s="1180" t="s">
        <v>660</v>
      </c>
      <c r="F135" s="1191">
        <v>2000</v>
      </c>
      <c r="G135" s="1187">
        <v>1331.11</v>
      </c>
      <c r="H135" s="1184">
        <f t="shared" si="32"/>
        <v>0.6655549999999999</v>
      </c>
    </row>
    <row r="136" spans="1:8" s="529" customFormat="1" ht="17.100000000000001" customHeight="1" x14ac:dyDescent="0.2">
      <c r="A136" s="536"/>
      <c r="B136" s="536"/>
      <c r="C136" s="539"/>
      <c r="D136" s="1545" t="s">
        <v>619</v>
      </c>
      <c r="E136" s="1546" t="s">
        <v>663</v>
      </c>
      <c r="F136" s="1191">
        <v>5800</v>
      </c>
      <c r="G136" s="1187">
        <v>5300</v>
      </c>
      <c r="H136" s="1184">
        <f t="shared" si="32"/>
        <v>0.91379310344827591</v>
      </c>
    </row>
    <row r="137" spans="1:8" s="529" customFormat="1" ht="20.25" customHeight="1" x14ac:dyDescent="0.2">
      <c r="A137" s="1792" t="s">
        <v>196</v>
      </c>
      <c r="B137" s="1792"/>
      <c r="C137" s="1792"/>
      <c r="D137" s="1792"/>
      <c r="E137" s="1792"/>
      <c r="F137" s="1192">
        <f>F114+F57+F48+F43+F34+F27+F7</f>
        <v>212686</v>
      </c>
      <c r="G137" s="1192">
        <f t="shared" ref="G137" si="34">G114+G57+G48+G43+G34+G27+G7</f>
        <v>200308.72999999998</v>
      </c>
      <c r="H137" s="1186">
        <f>G137/F137</f>
        <v>0.94180496130445812</v>
      </c>
    </row>
  </sheetData>
  <sheetProtection selectLockedCells="1" selectUnlockedCells="1"/>
  <mergeCells count="4">
    <mergeCell ref="E2:F2"/>
    <mergeCell ref="E1:H1"/>
    <mergeCell ref="A4:H4"/>
    <mergeCell ref="A137:E137"/>
  </mergeCells>
  <pageMargins left="0.6692913385826772" right="0" top="0.51181102362204722" bottom="0.6692913385826772" header="0.51181102362204722" footer="0.51181102362204722"/>
  <pageSetup paperSize="9" scale="85" firstPageNumber="0" orientation="portrait" r:id="rId1"/>
  <headerFooter alignWithMargins="0">
    <oddFooter>Strona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zoomScaleNormal="100" workbookViewId="0">
      <selection activeCell="I5" sqref="I5"/>
    </sheetView>
  </sheetViews>
  <sheetFormatPr defaultRowHeight="12.75" x14ac:dyDescent="0.2"/>
  <cols>
    <col min="1" max="1" width="4.140625" style="546" customWidth="1"/>
    <col min="2" max="2" width="39.7109375" style="546" customWidth="1"/>
    <col min="3" max="3" width="11.42578125" style="546" customWidth="1"/>
    <col min="4" max="4" width="14.28515625" style="546" customWidth="1"/>
    <col min="5" max="5" width="13.140625" style="546" customWidth="1"/>
    <col min="6" max="256" width="9.140625" style="546"/>
    <col min="257" max="257" width="6" style="546" customWidth="1"/>
    <col min="258" max="258" width="51.85546875" style="546" customWidth="1"/>
    <col min="259" max="259" width="13.7109375" style="546" customWidth="1"/>
    <col min="260" max="260" width="20.42578125" style="546" customWidth="1"/>
    <col min="261" max="512" width="9.140625" style="546"/>
    <col min="513" max="513" width="6" style="546" customWidth="1"/>
    <col min="514" max="514" width="51.85546875" style="546" customWidth="1"/>
    <col min="515" max="515" width="13.7109375" style="546" customWidth="1"/>
    <col min="516" max="516" width="20.42578125" style="546" customWidth="1"/>
    <col min="517" max="768" width="9.140625" style="546"/>
    <col min="769" max="769" width="6" style="546" customWidth="1"/>
    <col min="770" max="770" width="51.85546875" style="546" customWidth="1"/>
    <col min="771" max="771" width="13.7109375" style="546" customWidth="1"/>
    <col min="772" max="772" width="20.42578125" style="546" customWidth="1"/>
    <col min="773" max="1024" width="9.140625" style="546"/>
    <col min="1025" max="1025" width="6" style="546" customWidth="1"/>
    <col min="1026" max="1026" width="51.85546875" style="546" customWidth="1"/>
    <col min="1027" max="1027" width="13.7109375" style="546" customWidth="1"/>
    <col min="1028" max="1028" width="20.42578125" style="546" customWidth="1"/>
    <col min="1029" max="1280" width="9.140625" style="546"/>
    <col min="1281" max="1281" width="6" style="546" customWidth="1"/>
    <col min="1282" max="1282" width="51.85546875" style="546" customWidth="1"/>
    <col min="1283" max="1283" width="13.7109375" style="546" customWidth="1"/>
    <col min="1284" max="1284" width="20.42578125" style="546" customWidth="1"/>
    <col min="1285" max="1536" width="9.140625" style="546"/>
    <col min="1537" max="1537" width="6" style="546" customWidth="1"/>
    <col min="1538" max="1538" width="51.85546875" style="546" customWidth="1"/>
    <col min="1539" max="1539" width="13.7109375" style="546" customWidth="1"/>
    <col min="1540" max="1540" width="20.42578125" style="546" customWidth="1"/>
    <col min="1541" max="1792" width="9.140625" style="546"/>
    <col min="1793" max="1793" width="6" style="546" customWidth="1"/>
    <col min="1794" max="1794" width="51.85546875" style="546" customWidth="1"/>
    <col min="1795" max="1795" width="13.7109375" style="546" customWidth="1"/>
    <col min="1796" max="1796" width="20.42578125" style="546" customWidth="1"/>
    <col min="1797" max="2048" width="9.140625" style="546"/>
    <col min="2049" max="2049" width="6" style="546" customWidth="1"/>
    <col min="2050" max="2050" width="51.85546875" style="546" customWidth="1"/>
    <col min="2051" max="2051" width="13.7109375" style="546" customWidth="1"/>
    <col min="2052" max="2052" width="20.42578125" style="546" customWidth="1"/>
    <col min="2053" max="2304" width="9.140625" style="546"/>
    <col min="2305" max="2305" width="6" style="546" customWidth="1"/>
    <col min="2306" max="2306" width="51.85546875" style="546" customWidth="1"/>
    <col min="2307" max="2307" width="13.7109375" style="546" customWidth="1"/>
    <col min="2308" max="2308" width="20.42578125" style="546" customWidth="1"/>
    <col min="2309" max="2560" width="9.140625" style="546"/>
    <col min="2561" max="2561" width="6" style="546" customWidth="1"/>
    <col min="2562" max="2562" width="51.85546875" style="546" customWidth="1"/>
    <col min="2563" max="2563" width="13.7109375" style="546" customWidth="1"/>
    <col min="2564" max="2564" width="20.42578125" style="546" customWidth="1"/>
    <col min="2565" max="2816" width="9.140625" style="546"/>
    <col min="2817" max="2817" width="6" style="546" customWidth="1"/>
    <col min="2818" max="2818" width="51.85546875" style="546" customWidth="1"/>
    <col min="2819" max="2819" width="13.7109375" style="546" customWidth="1"/>
    <col min="2820" max="2820" width="20.42578125" style="546" customWidth="1"/>
    <col min="2821" max="3072" width="9.140625" style="546"/>
    <col min="3073" max="3073" width="6" style="546" customWidth="1"/>
    <col min="3074" max="3074" width="51.85546875" style="546" customWidth="1"/>
    <col min="3075" max="3075" width="13.7109375" style="546" customWidth="1"/>
    <col min="3076" max="3076" width="20.42578125" style="546" customWidth="1"/>
    <col min="3077" max="3328" width="9.140625" style="546"/>
    <col min="3329" max="3329" width="6" style="546" customWidth="1"/>
    <col min="3330" max="3330" width="51.85546875" style="546" customWidth="1"/>
    <col min="3331" max="3331" width="13.7109375" style="546" customWidth="1"/>
    <col min="3332" max="3332" width="20.42578125" style="546" customWidth="1"/>
    <col min="3333" max="3584" width="9.140625" style="546"/>
    <col min="3585" max="3585" width="6" style="546" customWidth="1"/>
    <col min="3586" max="3586" width="51.85546875" style="546" customWidth="1"/>
    <col min="3587" max="3587" width="13.7109375" style="546" customWidth="1"/>
    <col min="3588" max="3588" width="20.42578125" style="546" customWidth="1"/>
    <col min="3589" max="3840" width="9.140625" style="546"/>
    <col min="3841" max="3841" width="6" style="546" customWidth="1"/>
    <col min="3842" max="3842" width="51.85546875" style="546" customWidth="1"/>
    <col min="3843" max="3843" width="13.7109375" style="546" customWidth="1"/>
    <col min="3844" max="3844" width="20.42578125" style="546" customWidth="1"/>
    <col min="3845" max="4096" width="9.140625" style="546"/>
    <col min="4097" max="4097" width="6" style="546" customWidth="1"/>
    <col min="4098" max="4098" width="51.85546875" style="546" customWidth="1"/>
    <col min="4099" max="4099" width="13.7109375" style="546" customWidth="1"/>
    <col min="4100" max="4100" width="20.42578125" style="546" customWidth="1"/>
    <col min="4101" max="4352" width="9.140625" style="546"/>
    <col min="4353" max="4353" width="6" style="546" customWidth="1"/>
    <col min="4354" max="4354" width="51.85546875" style="546" customWidth="1"/>
    <col min="4355" max="4355" width="13.7109375" style="546" customWidth="1"/>
    <col min="4356" max="4356" width="20.42578125" style="546" customWidth="1"/>
    <col min="4357" max="4608" width="9.140625" style="546"/>
    <col min="4609" max="4609" width="6" style="546" customWidth="1"/>
    <col min="4610" max="4610" width="51.85546875" style="546" customWidth="1"/>
    <col min="4611" max="4611" width="13.7109375" style="546" customWidth="1"/>
    <col min="4612" max="4612" width="20.42578125" style="546" customWidth="1"/>
    <col min="4613" max="4864" width="9.140625" style="546"/>
    <col min="4865" max="4865" width="6" style="546" customWidth="1"/>
    <col min="4866" max="4866" width="51.85546875" style="546" customWidth="1"/>
    <col min="4867" max="4867" width="13.7109375" style="546" customWidth="1"/>
    <col min="4868" max="4868" width="20.42578125" style="546" customWidth="1"/>
    <col min="4869" max="5120" width="9.140625" style="546"/>
    <col min="5121" max="5121" width="6" style="546" customWidth="1"/>
    <col min="5122" max="5122" width="51.85546875" style="546" customWidth="1"/>
    <col min="5123" max="5123" width="13.7109375" style="546" customWidth="1"/>
    <col min="5124" max="5124" width="20.42578125" style="546" customWidth="1"/>
    <col min="5125" max="5376" width="9.140625" style="546"/>
    <col min="5377" max="5377" width="6" style="546" customWidth="1"/>
    <col min="5378" max="5378" width="51.85546875" style="546" customWidth="1"/>
    <col min="5379" max="5379" width="13.7109375" style="546" customWidth="1"/>
    <col min="5380" max="5380" width="20.42578125" style="546" customWidth="1"/>
    <col min="5381" max="5632" width="9.140625" style="546"/>
    <col min="5633" max="5633" width="6" style="546" customWidth="1"/>
    <col min="5634" max="5634" width="51.85546875" style="546" customWidth="1"/>
    <col min="5635" max="5635" width="13.7109375" style="546" customWidth="1"/>
    <col min="5636" max="5636" width="20.42578125" style="546" customWidth="1"/>
    <col min="5637" max="5888" width="9.140625" style="546"/>
    <col min="5889" max="5889" width="6" style="546" customWidth="1"/>
    <col min="5890" max="5890" width="51.85546875" style="546" customWidth="1"/>
    <col min="5891" max="5891" width="13.7109375" style="546" customWidth="1"/>
    <col min="5892" max="5892" width="20.42578125" style="546" customWidth="1"/>
    <col min="5893" max="6144" width="9.140625" style="546"/>
    <col min="6145" max="6145" width="6" style="546" customWidth="1"/>
    <col min="6146" max="6146" width="51.85546875" style="546" customWidth="1"/>
    <col min="6147" max="6147" width="13.7109375" style="546" customWidth="1"/>
    <col min="6148" max="6148" width="20.42578125" style="546" customWidth="1"/>
    <col min="6149" max="6400" width="9.140625" style="546"/>
    <col min="6401" max="6401" width="6" style="546" customWidth="1"/>
    <col min="6402" max="6402" width="51.85546875" style="546" customWidth="1"/>
    <col min="6403" max="6403" width="13.7109375" style="546" customWidth="1"/>
    <col min="6404" max="6404" width="20.42578125" style="546" customWidth="1"/>
    <col min="6405" max="6656" width="9.140625" style="546"/>
    <col min="6657" max="6657" width="6" style="546" customWidth="1"/>
    <col min="6658" max="6658" width="51.85546875" style="546" customWidth="1"/>
    <col min="6659" max="6659" width="13.7109375" style="546" customWidth="1"/>
    <col min="6660" max="6660" width="20.42578125" style="546" customWidth="1"/>
    <col min="6661" max="6912" width="9.140625" style="546"/>
    <col min="6913" max="6913" width="6" style="546" customWidth="1"/>
    <col min="6914" max="6914" width="51.85546875" style="546" customWidth="1"/>
    <col min="6915" max="6915" width="13.7109375" style="546" customWidth="1"/>
    <col min="6916" max="6916" width="20.42578125" style="546" customWidth="1"/>
    <col min="6917" max="7168" width="9.140625" style="546"/>
    <col min="7169" max="7169" width="6" style="546" customWidth="1"/>
    <col min="7170" max="7170" width="51.85546875" style="546" customWidth="1"/>
    <col min="7171" max="7171" width="13.7109375" style="546" customWidth="1"/>
    <col min="7172" max="7172" width="20.42578125" style="546" customWidth="1"/>
    <col min="7173" max="7424" width="9.140625" style="546"/>
    <col min="7425" max="7425" width="6" style="546" customWidth="1"/>
    <col min="7426" max="7426" width="51.85546875" style="546" customWidth="1"/>
    <col min="7427" max="7427" width="13.7109375" style="546" customWidth="1"/>
    <col min="7428" max="7428" width="20.42578125" style="546" customWidth="1"/>
    <col min="7429" max="7680" width="9.140625" style="546"/>
    <col min="7681" max="7681" width="6" style="546" customWidth="1"/>
    <col min="7682" max="7682" width="51.85546875" style="546" customWidth="1"/>
    <col min="7683" max="7683" width="13.7109375" style="546" customWidth="1"/>
    <col min="7684" max="7684" width="20.42578125" style="546" customWidth="1"/>
    <col min="7685" max="7936" width="9.140625" style="546"/>
    <col min="7937" max="7937" width="6" style="546" customWidth="1"/>
    <col min="7938" max="7938" width="51.85546875" style="546" customWidth="1"/>
    <col min="7939" max="7939" width="13.7109375" style="546" customWidth="1"/>
    <col min="7940" max="7940" width="20.42578125" style="546" customWidth="1"/>
    <col min="7941" max="8192" width="9.140625" style="546"/>
    <col min="8193" max="8193" width="6" style="546" customWidth="1"/>
    <col min="8194" max="8194" width="51.85546875" style="546" customWidth="1"/>
    <col min="8195" max="8195" width="13.7109375" style="546" customWidth="1"/>
    <col min="8196" max="8196" width="20.42578125" style="546" customWidth="1"/>
    <col min="8197" max="8448" width="9.140625" style="546"/>
    <col min="8449" max="8449" width="6" style="546" customWidth="1"/>
    <col min="8450" max="8450" width="51.85546875" style="546" customWidth="1"/>
    <col min="8451" max="8451" width="13.7109375" style="546" customWidth="1"/>
    <col min="8452" max="8452" width="20.42578125" style="546" customWidth="1"/>
    <col min="8453" max="8704" width="9.140625" style="546"/>
    <col min="8705" max="8705" width="6" style="546" customWidth="1"/>
    <col min="8706" max="8706" width="51.85546875" style="546" customWidth="1"/>
    <col min="8707" max="8707" width="13.7109375" style="546" customWidth="1"/>
    <col min="8708" max="8708" width="20.42578125" style="546" customWidth="1"/>
    <col min="8709" max="8960" width="9.140625" style="546"/>
    <col min="8961" max="8961" width="6" style="546" customWidth="1"/>
    <col min="8962" max="8962" width="51.85546875" style="546" customWidth="1"/>
    <col min="8963" max="8963" width="13.7109375" style="546" customWidth="1"/>
    <col min="8964" max="8964" width="20.42578125" style="546" customWidth="1"/>
    <col min="8965" max="9216" width="9.140625" style="546"/>
    <col min="9217" max="9217" width="6" style="546" customWidth="1"/>
    <col min="9218" max="9218" width="51.85546875" style="546" customWidth="1"/>
    <col min="9219" max="9219" width="13.7109375" style="546" customWidth="1"/>
    <col min="9220" max="9220" width="20.42578125" style="546" customWidth="1"/>
    <col min="9221" max="9472" width="9.140625" style="546"/>
    <col min="9473" max="9473" width="6" style="546" customWidth="1"/>
    <col min="9474" max="9474" width="51.85546875" style="546" customWidth="1"/>
    <col min="9475" max="9475" width="13.7109375" style="546" customWidth="1"/>
    <col min="9476" max="9476" width="20.42578125" style="546" customWidth="1"/>
    <col min="9477" max="9728" width="9.140625" style="546"/>
    <col min="9729" max="9729" width="6" style="546" customWidth="1"/>
    <col min="9730" max="9730" width="51.85546875" style="546" customWidth="1"/>
    <col min="9731" max="9731" width="13.7109375" style="546" customWidth="1"/>
    <col min="9732" max="9732" width="20.42578125" style="546" customWidth="1"/>
    <col min="9733" max="9984" width="9.140625" style="546"/>
    <col min="9985" max="9985" width="6" style="546" customWidth="1"/>
    <col min="9986" max="9986" width="51.85546875" style="546" customWidth="1"/>
    <col min="9987" max="9987" width="13.7109375" style="546" customWidth="1"/>
    <col min="9988" max="9988" width="20.42578125" style="546" customWidth="1"/>
    <col min="9989" max="10240" width="9.140625" style="546"/>
    <col min="10241" max="10241" width="6" style="546" customWidth="1"/>
    <col min="10242" max="10242" width="51.85546875" style="546" customWidth="1"/>
    <col min="10243" max="10243" width="13.7109375" style="546" customWidth="1"/>
    <col min="10244" max="10244" width="20.42578125" style="546" customWidth="1"/>
    <col min="10245" max="10496" width="9.140625" style="546"/>
    <col min="10497" max="10497" width="6" style="546" customWidth="1"/>
    <col min="10498" max="10498" width="51.85546875" style="546" customWidth="1"/>
    <col min="10499" max="10499" width="13.7109375" style="546" customWidth="1"/>
    <col min="10500" max="10500" width="20.42578125" style="546" customWidth="1"/>
    <col min="10501" max="10752" width="9.140625" style="546"/>
    <col min="10753" max="10753" width="6" style="546" customWidth="1"/>
    <col min="10754" max="10754" width="51.85546875" style="546" customWidth="1"/>
    <col min="10755" max="10755" width="13.7109375" style="546" customWidth="1"/>
    <col min="10756" max="10756" width="20.42578125" style="546" customWidth="1"/>
    <col min="10757" max="11008" width="9.140625" style="546"/>
    <col min="11009" max="11009" width="6" style="546" customWidth="1"/>
    <col min="11010" max="11010" width="51.85546875" style="546" customWidth="1"/>
    <col min="11011" max="11011" width="13.7109375" style="546" customWidth="1"/>
    <col min="11012" max="11012" width="20.42578125" style="546" customWidth="1"/>
    <col min="11013" max="11264" width="9.140625" style="546"/>
    <col min="11265" max="11265" width="6" style="546" customWidth="1"/>
    <col min="11266" max="11266" width="51.85546875" style="546" customWidth="1"/>
    <col min="11267" max="11267" width="13.7109375" style="546" customWidth="1"/>
    <col min="11268" max="11268" width="20.42578125" style="546" customWidth="1"/>
    <col min="11269" max="11520" width="9.140625" style="546"/>
    <col min="11521" max="11521" width="6" style="546" customWidth="1"/>
    <col min="11522" max="11522" width="51.85546875" style="546" customWidth="1"/>
    <col min="11523" max="11523" width="13.7109375" style="546" customWidth="1"/>
    <col min="11524" max="11524" width="20.42578125" style="546" customWidth="1"/>
    <col min="11525" max="11776" width="9.140625" style="546"/>
    <col min="11777" max="11777" width="6" style="546" customWidth="1"/>
    <col min="11778" max="11778" width="51.85546875" style="546" customWidth="1"/>
    <col min="11779" max="11779" width="13.7109375" style="546" customWidth="1"/>
    <col min="11780" max="11780" width="20.42578125" style="546" customWidth="1"/>
    <col min="11781" max="12032" width="9.140625" style="546"/>
    <col min="12033" max="12033" width="6" style="546" customWidth="1"/>
    <col min="12034" max="12034" width="51.85546875" style="546" customWidth="1"/>
    <col min="12035" max="12035" width="13.7109375" style="546" customWidth="1"/>
    <col min="12036" max="12036" width="20.42578125" style="546" customWidth="1"/>
    <col min="12037" max="12288" width="9.140625" style="546"/>
    <col min="12289" max="12289" width="6" style="546" customWidth="1"/>
    <col min="12290" max="12290" width="51.85546875" style="546" customWidth="1"/>
    <col min="12291" max="12291" width="13.7109375" style="546" customWidth="1"/>
    <col min="12292" max="12292" width="20.42578125" style="546" customWidth="1"/>
    <col min="12293" max="12544" width="9.140625" style="546"/>
    <col min="12545" max="12545" width="6" style="546" customWidth="1"/>
    <col min="12546" max="12546" width="51.85546875" style="546" customWidth="1"/>
    <col min="12547" max="12547" width="13.7109375" style="546" customWidth="1"/>
    <col min="12548" max="12548" width="20.42578125" style="546" customWidth="1"/>
    <col min="12549" max="12800" width="9.140625" style="546"/>
    <col min="12801" max="12801" width="6" style="546" customWidth="1"/>
    <col min="12802" max="12802" width="51.85546875" style="546" customWidth="1"/>
    <col min="12803" max="12803" width="13.7109375" style="546" customWidth="1"/>
    <col min="12804" max="12804" width="20.42578125" style="546" customWidth="1"/>
    <col min="12805" max="13056" width="9.140625" style="546"/>
    <col min="13057" max="13057" width="6" style="546" customWidth="1"/>
    <col min="13058" max="13058" width="51.85546875" style="546" customWidth="1"/>
    <col min="13059" max="13059" width="13.7109375" style="546" customWidth="1"/>
    <col min="13060" max="13060" width="20.42578125" style="546" customWidth="1"/>
    <col min="13061" max="13312" width="9.140625" style="546"/>
    <col min="13313" max="13313" width="6" style="546" customWidth="1"/>
    <col min="13314" max="13314" width="51.85546875" style="546" customWidth="1"/>
    <col min="13315" max="13315" width="13.7109375" style="546" customWidth="1"/>
    <col min="13316" max="13316" width="20.42578125" style="546" customWidth="1"/>
    <col min="13317" max="13568" width="9.140625" style="546"/>
    <col min="13569" max="13569" width="6" style="546" customWidth="1"/>
    <col min="13570" max="13570" width="51.85546875" style="546" customWidth="1"/>
    <col min="13571" max="13571" width="13.7109375" style="546" customWidth="1"/>
    <col min="13572" max="13572" width="20.42578125" style="546" customWidth="1"/>
    <col min="13573" max="13824" width="9.140625" style="546"/>
    <col min="13825" max="13825" width="6" style="546" customWidth="1"/>
    <col min="13826" max="13826" width="51.85546875" style="546" customWidth="1"/>
    <col min="13827" max="13827" width="13.7109375" style="546" customWidth="1"/>
    <col min="13828" max="13828" width="20.42578125" style="546" customWidth="1"/>
    <col min="13829" max="14080" width="9.140625" style="546"/>
    <col min="14081" max="14081" width="6" style="546" customWidth="1"/>
    <col min="14082" max="14082" width="51.85546875" style="546" customWidth="1"/>
    <col min="14083" max="14083" width="13.7109375" style="546" customWidth="1"/>
    <col min="14084" max="14084" width="20.42578125" style="546" customWidth="1"/>
    <col min="14085" max="14336" width="9.140625" style="546"/>
    <col min="14337" max="14337" width="6" style="546" customWidth="1"/>
    <col min="14338" max="14338" width="51.85546875" style="546" customWidth="1"/>
    <col min="14339" max="14339" width="13.7109375" style="546" customWidth="1"/>
    <col min="14340" max="14340" width="20.42578125" style="546" customWidth="1"/>
    <col min="14341" max="14592" width="9.140625" style="546"/>
    <col min="14593" max="14593" width="6" style="546" customWidth="1"/>
    <col min="14594" max="14594" width="51.85546875" style="546" customWidth="1"/>
    <col min="14595" max="14595" width="13.7109375" style="546" customWidth="1"/>
    <col min="14596" max="14596" width="20.42578125" style="546" customWidth="1"/>
    <col min="14597" max="14848" width="9.140625" style="546"/>
    <col min="14849" max="14849" width="6" style="546" customWidth="1"/>
    <col min="14850" max="14850" width="51.85546875" style="546" customWidth="1"/>
    <col min="14851" max="14851" width="13.7109375" style="546" customWidth="1"/>
    <col min="14852" max="14852" width="20.42578125" style="546" customWidth="1"/>
    <col min="14853" max="15104" width="9.140625" style="546"/>
    <col min="15105" max="15105" width="6" style="546" customWidth="1"/>
    <col min="15106" max="15106" width="51.85546875" style="546" customWidth="1"/>
    <col min="15107" max="15107" width="13.7109375" style="546" customWidth="1"/>
    <col min="15108" max="15108" width="20.42578125" style="546" customWidth="1"/>
    <col min="15109" max="15360" width="9.140625" style="546"/>
    <col min="15361" max="15361" width="6" style="546" customWidth="1"/>
    <col min="15362" max="15362" width="51.85546875" style="546" customWidth="1"/>
    <col min="15363" max="15363" width="13.7109375" style="546" customWidth="1"/>
    <col min="15364" max="15364" width="20.42578125" style="546" customWidth="1"/>
    <col min="15365" max="15616" width="9.140625" style="546"/>
    <col min="15617" max="15617" width="6" style="546" customWidth="1"/>
    <col min="15618" max="15618" width="51.85546875" style="546" customWidth="1"/>
    <col min="15619" max="15619" width="13.7109375" style="546" customWidth="1"/>
    <col min="15620" max="15620" width="20.42578125" style="546" customWidth="1"/>
    <col min="15621" max="15872" width="9.140625" style="546"/>
    <col min="15873" max="15873" width="6" style="546" customWidth="1"/>
    <col min="15874" max="15874" width="51.85546875" style="546" customWidth="1"/>
    <col min="15875" max="15875" width="13.7109375" style="546" customWidth="1"/>
    <col min="15876" max="15876" width="20.42578125" style="546" customWidth="1"/>
    <col min="15877" max="16128" width="9.140625" style="546"/>
    <col min="16129" max="16129" width="6" style="546" customWidth="1"/>
    <col min="16130" max="16130" width="51.85546875" style="546" customWidth="1"/>
    <col min="16131" max="16131" width="13.7109375" style="546" customWidth="1"/>
    <col min="16132" max="16132" width="20.42578125" style="546" customWidth="1"/>
    <col min="16133" max="16384" width="9.140625" style="546"/>
  </cols>
  <sheetData>
    <row r="1" spans="1:6" x14ac:dyDescent="0.2">
      <c r="C1" s="1793" t="s">
        <v>817</v>
      </c>
      <c r="D1" s="1793"/>
    </row>
    <row r="2" spans="1:6" x14ac:dyDescent="0.2">
      <c r="C2" s="547"/>
      <c r="D2" s="547"/>
    </row>
    <row r="3" spans="1:6" ht="15" x14ac:dyDescent="0.25">
      <c r="A3" s="1563" t="s">
        <v>831</v>
      </c>
      <c r="B3" s="1563"/>
      <c r="C3" s="1563"/>
      <c r="D3" s="1563"/>
    </row>
    <row r="4" spans="1:6" s="549" customFormat="1" ht="15" x14ac:dyDescent="0.25">
      <c r="A4" s="548"/>
      <c r="B4" s="548"/>
      <c r="C4" s="548"/>
      <c r="D4" s="548"/>
    </row>
    <row r="5" spans="1:6" s="549" customFormat="1" ht="15" x14ac:dyDescent="0.25">
      <c r="A5" s="548"/>
      <c r="B5" s="548"/>
      <c r="C5" s="548"/>
      <c r="D5" s="548"/>
    </row>
    <row r="6" spans="1:6" s="549" customFormat="1" ht="39" x14ac:dyDescent="0.2">
      <c r="A6" s="550" t="s">
        <v>443</v>
      </c>
      <c r="B6" s="551" t="s">
        <v>664</v>
      </c>
      <c r="C6" s="1209" t="s">
        <v>665</v>
      </c>
      <c r="D6" s="553" t="s">
        <v>788</v>
      </c>
      <c r="E6" s="552" t="s">
        <v>789</v>
      </c>
      <c r="F6" s="1194" t="s">
        <v>750</v>
      </c>
    </row>
    <row r="7" spans="1:6" x14ac:dyDescent="0.2">
      <c r="A7" s="554" t="s">
        <v>445</v>
      </c>
      <c r="B7" s="1207" t="s">
        <v>631</v>
      </c>
      <c r="C7" s="1216">
        <v>255</v>
      </c>
      <c r="D7" s="1217">
        <f>SUM(D8:D10)</f>
        <v>10071</v>
      </c>
      <c r="E7" s="1217">
        <f>SUM(E8:E10)</f>
        <v>9785.11</v>
      </c>
      <c r="F7" s="1211">
        <f>E7/D7</f>
        <v>0.97161255088869036</v>
      </c>
    </row>
    <row r="8" spans="1:6" x14ac:dyDescent="0.2">
      <c r="A8" s="555"/>
      <c r="B8" s="556" t="s">
        <v>632</v>
      </c>
      <c r="C8" s="1218"/>
      <c r="D8" s="557">
        <v>4571</v>
      </c>
      <c r="E8" s="557">
        <v>4570.37</v>
      </c>
      <c r="F8" s="1212">
        <f t="shared" ref="F8:F71" si="0">E8/D8</f>
        <v>0.99986217457886672</v>
      </c>
    </row>
    <row r="9" spans="1:6" x14ac:dyDescent="0.2">
      <c r="A9" s="555"/>
      <c r="B9" s="556" t="s">
        <v>666</v>
      </c>
      <c r="C9" s="1218"/>
      <c r="D9" s="557">
        <v>3000</v>
      </c>
      <c r="E9" s="557">
        <v>2777.06</v>
      </c>
      <c r="F9" s="1212">
        <f t="shared" si="0"/>
        <v>0.92568666666666666</v>
      </c>
    </row>
    <row r="10" spans="1:6" ht="22.5" x14ac:dyDescent="0.2">
      <c r="A10" s="558"/>
      <c r="B10" s="559" t="s">
        <v>651</v>
      </c>
      <c r="C10" s="1219"/>
      <c r="D10" s="560">
        <v>2500</v>
      </c>
      <c r="E10" s="560">
        <v>2437.6799999999998</v>
      </c>
      <c r="F10" s="1212">
        <f t="shared" si="0"/>
        <v>0.97507199999999994</v>
      </c>
    </row>
    <row r="11" spans="1:6" x14ac:dyDescent="0.2">
      <c r="A11" s="554" t="s">
        <v>447</v>
      </c>
      <c r="B11" s="1207" t="s">
        <v>586</v>
      </c>
      <c r="C11" s="1216">
        <v>383</v>
      </c>
      <c r="D11" s="1217">
        <f>SUM(D12:D17)</f>
        <v>12904</v>
      </c>
      <c r="E11" s="1217">
        <f>SUM(E12:E17)</f>
        <v>12018.93</v>
      </c>
      <c r="F11" s="1211">
        <f t="shared" si="0"/>
        <v>0.93141119032858033</v>
      </c>
    </row>
    <row r="12" spans="1:6" x14ac:dyDescent="0.2">
      <c r="A12" s="555"/>
      <c r="B12" s="564" t="s">
        <v>587</v>
      </c>
      <c r="C12" s="565"/>
      <c r="D12" s="557">
        <v>3404</v>
      </c>
      <c r="E12" s="557">
        <v>2972.01</v>
      </c>
      <c r="F12" s="1212">
        <f t="shared" si="0"/>
        <v>0.87309341950646302</v>
      </c>
    </row>
    <row r="13" spans="1:6" x14ac:dyDescent="0.2">
      <c r="A13" s="555"/>
      <c r="B13" s="564" t="s">
        <v>667</v>
      </c>
      <c r="C13" s="565"/>
      <c r="D13" s="557">
        <v>500</v>
      </c>
      <c r="E13" s="557">
        <v>500</v>
      </c>
      <c r="F13" s="1212">
        <f t="shared" si="0"/>
        <v>1</v>
      </c>
    </row>
    <row r="14" spans="1:6" x14ac:dyDescent="0.2">
      <c r="A14" s="555"/>
      <c r="B14" s="556" t="s">
        <v>666</v>
      </c>
      <c r="C14" s="565"/>
      <c r="D14" s="557">
        <v>1000</v>
      </c>
      <c r="E14" s="557">
        <v>981.69</v>
      </c>
      <c r="F14" s="1212">
        <f t="shared" si="0"/>
        <v>0.98169000000000006</v>
      </c>
    </row>
    <row r="15" spans="1:6" x14ac:dyDescent="0.2">
      <c r="A15" s="555"/>
      <c r="B15" s="564" t="s">
        <v>650</v>
      </c>
      <c r="C15" s="565"/>
      <c r="D15" s="557">
        <v>4000</v>
      </c>
      <c r="E15" s="557">
        <v>3654.72</v>
      </c>
      <c r="F15" s="1212">
        <f t="shared" si="0"/>
        <v>0.91367999999999994</v>
      </c>
    </row>
    <row r="16" spans="1:6" x14ac:dyDescent="0.2">
      <c r="A16" s="555"/>
      <c r="B16" s="564" t="s">
        <v>652</v>
      </c>
      <c r="C16" s="565"/>
      <c r="D16" s="557">
        <v>1000</v>
      </c>
      <c r="E16" s="557">
        <v>969.91</v>
      </c>
      <c r="F16" s="1212">
        <f t="shared" si="0"/>
        <v>0.96990999999999994</v>
      </c>
    </row>
    <row r="17" spans="1:6" x14ac:dyDescent="0.2">
      <c r="A17" s="558"/>
      <c r="B17" s="561" t="s">
        <v>612</v>
      </c>
      <c r="C17" s="1220"/>
      <c r="D17" s="560">
        <v>3000</v>
      </c>
      <c r="E17" s="560">
        <v>2940.6</v>
      </c>
      <c r="F17" s="1212">
        <f t="shared" si="0"/>
        <v>0.98019999999999996</v>
      </c>
    </row>
    <row r="18" spans="1:6" x14ac:dyDescent="0.2">
      <c r="A18" s="562" t="s">
        <v>448</v>
      </c>
      <c r="B18" s="563" t="s">
        <v>588</v>
      </c>
      <c r="C18" s="1221">
        <v>283</v>
      </c>
      <c r="D18" s="1222">
        <f>SUM(D19:D21)</f>
        <v>10691</v>
      </c>
      <c r="E18" s="1222">
        <f>SUM(E19:E21)</f>
        <v>10605.4</v>
      </c>
      <c r="F18" s="1211">
        <f t="shared" si="0"/>
        <v>0.99199326536338972</v>
      </c>
    </row>
    <row r="19" spans="1:6" ht="22.5" x14ac:dyDescent="0.2">
      <c r="A19" s="555"/>
      <c r="B19" s="564" t="s">
        <v>642</v>
      </c>
      <c r="C19" s="565"/>
      <c r="D19" s="557">
        <v>5500</v>
      </c>
      <c r="E19" s="557">
        <v>5456.21</v>
      </c>
      <c r="F19" s="1212">
        <f t="shared" si="0"/>
        <v>0.99203818181818182</v>
      </c>
    </row>
    <row r="20" spans="1:6" x14ac:dyDescent="0.2">
      <c r="A20" s="555"/>
      <c r="B20" s="564" t="s">
        <v>668</v>
      </c>
      <c r="C20" s="565"/>
      <c r="D20" s="557">
        <v>3191</v>
      </c>
      <c r="E20" s="557">
        <v>3150.02</v>
      </c>
      <c r="F20" s="1212">
        <f t="shared" si="0"/>
        <v>0.98715763083672825</v>
      </c>
    </row>
    <row r="21" spans="1:6" x14ac:dyDescent="0.2">
      <c r="A21" s="555"/>
      <c r="B21" s="564" t="s">
        <v>587</v>
      </c>
      <c r="C21" s="565"/>
      <c r="D21" s="557">
        <v>2000</v>
      </c>
      <c r="E21" s="560">
        <v>1999.17</v>
      </c>
      <c r="F21" s="1212">
        <f t="shared" si="0"/>
        <v>0.99958500000000006</v>
      </c>
    </row>
    <row r="22" spans="1:6" x14ac:dyDescent="0.2">
      <c r="A22" s="554" t="s">
        <v>449</v>
      </c>
      <c r="B22" s="1207" t="s">
        <v>601</v>
      </c>
      <c r="C22" s="1216">
        <v>653</v>
      </c>
      <c r="D22" s="1217">
        <f>SUM(D23:D28)</f>
        <v>18880</v>
      </c>
      <c r="E22" s="1217">
        <f>SUM(E23:E28)</f>
        <v>18451.310000000001</v>
      </c>
      <c r="F22" s="1211">
        <f t="shared" si="0"/>
        <v>0.97729396186440687</v>
      </c>
    </row>
    <row r="23" spans="1:6" x14ac:dyDescent="0.2">
      <c r="A23" s="555"/>
      <c r="B23" s="556" t="s">
        <v>587</v>
      </c>
      <c r="C23" s="565"/>
      <c r="D23" s="557">
        <v>3000</v>
      </c>
      <c r="E23" s="557">
        <v>3000</v>
      </c>
      <c r="F23" s="1212">
        <f t="shared" si="0"/>
        <v>1</v>
      </c>
    </row>
    <row r="24" spans="1:6" ht="22.5" x14ac:dyDescent="0.2">
      <c r="A24" s="555"/>
      <c r="B24" s="556" t="s">
        <v>669</v>
      </c>
      <c r="C24" s="565"/>
      <c r="D24" s="557">
        <v>5000</v>
      </c>
      <c r="E24" s="557">
        <v>4634.0200000000004</v>
      </c>
      <c r="F24" s="1212">
        <f t="shared" si="0"/>
        <v>0.92680400000000007</v>
      </c>
    </row>
    <row r="25" spans="1:6" x14ac:dyDescent="0.2">
      <c r="A25" s="555"/>
      <c r="B25" s="556" t="s">
        <v>670</v>
      </c>
      <c r="C25" s="565"/>
      <c r="D25" s="557">
        <v>5000</v>
      </c>
      <c r="E25" s="557">
        <v>4960.22</v>
      </c>
      <c r="F25" s="1212">
        <f t="shared" si="0"/>
        <v>0.99204400000000004</v>
      </c>
    </row>
    <row r="26" spans="1:6" x14ac:dyDescent="0.2">
      <c r="A26" s="555"/>
      <c r="B26" s="556" t="s">
        <v>671</v>
      </c>
      <c r="C26" s="565"/>
      <c r="D26" s="557">
        <v>1000</v>
      </c>
      <c r="E26" s="557">
        <v>988</v>
      </c>
      <c r="F26" s="1212">
        <f t="shared" si="0"/>
        <v>0.98799999999999999</v>
      </c>
    </row>
    <row r="27" spans="1:6" x14ac:dyDescent="0.2">
      <c r="A27" s="555"/>
      <c r="B27" s="556" t="s">
        <v>672</v>
      </c>
      <c r="C27" s="565"/>
      <c r="D27" s="557">
        <v>1000</v>
      </c>
      <c r="E27" s="557">
        <v>998.34</v>
      </c>
      <c r="F27" s="1212">
        <f t="shared" si="0"/>
        <v>0.99834000000000001</v>
      </c>
    </row>
    <row r="28" spans="1:6" ht="22.5" x14ac:dyDescent="0.2">
      <c r="A28" s="555"/>
      <c r="B28" s="556" t="s">
        <v>673</v>
      </c>
      <c r="C28" s="565"/>
      <c r="D28" s="557">
        <v>3880</v>
      </c>
      <c r="E28" s="560">
        <v>3870.73</v>
      </c>
      <c r="F28" s="1212">
        <f t="shared" si="0"/>
        <v>0.99761082474226803</v>
      </c>
    </row>
    <row r="29" spans="1:6" x14ac:dyDescent="0.2">
      <c r="A29" s="554" t="s">
        <v>454</v>
      </c>
      <c r="B29" s="1207" t="s">
        <v>589</v>
      </c>
      <c r="C29" s="1216">
        <v>282</v>
      </c>
      <c r="D29" s="1217">
        <f>SUM(D30:D35)</f>
        <v>10669</v>
      </c>
      <c r="E29" s="1217">
        <f>SUM(E30:E35)</f>
        <v>10496.23</v>
      </c>
      <c r="F29" s="1211">
        <f t="shared" si="0"/>
        <v>0.98380635485987433</v>
      </c>
    </row>
    <row r="30" spans="1:6" ht="22.5" x14ac:dyDescent="0.2">
      <c r="A30" s="555"/>
      <c r="B30" s="564" t="s">
        <v>674</v>
      </c>
      <c r="C30" s="565"/>
      <c r="D30" s="557">
        <v>150</v>
      </c>
      <c r="E30" s="557">
        <v>147.46</v>
      </c>
      <c r="F30" s="1212">
        <f t="shared" si="0"/>
        <v>0.98306666666666676</v>
      </c>
    </row>
    <row r="31" spans="1:6" x14ac:dyDescent="0.2">
      <c r="A31" s="555"/>
      <c r="B31" s="564" t="s">
        <v>590</v>
      </c>
      <c r="C31" s="565"/>
      <c r="D31" s="557">
        <v>4050</v>
      </c>
      <c r="E31" s="557">
        <v>4043.63</v>
      </c>
      <c r="F31" s="1212">
        <f t="shared" si="0"/>
        <v>0.99842716049382718</v>
      </c>
    </row>
    <row r="32" spans="1:6" ht="22.5" x14ac:dyDescent="0.2">
      <c r="A32" s="555"/>
      <c r="B32" s="564" t="s">
        <v>675</v>
      </c>
      <c r="C32" s="565"/>
      <c r="D32" s="557">
        <v>100</v>
      </c>
      <c r="E32" s="557">
        <v>99.25</v>
      </c>
      <c r="F32" s="1212">
        <f t="shared" si="0"/>
        <v>0.99250000000000005</v>
      </c>
    </row>
    <row r="33" spans="1:6" x14ac:dyDescent="0.2">
      <c r="A33" s="555"/>
      <c r="B33" s="556" t="s">
        <v>676</v>
      </c>
      <c r="C33" s="565"/>
      <c r="D33" s="557">
        <v>3000</v>
      </c>
      <c r="E33" s="557">
        <v>3000</v>
      </c>
      <c r="F33" s="1212">
        <f t="shared" si="0"/>
        <v>1</v>
      </c>
    </row>
    <row r="34" spans="1:6" x14ac:dyDescent="0.2">
      <c r="A34" s="555"/>
      <c r="B34" s="564" t="s">
        <v>677</v>
      </c>
      <c r="C34" s="565"/>
      <c r="D34" s="557">
        <v>2769</v>
      </c>
      <c r="E34" s="557">
        <v>2606.0700000000002</v>
      </c>
      <c r="F34" s="1212">
        <f t="shared" si="0"/>
        <v>0.94115926327193944</v>
      </c>
    </row>
    <row r="35" spans="1:6" x14ac:dyDescent="0.2">
      <c r="A35" s="555"/>
      <c r="B35" s="564" t="s">
        <v>678</v>
      </c>
      <c r="C35" s="565"/>
      <c r="D35" s="557">
        <v>600</v>
      </c>
      <c r="E35" s="560">
        <v>599.82000000000005</v>
      </c>
      <c r="F35" s="1212">
        <f t="shared" si="0"/>
        <v>0.99970000000000003</v>
      </c>
    </row>
    <row r="36" spans="1:6" x14ac:dyDescent="0.2">
      <c r="A36" s="554" t="s">
        <v>466</v>
      </c>
      <c r="B36" s="1207" t="s">
        <v>591</v>
      </c>
      <c r="C36" s="1216">
        <v>167</v>
      </c>
      <c r="D36" s="1217">
        <f>SUM(D37:D41)</f>
        <v>8123</v>
      </c>
      <c r="E36" s="1217">
        <f>SUM(E37:E41)</f>
        <v>8116.4</v>
      </c>
      <c r="F36" s="1211">
        <f t="shared" si="0"/>
        <v>0.99918749230579829</v>
      </c>
    </row>
    <row r="37" spans="1:6" x14ac:dyDescent="0.2">
      <c r="A37" s="555"/>
      <c r="B37" s="556" t="s">
        <v>592</v>
      </c>
      <c r="C37" s="565"/>
      <c r="D37" s="557">
        <v>1000</v>
      </c>
      <c r="E37" s="557">
        <v>996.3</v>
      </c>
      <c r="F37" s="1212">
        <f t="shared" si="0"/>
        <v>0.99629999999999996</v>
      </c>
    </row>
    <row r="38" spans="1:6" x14ac:dyDescent="0.2">
      <c r="A38" s="555"/>
      <c r="B38" s="556" t="s">
        <v>608</v>
      </c>
      <c r="C38" s="565"/>
      <c r="D38" s="557">
        <v>3000</v>
      </c>
      <c r="E38" s="557">
        <v>3000.01</v>
      </c>
      <c r="F38" s="1212">
        <f t="shared" si="0"/>
        <v>1.0000033333333334</v>
      </c>
    </row>
    <row r="39" spans="1:6" x14ac:dyDescent="0.2">
      <c r="A39" s="555"/>
      <c r="B39" s="556" t="s">
        <v>679</v>
      </c>
      <c r="C39" s="565"/>
      <c r="D39" s="557">
        <v>1500</v>
      </c>
      <c r="E39" s="557">
        <v>1499.99</v>
      </c>
      <c r="F39" s="1212">
        <f t="shared" si="0"/>
        <v>0.99999333333333329</v>
      </c>
    </row>
    <row r="40" spans="1:6" ht="22.5" x14ac:dyDescent="0.2">
      <c r="A40" s="555"/>
      <c r="B40" s="556" t="s">
        <v>642</v>
      </c>
      <c r="C40" s="565"/>
      <c r="D40" s="557">
        <v>1123</v>
      </c>
      <c r="E40" s="557">
        <v>1120.0999999999999</v>
      </c>
      <c r="F40" s="1212">
        <f t="shared" si="0"/>
        <v>0.99741763134461259</v>
      </c>
    </row>
    <row r="41" spans="1:6" x14ac:dyDescent="0.2">
      <c r="A41" s="555"/>
      <c r="B41" s="556" t="s">
        <v>680</v>
      </c>
      <c r="C41" s="565"/>
      <c r="D41" s="557">
        <v>1500</v>
      </c>
      <c r="E41" s="560">
        <v>1500</v>
      </c>
      <c r="F41" s="1215">
        <f t="shared" si="0"/>
        <v>1</v>
      </c>
    </row>
    <row r="42" spans="1:6" x14ac:dyDescent="0.2">
      <c r="A42" s="554" t="s">
        <v>468</v>
      </c>
      <c r="B42" s="1207" t="s">
        <v>602</v>
      </c>
      <c r="C42" s="1216">
        <v>408</v>
      </c>
      <c r="D42" s="1217">
        <f>SUM(D43:D46)</f>
        <v>13458</v>
      </c>
      <c r="E42" s="1217">
        <f>SUM(E43:E46)</f>
        <v>13438.36</v>
      </c>
      <c r="F42" s="1211">
        <f t="shared" si="0"/>
        <v>0.99854064496953487</v>
      </c>
    </row>
    <row r="43" spans="1:6" x14ac:dyDescent="0.2">
      <c r="A43" s="555"/>
      <c r="B43" s="564" t="s">
        <v>587</v>
      </c>
      <c r="C43" s="570"/>
      <c r="D43" s="557">
        <v>2500</v>
      </c>
      <c r="E43" s="557">
        <v>2500</v>
      </c>
      <c r="F43" s="1212">
        <f t="shared" si="0"/>
        <v>1</v>
      </c>
    </row>
    <row r="44" spans="1:6" x14ac:dyDescent="0.2">
      <c r="A44" s="555"/>
      <c r="B44" s="564" t="s">
        <v>623</v>
      </c>
      <c r="C44" s="570"/>
      <c r="D44" s="557">
        <v>4600</v>
      </c>
      <c r="E44" s="557">
        <v>4588.55</v>
      </c>
      <c r="F44" s="1212">
        <f t="shared" si="0"/>
        <v>0.9975108695652174</v>
      </c>
    </row>
    <row r="45" spans="1:6" x14ac:dyDescent="0.2">
      <c r="A45" s="555"/>
      <c r="B45" s="564" t="s">
        <v>681</v>
      </c>
      <c r="C45" s="570"/>
      <c r="D45" s="557">
        <v>4300</v>
      </c>
      <c r="E45" s="557">
        <v>4292.3</v>
      </c>
      <c r="F45" s="1212">
        <f t="shared" si="0"/>
        <v>0.99820930232558147</v>
      </c>
    </row>
    <row r="46" spans="1:6" ht="22.5" x14ac:dyDescent="0.2">
      <c r="A46" s="555"/>
      <c r="B46" s="564" t="s">
        <v>656</v>
      </c>
      <c r="C46" s="570"/>
      <c r="D46" s="557">
        <v>2058</v>
      </c>
      <c r="E46" s="560">
        <v>2057.5100000000002</v>
      </c>
      <c r="F46" s="1212">
        <f t="shared" si="0"/>
        <v>0.99976190476190485</v>
      </c>
    </row>
    <row r="47" spans="1:6" x14ac:dyDescent="0.2">
      <c r="A47" s="554" t="s">
        <v>470</v>
      </c>
      <c r="B47" s="1207" t="s">
        <v>635</v>
      </c>
      <c r="C47" s="1216">
        <v>61</v>
      </c>
      <c r="D47" s="1217">
        <f>SUM(D48:D48)</f>
        <v>5777</v>
      </c>
      <c r="E47" s="1217">
        <f>SUM(E48:E48)</f>
        <v>0</v>
      </c>
      <c r="F47" s="1211">
        <f t="shared" si="0"/>
        <v>0</v>
      </c>
    </row>
    <row r="48" spans="1:6" x14ac:dyDescent="0.2">
      <c r="A48" s="555"/>
      <c r="B48" s="561" t="s">
        <v>682</v>
      </c>
      <c r="C48" s="1224"/>
      <c r="D48" s="560">
        <v>5777</v>
      </c>
      <c r="E48" s="560">
        <v>0</v>
      </c>
      <c r="F48" s="1215">
        <f t="shared" si="0"/>
        <v>0</v>
      </c>
    </row>
    <row r="49" spans="1:6" x14ac:dyDescent="0.2">
      <c r="A49" s="554" t="s">
        <v>472</v>
      </c>
      <c r="B49" s="1207" t="s">
        <v>624</v>
      </c>
      <c r="C49" s="1216">
        <v>84</v>
      </c>
      <c r="D49" s="1217">
        <f>SUM(D50:D52)</f>
        <v>6286</v>
      </c>
      <c r="E49" s="1217">
        <f t="shared" ref="E49" si="1">SUM(E50:E52)</f>
        <v>6254.8600000000006</v>
      </c>
      <c r="F49" s="1211">
        <f t="shared" si="0"/>
        <v>0.99504613426662436</v>
      </c>
    </row>
    <row r="50" spans="1:6" x14ac:dyDescent="0.2">
      <c r="A50" s="555"/>
      <c r="B50" s="564" t="s">
        <v>625</v>
      </c>
      <c r="C50" s="570"/>
      <c r="D50" s="557">
        <v>2000</v>
      </c>
      <c r="E50" s="557">
        <v>1994.88</v>
      </c>
      <c r="F50" s="1212">
        <f t="shared" si="0"/>
        <v>0.9974400000000001</v>
      </c>
    </row>
    <row r="51" spans="1:6" x14ac:dyDescent="0.2">
      <c r="A51" s="555"/>
      <c r="B51" s="564" t="s">
        <v>681</v>
      </c>
      <c r="C51" s="570"/>
      <c r="D51" s="557">
        <v>2286</v>
      </c>
      <c r="E51" s="557">
        <v>2262.17</v>
      </c>
      <c r="F51" s="1212">
        <f t="shared" si="0"/>
        <v>0.98957567804024504</v>
      </c>
    </row>
    <row r="52" spans="1:6" ht="22.5" x14ac:dyDescent="0.2">
      <c r="A52" s="558"/>
      <c r="B52" s="561" t="s">
        <v>683</v>
      </c>
      <c r="C52" s="573"/>
      <c r="D52" s="560">
        <v>2000</v>
      </c>
      <c r="E52" s="560">
        <v>1997.81</v>
      </c>
      <c r="F52" s="1215">
        <f t="shared" si="0"/>
        <v>0.99890499999999993</v>
      </c>
    </row>
    <row r="53" spans="1:6" x14ac:dyDescent="0.2">
      <c r="A53" s="554" t="s">
        <v>474</v>
      </c>
      <c r="B53" s="563" t="s">
        <v>593</v>
      </c>
      <c r="C53" s="1221">
        <v>413</v>
      </c>
      <c r="D53" s="1222">
        <f>SUM(D54:D58)</f>
        <v>13568</v>
      </c>
      <c r="E53" s="1222">
        <f>SUM(E54:E58)</f>
        <v>13447.099999999999</v>
      </c>
      <c r="F53" s="1214">
        <f t="shared" si="0"/>
        <v>0.99108932783018855</v>
      </c>
    </row>
    <row r="54" spans="1:6" x14ac:dyDescent="0.2">
      <c r="A54" s="562"/>
      <c r="B54" s="564" t="s">
        <v>594</v>
      </c>
      <c r="C54" s="1221"/>
      <c r="D54" s="1210">
        <v>2500</v>
      </c>
      <c r="E54" s="557">
        <v>2500</v>
      </c>
      <c r="F54" s="1212">
        <f t="shared" si="0"/>
        <v>1</v>
      </c>
    </row>
    <row r="55" spans="1:6" x14ac:dyDescent="0.2">
      <c r="A55" s="555"/>
      <c r="B55" s="564" t="s">
        <v>587</v>
      </c>
      <c r="C55" s="570"/>
      <c r="D55" s="557">
        <v>1000</v>
      </c>
      <c r="E55" s="557">
        <v>1000</v>
      </c>
      <c r="F55" s="1212">
        <f t="shared" si="0"/>
        <v>1</v>
      </c>
    </row>
    <row r="56" spans="1:6" x14ac:dyDescent="0.2">
      <c r="A56" s="555"/>
      <c r="B56" s="564" t="s">
        <v>626</v>
      </c>
      <c r="C56" s="570"/>
      <c r="D56" s="557">
        <v>3825</v>
      </c>
      <c r="E56" s="557">
        <v>3709.41</v>
      </c>
      <c r="F56" s="1212">
        <f t="shared" si="0"/>
        <v>0.96978039215686274</v>
      </c>
    </row>
    <row r="57" spans="1:6" x14ac:dyDescent="0.2">
      <c r="A57" s="555"/>
      <c r="B57" s="564" t="s">
        <v>681</v>
      </c>
      <c r="C57" s="570"/>
      <c r="D57" s="557">
        <v>3243</v>
      </c>
      <c r="E57" s="557">
        <v>3240.05</v>
      </c>
      <c r="F57" s="1212">
        <f t="shared" si="0"/>
        <v>0.99909034844279998</v>
      </c>
    </row>
    <row r="58" spans="1:6" x14ac:dyDescent="0.2">
      <c r="A58" s="555"/>
      <c r="B58" s="564" t="s">
        <v>684</v>
      </c>
      <c r="C58" s="570"/>
      <c r="D58" s="557">
        <v>3000</v>
      </c>
      <c r="E58" s="560">
        <v>2997.64</v>
      </c>
      <c r="F58" s="1212">
        <f t="shared" si="0"/>
        <v>0.99921333333333329</v>
      </c>
    </row>
    <row r="59" spans="1:6" x14ac:dyDescent="0.2">
      <c r="A59" s="554" t="s">
        <v>476</v>
      </c>
      <c r="B59" s="1207" t="s">
        <v>595</v>
      </c>
      <c r="C59" s="1216">
        <v>212</v>
      </c>
      <c r="D59" s="1217">
        <f>SUM(D60:D65)</f>
        <v>9119</v>
      </c>
      <c r="E59" s="1217">
        <f>SUM(E60:E65)</f>
        <v>9097.48</v>
      </c>
      <c r="F59" s="1211">
        <f t="shared" si="0"/>
        <v>0.99764009211536353</v>
      </c>
    </row>
    <row r="60" spans="1:6" ht="22.5" x14ac:dyDescent="0.2">
      <c r="A60" s="555"/>
      <c r="B60" s="564" t="s">
        <v>685</v>
      </c>
      <c r="C60" s="570"/>
      <c r="D60" s="557">
        <v>4173</v>
      </c>
      <c r="E60" s="557">
        <v>4172.5</v>
      </c>
      <c r="F60" s="1212">
        <f t="shared" si="0"/>
        <v>0.99988018212317276</v>
      </c>
    </row>
    <row r="61" spans="1:6" x14ac:dyDescent="0.2">
      <c r="A61" s="555"/>
      <c r="B61" s="564" t="s">
        <v>610</v>
      </c>
      <c r="C61" s="570"/>
      <c r="D61" s="557">
        <v>500</v>
      </c>
      <c r="E61" s="557">
        <v>498.15</v>
      </c>
      <c r="F61" s="1212">
        <f t="shared" si="0"/>
        <v>0.99629999999999996</v>
      </c>
    </row>
    <row r="62" spans="1:6" ht="22.5" x14ac:dyDescent="0.2">
      <c r="A62" s="555"/>
      <c r="B62" s="564" t="s">
        <v>686</v>
      </c>
      <c r="C62" s="570"/>
      <c r="D62" s="557">
        <v>500</v>
      </c>
      <c r="E62" s="557">
        <v>483.76</v>
      </c>
      <c r="F62" s="1212">
        <f t="shared" si="0"/>
        <v>0.96751999999999994</v>
      </c>
    </row>
    <row r="63" spans="1:6" x14ac:dyDescent="0.2">
      <c r="A63" s="555"/>
      <c r="B63" s="564" t="s">
        <v>687</v>
      </c>
      <c r="C63" s="570"/>
      <c r="D63" s="557">
        <v>1000</v>
      </c>
      <c r="E63" s="557">
        <v>998.6</v>
      </c>
      <c r="F63" s="1212">
        <f t="shared" si="0"/>
        <v>0.99860000000000004</v>
      </c>
    </row>
    <row r="64" spans="1:6" x14ac:dyDescent="0.2">
      <c r="A64" s="567"/>
      <c r="B64" s="568" t="s">
        <v>688</v>
      </c>
      <c r="C64" s="1223"/>
      <c r="D64" s="557">
        <v>1200</v>
      </c>
      <c r="E64" s="557">
        <v>1200</v>
      </c>
      <c r="F64" s="1212">
        <f t="shared" si="0"/>
        <v>1</v>
      </c>
    </row>
    <row r="65" spans="1:6" x14ac:dyDescent="0.2">
      <c r="A65" s="555"/>
      <c r="B65" s="564" t="s">
        <v>645</v>
      </c>
      <c r="C65" s="570"/>
      <c r="D65" s="557">
        <v>1746</v>
      </c>
      <c r="E65" s="560">
        <v>1744.47</v>
      </c>
      <c r="F65" s="1212">
        <f t="shared" si="0"/>
        <v>0.99912371134020617</v>
      </c>
    </row>
    <row r="66" spans="1:6" x14ac:dyDescent="0.2">
      <c r="A66" s="554" t="s">
        <v>478</v>
      </c>
      <c r="B66" s="1207" t="s">
        <v>597</v>
      </c>
      <c r="C66" s="1216">
        <v>1159</v>
      </c>
      <c r="D66" s="1217">
        <f>SUM(D67:D74)</f>
        <v>22134</v>
      </c>
      <c r="E66" s="1217">
        <f>SUM(E67:E74)</f>
        <v>21973.61</v>
      </c>
      <c r="F66" s="1211">
        <f t="shared" si="0"/>
        <v>0.99275368211800852</v>
      </c>
    </row>
    <row r="67" spans="1:6" x14ac:dyDescent="0.2">
      <c r="A67" s="569"/>
      <c r="B67" s="556" t="s">
        <v>689</v>
      </c>
      <c r="C67" s="570"/>
      <c r="D67" s="557">
        <v>7000</v>
      </c>
      <c r="E67" s="557">
        <v>7000</v>
      </c>
      <c r="F67" s="1212">
        <f t="shared" si="0"/>
        <v>1</v>
      </c>
    </row>
    <row r="68" spans="1:6" x14ac:dyDescent="0.2">
      <c r="A68" s="569"/>
      <c r="B68" s="556" t="s">
        <v>690</v>
      </c>
      <c r="C68" s="570"/>
      <c r="D68" s="557">
        <v>1000</v>
      </c>
      <c r="E68" s="557">
        <v>879.45</v>
      </c>
      <c r="F68" s="1212">
        <f t="shared" si="0"/>
        <v>0.87945000000000007</v>
      </c>
    </row>
    <row r="69" spans="1:6" x14ac:dyDescent="0.2">
      <c r="A69" s="571"/>
      <c r="B69" s="556" t="s">
        <v>587</v>
      </c>
      <c r="C69" s="570"/>
      <c r="D69" s="557">
        <v>2000</v>
      </c>
      <c r="E69" s="557">
        <v>2000</v>
      </c>
      <c r="F69" s="1212">
        <f t="shared" si="0"/>
        <v>1</v>
      </c>
    </row>
    <row r="70" spans="1:6" x14ac:dyDescent="0.2">
      <c r="A70" s="569"/>
      <c r="B70" s="556" t="s">
        <v>612</v>
      </c>
      <c r="C70" s="570"/>
      <c r="D70" s="557">
        <v>4000</v>
      </c>
      <c r="E70" s="557">
        <v>4000</v>
      </c>
      <c r="F70" s="1212">
        <f t="shared" si="0"/>
        <v>1</v>
      </c>
    </row>
    <row r="71" spans="1:6" x14ac:dyDescent="0.2">
      <c r="A71" s="569"/>
      <c r="B71" s="556" t="s">
        <v>667</v>
      </c>
      <c r="C71" s="570"/>
      <c r="D71" s="557">
        <v>1500</v>
      </c>
      <c r="E71" s="557">
        <v>1492.34</v>
      </c>
      <c r="F71" s="1212">
        <f t="shared" si="0"/>
        <v>0.9948933333333333</v>
      </c>
    </row>
    <row r="72" spans="1:6" ht="22.5" x14ac:dyDescent="0.2">
      <c r="A72" s="569"/>
      <c r="B72" s="556" t="s">
        <v>691</v>
      </c>
      <c r="C72" s="570"/>
      <c r="D72" s="557">
        <v>334</v>
      </c>
      <c r="E72" s="557">
        <v>334</v>
      </c>
      <c r="F72" s="1212">
        <f t="shared" ref="F72:F102" si="2">E72/D72</f>
        <v>1</v>
      </c>
    </row>
    <row r="73" spans="1:6" ht="22.5" x14ac:dyDescent="0.2">
      <c r="A73" s="569"/>
      <c r="B73" s="556" t="s">
        <v>646</v>
      </c>
      <c r="C73" s="570"/>
      <c r="D73" s="557">
        <v>3800</v>
      </c>
      <c r="E73" s="557">
        <v>3776.3</v>
      </c>
      <c r="F73" s="1212">
        <f t="shared" si="2"/>
        <v>0.9937631578947369</v>
      </c>
    </row>
    <row r="74" spans="1:6" ht="22.5" x14ac:dyDescent="0.2">
      <c r="A74" s="572"/>
      <c r="B74" s="559" t="s">
        <v>658</v>
      </c>
      <c r="C74" s="573"/>
      <c r="D74" s="560">
        <v>2500</v>
      </c>
      <c r="E74" s="560">
        <v>2491.52</v>
      </c>
      <c r="F74" s="1212">
        <f t="shared" si="2"/>
        <v>0.99660799999999994</v>
      </c>
    </row>
    <row r="75" spans="1:6" x14ac:dyDescent="0.2">
      <c r="A75" s="554" t="s">
        <v>480</v>
      </c>
      <c r="B75" s="1207" t="s">
        <v>604</v>
      </c>
      <c r="C75" s="1216">
        <v>841</v>
      </c>
      <c r="D75" s="1217">
        <f>SUM(D76:D79)</f>
        <v>22134</v>
      </c>
      <c r="E75" s="1217">
        <f>SUM(E76:E79)</f>
        <v>22123.9</v>
      </c>
      <c r="F75" s="1211">
        <f t="shared" si="2"/>
        <v>0.99954368844311925</v>
      </c>
    </row>
    <row r="76" spans="1:6" x14ac:dyDescent="0.2">
      <c r="A76" s="570"/>
      <c r="B76" s="1208" t="s">
        <v>692</v>
      </c>
      <c r="C76" s="570"/>
      <c r="D76" s="557">
        <v>1500</v>
      </c>
      <c r="E76" s="557">
        <v>1500</v>
      </c>
      <c r="F76" s="1212">
        <f t="shared" si="2"/>
        <v>1</v>
      </c>
    </row>
    <row r="77" spans="1:6" x14ac:dyDescent="0.2">
      <c r="A77" s="570"/>
      <c r="B77" s="556" t="s">
        <v>613</v>
      </c>
      <c r="C77" s="570"/>
      <c r="D77" s="557">
        <v>11634</v>
      </c>
      <c r="E77" s="557">
        <v>11632.73</v>
      </c>
      <c r="F77" s="1212">
        <f t="shared" si="2"/>
        <v>0.99989083720130645</v>
      </c>
    </row>
    <row r="78" spans="1:6" x14ac:dyDescent="0.2">
      <c r="A78" s="570"/>
      <c r="B78" s="556" t="s">
        <v>677</v>
      </c>
      <c r="C78" s="570"/>
      <c r="D78" s="557">
        <v>4000</v>
      </c>
      <c r="E78" s="557">
        <v>3993.61</v>
      </c>
      <c r="F78" s="1212">
        <f t="shared" si="2"/>
        <v>0.99840250000000008</v>
      </c>
    </row>
    <row r="79" spans="1:6" x14ac:dyDescent="0.2">
      <c r="A79" s="570"/>
      <c r="B79" s="556" t="s">
        <v>693</v>
      </c>
      <c r="C79" s="565"/>
      <c r="D79" s="557">
        <v>5000</v>
      </c>
      <c r="E79" s="560">
        <v>4997.5600000000004</v>
      </c>
      <c r="F79" s="1212">
        <f t="shared" si="2"/>
        <v>0.99951200000000007</v>
      </c>
    </row>
    <row r="80" spans="1:6" x14ac:dyDescent="0.2">
      <c r="A80" s="554" t="s">
        <v>482</v>
      </c>
      <c r="B80" s="1207" t="s">
        <v>605</v>
      </c>
      <c r="C80" s="1216">
        <v>318</v>
      </c>
      <c r="D80" s="1217">
        <f>SUM(D81:D84)</f>
        <v>11466</v>
      </c>
      <c r="E80" s="1217">
        <f>SUM(E81:E84)</f>
        <v>10350.970000000001</v>
      </c>
      <c r="F80" s="1211">
        <f t="shared" si="2"/>
        <v>0.90275335775335785</v>
      </c>
    </row>
    <row r="81" spans="1:6" x14ac:dyDescent="0.2">
      <c r="A81" s="566"/>
      <c r="B81" s="564" t="s">
        <v>587</v>
      </c>
      <c r="C81" s="570"/>
      <c r="D81" s="557">
        <v>2000</v>
      </c>
      <c r="E81" s="557">
        <v>2000</v>
      </c>
      <c r="F81" s="1212">
        <f t="shared" si="2"/>
        <v>1</v>
      </c>
    </row>
    <row r="82" spans="1:6" x14ac:dyDescent="0.2">
      <c r="A82" s="566"/>
      <c r="B82" s="556" t="s">
        <v>694</v>
      </c>
      <c r="C82" s="570"/>
      <c r="D82" s="557">
        <v>1000</v>
      </c>
      <c r="E82" s="557">
        <v>999.5</v>
      </c>
      <c r="F82" s="1212">
        <f t="shared" si="2"/>
        <v>0.99950000000000006</v>
      </c>
    </row>
    <row r="83" spans="1:6" x14ac:dyDescent="0.2">
      <c r="A83" s="566"/>
      <c r="B83" s="564" t="s">
        <v>695</v>
      </c>
      <c r="C83" s="570"/>
      <c r="D83" s="557">
        <v>5966</v>
      </c>
      <c r="E83" s="557">
        <v>5536.97</v>
      </c>
      <c r="F83" s="1212">
        <f t="shared" si="2"/>
        <v>0.92808749580958771</v>
      </c>
    </row>
    <row r="84" spans="1:6" x14ac:dyDescent="0.2">
      <c r="A84" s="566"/>
      <c r="B84" s="556" t="s">
        <v>696</v>
      </c>
      <c r="C84" s="570"/>
      <c r="D84" s="557">
        <v>2500</v>
      </c>
      <c r="E84" s="560">
        <v>1814.5</v>
      </c>
      <c r="F84" s="1212">
        <f t="shared" si="2"/>
        <v>0.7258</v>
      </c>
    </row>
    <row r="85" spans="1:6" x14ac:dyDescent="0.2">
      <c r="A85" s="554" t="s">
        <v>484</v>
      </c>
      <c r="B85" s="1207" t="s">
        <v>599</v>
      </c>
      <c r="C85" s="1216">
        <v>228</v>
      </c>
      <c r="D85" s="1217">
        <f>SUM(D86:D91)</f>
        <v>9473</v>
      </c>
      <c r="E85" s="1217">
        <f>SUM(E86:E91)</f>
        <v>8753.4700000000012</v>
      </c>
      <c r="F85" s="1211">
        <f t="shared" si="2"/>
        <v>0.92404412540905745</v>
      </c>
    </row>
    <row r="86" spans="1:6" x14ac:dyDescent="0.2">
      <c r="A86" s="570"/>
      <c r="B86" s="556" t="s">
        <v>594</v>
      </c>
      <c r="C86" s="570"/>
      <c r="D86" s="557">
        <v>2473</v>
      </c>
      <c r="E86" s="557">
        <v>2473</v>
      </c>
      <c r="F86" s="1212">
        <f t="shared" si="2"/>
        <v>1</v>
      </c>
    </row>
    <row r="87" spans="1:6" x14ac:dyDescent="0.2">
      <c r="A87" s="570"/>
      <c r="B87" s="556" t="s">
        <v>612</v>
      </c>
      <c r="C87" s="570"/>
      <c r="D87" s="557">
        <v>700</v>
      </c>
      <c r="E87" s="557">
        <v>698.01</v>
      </c>
      <c r="F87" s="1212">
        <f t="shared" si="2"/>
        <v>0.99715714285714285</v>
      </c>
    </row>
    <row r="88" spans="1:6" x14ac:dyDescent="0.2">
      <c r="A88" s="569"/>
      <c r="B88" s="556" t="s">
        <v>628</v>
      </c>
      <c r="C88" s="574"/>
      <c r="D88" s="557">
        <v>2000</v>
      </c>
      <c r="E88" s="557">
        <v>1996.72</v>
      </c>
      <c r="F88" s="1212">
        <f t="shared" si="2"/>
        <v>0.99836000000000003</v>
      </c>
    </row>
    <row r="89" spans="1:6" x14ac:dyDescent="0.2">
      <c r="A89" s="569"/>
      <c r="B89" s="556" t="s">
        <v>681</v>
      </c>
      <c r="C89" s="570"/>
      <c r="D89" s="557">
        <v>500</v>
      </c>
      <c r="E89" s="557">
        <v>495.03</v>
      </c>
      <c r="F89" s="1212">
        <f t="shared" si="2"/>
        <v>0.99005999999999994</v>
      </c>
    </row>
    <row r="90" spans="1:6" x14ac:dyDescent="0.2">
      <c r="A90" s="569"/>
      <c r="B90" s="556" t="s">
        <v>652</v>
      </c>
      <c r="C90" s="570"/>
      <c r="D90" s="557">
        <v>2800</v>
      </c>
      <c r="E90" s="557">
        <v>2090.71</v>
      </c>
      <c r="F90" s="1212">
        <f t="shared" si="2"/>
        <v>0.74668214285714285</v>
      </c>
    </row>
    <row r="91" spans="1:6" x14ac:dyDescent="0.2">
      <c r="A91" s="572"/>
      <c r="B91" s="559" t="s">
        <v>697</v>
      </c>
      <c r="C91" s="575"/>
      <c r="D91" s="576">
        <v>1000</v>
      </c>
      <c r="E91" s="560">
        <v>1000</v>
      </c>
      <c r="F91" s="1212">
        <f t="shared" si="2"/>
        <v>1</v>
      </c>
    </row>
    <row r="92" spans="1:6" x14ac:dyDescent="0.2">
      <c r="A92" s="554" t="s">
        <v>486</v>
      </c>
      <c r="B92" s="1207" t="s">
        <v>606</v>
      </c>
      <c r="C92" s="1216">
        <v>522</v>
      </c>
      <c r="D92" s="1217">
        <f>SUM(D93:D97)</f>
        <v>15981</v>
      </c>
      <c r="E92" s="1217">
        <f>SUM(E93:E97)</f>
        <v>14001.449999999999</v>
      </c>
      <c r="F92" s="1211">
        <f t="shared" si="2"/>
        <v>0.87613103059883601</v>
      </c>
    </row>
    <row r="93" spans="1:6" ht="22.5" x14ac:dyDescent="0.2">
      <c r="A93" s="562"/>
      <c r="B93" s="564" t="s">
        <v>607</v>
      </c>
      <c r="C93" s="1221"/>
      <c r="D93" s="557">
        <v>1500</v>
      </c>
      <c r="E93" s="557">
        <v>0</v>
      </c>
      <c r="F93" s="1212">
        <f t="shared" si="2"/>
        <v>0</v>
      </c>
    </row>
    <row r="94" spans="1:6" x14ac:dyDescent="0.2">
      <c r="A94" s="566"/>
      <c r="B94" s="564" t="s">
        <v>652</v>
      </c>
      <c r="C94" s="570"/>
      <c r="D94" s="557">
        <v>1981</v>
      </c>
      <c r="E94" s="557">
        <v>1502.75</v>
      </c>
      <c r="F94" s="1212">
        <f t="shared" si="2"/>
        <v>0.75858152448258453</v>
      </c>
    </row>
    <row r="95" spans="1:6" x14ac:dyDescent="0.2">
      <c r="A95" s="566"/>
      <c r="B95" s="564" t="s">
        <v>629</v>
      </c>
      <c r="C95" s="570"/>
      <c r="D95" s="557">
        <v>6000</v>
      </c>
      <c r="E95" s="557">
        <v>5999.99</v>
      </c>
      <c r="F95" s="1212">
        <f t="shared" si="2"/>
        <v>0.99999833333333332</v>
      </c>
    </row>
    <row r="96" spans="1:6" x14ac:dyDescent="0.2">
      <c r="A96" s="566"/>
      <c r="B96" s="564" t="s">
        <v>681</v>
      </c>
      <c r="C96" s="570"/>
      <c r="D96" s="557">
        <v>3500</v>
      </c>
      <c r="E96" s="557">
        <v>3499.7</v>
      </c>
      <c r="F96" s="1212">
        <f t="shared" si="2"/>
        <v>0.99991428571428564</v>
      </c>
    </row>
    <row r="97" spans="1:6" x14ac:dyDescent="0.2">
      <c r="A97" s="566"/>
      <c r="B97" s="561" t="s">
        <v>662</v>
      </c>
      <c r="C97" s="573"/>
      <c r="D97" s="560">
        <v>3000</v>
      </c>
      <c r="E97" s="560">
        <v>2999.01</v>
      </c>
      <c r="F97" s="1215">
        <f t="shared" si="2"/>
        <v>0.99967000000000006</v>
      </c>
    </row>
    <row r="98" spans="1:6" x14ac:dyDescent="0.2">
      <c r="A98" s="554" t="s">
        <v>488</v>
      </c>
      <c r="B98" s="1207" t="s">
        <v>619</v>
      </c>
      <c r="C98" s="1216">
        <v>340</v>
      </c>
      <c r="D98" s="1217">
        <f>SUM(D99:D101)</f>
        <v>11952</v>
      </c>
      <c r="E98" s="1217">
        <f>SUM(E99:E101)</f>
        <v>11394.15</v>
      </c>
      <c r="F98" s="1211">
        <f t="shared" si="2"/>
        <v>0.95332580321285143</v>
      </c>
    </row>
    <row r="99" spans="1:6" x14ac:dyDescent="0.2">
      <c r="A99" s="562"/>
      <c r="B99" s="564" t="s">
        <v>698</v>
      </c>
      <c r="C99" s="1221"/>
      <c r="D99" s="557">
        <v>1952</v>
      </c>
      <c r="E99" s="557">
        <v>1947.59</v>
      </c>
      <c r="F99" s="1212">
        <f t="shared" si="2"/>
        <v>0.99774077868852451</v>
      </c>
    </row>
    <row r="100" spans="1:6" ht="22.5" x14ac:dyDescent="0.2">
      <c r="A100" s="555"/>
      <c r="B100" s="564" t="s">
        <v>699</v>
      </c>
      <c r="C100" s="570"/>
      <c r="D100" s="557">
        <v>2200</v>
      </c>
      <c r="E100" s="557">
        <v>2147.1999999999998</v>
      </c>
      <c r="F100" s="1212">
        <f t="shared" si="2"/>
        <v>0.97599999999999987</v>
      </c>
    </row>
    <row r="101" spans="1:6" ht="13.5" thickBot="1" x14ac:dyDescent="0.25">
      <c r="A101" s="555"/>
      <c r="B101" s="564" t="s">
        <v>700</v>
      </c>
      <c r="C101" s="570"/>
      <c r="D101" s="557">
        <v>7800</v>
      </c>
      <c r="E101" s="557">
        <v>7299.36</v>
      </c>
      <c r="F101" s="1212">
        <f t="shared" si="2"/>
        <v>0.9358153846153846</v>
      </c>
    </row>
    <row r="102" spans="1:6" ht="27" customHeight="1" thickBot="1" x14ac:dyDescent="0.25">
      <c r="A102" s="577"/>
      <c r="B102" s="578" t="s">
        <v>440</v>
      </c>
      <c r="C102" s="579">
        <f>C98+C92+C85+C80+C66+C59+C53+C49+C47+C42+C36+C29+C22+C18+C11+C7+C75</f>
        <v>6609</v>
      </c>
      <c r="D102" s="580">
        <f>D98+D92+D85+D80+D75+D66+D59+D53+D49+D47+D42+D36+D29+D22+D18+D11+D7</f>
        <v>212686</v>
      </c>
      <c r="E102" s="580">
        <f>E98+E92+E85+E80+E75+E66+E59+E53+E49+E47+E42+E36+E29+E22+E18+E11+E7</f>
        <v>200308.72999999998</v>
      </c>
      <c r="F102" s="1213">
        <f t="shared" si="2"/>
        <v>0.94180496130445812</v>
      </c>
    </row>
  </sheetData>
  <mergeCells count="1">
    <mergeCell ref="C1:D1"/>
  </mergeCells>
  <pageMargins left="0.78740157480314965" right="0" top="0.98425196850393704" bottom="0.39370078740157483" header="0.51181102362204722" footer="0.11811023622047245"/>
  <pageSetup paperSize="9" orientation="portrait" r:id="rId1"/>
  <headerFooter alignWithMargins="0">
    <oddFooter>Strona &amp;P z &amp;N</oddFooter>
  </headerFooter>
  <rowBreaks count="2" manualBreakCount="2">
    <brk id="48" max="16383" man="1"/>
    <brk id="9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workbookViewId="0">
      <selection activeCell="O34" sqref="O34"/>
    </sheetView>
  </sheetViews>
  <sheetFormatPr defaultRowHeight="12.75" x14ac:dyDescent="0.2"/>
  <cols>
    <col min="1" max="1" width="4" style="461" customWidth="1"/>
    <col min="2" max="2" width="6.42578125" style="461" customWidth="1"/>
    <col min="3" max="3" width="6" style="461" customWidth="1"/>
    <col min="4" max="4" width="27.85546875" style="461" customWidth="1"/>
    <col min="5" max="5" width="11.5703125" style="461" customWidth="1"/>
    <col min="6" max="6" width="11" style="461" customWidth="1"/>
    <col min="7" max="7" width="7" style="461" customWidth="1"/>
    <col min="8" max="8" width="10.5703125" style="461" customWidth="1"/>
    <col min="9" max="9" width="8.85546875" style="461" customWidth="1"/>
    <col min="10" max="16384" width="9.140625" style="461"/>
  </cols>
  <sheetData>
    <row r="1" spans="1:9" x14ac:dyDescent="0.2">
      <c r="D1" s="1796" t="s">
        <v>818</v>
      </c>
      <c r="E1" s="1796"/>
      <c r="F1" s="1796"/>
      <c r="G1" s="1796"/>
      <c r="H1" s="1796"/>
    </row>
    <row r="3" spans="1:9" ht="30.75" customHeight="1" x14ac:dyDescent="0.2">
      <c r="A3" s="1795" t="s">
        <v>798</v>
      </c>
      <c r="B3" s="1795"/>
      <c r="C3" s="1795"/>
      <c r="D3" s="1795"/>
      <c r="E3" s="1795"/>
      <c r="F3" s="1795"/>
      <c r="G3" s="1795"/>
      <c r="H3" s="1795"/>
    </row>
    <row r="4" spans="1:9" ht="17.25" customHeight="1" x14ac:dyDescent="0.2">
      <c r="A4" s="1768" t="s">
        <v>797</v>
      </c>
      <c r="B4" s="1768"/>
      <c r="C4" s="1768"/>
      <c r="D4" s="1768"/>
      <c r="E4" s="1768"/>
      <c r="F4" s="1768"/>
      <c r="G4" s="1768"/>
      <c r="H4" s="1768"/>
    </row>
    <row r="5" spans="1:9" ht="28.5" customHeight="1" thickBot="1" x14ac:dyDescent="0.25">
      <c r="A5" s="1813" t="s">
        <v>572</v>
      </c>
      <c r="B5" s="1813"/>
      <c r="C5" s="1813"/>
      <c r="D5" s="1813"/>
      <c r="E5" s="1206"/>
      <c r="F5" s="581"/>
      <c r="G5" s="1205"/>
    </row>
    <row r="6" spans="1:9" ht="31.5" customHeight="1" thickBot="1" x14ac:dyDescent="0.25">
      <c r="A6" s="1244" t="s">
        <v>0</v>
      </c>
      <c r="B6" s="1243" t="s">
        <v>1</v>
      </c>
      <c r="C6" s="1243" t="s">
        <v>2</v>
      </c>
      <c r="D6" s="583" t="s">
        <v>3</v>
      </c>
      <c r="E6" s="1227" t="s">
        <v>701</v>
      </c>
      <c r="F6" s="1227" t="s">
        <v>711</v>
      </c>
      <c r="G6" s="1252" t="s">
        <v>750</v>
      </c>
      <c r="H6" s="1246" t="s">
        <v>795</v>
      </c>
      <c r="I6" s="1234" t="s">
        <v>714</v>
      </c>
    </row>
    <row r="7" spans="1:9" ht="24" x14ac:dyDescent="0.2">
      <c r="A7" s="585">
        <v>900</v>
      </c>
      <c r="B7" s="586"/>
      <c r="C7" s="587"/>
      <c r="D7" s="1276" t="s">
        <v>181</v>
      </c>
      <c r="E7" s="1228">
        <f>E8</f>
        <v>703000</v>
      </c>
      <c r="F7" s="1228">
        <f>F8</f>
        <v>805656.83</v>
      </c>
      <c r="G7" s="1282">
        <f>F7/E7</f>
        <v>1.1460267852062589</v>
      </c>
      <c r="H7" s="1247">
        <f t="shared" ref="H7:I7" si="0">H8</f>
        <v>72264</v>
      </c>
      <c r="I7" s="588">
        <f t="shared" si="0"/>
        <v>3786.63</v>
      </c>
    </row>
    <row r="8" spans="1:9" x14ac:dyDescent="0.2">
      <c r="A8" s="589"/>
      <c r="B8" s="590">
        <v>90002</v>
      </c>
      <c r="C8" s="590"/>
      <c r="D8" s="591" t="s">
        <v>187</v>
      </c>
      <c r="E8" s="1229">
        <f>E9</f>
        <v>703000</v>
      </c>
      <c r="F8" s="1229">
        <f>F9+F10+F11</f>
        <v>805656.83</v>
      </c>
      <c r="G8" s="1279">
        <f>F8/E8</f>
        <v>1.1460267852062589</v>
      </c>
      <c r="H8" s="1248">
        <f t="shared" ref="H8:I8" si="1">H9+H10</f>
        <v>72264</v>
      </c>
      <c r="I8" s="592">
        <f t="shared" si="1"/>
        <v>3786.63</v>
      </c>
    </row>
    <row r="9" spans="1:9" ht="48" x14ac:dyDescent="0.2">
      <c r="A9" s="593"/>
      <c r="B9" s="594"/>
      <c r="C9" s="595" t="s">
        <v>23</v>
      </c>
      <c r="D9" s="596" t="s">
        <v>702</v>
      </c>
      <c r="E9" s="1277">
        <v>703000</v>
      </c>
      <c r="F9" s="1230">
        <v>804206.63</v>
      </c>
      <c r="G9" s="1280">
        <f>F9/E9</f>
        <v>1.1439639118065434</v>
      </c>
      <c r="H9" s="1249">
        <v>72264</v>
      </c>
      <c r="I9" s="1233">
        <v>3786.63</v>
      </c>
    </row>
    <row r="10" spans="1:9" x14ac:dyDescent="0.2">
      <c r="A10" s="593"/>
      <c r="B10" s="594"/>
      <c r="C10" s="1226" t="s">
        <v>17</v>
      </c>
      <c r="D10" s="617" t="s">
        <v>18</v>
      </c>
      <c r="E10" s="1230">
        <v>0</v>
      </c>
      <c r="F10" s="1230">
        <v>1443.2</v>
      </c>
      <c r="G10" s="1280">
        <v>0</v>
      </c>
      <c r="H10" s="1249">
        <v>0</v>
      </c>
      <c r="I10" s="1233">
        <v>0</v>
      </c>
    </row>
    <row r="11" spans="1:9" ht="24.75" thickBot="1" x14ac:dyDescent="0.25">
      <c r="A11" s="593"/>
      <c r="B11" s="594"/>
      <c r="C11" s="1225" t="s">
        <v>80</v>
      </c>
      <c r="D11" s="1232" t="s">
        <v>81</v>
      </c>
      <c r="E11" s="1278">
        <v>0</v>
      </c>
      <c r="F11" s="1231">
        <v>7</v>
      </c>
      <c r="G11" s="1281">
        <v>0</v>
      </c>
      <c r="H11" s="1250">
        <v>0</v>
      </c>
      <c r="I11" s="1233">
        <v>0</v>
      </c>
    </row>
    <row r="12" spans="1:9" ht="21" customHeight="1" thickBot="1" x14ac:dyDescent="0.3">
      <c r="A12" s="600"/>
      <c r="B12" s="501"/>
      <c r="C12" s="601"/>
      <c r="D12" s="502" t="s">
        <v>571</v>
      </c>
      <c r="E12" s="1128">
        <f>E7</f>
        <v>703000</v>
      </c>
      <c r="F12" s="1128">
        <f>F7</f>
        <v>805656.83</v>
      </c>
      <c r="G12" s="1283">
        <f>F12/E12</f>
        <v>1.1460267852062589</v>
      </c>
      <c r="H12" s="1251">
        <f t="shared" ref="H12:I12" si="2">H7</f>
        <v>72264</v>
      </c>
      <c r="I12" s="602">
        <f t="shared" si="2"/>
        <v>3786.63</v>
      </c>
    </row>
    <row r="13" spans="1:9" ht="27" customHeight="1" thickBot="1" x14ac:dyDescent="0.25">
      <c r="A13" s="1799" t="s">
        <v>573</v>
      </c>
      <c r="B13" s="1799"/>
      <c r="C13" s="1799"/>
      <c r="D13" s="1799"/>
      <c r="E13" s="1204"/>
      <c r="F13" s="1798"/>
      <c r="G13" s="1799"/>
      <c r="H13" s="1799"/>
    </row>
    <row r="14" spans="1:9" ht="18.75" thickBot="1" x14ac:dyDescent="0.25">
      <c r="A14" s="603" t="s">
        <v>0</v>
      </c>
      <c r="B14" s="582" t="s">
        <v>1</v>
      </c>
      <c r="C14" s="582" t="s">
        <v>2</v>
      </c>
      <c r="D14" s="583" t="s">
        <v>3</v>
      </c>
      <c r="E14" s="1227" t="s">
        <v>584</v>
      </c>
      <c r="F14" s="584" t="s">
        <v>711</v>
      </c>
      <c r="G14" s="1245" t="s">
        <v>750</v>
      </c>
      <c r="H14" s="1242" t="s">
        <v>796</v>
      </c>
    </row>
    <row r="15" spans="1:9" ht="25.5" x14ac:dyDescent="0.2">
      <c r="A15" s="585">
        <v>900</v>
      </c>
      <c r="B15" s="604"/>
      <c r="C15" s="587"/>
      <c r="D15" s="605" t="s">
        <v>181</v>
      </c>
      <c r="E15" s="1253">
        <f>E16</f>
        <v>773000</v>
      </c>
      <c r="F15" s="1235">
        <f>F16</f>
        <v>583664.53999999992</v>
      </c>
      <c r="G15" s="1550">
        <f>F15/E15</f>
        <v>0.75506408796895208</v>
      </c>
      <c r="H15" s="1235">
        <f>H16</f>
        <v>112102.6</v>
      </c>
    </row>
    <row r="16" spans="1:9" x14ac:dyDescent="0.2">
      <c r="A16" s="1263"/>
      <c r="B16" s="590">
        <v>90002</v>
      </c>
      <c r="C16" s="590"/>
      <c r="D16" s="606" t="s">
        <v>187</v>
      </c>
      <c r="E16" s="1254">
        <f>E17+E18</f>
        <v>773000</v>
      </c>
      <c r="F16" s="1236">
        <f>F17+F18</f>
        <v>583664.53999999992</v>
      </c>
      <c r="G16" s="1551">
        <f>F16/E16</f>
        <v>0.75506408796895208</v>
      </c>
      <c r="H16" s="1236">
        <f>H17+H18</f>
        <v>112102.6</v>
      </c>
    </row>
    <row r="17" spans="1:9" x14ac:dyDescent="0.2">
      <c r="A17" s="1264"/>
      <c r="B17" s="607"/>
      <c r="C17" s="608">
        <v>4210</v>
      </c>
      <c r="D17" s="609" t="s">
        <v>213</v>
      </c>
      <c r="E17" s="1255">
        <v>5000</v>
      </c>
      <c r="F17" s="1237">
        <v>4438.97</v>
      </c>
      <c r="G17" s="1552">
        <f>F17/E17</f>
        <v>0.88779400000000008</v>
      </c>
      <c r="H17" s="1265"/>
    </row>
    <row r="18" spans="1:9" x14ac:dyDescent="0.2">
      <c r="A18" s="1264"/>
      <c r="B18" s="607"/>
      <c r="C18" s="608">
        <v>4300</v>
      </c>
      <c r="D18" s="596" t="s">
        <v>215</v>
      </c>
      <c r="E18" s="1256">
        <f>E20+E21+E22</f>
        <v>768000</v>
      </c>
      <c r="F18" s="1237">
        <f>F20+F21+F22</f>
        <v>579225.56999999995</v>
      </c>
      <c r="G18" s="1552">
        <f t="shared" ref="G18:G21" si="3">F18/E18</f>
        <v>0.75419996093749997</v>
      </c>
      <c r="H18" s="1284">
        <f>H20+H21</f>
        <v>112102.6</v>
      </c>
    </row>
    <row r="19" spans="1:9" x14ac:dyDescent="0.2">
      <c r="A19" s="1264"/>
      <c r="B19" s="607"/>
      <c r="C19" s="610"/>
      <c r="D19" s="1266" t="s">
        <v>451</v>
      </c>
      <c r="E19" s="1257"/>
      <c r="F19" s="1238"/>
      <c r="G19" s="1552"/>
      <c r="H19" s="1267"/>
    </row>
    <row r="20" spans="1:9" ht="24" x14ac:dyDescent="0.2">
      <c r="A20" s="1264"/>
      <c r="B20" s="607"/>
      <c r="C20" s="611"/>
      <c r="D20" s="1268" t="s">
        <v>703</v>
      </c>
      <c r="E20" s="1258">
        <v>764000</v>
      </c>
      <c r="F20" s="1239">
        <v>576000</v>
      </c>
      <c r="G20" s="1557">
        <f t="shared" si="3"/>
        <v>0.75392670157068065</v>
      </c>
      <c r="H20" s="1561">
        <v>112000</v>
      </c>
      <c r="I20" s="1285"/>
    </row>
    <row r="21" spans="1:9" x14ac:dyDescent="0.2">
      <c r="A21" s="1264"/>
      <c r="B21" s="607"/>
      <c r="C21" s="611"/>
      <c r="D21" s="1268" t="s">
        <v>704</v>
      </c>
      <c r="E21" s="1258">
        <v>4000</v>
      </c>
      <c r="F21" s="1239">
        <v>3225.57</v>
      </c>
      <c r="G21" s="1557">
        <f t="shared" si="3"/>
        <v>0.80639250000000007</v>
      </c>
      <c r="H21" s="1561">
        <v>102.6</v>
      </c>
    </row>
    <row r="22" spans="1:9" ht="24" x14ac:dyDescent="0.2">
      <c r="A22" s="1264"/>
      <c r="B22" s="607"/>
      <c r="C22" s="611"/>
      <c r="D22" s="1268" t="s">
        <v>705</v>
      </c>
      <c r="E22" s="1258"/>
      <c r="F22" s="1239"/>
      <c r="G22" s="1556"/>
      <c r="H22" s="1269"/>
    </row>
    <row r="23" spans="1:9" x14ac:dyDescent="0.2">
      <c r="A23" s="1270">
        <v>750</v>
      </c>
      <c r="B23" s="612"/>
      <c r="C23" s="612"/>
      <c r="D23" s="613" t="s">
        <v>49</v>
      </c>
      <c r="E23" s="1260">
        <f>E24</f>
        <v>29524</v>
      </c>
      <c r="F23" s="588">
        <f>F24</f>
        <v>29521.73</v>
      </c>
      <c r="G23" s="1553">
        <f>F23/E23</f>
        <v>0.99992311339926843</v>
      </c>
      <c r="H23" s="588">
        <f>H24</f>
        <v>4248.09</v>
      </c>
    </row>
    <row r="24" spans="1:9" ht="24" x14ac:dyDescent="0.2">
      <c r="A24" s="1271"/>
      <c r="B24" s="614">
        <v>75023</v>
      </c>
      <c r="C24" s="615"/>
      <c r="D24" s="616" t="s">
        <v>706</v>
      </c>
      <c r="E24" s="1261">
        <f>SUM(E25:E31)</f>
        <v>29524</v>
      </c>
      <c r="F24" s="1240">
        <f>SUM(F25:F31)</f>
        <v>29521.73</v>
      </c>
      <c r="G24" s="1554">
        <f>F24/E24</f>
        <v>0.99992311339926843</v>
      </c>
      <c r="H24" s="1240">
        <f>SUM(H25:H31)</f>
        <v>4248.09</v>
      </c>
    </row>
    <row r="25" spans="1:9" ht="24" x14ac:dyDescent="0.2">
      <c r="A25" s="1264"/>
      <c r="B25" s="1272"/>
      <c r="C25" s="598">
        <v>4010</v>
      </c>
      <c r="D25" s="596" t="s">
        <v>207</v>
      </c>
      <c r="E25" s="1256">
        <v>21240</v>
      </c>
      <c r="F25" s="1241">
        <v>21240</v>
      </c>
      <c r="G25" s="1558">
        <f>F25/E25</f>
        <v>1</v>
      </c>
      <c r="H25" s="1284">
        <v>0</v>
      </c>
    </row>
    <row r="26" spans="1:9" ht="24" x14ac:dyDescent="0.2">
      <c r="A26" s="1264"/>
      <c r="B26" s="1273"/>
      <c r="C26" s="1547" t="s">
        <v>264</v>
      </c>
      <c r="D26" s="1547" t="s">
        <v>265</v>
      </c>
      <c r="E26" s="1548">
        <v>0</v>
      </c>
      <c r="F26" s="1549">
        <v>0</v>
      </c>
      <c r="G26" s="1559">
        <v>0</v>
      </c>
      <c r="H26" s="1562">
        <v>3550.73</v>
      </c>
    </row>
    <row r="27" spans="1:9" ht="24" x14ac:dyDescent="0.2">
      <c r="A27" s="1264"/>
      <c r="B27" s="1273"/>
      <c r="C27" s="598">
        <v>4110</v>
      </c>
      <c r="D27" s="596" t="s">
        <v>707</v>
      </c>
      <c r="E27" s="1256">
        <v>3652</v>
      </c>
      <c r="F27" s="1241">
        <v>3651.16</v>
      </c>
      <c r="G27" s="1555">
        <f>F27/E27</f>
        <v>0.99976998904709746</v>
      </c>
      <c r="H27" s="1284">
        <v>610.37</v>
      </c>
    </row>
    <row r="28" spans="1:9" x14ac:dyDescent="0.2">
      <c r="A28" s="1264"/>
      <c r="B28" s="1273"/>
      <c r="C28" s="617">
        <v>4120</v>
      </c>
      <c r="D28" s="618" t="s">
        <v>211</v>
      </c>
      <c r="E28" s="1259">
        <v>521</v>
      </c>
      <c r="F28" s="597">
        <v>520.38</v>
      </c>
      <c r="G28" s="1555">
        <f t="shared" ref="G28:G31" si="4">F28/E28</f>
        <v>0.99880998080614203</v>
      </c>
      <c r="H28" s="1284">
        <v>86.99</v>
      </c>
    </row>
    <row r="29" spans="1:9" x14ac:dyDescent="0.2">
      <c r="A29" s="1264"/>
      <c r="B29" s="1273"/>
      <c r="C29" s="617">
        <v>4410</v>
      </c>
      <c r="D29" s="618" t="s">
        <v>267</v>
      </c>
      <c r="E29" s="1259">
        <v>419</v>
      </c>
      <c r="F29" s="597">
        <v>418.26</v>
      </c>
      <c r="G29" s="1555">
        <f t="shared" si="4"/>
        <v>0.99823389021479714</v>
      </c>
      <c r="H29" s="1284">
        <v>0</v>
      </c>
    </row>
    <row r="30" spans="1:9" ht="24" x14ac:dyDescent="0.2">
      <c r="A30" s="1264"/>
      <c r="B30" s="1273"/>
      <c r="C30" s="617">
        <v>4440</v>
      </c>
      <c r="D30" s="618" t="s">
        <v>297</v>
      </c>
      <c r="E30" s="1259">
        <v>1094</v>
      </c>
      <c r="F30" s="597">
        <v>1093.93</v>
      </c>
      <c r="G30" s="1555">
        <f t="shared" si="4"/>
        <v>0.99993601462522863</v>
      </c>
      <c r="H30" s="1284">
        <v>0</v>
      </c>
    </row>
    <row r="31" spans="1:9" ht="36.75" thickBot="1" x14ac:dyDescent="0.25">
      <c r="A31" s="1264"/>
      <c r="B31" s="1273"/>
      <c r="C31" s="619">
        <v>4700</v>
      </c>
      <c r="D31" s="620" t="s">
        <v>432</v>
      </c>
      <c r="E31" s="1262">
        <v>2598</v>
      </c>
      <c r="F31" s="599">
        <v>2598</v>
      </c>
      <c r="G31" s="1558">
        <f t="shared" si="4"/>
        <v>1</v>
      </c>
      <c r="H31" s="1284">
        <v>0</v>
      </c>
    </row>
    <row r="32" spans="1:9" ht="25.5" customHeight="1" thickBot="1" x14ac:dyDescent="0.3">
      <c r="A32" s="1274"/>
      <c r="B32" s="1275"/>
      <c r="C32" s="1275"/>
      <c r="D32" s="502" t="s">
        <v>571</v>
      </c>
      <c r="E32" s="1251">
        <f>E23+E15</f>
        <v>802524</v>
      </c>
      <c r="F32" s="602">
        <f>F23+F15</f>
        <v>613186.2699999999</v>
      </c>
      <c r="G32" s="1560">
        <f>F32/E32</f>
        <v>0.76407218974136581</v>
      </c>
      <c r="H32" s="1288">
        <f>H15+H23</f>
        <v>116350.69</v>
      </c>
    </row>
    <row r="33" spans="1:9" ht="5.25" customHeight="1" x14ac:dyDescent="0.2">
      <c r="A33" s="621"/>
      <c r="B33" s="594"/>
      <c r="C33" s="594"/>
      <c r="D33" s="594"/>
      <c r="E33" s="594"/>
      <c r="F33" s="1286"/>
      <c r="G33" s="1287"/>
      <c r="H33" s="1287"/>
    </row>
    <row r="34" spans="1:9" ht="63" customHeight="1" x14ac:dyDescent="0.2">
      <c r="A34" s="1797" t="s">
        <v>832</v>
      </c>
      <c r="B34" s="1797"/>
      <c r="C34" s="1797"/>
      <c r="D34" s="1797"/>
      <c r="E34" s="1797"/>
      <c r="F34" s="1797"/>
      <c r="G34" s="1797"/>
      <c r="H34" s="1797"/>
      <c r="I34" s="1797"/>
    </row>
    <row r="35" spans="1:9" ht="32.25" customHeight="1" x14ac:dyDescent="0.2">
      <c r="A35" s="1794" t="s">
        <v>823</v>
      </c>
      <c r="B35" s="1794"/>
      <c r="C35" s="1794"/>
      <c r="D35" s="1794"/>
      <c r="E35" s="1794"/>
      <c r="F35" s="1794"/>
      <c r="G35" s="1794"/>
      <c r="H35" s="1564">
        <f>F12+H12+-I12-F32-H32</f>
        <v>144597.24000000005</v>
      </c>
      <c r="I35" s="1565" t="s">
        <v>820</v>
      </c>
    </row>
    <row r="36" spans="1:9" x14ac:dyDescent="0.2">
      <c r="A36" s="621"/>
      <c r="B36" s="594"/>
      <c r="C36" s="594"/>
      <c r="D36" s="594"/>
      <c r="E36" s="594"/>
      <c r="F36" s="594"/>
      <c r="G36" s="594"/>
    </row>
    <row r="37" spans="1:9" x14ac:dyDescent="0.2">
      <c r="A37" s="621"/>
      <c r="B37" s="594"/>
      <c r="C37" s="594"/>
      <c r="D37" s="594"/>
      <c r="E37" s="594"/>
      <c r="F37" s="594"/>
      <c r="G37" s="594"/>
    </row>
    <row r="38" spans="1:9" x14ac:dyDescent="0.2">
      <c r="A38" s="621"/>
      <c r="B38" s="594"/>
      <c r="C38" s="594"/>
      <c r="D38" s="594"/>
      <c r="E38" s="594"/>
      <c r="F38" s="594"/>
      <c r="G38" s="594"/>
    </row>
    <row r="39" spans="1:9" x14ac:dyDescent="0.2">
      <c r="A39" s="621"/>
      <c r="B39" s="594"/>
      <c r="C39" s="594"/>
      <c r="D39" s="594"/>
      <c r="E39" s="594"/>
      <c r="F39" s="594"/>
      <c r="G39" s="594"/>
    </row>
    <row r="40" spans="1:9" x14ac:dyDescent="0.2">
      <c r="A40" s="621"/>
      <c r="B40" s="621"/>
      <c r="C40" s="621"/>
      <c r="D40" s="621"/>
      <c r="E40" s="621"/>
      <c r="F40" s="621"/>
      <c r="G40" s="621"/>
    </row>
    <row r="41" spans="1:9" x14ac:dyDescent="0.2">
      <c r="A41" s="621"/>
      <c r="B41" s="621"/>
      <c r="C41" s="621"/>
      <c r="D41" s="621"/>
      <c r="E41" s="621"/>
      <c r="F41" s="621"/>
      <c r="G41" s="621"/>
    </row>
    <row r="42" spans="1:9" x14ac:dyDescent="0.2">
      <c r="A42" s="621"/>
      <c r="B42" s="621"/>
      <c r="C42" s="621"/>
      <c r="D42" s="621"/>
      <c r="E42" s="621"/>
      <c r="F42" s="621"/>
      <c r="G42" s="621"/>
    </row>
    <row r="43" spans="1:9" x14ac:dyDescent="0.2">
      <c r="A43" s="621"/>
      <c r="B43" s="621"/>
      <c r="C43" s="621"/>
      <c r="D43" s="621"/>
      <c r="E43" s="621"/>
      <c r="F43" s="621"/>
      <c r="G43" s="621"/>
    </row>
    <row r="44" spans="1:9" x14ac:dyDescent="0.2">
      <c r="A44" s="621"/>
      <c r="B44" s="621"/>
      <c r="C44" s="621"/>
      <c r="D44" s="621"/>
      <c r="E44" s="621"/>
      <c r="F44" s="621"/>
      <c r="G44" s="621"/>
    </row>
    <row r="45" spans="1:9" x14ac:dyDescent="0.2">
      <c r="A45" s="621"/>
      <c r="B45" s="621"/>
      <c r="C45" s="621"/>
      <c r="D45" s="621"/>
      <c r="E45" s="621"/>
      <c r="F45" s="621"/>
      <c r="G45" s="621"/>
    </row>
  </sheetData>
  <mergeCells count="8">
    <mergeCell ref="A35:G35"/>
    <mergeCell ref="A3:H3"/>
    <mergeCell ref="A4:H4"/>
    <mergeCell ref="D1:H1"/>
    <mergeCell ref="A34:I34"/>
    <mergeCell ref="F13:H13"/>
    <mergeCell ref="A5:D5"/>
    <mergeCell ref="A13:D13"/>
  </mergeCells>
  <pageMargins left="0.78740157480314965" right="0" top="0.59055118110236227" bottom="0.39370078740157483" header="0.11811023622047245" footer="0.11811023622047245"/>
  <pageSetup paperSize="9" scale="99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3"/>
  <sheetViews>
    <sheetView showGridLines="0" tabSelected="1" workbookViewId="0">
      <selection activeCell="N3" sqref="N3"/>
    </sheetView>
  </sheetViews>
  <sheetFormatPr defaultRowHeight="12.75" x14ac:dyDescent="0.2"/>
  <cols>
    <col min="1" max="1" width="3.42578125" style="2" customWidth="1"/>
    <col min="2" max="2" width="6.42578125" style="2" customWidth="1"/>
    <col min="3" max="3" width="6.7109375" style="2" customWidth="1"/>
    <col min="4" max="4" width="30" style="2" customWidth="1"/>
    <col min="5" max="5" width="12.85546875" style="2" customWidth="1"/>
    <col min="6" max="6" width="11.28515625" style="2" customWidth="1"/>
    <col min="7" max="8" width="12.7109375" style="2" customWidth="1"/>
    <col min="9" max="9" width="7.85546875" style="648" customWidth="1"/>
    <col min="10" max="10" width="12.28515625" style="2" customWidth="1"/>
    <col min="11" max="11" width="11" style="2" customWidth="1"/>
    <col min="12" max="12" width="10.140625" style="2" bestFit="1" customWidth="1"/>
    <col min="13" max="256" width="9.140625" style="2"/>
    <col min="257" max="257" width="8.7109375" style="2" customWidth="1"/>
    <col min="258" max="258" width="9.85546875" style="2" customWidth="1"/>
    <col min="259" max="259" width="1" style="2" customWidth="1"/>
    <col min="260" max="260" width="10.85546875" style="2" customWidth="1"/>
    <col min="261" max="261" width="54.5703125" style="2" customWidth="1"/>
    <col min="262" max="263" width="22.85546875" style="2" customWidth="1"/>
    <col min="264" max="264" width="8.7109375" style="2" customWidth="1"/>
    <col min="265" max="265" width="14.140625" style="2" customWidth="1"/>
    <col min="266" max="512" width="9.140625" style="2"/>
    <col min="513" max="513" width="8.7109375" style="2" customWidth="1"/>
    <col min="514" max="514" width="9.85546875" style="2" customWidth="1"/>
    <col min="515" max="515" width="1" style="2" customWidth="1"/>
    <col min="516" max="516" width="10.85546875" style="2" customWidth="1"/>
    <col min="517" max="517" width="54.5703125" style="2" customWidth="1"/>
    <col min="518" max="519" width="22.85546875" style="2" customWidth="1"/>
    <col min="520" max="520" width="8.7109375" style="2" customWidth="1"/>
    <col min="521" max="521" width="14.140625" style="2" customWidth="1"/>
    <col min="522" max="768" width="9.140625" style="2"/>
    <col min="769" max="769" width="8.7109375" style="2" customWidth="1"/>
    <col min="770" max="770" width="9.85546875" style="2" customWidth="1"/>
    <col min="771" max="771" width="1" style="2" customWidth="1"/>
    <col min="772" max="772" width="10.85546875" style="2" customWidth="1"/>
    <col min="773" max="773" width="54.5703125" style="2" customWidth="1"/>
    <col min="774" max="775" width="22.85546875" style="2" customWidth="1"/>
    <col min="776" max="776" width="8.7109375" style="2" customWidth="1"/>
    <col min="777" max="777" width="14.140625" style="2" customWidth="1"/>
    <col min="778" max="1024" width="9.140625" style="2"/>
    <col min="1025" max="1025" width="8.7109375" style="2" customWidth="1"/>
    <col min="1026" max="1026" width="9.85546875" style="2" customWidth="1"/>
    <col min="1027" max="1027" width="1" style="2" customWidth="1"/>
    <col min="1028" max="1028" width="10.85546875" style="2" customWidth="1"/>
    <col min="1029" max="1029" width="54.5703125" style="2" customWidth="1"/>
    <col min="1030" max="1031" width="22.85546875" style="2" customWidth="1"/>
    <col min="1032" max="1032" width="8.7109375" style="2" customWidth="1"/>
    <col min="1033" max="1033" width="14.140625" style="2" customWidth="1"/>
    <col min="1034" max="1280" width="9.140625" style="2"/>
    <col min="1281" max="1281" width="8.7109375" style="2" customWidth="1"/>
    <col min="1282" max="1282" width="9.85546875" style="2" customWidth="1"/>
    <col min="1283" max="1283" width="1" style="2" customWidth="1"/>
    <col min="1284" max="1284" width="10.85546875" style="2" customWidth="1"/>
    <col min="1285" max="1285" width="54.5703125" style="2" customWidth="1"/>
    <col min="1286" max="1287" width="22.85546875" style="2" customWidth="1"/>
    <col min="1288" max="1288" width="8.7109375" style="2" customWidth="1"/>
    <col min="1289" max="1289" width="14.140625" style="2" customWidth="1"/>
    <col min="1290" max="1536" width="9.140625" style="2"/>
    <col min="1537" max="1537" width="8.7109375" style="2" customWidth="1"/>
    <col min="1538" max="1538" width="9.85546875" style="2" customWidth="1"/>
    <col min="1539" max="1539" width="1" style="2" customWidth="1"/>
    <col min="1540" max="1540" width="10.85546875" style="2" customWidth="1"/>
    <col min="1541" max="1541" width="54.5703125" style="2" customWidth="1"/>
    <col min="1542" max="1543" width="22.85546875" style="2" customWidth="1"/>
    <col min="1544" max="1544" width="8.7109375" style="2" customWidth="1"/>
    <col min="1545" max="1545" width="14.140625" style="2" customWidth="1"/>
    <col min="1546" max="1792" width="9.140625" style="2"/>
    <col min="1793" max="1793" width="8.7109375" style="2" customWidth="1"/>
    <col min="1794" max="1794" width="9.85546875" style="2" customWidth="1"/>
    <col min="1795" max="1795" width="1" style="2" customWidth="1"/>
    <col min="1796" max="1796" width="10.85546875" style="2" customWidth="1"/>
    <col min="1797" max="1797" width="54.5703125" style="2" customWidth="1"/>
    <col min="1798" max="1799" width="22.85546875" style="2" customWidth="1"/>
    <col min="1800" max="1800" width="8.7109375" style="2" customWidth="1"/>
    <col min="1801" max="1801" width="14.140625" style="2" customWidth="1"/>
    <col min="1802" max="2048" width="9.140625" style="2"/>
    <col min="2049" max="2049" width="8.7109375" style="2" customWidth="1"/>
    <col min="2050" max="2050" width="9.85546875" style="2" customWidth="1"/>
    <col min="2051" max="2051" width="1" style="2" customWidth="1"/>
    <col min="2052" max="2052" width="10.85546875" style="2" customWidth="1"/>
    <col min="2053" max="2053" width="54.5703125" style="2" customWidth="1"/>
    <col min="2054" max="2055" width="22.85546875" style="2" customWidth="1"/>
    <col min="2056" max="2056" width="8.7109375" style="2" customWidth="1"/>
    <col min="2057" max="2057" width="14.140625" style="2" customWidth="1"/>
    <col min="2058" max="2304" width="9.140625" style="2"/>
    <col min="2305" max="2305" width="8.7109375" style="2" customWidth="1"/>
    <col min="2306" max="2306" width="9.85546875" style="2" customWidth="1"/>
    <col min="2307" max="2307" width="1" style="2" customWidth="1"/>
    <col min="2308" max="2308" width="10.85546875" style="2" customWidth="1"/>
    <col min="2309" max="2309" width="54.5703125" style="2" customWidth="1"/>
    <col min="2310" max="2311" width="22.85546875" style="2" customWidth="1"/>
    <col min="2312" max="2312" width="8.7109375" style="2" customWidth="1"/>
    <col min="2313" max="2313" width="14.140625" style="2" customWidth="1"/>
    <col min="2314" max="2560" width="9.140625" style="2"/>
    <col min="2561" max="2561" width="8.7109375" style="2" customWidth="1"/>
    <col min="2562" max="2562" width="9.85546875" style="2" customWidth="1"/>
    <col min="2563" max="2563" width="1" style="2" customWidth="1"/>
    <col min="2564" max="2564" width="10.85546875" style="2" customWidth="1"/>
    <col min="2565" max="2565" width="54.5703125" style="2" customWidth="1"/>
    <col min="2566" max="2567" width="22.85546875" style="2" customWidth="1"/>
    <col min="2568" max="2568" width="8.7109375" style="2" customWidth="1"/>
    <col min="2569" max="2569" width="14.140625" style="2" customWidth="1"/>
    <col min="2570" max="2816" width="9.140625" style="2"/>
    <col min="2817" max="2817" width="8.7109375" style="2" customWidth="1"/>
    <col min="2818" max="2818" width="9.85546875" style="2" customWidth="1"/>
    <col min="2819" max="2819" width="1" style="2" customWidth="1"/>
    <col min="2820" max="2820" width="10.85546875" style="2" customWidth="1"/>
    <col min="2821" max="2821" width="54.5703125" style="2" customWidth="1"/>
    <col min="2822" max="2823" width="22.85546875" style="2" customWidth="1"/>
    <col min="2824" max="2824" width="8.7109375" style="2" customWidth="1"/>
    <col min="2825" max="2825" width="14.140625" style="2" customWidth="1"/>
    <col min="2826" max="3072" width="9.140625" style="2"/>
    <col min="3073" max="3073" width="8.7109375" style="2" customWidth="1"/>
    <col min="3074" max="3074" width="9.85546875" style="2" customWidth="1"/>
    <col min="3075" max="3075" width="1" style="2" customWidth="1"/>
    <col min="3076" max="3076" width="10.85546875" style="2" customWidth="1"/>
    <col min="3077" max="3077" width="54.5703125" style="2" customWidth="1"/>
    <col min="3078" max="3079" width="22.85546875" style="2" customWidth="1"/>
    <col min="3080" max="3080" width="8.7109375" style="2" customWidth="1"/>
    <col min="3081" max="3081" width="14.140625" style="2" customWidth="1"/>
    <col min="3082" max="3328" width="9.140625" style="2"/>
    <col min="3329" max="3329" width="8.7109375" style="2" customWidth="1"/>
    <col min="3330" max="3330" width="9.85546875" style="2" customWidth="1"/>
    <col min="3331" max="3331" width="1" style="2" customWidth="1"/>
    <col min="3332" max="3332" width="10.85546875" style="2" customWidth="1"/>
    <col min="3333" max="3333" width="54.5703125" style="2" customWidth="1"/>
    <col min="3334" max="3335" width="22.85546875" style="2" customWidth="1"/>
    <col min="3336" max="3336" width="8.7109375" style="2" customWidth="1"/>
    <col min="3337" max="3337" width="14.140625" style="2" customWidth="1"/>
    <col min="3338" max="3584" width="9.140625" style="2"/>
    <col min="3585" max="3585" width="8.7109375" style="2" customWidth="1"/>
    <col min="3586" max="3586" width="9.85546875" style="2" customWidth="1"/>
    <col min="3587" max="3587" width="1" style="2" customWidth="1"/>
    <col min="3588" max="3588" width="10.85546875" style="2" customWidth="1"/>
    <col min="3589" max="3589" width="54.5703125" style="2" customWidth="1"/>
    <col min="3590" max="3591" width="22.85546875" style="2" customWidth="1"/>
    <col min="3592" max="3592" width="8.7109375" style="2" customWidth="1"/>
    <col min="3593" max="3593" width="14.140625" style="2" customWidth="1"/>
    <col min="3594" max="3840" width="9.140625" style="2"/>
    <col min="3841" max="3841" width="8.7109375" style="2" customWidth="1"/>
    <col min="3842" max="3842" width="9.85546875" style="2" customWidth="1"/>
    <col min="3843" max="3843" width="1" style="2" customWidth="1"/>
    <col min="3844" max="3844" width="10.85546875" style="2" customWidth="1"/>
    <col min="3845" max="3845" width="54.5703125" style="2" customWidth="1"/>
    <col min="3846" max="3847" width="22.85546875" style="2" customWidth="1"/>
    <col min="3848" max="3848" width="8.7109375" style="2" customWidth="1"/>
    <col min="3849" max="3849" width="14.140625" style="2" customWidth="1"/>
    <col min="3850" max="4096" width="9.140625" style="2"/>
    <col min="4097" max="4097" width="8.7109375" style="2" customWidth="1"/>
    <col min="4098" max="4098" width="9.85546875" style="2" customWidth="1"/>
    <col min="4099" max="4099" width="1" style="2" customWidth="1"/>
    <col min="4100" max="4100" width="10.85546875" style="2" customWidth="1"/>
    <col min="4101" max="4101" width="54.5703125" style="2" customWidth="1"/>
    <col min="4102" max="4103" width="22.85546875" style="2" customWidth="1"/>
    <col min="4104" max="4104" width="8.7109375" style="2" customWidth="1"/>
    <col min="4105" max="4105" width="14.140625" style="2" customWidth="1"/>
    <col min="4106" max="4352" width="9.140625" style="2"/>
    <col min="4353" max="4353" width="8.7109375" style="2" customWidth="1"/>
    <col min="4354" max="4354" width="9.85546875" style="2" customWidth="1"/>
    <col min="4355" max="4355" width="1" style="2" customWidth="1"/>
    <col min="4356" max="4356" width="10.85546875" style="2" customWidth="1"/>
    <col min="4357" max="4357" width="54.5703125" style="2" customWidth="1"/>
    <col min="4358" max="4359" width="22.85546875" style="2" customWidth="1"/>
    <col min="4360" max="4360" width="8.7109375" style="2" customWidth="1"/>
    <col min="4361" max="4361" width="14.140625" style="2" customWidth="1"/>
    <col min="4362" max="4608" width="9.140625" style="2"/>
    <col min="4609" max="4609" width="8.7109375" style="2" customWidth="1"/>
    <col min="4610" max="4610" width="9.85546875" style="2" customWidth="1"/>
    <col min="4611" max="4611" width="1" style="2" customWidth="1"/>
    <col min="4612" max="4612" width="10.85546875" style="2" customWidth="1"/>
    <col min="4613" max="4613" width="54.5703125" style="2" customWidth="1"/>
    <col min="4614" max="4615" width="22.85546875" style="2" customWidth="1"/>
    <col min="4616" max="4616" width="8.7109375" style="2" customWidth="1"/>
    <col min="4617" max="4617" width="14.140625" style="2" customWidth="1"/>
    <col min="4618" max="4864" width="9.140625" style="2"/>
    <col min="4865" max="4865" width="8.7109375" style="2" customWidth="1"/>
    <col min="4866" max="4866" width="9.85546875" style="2" customWidth="1"/>
    <col min="4867" max="4867" width="1" style="2" customWidth="1"/>
    <col min="4868" max="4868" width="10.85546875" style="2" customWidth="1"/>
    <col min="4869" max="4869" width="54.5703125" style="2" customWidth="1"/>
    <col min="4870" max="4871" width="22.85546875" style="2" customWidth="1"/>
    <col min="4872" max="4872" width="8.7109375" style="2" customWidth="1"/>
    <col min="4873" max="4873" width="14.140625" style="2" customWidth="1"/>
    <col min="4874" max="5120" width="9.140625" style="2"/>
    <col min="5121" max="5121" width="8.7109375" style="2" customWidth="1"/>
    <col min="5122" max="5122" width="9.85546875" style="2" customWidth="1"/>
    <col min="5123" max="5123" width="1" style="2" customWidth="1"/>
    <col min="5124" max="5124" width="10.85546875" style="2" customWidth="1"/>
    <col min="5125" max="5125" width="54.5703125" style="2" customWidth="1"/>
    <col min="5126" max="5127" width="22.85546875" style="2" customWidth="1"/>
    <col min="5128" max="5128" width="8.7109375" style="2" customWidth="1"/>
    <col min="5129" max="5129" width="14.140625" style="2" customWidth="1"/>
    <col min="5130" max="5376" width="9.140625" style="2"/>
    <col min="5377" max="5377" width="8.7109375" style="2" customWidth="1"/>
    <col min="5378" max="5378" width="9.85546875" style="2" customWidth="1"/>
    <col min="5379" max="5379" width="1" style="2" customWidth="1"/>
    <col min="5380" max="5380" width="10.85546875" style="2" customWidth="1"/>
    <col min="5381" max="5381" width="54.5703125" style="2" customWidth="1"/>
    <col min="5382" max="5383" width="22.85546875" style="2" customWidth="1"/>
    <col min="5384" max="5384" width="8.7109375" style="2" customWidth="1"/>
    <col min="5385" max="5385" width="14.140625" style="2" customWidth="1"/>
    <col min="5386" max="5632" width="9.140625" style="2"/>
    <col min="5633" max="5633" width="8.7109375" style="2" customWidth="1"/>
    <col min="5634" max="5634" width="9.85546875" style="2" customWidth="1"/>
    <col min="5635" max="5635" width="1" style="2" customWidth="1"/>
    <col min="5636" max="5636" width="10.85546875" style="2" customWidth="1"/>
    <col min="5637" max="5637" width="54.5703125" style="2" customWidth="1"/>
    <col min="5638" max="5639" width="22.85546875" style="2" customWidth="1"/>
    <col min="5640" max="5640" width="8.7109375" style="2" customWidth="1"/>
    <col min="5641" max="5641" width="14.140625" style="2" customWidth="1"/>
    <col min="5642" max="5888" width="9.140625" style="2"/>
    <col min="5889" max="5889" width="8.7109375" style="2" customWidth="1"/>
    <col min="5890" max="5890" width="9.85546875" style="2" customWidth="1"/>
    <col min="5891" max="5891" width="1" style="2" customWidth="1"/>
    <col min="5892" max="5892" width="10.85546875" style="2" customWidth="1"/>
    <col min="5893" max="5893" width="54.5703125" style="2" customWidth="1"/>
    <col min="5894" max="5895" width="22.85546875" style="2" customWidth="1"/>
    <col min="5896" max="5896" width="8.7109375" style="2" customWidth="1"/>
    <col min="5897" max="5897" width="14.140625" style="2" customWidth="1"/>
    <col min="5898" max="6144" width="9.140625" style="2"/>
    <col min="6145" max="6145" width="8.7109375" style="2" customWidth="1"/>
    <col min="6146" max="6146" width="9.85546875" style="2" customWidth="1"/>
    <col min="6147" max="6147" width="1" style="2" customWidth="1"/>
    <col min="6148" max="6148" width="10.85546875" style="2" customWidth="1"/>
    <col min="6149" max="6149" width="54.5703125" style="2" customWidth="1"/>
    <col min="6150" max="6151" width="22.85546875" style="2" customWidth="1"/>
    <col min="6152" max="6152" width="8.7109375" style="2" customWidth="1"/>
    <col min="6153" max="6153" width="14.140625" style="2" customWidth="1"/>
    <col min="6154" max="6400" width="9.140625" style="2"/>
    <col min="6401" max="6401" width="8.7109375" style="2" customWidth="1"/>
    <col min="6402" max="6402" width="9.85546875" style="2" customWidth="1"/>
    <col min="6403" max="6403" width="1" style="2" customWidth="1"/>
    <col min="6404" max="6404" width="10.85546875" style="2" customWidth="1"/>
    <col min="6405" max="6405" width="54.5703125" style="2" customWidth="1"/>
    <col min="6406" max="6407" width="22.85546875" style="2" customWidth="1"/>
    <col min="6408" max="6408" width="8.7109375" style="2" customWidth="1"/>
    <col min="6409" max="6409" width="14.140625" style="2" customWidth="1"/>
    <col min="6410" max="6656" width="9.140625" style="2"/>
    <col min="6657" max="6657" width="8.7109375" style="2" customWidth="1"/>
    <col min="6658" max="6658" width="9.85546875" style="2" customWidth="1"/>
    <col min="6659" max="6659" width="1" style="2" customWidth="1"/>
    <col min="6660" max="6660" width="10.85546875" style="2" customWidth="1"/>
    <col min="6661" max="6661" width="54.5703125" style="2" customWidth="1"/>
    <col min="6662" max="6663" width="22.85546875" style="2" customWidth="1"/>
    <col min="6664" max="6664" width="8.7109375" style="2" customWidth="1"/>
    <col min="6665" max="6665" width="14.140625" style="2" customWidth="1"/>
    <col min="6666" max="6912" width="9.140625" style="2"/>
    <col min="6913" max="6913" width="8.7109375" style="2" customWidth="1"/>
    <col min="6914" max="6914" width="9.85546875" style="2" customWidth="1"/>
    <col min="6915" max="6915" width="1" style="2" customWidth="1"/>
    <col min="6916" max="6916" width="10.85546875" style="2" customWidth="1"/>
    <col min="6917" max="6917" width="54.5703125" style="2" customWidth="1"/>
    <col min="6918" max="6919" width="22.85546875" style="2" customWidth="1"/>
    <col min="6920" max="6920" width="8.7109375" style="2" customWidth="1"/>
    <col min="6921" max="6921" width="14.140625" style="2" customWidth="1"/>
    <col min="6922" max="7168" width="9.140625" style="2"/>
    <col min="7169" max="7169" width="8.7109375" style="2" customWidth="1"/>
    <col min="7170" max="7170" width="9.85546875" style="2" customWidth="1"/>
    <col min="7171" max="7171" width="1" style="2" customWidth="1"/>
    <col min="7172" max="7172" width="10.85546875" style="2" customWidth="1"/>
    <col min="7173" max="7173" width="54.5703125" style="2" customWidth="1"/>
    <col min="7174" max="7175" width="22.85546875" style="2" customWidth="1"/>
    <col min="7176" max="7176" width="8.7109375" style="2" customWidth="1"/>
    <col min="7177" max="7177" width="14.140625" style="2" customWidth="1"/>
    <col min="7178" max="7424" width="9.140625" style="2"/>
    <col min="7425" max="7425" width="8.7109375" style="2" customWidth="1"/>
    <col min="7426" max="7426" width="9.85546875" style="2" customWidth="1"/>
    <col min="7427" max="7427" width="1" style="2" customWidth="1"/>
    <col min="7428" max="7428" width="10.85546875" style="2" customWidth="1"/>
    <col min="7429" max="7429" width="54.5703125" style="2" customWidth="1"/>
    <col min="7430" max="7431" width="22.85546875" style="2" customWidth="1"/>
    <col min="7432" max="7432" width="8.7109375" style="2" customWidth="1"/>
    <col min="7433" max="7433" width="14.140625" style="2" customWidth="1"/>
    <col min="7434" max="7680" width="9.140625" style="2"/>
    <col min="7681" max="7681" width="8.7109375" style="2" customWidth="1"/>
    <col min="7682" max="7682" width="9.85546875" style="2" customWidth="1"/>
    <col min="7683" max="7683" width="1" style="2" customWidth="1"/>
    <col min="7684" max="7684" width="10.85546875" style="2" customWidth="1"/>
    <col min="7685" max="7685" width="54.5703125" style="2" customWidth="1"/>
    <col min="7686" max="7687" width="22.85546875" style="2" customWidth="1"/>
    <col min="7688" max="7688" width="8.7109375" style="2" customWidth="1"/>
    <col min="7689" max="7689" width="14.140625" style="2" customWidth="1"/>
    <col min="7690" max="7936" width="9.140625" style="2"/>
    <col min="7937" max="7937" width="8.7109375" style="2" customWidth="1"/>
    <col min="7938" max="7938" width="9.85546875" style="2" customWidth="1"/>
    <col min="7939" max="7939" width="1" style="2" customWidth="1"/>
    <col min="7940" max="7940" width="10.85546875" style="2" customWidth="1"/>
    <col min="7941" max="7941" width="54.5703125" style="2" customWidth="1"/>
    <col min="7942" max="7943" width="22.85546875" style="2" customWidth="1"/>
    <col min="7944" max="7944" width="8.7109375" style="2" customWidth="1"/>
    <col min="7945" max="7945" width="14.140625" style="2" customWidth="1"/>
    <col min="7946" max="8192" width="9.140625" style="2"/>
    <col min="8193" max="8193" width="8.7109375" style="2" customWidth="1"/>
    <col min="8194" max="8194" width="9.85546875" style="2" customWidth="1"/>
    <col min="8195" max="8195" width="1" style="2" customWidth="1"/>
    <col min="8196" max="8196" width="10.85546875" style="2" customWidth="1"/>
    <col min="8197" max="8197" width="54.5703125" style="2" customWidth="1"/>
    <col min="8198" max="8199" width="22.85546875" style="2" customWidth="1"/>
    <col min="8200" max="8200" width="8.7109375" style="2" customWidth="1"/>
    <col min="8201" max="8201" width="14.140625" style="2" customWidth="1"/>
    <col min="8202" max="8448" width="9.140625" style="2"/>
    <col min="8449" max="8449" width="8.7109375" style="2" customWidth="1"/>
    <col min="8450" max="8450" width="9.85546875" style="2" customWidth="1"/>
    <col min="8451" max="8451" width="1" style="2" customWidth="1"/>
    <col min="8452" max="8452" width="10.85546875" style="2" customWidth="1"/>
    <col min="8453" max="8453" width="54.5703125" style="2" customWidth="1"/>
    <col min="8454" max="8455" width="22.85546875" style="2" customWidth="1"/>
    <col min="8456" max="8456" width="8.7109375" style="2" customWidth="1"/>
    <col min="8457" max="8457" width="14.140625" style="2" customWidth="1"/>
    <col min="8458" max="8704" width="9.140625" style="2"/>
    <col min="8705" max="8705" width="8.7109375" style="2" customWidth="1"/>
    <col min="8706" max="8706" width="9.85546875" style="2" customWidth="1"/>
    <col min="8707" max="8707" width="1" style="2" customWidth="1"/>
    <col min="8708" max="8708" width="10.85546875" style="2" customWidth="1"/>
    <col min="8709" max="8709" width="54.5703125" style="2" customWidth="1"/>
    <col min="8710" max="8711" width="22.85546875" style="2" customWidth="1"/>
    <col min="8712" max="8712" width="8.7109375" style="2" customWidth="1"/>
    <col min="8713" max="8713" width="14.140625" style="2" customWidth="1"/>
    <col min="8714" max="8960" width="9.140625" style="2"/>
    <col min="8961" max="8961" width="8.7109375" style="2" customWidth="1"/>
    <col min="8962" max="8962" width="9.85546875" style="2" customWidth="1"/>
    <col min="8963" max="8963" width="1" style="2" customWidth="1"/>
    <col min="8964" max="8964" width="10.85546875" style="2" customWidth="1"/>
    <col min="8965" max="8965" width="54.5703125" style="2" customWidth="1"/>
    <col min="8966" max="8967" width="22.85546875" style="2" customWidth="1"/>
    <col min="8968" max="8968" width="8.7109375" style="2" customWidth="1"/>
    <col min="8969" max="8969" width="14.140625" style="2" customWidth="1"/>
    <col min="8970" max="9216" width="9.140625" style="2"/>
    <col min="9217" max="9217" width="8.7109375" style="2" customWidth="1"/>
    <col min="9218" max="9218" width="9.85546875" style="2" customWidth="1"/>
    <col min="9219" max="9219" width="1" style="2" customWidth="1"/>
    <col min="9220" max="9220" width="10.85546875" style="2" customWidth="1"/>
    <col min="9221" max="9221" width="54.5703125" style="2" customWidth="1"/>
    <col min="9222" max="9223" width="22.85546875" style="2" customWidth="1"/>
    <col min="9224" max="9224" width="8.7109375" style="2" customWidth="1"/>
    <col min="9225" max="9225" width="14.140625" style="2" customWidth="1"/>
    <col min="9226" max="9472" width="9.140625" style="2"/>
    <col min="9473" max="9473" width="8.7109375" style="2" customWidth="1"/>
    <col min="9474" max="9474" width="9.85546875" style="2" customWidth="1"/>
    <col min="9475" max="9475" width="1" style="2" customWidth="1"/>
    <col min="9476" max="9476" width="10.85546875" style="2" customWidth="1"/>
    <col min="9477" max="9477" width="54.5703125" style="2" customWidth="1"/>
    <col min="9478" max="9479" width="22.85546875" style="2" customWidth="1"/>
    <col min="9480" max="9480" width="8.7109375" style="2" customWidth="1"/>
    <col min="9481" max="9481" width="14.140625" style="2" customWidth="1"/>
    <col min="9482" max="9728" width="9.140625" style="2"/>
    <col min="9729" max="9729" width="8.7109375" style="2" customWidth="1"/>
    <col min="9730" max="9730" width="9.85546875" style="2" customWidth="1"/>
    <col min="9731" max="9731" width="1" style="2" customWidth="1"/>
    <col min="9732" max="9732" width="10.85546875" style="2" customWidth="1"/>
    <col min="9733" max="9733" width="54.5703125" style="2" customWidth="1"/>
    <col min="9734" max="9735" width="22.85546875" style="2" customWidth="1"/>
    <col min="9736" max="9736" width="8.7109375" style="2" customWidth="1"/>
    <col min="9737" max="9737" width="14.140625" style="2" customWidth="1"/>
    <col min="9738" max="9984" width="9.140625" style="2"/>
    <col min="9985" max="9985" width="8.7109375" style="2" customWidth="1"/>
    <col min="9986" max="9986" width="9.85546875" style="2" customWidth="1"/>
    <col min="9987" max="9987" width="1" style="2" customWidth="1"/>
    <col min="9988" max="9988" width="10.85546875" style="2" customWidth="1"/>
    <col min="9989" max="9989" width="54.5703125" style="2" customWidth="1"/>
    <col min="9990" max="9991" width="22.85546875" style="2" customWidth="1"/>
    <col min="9992" max="9992" width="8.7109375" style="2" customWidth="1"/>
    <col min="9993" max="9993" width="14.140625" style="2" customWidth="1"/>
    <col min="9994" max="10240" width="9.140625" style="2"/>
    <col min="10241" max="10241" width="8.7109375" style="2" customWidth="1"/>
    <col min="10242" max="10242" width="9.85546875" style="2" customWidth="1"/>
    <col min="10243" max="10243" width="1" style="2" customWidth="1"/>
    <col min="10244" max="10244" width="10.85546875" style="2" customWidth="1"/>
    <col min="10245" max="10245" width="54.5703125" style="2" customWidth="1"/>
    <col min="10246" max="10247" width="22.85546875" style="2" customWidth="1"/>
    <col min="10248" max="10248" width="8.7109375" style="2" customWidth="1"/>
    <col min="10249" max="10249" width="14.140625" style="2" customWidth="1"/>
    <col min="10250" max="10496" width="9.140625" style="2"/>
    <col min="10497" max="10497" width="8.7109375" style="2" customWidth="1"/>
    <col min="10498" max="10498" width="9.85546875" style="2" customWidth="1"/>
    <col min="10499" max="10499" width="1" style="2" customWidth="1"/>
    <col min="10500" max="10500" width="10.85546875" style="2" customWidth="1"/>
    <col min="10501" max="10501" width="54.5703125" style="2" customWidth="1"/>
    <col min="10502" max="10503" width="22.85546875" style="2" customWidth="1"/>
    <col min="10504" max="10504" width="8.7109375" style="2" customWidth="1"/>
    <col min="10505" max="10505" width="14.140625" style="2" customWidth="1"/>
    <col min="10506" max="10752" width="9.140625" style="2"/>
    <col min="10753" max="10753" width="8.7109375" style="2" customWidth="1"/>
    <col min="10754" max="10754" width="9.85546875" style="2" customWidth="1"/>
    <col min="10755" max="10755" width="1" style="2" customWidth="1"/>
    <col min="10756" max="10756" width="10.85546875" style="2" customWidth="1"/>
    <col min="10757" max="10757" width="54.5703125" style="2" customWidth="1"/>
    <col min="10758" max="10759" width="22.85546875" style="2" customWidth="1"/>
    <col min="10760" max="10760" width="8.7109375" style="2" customWidth="1"/>
    <col min="10761" max="10761" width="14.140625" style="2" customWidth="1"/>
    <col min="10762" max="11008" width="9.140625" style="2"/>
    <col min="11009" max="11009" width="8.7109375" style="2" customWidth="1"/>
    <col min="11010" max="11010" width="9.85546875" style="2" customWidth="1"/>
    <col min="11011" max="11011" width="1" style="2" customWidth="1"/>
    <col min="11012" max="11012" width="10.85546875" style="2" customWidth="1"/>
    <col min="11013" max="11013" width="54.5703125" style="2" customWidth="1"/>
    <col min="11014" max="11015" width="22.85546875" style="2" customWidth="1"/>
    <col min="11016" max="11016" width="8.7109375" style="2" customWidth="1"/>
    <col min="11017" max="11017" width="14.140625" style="2" customWidth="1"/>
    <col min="11018" max="11264" width="9.140625" style="2"/>
    <col min="11265" max="11265" width="8.7109375" style="2" customWidth="1"/>
    <col min="11266" max="11266" width="9.85546875" style="2" customWidth="1"/>
    <col min="11267" max="11267" width="1" style="2" customWidth="1"/>
    <col min="11268" max="11268" width="10.85546875" style="2" customWidth="1"/>
    <col min="11269" max="11269" width="54.5703125" style="2" customWidth="1"/>
    <col min="11270" max="11271" width="22.85546875" style="2" customWidth="1"/>
    <col min="11272" max="11272" width="8.7109375" style="2" customWidth="1"/>
    <col min="11273" max="11273" width="14.140625" style="2" customWidth="1"/>
    <col min="11274" max="11520" width="9.140625" style="2"/>
    <col min="11521" max="11521" width="8.7109375" style="2" customWidth="1"/>
    <col min="11522" max="11522" width="9.85546875" style="2" customWidth="1"/>
    <col min="11523" max="11523" width="1" style="2" customWidth="1"/>
    <col min="11524" max="11524" width="10.85546875" style="2" customWidth="1"/>
    <col min="11525" max="11525" width="54.5703125" style="2" customWidth="1"/>
    <col min="11526" max="11527" width="22.85546875" style="2" customWidth="1"/>
    <col min="11528" max="11528" width="8.7109375" style="2" customWidth="1"/>
    <col min="11529" max="11529" width="14.140625" style="2" customWidth="1"/>
    <col min="11530" max="11776" width="9.140625" style="2"/>
    <col min="11777" max="11777" width="8.7109375" style="2" customWidth="1"/>
    <col min="11778" max="11778" width="9.85546875" style="2" customWidth="1"/>
    <col min="11779" max="11779" width="1" style="2" customWidth="1"/>
    <col min="11780" max="11780" width="10.85546875" style="2" customWidth="1"/>
    <col min="11781" max="11781" width="54.5703125" style="2" customWidth="1"/>
    <col min="11782" max="11783" width="22.85546875" style="2" customWidth="1"/>
    <col min="11784" max="11784" width="8.7109375" style="2" customWidth="1"/>
    <col min="11785" max="11785" width="14.140625" style="2" customWidth="1"/>
    <col min="11786" max="12032" width="9.140625" style="2"/>
    <col min="12033" max="12033" width="8.7109375" style="2" customWidth="1"/>
    <col min="12034" max="12034" width="9.85546875" style="2" customWidth="1"/>
    <col min="12035" max="12035" width="1" style="2" customWidth="1"/>
    <col min="12036" max="12036" width="10.85546875" style="2" customWidth="1"/>
    <col min="12037" max="12037" width="54.5703125" style="2" customWidth="1"/>
    <col min="12038" max="12039" width="22.85546875" style="2" customWidth="1"/>
    <col min="12040" max="12040" width="8.7109375" style="2" customWidth="1"/>
    <col min="12041" max="12041" width="14.140625" style="2" customWidth="1"/>
    <col min="12042" max="12288" width="9.140625" style="2"/>
    <col min="12289" max="12289" width="8.7109375" style="2" customWidth="1"/>
    <col min="12290" max="12290" width="9.85546875" style="2" customWidth="1"/>
    <col min="12291" max="12291" width="1" style="2" customWidth="1"/>
    <col min="12292" max="12292" width="10.85546875" style="2" customWidth="1"/>
    <col min="12293" max="12293" width="54.5703125" style="2" customWidth="1"/>
    <col min="12294" max="12295" width="22.85546875" style="2" customWidth="1"/>
    <col min="12296" max="12296" width="8.7109375" style="2" customWidth="1"/>
    <col min="12297" max="12297" width="14.140625" style="2" customWidth="1"/>
    <col min="12298" max="12544" width="9.140625" style="2"/>
    <col min="12545" max="12545" width="8.7109375" style="2" customWidth="1"/>
    <col min="12546" max="12546" width="9.85546875" style="2" customWidth="1"/>
    <col min="12547" max="12547" width="1" style="2" customWidth="1"/>
    <col min="12548" max="12548" width="10.85546875" style="2" customWidth="1"/>
    <col min="12549" max="12549" width="54.5703125" style="2" customWidth="1"/>
    <col min="12550" max="12551" width="22.85546875" style="2" customWidth="1"/>
    <col min="12552" max="12552" width="8.7109375" style="2" customWidth="1"/>
    <col min="12553" max="12553" width="14.140625" style="2" customWidth="1"/>
    <col min="12554" max="12800" width="9.140625" style="2"/>
    <col min="12801" max="12801" width="8.7109375" style="2" customWidth="1"/>
    <col min="12802" max="12802" width="9.85546875" style="2" customWidth="1"/>
    <col min="12803" max="12803" width="1" style="2" customWidth="1"/>
    <col min="12804" max="12804" width="10.85546875" style="2" customWidth="1"/>
    <col min="12805" max="12805" width="54.5703125" style="2" customWidth="1"/>
    <col min="12806" max="12807" width="22.85546875" style="2" customWidth="1"/>
    <col min="12808" max="12808" width="8.7109375" style="2" customWidth="1"/>
    <col min="12809" max="12809" width="14.140625" style="2" customWidth="1"/>
    <col min="12810" max="13056" width="9.140625" style="2"/>
    <col min="13057" max="13057" width="8.7109375" style="2" customWidth="1"/>
    <col min="13058" max="13058" width="9.85546875" style="2" customWidth="1"/>
    <col min="13059" max="13059" width="1" style="2" customWidth="1"/>
    <col min="13060" max="13060" width="10.85546875" style="2" customWidth="1"/>
    <col min="13061" max="13061" width="54.5703125" style="2" customWidth="1"/>
    <col min="13062" max="13063" width="22.85546875" style="2" customWidth="1"/>
    <col min="13064" max="13064" width="8.7109375" style="2" customWidth="1"/>
    <col min="13065" max="13065" width="14.140625" style="2" customWidth="1"/>
    <col min="13066" max="13312" width="9.140625" style="2"/>
    <col min="13313" max="13313" width="8.7109375" style="2" customWidth="1"/>
    <col min="13314" max="13314" width="9.85546875" style="2" customWidth="1"/>
    <col min="13315" max="13315" width="1" style="2" customWidth="1"/>
    <col min="13316" max="13316" width="10.85546875" style="2" customWidth="1"/>
    <col min="13317" max="13317" width="54.5703125" style="2" customWidth="1"/>
    <col min="13318" max="13319" width="22.85546875" style="2" customWidth="1"/>
    <col min="13320" max="13320" width="8.7109375" style="2" customWidth="1"/>
    <col min="13321" max="13321" width="14.140625" style="2" customWidth="1"/>
    <col min="13322" max="13568" width="9.140625" style="2"/>
    <col min="13569" max="13569" width="8.7109375" style="2" customWidth="1"/>
    <col min="13570" max="13570" width="9.85546875" style="2" customWidth="1"/>
    <col min="13571" max="13571" width="1" style="2" customWidth="1"/>
    <col min="13572" max="13572" width="10.85546875" style="2" customWidth="1"/>
    <col min="13573" max="13573" width="54.5703125" style="2" customWidth="1"/>
    <col min="13574" max="13575" width="22.85546875" style="2" customWidth="1"/>
    <col min="13576" max="13576" width="8.7109375" style="2" customWidth="1"/>
    <col min="13577" max="13577" width="14.140625" style="2" customWidth="1"/>
    <col min="13578" max="13824" width="9.140625" style="2"/>
    <col min="13825" max="13825" width="8.7109375" style="2" customWidth="1"/>
    <col min="13826" max="13826" width="9.85546875" style="2" customWidth="1"/>
    <col min="13827" max="13827" width="1" style="2" customWidth="1"/>
    <col min="13828" max="13828" width="10.85546875" style="2" customWidth="1"/>
    <col min="13829" max="13829" width="54.5703125" style="2" customWidth="1"/>
    <col min="13830" max="13831" width="22.85546875" style="2" customWidth="1"/>
    <col min="13832" max="13832" width="8.7109375" style="2" customWidth="1"/>
    <col min="13833" max="13833" width="14.140625" style="2" customWidth="1"/>
    <col min="13834" max="14080" width="9.140625" style="2"/>
    <col min="14081" max="14081" width="8.7109375" style="2" customWidth="1"/>
    <col min="14082" max="14082" width="9.85546875" style="2" customWidth="1"/>
    <col min="14083" max="14083" width="1" style="2" customWidth="1"/>
    <col min="14084" max="14084" width="10.85546875" style="2" customWidth="1"/>
    <col min="14085" max="14085" width="54.5703125" style="2" customWidth="1"/>
    <col min="14086" max="14087" width="22.85546875" style="2" customWidth="1"/>
    <col min="14088" max="14088" width="8.7109375" style="2" customWidth="1"/>
    <col min="14089" max="14089" width="14.140625" style="2" customWidth="1"/>
    <col min="14090" max="14336" width="9.140625" style="2"/>
    <col min="14337" max="14337" width="8.7109375" style="2" customWidth="1"/>
    <col min="14338" max="14338" width="9.85546875" style="2" customWidth="1"/>
    <col min="14339" max="14339" width="1" style="2" customWidth="1"/>
    <col min="14340" max="14340" width="10.85546875" style="2" customWidth="1"/>
    <col min="14341" max="14341" width="54.5703125" style="2" customWidth="1"/>
    <col min="14342" max="14343" width="22.85546875" style="2" customWidth="1"/>
    <col min="14344" max="14344" width="8.7109375" style="2" customWidth="1"/>
    <col min="14345" max="14345" width="14.140625" style="2" customWidth="1"/>
    <col min="14346" max="14592" width="9.140625" style="2"/>
    <col min="14593" max="14593" width="8.7109375" style="2" customWidth="1"/>
    <col min="14594" max="14594" width="9.85546875" style="2" customWidth="1"/>
    <col min="14595" max="14595" width="1" style="2" customWidth="1"/>
    <col min="14596" max="14596" width="10.85546875" style="2" customWidth="1"/>
    <col min="14597" max="14597" width="54.5703125" style="2" customWidth="1"/>
    <col min="14598" max="14599" width="22.85546875" style="2" customWidth="1"/>
    <col min="14600" max="14600" width="8.7109375" style="2" customWidth="1"/>
    <col min="14601" max="14601" width="14.140625" style="2" customWidth="1"/>
    <col min="14602" max="14848" width="9.140625" style="2"/>
    <col min="14849" max="14849" width="8.7109375" style="2" customWidth="1"/>
    <col min="14850" max="14850" width="9.85546875" style="2" customWidth="1"/>
    <col min="14851" max="14851" width="1" style="2" customWidth="1"/>
    <col min="14852" max="14852" width="10.85546875" style="2" customWidth="1"/>
    <col min="14853" max="14853" width="54.5703125" style="2" customWidth="1"/>
    <col min="14854" max="14855" width="22.85546875" style="2" customWidth="1"/>
    <col min="14856" max="14856" width="8.7109375" style="2" customWidth="1"/>
    <col min="14857" max="14857" width="14.140625" style="2" customWidth="1"/>
    <col min="14858" max="15104" width="9.140625" style="2"/>
    <col min="15105" max="15105" width="8.7109375" style="2" customWidth="1"/>
    <col min="15106" max="15106" width="9.85546875" style="2" customWidth="1"/>
    <col min="15107" max="15107" width="1" style="2" customWidth="1"/>
    <col min="15108" max="15108" width="10.85546875" style="2" customWidth="1"/>
    <col min="15109" max="15109" width="54.5703125" style="2" customWidth="1"/>
    <col min="15110" max="15111" width="22.85546875" style="2" customWidth="1"/>
    <col min="15112" max="15112" width="8.7109375" style="2" customWidth="1"/>
    <col min="15113" max="15113" width="14.140625" style="2" customWidth="1"/>
    <col min="15114" max="15360" width="9.140625" style="2"/>
    <col min="15361" max="15361" width="8.7109375" style="2" customWidth="1"/>
    <col min="15362" max="15362" width="9.85546875" style="2" customWidth="1"/>
    <col min="15363" max="15363" width="1" style="2" customWidth="1"/>
    <col min="15364" max="15364" width="10.85546875" style="2" customWidth="1"/>
    <col min="15365" max="15365" width="54.5703125" style="2" customWidth="1"/>
    <col min="15366" max="15367" width="22.85546875" style="2" customWidth="1"/>
    <col min="15368" max="15368" width="8.7109375" style="2" customWidth="1"/>
    <col min="15369" max="15369" width="14.140625" style="2" customWidth="1"/>
    <col min="15370" max="15616" width="9.140625" style="2"/>
    <col min="15617" max="15617" width="8.7109375" style="2" customWidth="1"/>
    <col min="15618" max="15618" width="9.85546875" style="2" customWidth="1"/>
    <col min="15619" max="15619" width="1" style="2" customWidth="1"/>
    <col min="15620" max="15620" width="10.85546875" style="2" customWidth="1"/>
    <col min="15621" max="15621" width="54.5703125" style="2" customWidth="1"/>
    <col min="15622" max="15623" width="22.85546875" style="2" customWidth="1"/>
    <col min="15624" max="15624" width="8.7109375" style="2" customWidth="1"/>
    <col min="15625" max="15625" width="14.140625" style="2" customWidth="1"/>
    <col min="15626" max="15872" width="9.140625" style="2"/>
    <col min="15873" max="15873" width="8.7109375" style="2" customWidth="1"/>
    <col min="15874" max="15874" width="9.85546875" style="2" customWidth="1"/>
    <col min="15875" max="15875" width="1" style="2" customWidth="1"/>
    <col min="15876" max="15876" width="10.85546875" style="2" customWidth="1"/>
    <col min="15877" max="15877" width="54.5703125" style="2" customWidth="1"/>
    <col min="15878" max="15879" width="22.85546875" style="2" customWidth="1"/>
    <col min="15880" max="15880" width="8.7109375" style="2" customWidth="1"/>
    <col min="15881" max="15881" width="14.140625" style="2" customWidth="1"/>
    <col min="15882" max="16128" width="9.140625" style="2"/>
    <col min="16129" max="16129" width="8.7109375" style="2" customWidth="1"/>
    <col min="16130" max="16130" width="9.85546875" style="2" customWidth="1"/>
    <col min="16131" max="16131" width="1" style="2" customWidth="1"/>
    <col min="16132" max="16132" width="10.85546875" style="2" customWidth="1"/>
    <col min="16133" max="16133" width="54.5703125" style="2" customWidth="1"/>
    <col min="16134" max="16135" width="22.85546875" style="2" customWidth="1"/>
    <col min="16136" max="16136" width="8.7109375" style="2" customWidth="1"/>
    <col min="16137" max="16137" width="14.140625" style="2" customWidth="1"/>
    <col min="16138" max="16384" width="9.140625" style="2"/>
  </cols>
  <sheetData>
    <row r="1" spans="1:11" ht="24" customHeight="1" x14ac:dyDescent="0.2">
      <c r="A1" s="1610"/>
      <c r="B1" s="1610"/>
      <c r="C1" s="1610"/>
      <c r="D1" s="1610"/>
      <c r="E1" s="1610"/>
      <c r="F1" s="1610"/>
      <c r="G1" s="1610"/>
      <c r="H1" s="1611" t="s">
        <v>819</v>
      </c>
      <c r="I1" s="1611"/>
      <c r="J1" s="1611"/>
      <c r="K1" s="1611"/>
    </row>
    <row r="2" spans="1:11" ht="47.25" customHeight="1" x14ac:dyDescent="0.2">
      <c r="A2" s="1486"/>
      <c r="B2" s="1486"/>
      <c r="C2" s="1612" t="s">
        <v>833</v>
      </c>
      <c r="D2" s="1612"/>
      <c r="E2" s="1612"/>
      <c r="F2" s="1612"/>
      <c r="G2" s="1612"/>
      <c r="H2" s="1612"/>
      <c r="I2" s="1612"/>
      <c r="J2" s="1612"/>
    </row>
    <row r="3" spans="1:11" ht="12.75" customHeight="1" x14ac:dyDescent="0.2">
      <c r="A3" s="1614" t="s">
        <v>0</v>
      </c>
      <c r="B3" s="1613" t="s">
        <v>1</v>
      </c>
      <c r="C3" s="1613" t="s">
        <v>2</v>
      </c>
      <c r="D3" s="1620" t="s">
        <v>3</v>
      </c>
      <c r="E3" s="1620" t="s">
        <v>710</v>
      </c>
      <c r="F3" s="1620" t="s">
        <v>708</v>
      </c>
      <c r="G3" s="1620" t="s">
        <v>709</v>
      </c>
      <c r="H3" s="1616" t="s">
        <v>711</v>
      </c>
      <c r="I3" s="1618" t="s">
        <v>750</v>
      </c>
      <c r="J3" s="1811" t="s">
        <v>824</v>
      </c>
      <c r="K3" s="1800" t="s">
        <v>718</v>
      </c>
    </row>
    <row r="4" spans="1:11" ht="46.5" customHeight="1" x14ac:dyDescent="0.2">
      <c r="A4" s="1615"/>
      <c r="B4" s="1613"/>
      <c r="C4" s="1613"/>
      <c r="D4" s="1620"/>
      <c r="E4" s="1620"/>
      <c r="F4" s="1620"/>
      <c r="G4" s="1620"/>
      <c r="H4" s="1617"/>
      <c r="I4" s="1619"/>
      <c r="J4" s="1812"/>
      <c r="K4" s="1800"/>
    </row>
    <row r="5" spans="1:11" ht="22.5" x14ac:dyDescent="0.2">
      <c r="A5" s="622" t="s">
        <v>4</v>
      </c>
      <c r="B5" s="627"/>
      <c r="C5" s="627"/>
      <c r="D5" s="628" t="s">
        <v>5</v>
      </c>
      <c r="E5" s="629">
        <f>+E6</f>
        <v>0</v>
      </c>
      <c r="F5" s="629">
        <f t="shared" ref="F5:G5" si="0">+F6</f>
        <v>9446.2100000000009</v>
      </c>
      <c r="G5" s="629">
        <f t="shared" si="0"/>
        <v>9446.2100000000009</v>
      </c>
      <c r="H5" s="629">
        <f>+H6</f>
        <v>9446.2100000000009</v>
      </c>
      <c r="I5" s="645">
        <f>H5/G5</f>
        <v>1</v>
      </c>
      <c r="J5" s="629">
        <f>J6</f>
        <v>0</v>
      </c>
      <c r="K5" s="1487">
        <f t="shared" ref="K5" si="1">K6</f>
        <v>0</v>
      </c>
    </row>
    <row r="6" spans="1:11" ht="15" x14ac:dyDescent="0.2">
      <c r="A6" s="3"/>
      <c r="B6" s="626" t="s">
        <v>7</v>
      </c>
      <c r="C6" s="624"/>
      <c r="D6" s="625" t="s">
        <v>8</v>
      </c>
      <c r="E6" s="631">
        <f>SUM(E7:E9)</f>
        <v>0</v>
      </c>
      <c r="F6" s="631">
        <f>SUM(F7:F9)</f>
        <v>9446.2100000000009</v>
      </c>
      <c r="G6" s="631">
        <f>SUM(G7:G9)</f>
        <v>9446.2100000000009</v>
      </c>
      <c r="H6" s="631">
        <f>SUM(H7:H9)</f>
        <v>9446.2100000000009</v>
      </c>
      <c r="I6" s="640">
        <f>H6/G6</f>
        <v>1</v>
      </c>
      <c r="J6" s="631">
        <f>SUM(J7:J9)</f>
        <v>0</v>
      </c>
      <c r="K6" s="1488">
        <f>SUM(K7:K9)</f>
        <v>0</v>
      </c>
    </row>
    <row r="7" spans="1:11" x14ac:dyDescent="0.2">
      <c r="A7" s="4"/>
      <c r="B7" s="4"/>
      <c r="C7" s="5" t="s">
        <v>206</v>
      </c>
      <c r="D7" s="6" t="s">
        <v>207</v>
      </c>
      <c r="E7" s="633">
        <v>0</v>
      </c>
      <c r="F7" s="633">
        <f>G7-E7</f>
        <v>7895.53</v>
      </c>
      <c r="G7" s="634">
        <v>7895.53</v>
      </c>
      <c r="H7" s="1195">
        <v>7895.53</v>
      </c>
      <c r="I7" s="1196">
        <f>H7/G7</f>
        <v>1</v>
      </c>
      <c r="J7" s="1195">
        <v>0</v>
      </c>
      <c r="K7" s="1195">
        <v>0</v>
      </c>
    </row>
    <row r="8" spans="1:11" x14ac:dyDescent="0.2">
      <c r="A8" s="4"/>
      <c r="B8" s="4"/>
      <c r="C8" s="5" t="s">
        <v>208</v>
      </c>
      <c r="D8" s="6" t="s">
        <v>209</v>
      </c>
      <c r="E8" s="633">
        <v>0</v>
      </c>
      <c r="F8" s="633">
        <f t="shared" ref="F8:F9" si="2">G8-E8</f>
        <v>1357.24</v>
      </c>
      <c r="G8" s="634">
        <v>1357.24</v>
      </c>
      <c r="H8" s="1195">
        <v>1357.24</v>
      </c>
      <c r="I8" s="1196">
        <f t="shared" ref="I8:I9" si="3">H8/G8</f>
        <v>1</v>
      </c>
      <c r="J8" s="1195">
        <v>0</v>
      </c>
      <c r="K8" s="1195">
        <v>0</v>
      </c>
    </row>
    <row r="9" spans="1:11" x14ac:dyDescent="0.2">
      <c r="A9" s="4"/>
      <c r="B9" s="4"/>
      <c r="C9" s="5" t="s">
        <v>210</v>
      </c>
      <c r="D9" s="6" t="s">
        <v>211</v>
      </c>
      <c r="E9" s="633">
        <v>0</v>
      </c>
      <c r="F9" s="633">
        <f t="shared" si="2"/>
        <v>193.44</v>
      </c>
      <c r="G9" s="634">
        <v>193.44</v>
      </c>
      <c r="H9" s="1195">
        <v>193.44</v>
      </c>
      <c r="I9" s="1196">
        <f t="shared" si="3"/>
        <v>1</v>
      </c>
      <c r="J9" s="1195">
        <v>0</v>
      </c>
      <c r="K9" s="1195">
        <v>0</v>
      </c>
    </row>
    <row r="10" spans="1:11" ht="22.5" x14ac:dyDescent="0.2">
      <c r="A10" s="622" t="s">
        <v>13</v>
      </c>
      <c r="B10" s="622"/>
      <c r="C10" s="622"/>
      <c r="D10" s="623" t="s">
        <v>14</v>
      </c>
      <c r="E10" s="635">
        <f>E11</f>
        <v>3900</v>
      </c>
      <c r="F10" s="635">
        <f>F11</f>
        <v>-380</v>
      </c>
      <c r="G10" s="630">
        <f>G11</f>
        <v>3520</v>
      </c>
      <c r="H10" s="630">
        <f t="shared" ref="H10:K10" si="4">H11</f>
        <v>3451.29</v>
      </c>
      <c r="I10" s="647">
        <f>H10/G10</f>
        <v>0.98048011363636367</v>
      </c>
      <c r="J10" s="630">
        <f t="shared" si="4"/>
        <v>0</v>
      </c>
      <c r="K10" s="1489">
        <f t="shared" si="4"/>
        <v>0</v>
      </c>
    </row>
    <row r="11" spans="1:11" ht="15" x14ac:dyDescent="0.2">
      <c r="A11" s="3"/>
      <c r="B11" s="626" t="s">
        <v>16</v>
      </c>
      <c r="C11" s="624"/>
      <c r="D11" s="625" t="s">
        <v>8</v>
      </c>
      <c r="E11" s="631">
        <f>SUM(E12:E13)</f>
        <v>3900</v>
      </c>
      <c r="F11" s="631">
        <f>SUM(F12:F13)</f>
        <v>-380</v>
      </c>
      <c r="G11" s="631">
        <f>SUM(G12:G13)</f>
        <v>3520</v>
      </c>
      <c r="H11" s="631">
        <f>SUM(H12:H13)</f>
        <v>3451.29</v>
      </c>
      <c r="I11" s="640">
        <f>H11/G11</f>
        <v>0.98048011363636367</v>
      </c>
      <c r="J11" s="631">
        <f>SUM(J12:J13)</f>
        <v>0</v>
      </c>
      <c r="K11" s="1488">
        <f>SUM(K12:K13)</f>
        <v>0</v>
      </c>
    </row>
    <row r="12" spans="1:11" x14ac:dyDescent="0.2">
      <c r="A12" s="4"/>
      <c r="B12" s="4"/>
      <c r="C12" s="5" t="s">
        <v>208</v>
      </c>
      <c r="D12" s="6" t="s">
        <v>209</v>
      </c>
      <c r="E12" s="633">
        <v>0</v>
      </c>
      <c r="F12" s="633">
        <f>G12-E12</f>
        <v>520</v>
      </c>
      <c r="G12" s="634">
        <v>520</v>
      </c>
      <c r="H12" s="1195">
        <v>451.29</v>
      </c>
      <c r="I12" s="1196">
        <f>H12/G12</f>
        <v>0.86786538461538465</v>
      </c>
      <c r="J12" s="1195">
        <v>0</v>
      </c>
      <c r="K12" s="1195">
        <v>0</v>
      </c>
    </row>
    <row r="13" spans="1:11" x14ac:dyDescent="0.2">
      <c r="A13" s="4"/>
      <c r="B13" s="4"/>
      <c r="C13" s="5" t="s">
        <v>220</v>
      </c>
      <c r="D13" s="6" t="s">
        <v>221</v>
      </c>
      <c r="E13" s="633">
        <v>3900</v>
      </c>
      <c r="F13" s="633">
        <f t="shared" ref="F13" si="5">G13-E13</f>
        <v>-900</v>
      </c>
      <c r="G13" s="634">
        <v>3000</v>
      </c>
      <c r="H13" s="1195">
        <v>3000</v>
      </c>
      <c r="I13" s="1196">
        <f t="shared" ref="I13" si="6">H13/G13</f>
        <v>1</v>
      </c>
      <c r="J13" s="1195">
        <v>0</v>
      </c>
      <c r="K13" s="1195">
        <v>0</v>
      </c>
    </row>
    <row r="14" spans="1:11" ht="22.5" x14ac:dyDescent="0.2">
      <c r="A14" s="622" t="s">
        <v>19</v>
      </c>
      <c r="B14" s="622"/>
      <c r="C14" s="622"/>
      <c r="D14" s="623" t="s">
        <v>20</v>
      </c>
      <c r="E14" s="635">
        <f>E15</f>
        <v>0</v>
      </c>
      <c r="F14" s="635">
        <f>F15</f>
        <v>20000</v>
      </c>
      <c r="G14" s="635">
        <f>G15</f>
        <v>20000</v>
      </c>
      <c r="H14" s="635">
        <f>H15</f>
        <v>20000</v>
      </c>
      <c r="I14" s="641">
        <f>H14/G14</f>
        <v>1</v>
      </c>
      <c r="J14" s="635">
        <f>J15</f>
        <v>0</v>
      </c>
      <c r="K14" s="1489">
        <f>K15</f>
        <v>0</v>
      </c>
    </row>
    <row r="15" spans="1:11" ht="15" x14ac:dyDescent="0.2">
      <c r="A15" s="3"/>
      <c r="B15" s="626" t="s">
        <v>21</v>
      </c>
      <c r="C15" s="624"/>
      <c r="D15" s="625" t="s">
        <v>22</v>
      </c>
      <c r="E15" s="631">
        <f>SUM(E16:E16)</f>
        <v>0</v>
      </c>
      <c r="F15" s="631">
        <f>SUM(F16:F16)</f>
        <v>20000</v>
      </c>
      <c r="G15" s="632">
        <f>SUM(G16:G16)</f>
        <v>20000</v>
      </c>
      <c r="H15" s="632">
        <f>SUM(H16:H16)</f>
        <v>20000</v>
      </c>
      <c r="I15" s="646">
        <f>H15/G15</f>
        <v>1</v>
      </c>
      <c r="J15" s="632">
        <f>SUM(J16:J16)</f>
        <v>0</v>
      </c>
      <c r="K15" s="1488">
        <f>SUM(K16:K16)</f>
        <v>0</v>
      </c>
    </row>
    <row r="16" spans="1:11" x14ac:dyDescent="0.2">
      <c r="A16" s="4"/>
      <c r="B16" s="4"/>
      <c r="C16" s="5" t="s">
        <v>220</v>
      </c>
      <c r="D16" s="6" t="s">
        <v>221</v>
      </c>
      <c r="E16" s="633">
        <v>0</v>
      </c>
      <c r="F16" s="633">
        <f>G16-E16</f>
        <v>20000</v>
      </c>
      <c r="G16" s="634">
        <v>20000</v>
      </c>
      <c r="H16" s="1195">
        <v>20000</v>
      </c>
      <c r="I16" s="1196">
        <f>H16/G16</f>
        <v>1</v>
      </c>
      <c r="J16" s="1195">
        <v>0</v>
      </c>
      <c r="K16" s="1195">
        <v>0</v>
      </c>
    </row>
    <row r="17" spans="1:11" ht="22.5" x14ac:dyDescent="0.2">
      <c r="A17" s="622" t="s">
        <v>258</v>
      </c>
      <c r="B17" s="622"/>
      <c r="C17" s="622"/>
      <c r="D17" s="623" t="s">
        <v>259</v>
      </c>
      <c r="E17" s="635">
        <f>E18</f>
        <v>3500</v>
      </c>
      <c r="F17" s="635">
        <f>F18</f>
        <v>0</v>
      </c>
      <c r="G17" s="635">
        <f>G18</f>
        <v>3500</v>
      </c>
      <c r="H17" s="635">
        <f>H18</f>
        <v>1050</v>
      </c>
      <c r="I17" s="641">
        <f t="shared" ref="I17:I26" si="7">H17/G17</f>
        <v>0.3</v>
      </c>
      <c r="J17" s="635">
        <f>J18</f>
        <v>0</v>
      </c>
      <c r="K17" s="1489">
        <f>K18</f>
        <v>0</v>
      </c>
    </row>
    <row r="18" spans="1:11" ht="22.5" x14ac:dyDescent="0.2">
      <c r="A18" s="3"/>
      <c r="B18" s="626" t="s">
        <v>260</v>
      </c>
      <c r="C18" s="624"/>
      <c r="D18" s="625" t="s">
        <v>261</v>
      </c>
      <c r="E18" s="631">
        <f>SUM(E19:E19)</f>
        <v>3500</v>
      </c>
      <c r="F18" s="631">
        <f>SUM(F19:F19)</f>
        <v>0</v>
      </c>
      <c r="G18" s="631">
        <f>SUM(G19:G19)</f>
        <v>3500</v>
      </c>
      <c r="H18" s="631">
        <f>SUM(H19:H19)</f>
        <v>1050</v>
      </c>
      <c r="I18" s="640">
        <f t="shared" si="7"/>
        <v>0.3</v>
      </c>
      <c r="J18" s="631">
        <f>SUM(J19:J19)</f>
        <v>0</v>
      </c>
      <c r="K18" s="1488">
        <f>SUM(K19:K19)</f>
        <v>0</v>
      </c>
    </row>
    <row r="19" spans="1:11" x14ac:dyDescent="0.2">
      <c r="A19" s="4"/>
      <c r="B19" s="4"/>
      <c r="C19" s="5" t="s">
        <v>220</v>
      </c>
      <c r="D19" s="6" t="s">
        <v>221</v>
      </c>
      <c r="E19" s="633">
        <v>3500</v>
      </c>
      <c r="F19" s="633">
        <f>G19-E19</f>
        <v>0</v>
      </c>
      <c r="G19" s="634">
        <v>3500</v>
      </c>
      <c r="H19" s="1195">
        <v>1050</v>
      </c>
      <c r="I19" s="1196">
        <f t="shared" si="7"/>
        <v>0.3</v>
      </c>
      <c r="J19" s="1195">
        <v>0</v>
      </c>
      <c r="K19" s="1195">
        <v>0</v>
      </c>
    </row>
    <row r="20" spans="1:11" ht="22.5" x14ac:dyDescent="0.2">
      <c r="A20" s="622" t="s">
        <v>48</v>
      </c>
      <c r="B20" s="622"/>
      <c r="C20" s="622"/>
      <c r="D20" s="623" t="s">
        <v>49</v>
      </c>
      <c r="E20" s="635">
        <f>E21+E27+E33+E36</f>
        <v>2747463</v>
      </c>
      <c r="F20" s="635">
        <f t="shared" ref="F20:H20" si="8">F21+F27+F33+F36</f>
        <v>2964</v>
      </c>
      <c r="G20" s="635">
        <f t="shared" si="8"/>
        <v>2750427</v>
      </c>
      <c r="H20" s="635">
        <f t="shared" si="8"/>
        <v>2607566.38</v>
      </c>
      <c r="I20" s="641">
        <f t="shared" si="7"/>
        <v>0.94805874869611151</v>
      </c>
      <c r="J20" s="635">
        <f>J21+J27+J33+J36</f>
        <v>201906.96</v>
      </c>
      <c r="K20" s="1489">
        <f t="shared" ref="K20" si="9">K21+K27+K33+K36</f>
        <v>0</v>
      </c>
    </row>
    <row r="21" spans="1:11" ht="15" x14ac:dyDescent="0.2">
      <c r="A21" s="3"/>
      <c r="B21" s="626" t="s">
        <v>50</v>
      </c>
      <c r="C21" s="624"/>
      <c r="D21" s="625" t="s">
        <v>51</v>
      </c>
      <c r="E21" s="631">
        <f>SUM(E22:E26)</f>
        <v>114068</v>
      </c>
      <c r="F21" s="631">
        <f>SUM(F22:F26)</f>
        <v>1984</v>
      </c>
      <c r="G21" s="631">
        <f>SUM(G22:G26)</f>
        <v>116052</v>
      </c>
      <c r="H21" s="631">
        <f>SUM(H22:H26)</f>
        <v>116052</v>
      </c>
      <c r="I21" s="640">
        <f t="shared" si="7"/>
        <v>1</v>
      </c>
      <c r="J21" s="631">
        <f>SUM(J22:J26)</f>
        <v>8303.6</v>
      </c>
      <c r="K21" s="1488">
        <f>SUM(K22:K26)</f>
        <v>0</v>
      </c>
    </row>
    <row r="22" spans="1:11" x14ac:dyDescent="0.2">
      <c r="A22" s="4"/>
      <c r="B22" s="4"/>
      <c r="C22" s="5" t="s">
        <v>206</v>
      </c>
      <c r="D22" s="6" t="s">
        <v>207</v>
      </c>
      <c r="E22" s="633">
        <v>88765</v>
      </c>
      <c r="F22" s="633">
        <f>G22-E22</f>
        <v>0</v>
      </c>
      <c r="G22" s="634">
        <v>88765</v>
      </c>
      <c r="H22" s="1195">
        <v>88765</v>
      </c>
      <c r="I22" s="1196">
        <f t="shared" si="7"/>
        <v>1</v>
      </c>
      <c r="J22" s="1195">
        <v>0</v>
      </c>
      <c r="K22" s="1195">
        <v>0</v>
      </c>
    </row>
    <row r="23" spans="1:11" x14ac:dyDescent="0.2">
      <c r="A23" s="4"/>
      <c r="B23" s="4"/>
      <c r="C23" s="5" t="s">
        <v>264</v>
      </c>
      <c r="D23" s="6" t="s">
        <v>265</v>
      </c>
      <c r="E23" s="633">
        <v>7075</v>
      </c>
      <c r="F23" s="633">
        <f t="shared" ref="F23:F26" si="10">G23-E23</f>
        <v>0</v>
      </c>
      <c r="G23" s="634">
        <v>7075</v>
      </c>
      <c r="H23" s="1195">
        <v>7075</v>
      </c>
      <c r="I23" s="1196">
        <f t="shared" si="7"/>
        <v>1</v>
      </c>
      <c r="J23" s="1195">
        <v>6940.5</v>
      </c>
      <c r="K23" s="1195">
        <v>0</v>
      </c>
    </row>
    <row r="24" spans="1:11" x14ac:dyDescent="0.2">
      <c r="A24" s="4"/>
      <c r="B24" s="4"/>
      <c r="C24" s="5" t="s">
        <v>208</v>
      </c>
      <c r="D24" s="6" t="s">
        <v>209</v>
      </c>
      <c r="E24" s="633">
        <v>15954</v>
      </c>
      <c r="F24" s="633">
        <f t="shared" si="10"/>
        <v>724</v>
      </c>
      <c r="G24" s="634">
        <v>16678</v>
      </c>
      <c r="H24" s="1195">
        <v>16678</v>
      </c>
      <c r="I24" s="1196">
        <f t="shared" si="7"/>
        <v>1</v>
      </c>
      <c r="J24" s="1195">
        <v>1193.06</v>
      </c>
      <c r="K24" s="1195">
        <v>0</v>
      </c>
    </row>
    <row r="25" spans="1:11" x14ac:dyDescent="0.2">
      <c r="A25" s="4"/>
      <c r="B25" s="4"/>
      <c r="C25" s="5" t="s">
        <v>210</v>
      </c>
      <c r="D25" s="6" t="s">
        <v>211</v>
      </c>
      <c r="E25" s="633">
        <v>2274</v>
      </c>
      <c r="F25" s="633">
        <f t="shared" si="10"/>
        <v>74</v>
      </c>
      <c r="G25" s="634">
        <v>2348</v>
      </c>
      <c r="H25" s="1195">
        <v>2348</v>
      </c>
      <c r="I25" s="1196">
        <f t="shared" si="7"/>
        <v>1</v>
      </c>
      <c r="J25" s="1195">
        <v>170.04</v>
      </c>
      <c r="K25" s="1195">
        <v>0</v>
      </c>
    </row>
    <row r="26" spans="1:11" x14ac:dyDescent="0.2">
      <c r="A26" s="4"/>
      <c r="B26" s="4"/>
      <c r="C26" s="5" t="s">
        <v>220</v>
      </c>
      <c r="D26" s="6" t="s">
        <v>221</v>
      </c>
      <c r="E26" s="633">
        <v>0</v>
      </c>
      <c r="F26" s="633">
        <f t="shared" si="10"/>
        <v>1186</v>
      </c>
      <c r="G26" s="634">
        <v>1186</v>
      </c>
      <c r="H26" s="1195">
        <v>1186</v>
      </c>
      <c r="I26" s="1196">
        <f t="shared" si="7"/>
        <v>1</v>
      </c>
      <c r="J26" s="1195">
        <v>0</v>
      </c>
      <c r="K26" s="1195">
        <v>0</v>
      </c>
    </row>
    <row r="27" spans="1:11" ht="22.5" x14ac:dyDescent="0.2">
      <c r="A27" s="3"/>
      <c r="B27" s="626" t="s">
        <v>52</v>
      </c>
      <c r="C27" s="624"/>
      <c r="D27" s="625" t="s">
        <v>53</v>
      </c>
      <c r="E27" s="631">
        <f>SUM(E28:E32)</f>
        <v>2531395</v>
      </c>
      <c r="F27" s="631">
        <f>SUM(F28:F32)</f>
        <v>880</v>
      </c>
      <c r="G27" s="631">
        <f>SUM(G28:G32)</f>
        <v>2532275</v>
      </c>
      <c r="H27" s="631">
        <f>SUM(H28:H32)</f>
        <v>2423822.0099999998</v>
      </c>
      <c r="I27" s="640">
        <f>H27/G27</f>
        <v>0.95717171713182803</v>
      </c>
      <c r="J27" s="631">
        <f>SUM(J28:J32)</f>
        <v>193603.36</v>
      </c>
      <c r="K27" s="1488">
        <f>SUM(K28:K32)</f>
        <v>0</v>
      </c>
    </row>
    <row r="28" spans="1:11" x14ac:dyDescent="0.2">
      <c r="A28" s="4"/>
      <c r="B28" s="4"/>
      <c r="C28" s="5" t="s">
        <v>206</v>
      </c>
      <c r="D28" s="6" t="s">
        <v>207</v>
      </c>
      <c r="E28" s="633">
        <v>1966476</v>
      </c>
      <c r="F28" s="633">
        <f t="shared" ref="F28:F32" si="11">G28-E28</f>
        <v>0</v>
      </c>
      <c r="G28" s="634">
        <v>1966476</v>
      </c>
      <c r="H28" s="1195">
        <v>1893493.8</v>
      </c>
      <c r="I28" s="1196">
        <f t="shared" ref="I28:I32" si="12">H28/G28</f>
        <v>0.9628868086872151</v>
      </c>
      <c r="J28" s="1195">
        <v>0</v>
      </c>
      <c r="K28" s="1195">
        <v>0</v>
      </c>
    </row>
    <row r="29" spans="1:11" x14ac:dyDescent="0.2">
      <c r="A29" s="4"/>
      <c r="B29" s="4"/>
      <c r="C29" s="5" t="s">
        <v>264</v>
      </c>
      <c r="D29" s="6" t="s">
        <v>265</v>
      </c>
      <c r="E29" s="633">
        <v>152032</v>
      </c>
      <c r="F29" s="633">
        <f t="shared" si="11"/>
        <v>0</v>
      </c>
      <c r="G29" s="634">
        <v>152032</v>
      </c>
      <c r="H29" s="1195">
        <v>148884.51999999999</v>
      </c>
      <c r="I29" s="1196">
        <f t="shared" si="12"/>
        <v>0.9792972532098505</v>
      </c>
      <c r="J29" s="1195">
        <v>162946.98000000001</v>
      </c>
      <c r="K29" s="1195">
        <v>0</v>
      </c>
    </row>
    <row r="30" spans="1:11" x14ac:dyDescent="0.2">
      <c r="A30" s="4"/>
      <c r="B30" s="4"/>
      <c r="C30" s="5" t="s">
        <v>208</v>
      </c>
      <c r="D30" s="6" t="s">
        <v>209</v>
      </c>
      <c r="E30" s="633">
        <v>356023</v>
      </c>
      <c r="F30" s="633">
        <f t="shared" si="11"/>
        <v>0</v>
      </c>
      <c r="G30" s="634">
        <v>356023</v>
      </c>
      <c r="H30" s="1195">
        <v>332783.31</v>
      </c>
      <c r="I30" s="1196">
        <f t="shared" si="12"/>
        <v>0.93472418916755373</v>
      </c>
      <c r="J30" s="1195">
        <v>28010.58</v>
      </c>
      <c r="K30" s="1195">
        <v>0</v>
      </c>
    </row>
    <row r="31" spans="1:11" x14ac:dyDescent="0.2">
      <c r="A31" s="4"/>
      <c r="B31" s="4"/>
      <c r="C31" s="5" t="s">
        <v>210</v>
      </c>
      <c r="D31" s="6" t="s">
        <v>211</v>
      </c>
      <c r="E31" s="633">
        <v>47864</v>
      </c>
      <c r="F31" s="633">
        <f t="shared" si="11"/>
        <v>0</v>
      </c>
      <c r="G31" s="634">
        <v>47864</v>
      </c>
      <c r="H31" s="1195">
        <v>38889.379999999997</v>
      </c>
      <c r="I31" s="1196">
        <f t="shared" si="12"/>
        <v>0.81249749289654016</v>
      </c>
      <c r="J31" s="1195">
        <v>2645.8</v>
      </c>
      <c r="K31" s="1195">
        <v>0</v>
      </c>
    </row>
    <row r="32" spans="1:11" x14ac:dyDescent="0.2">
      <c r="A32" s="4"/>
      <c r="B32" s="4"/>
      <c r="C32" s="5" t="s">
        <v>220</v>
      </c>
      <c r="D32" s="6" t="s">
        <v>221</v>
      </c>
      <c r="E32" s="633">
        <v>9000</v>
      </c>
      <c r="F32" s="633">
        <f t="shared" si="11"/>
        <v>880</v>
      </c>
      <c r="G32" s="634">
        <v>9880</v>
      </c>
      <c r="H32" s="1195">
        <v>9771</v>
      </c>
      <c r="I32" s="1196">
        <f t="shared" si="12"/>
        <v>0.98896761133603239</v>
      </c>
      <c r="J32" s="1195">
        <v>0</v>
      </c>
      <c r="K32" s="1195">
        <v>0</v>
      </c>
    </row>
    <row r="33" spans="1:11" ht="22.5" x14ac:dyDescent="0.2">
      <c r="A33" s="3"/>
      <c r="B33" s="626" t="s">
        <v>298</v>
      </c>
      <c r="C33" s="624"/>
      <c r="D33" s="625" t="s">
        <v>299</v>
      </c>
      <c r="E33" s="631">
        <f>SUM(E34:E35)</f>
        <v>2000</v>
      </c>
      <c r="F33" s="631">
        <f>SUM(F34:F35)</f>
        <v>100</v>
      </c>
      <c r="G33" s="631">
        <f>SUM(G34:G35)</f>
        <v>2100</v>
      </c>
      <c r="H33" s="631">
        <f>SUM(H34:H35)</f>
        <v>673.85</v>
      </c>
      <c r="I33" s="640">
        <f>H33/G33</f>
        <v>0.32088095238095238</v>
      </c>
      <c r="J33" s="631">
        <f>SUM(J34:J35)</f>
        <v>0</v>
      </c>
      <c r="K33" s="1488">
        <f>SUM(K34:K35)</f>
        <v>0</v>
      </c>
    </row>
    <row r="34" spans="1:11" x14ac:dyDescent="0.2">
      <c r="A34" s="4"/>
      <c r="B34" s="4"/>
      <c r="C34" s="5" t="s">
        <v>208</v>
      </c>
      <c r="D34" s="6" t="s">
        <v>209</v>
      </c>
      <c r="E34" s="633">
        <v>0</v>
      </c>
      <c r="F34" s="633">
        <f>G34-E34</f>
        <v>100</v>
      </c>
      <c r="G34" s="634">
        <v>100</v>
      </c>
      <c r="H34" s="1195">
        <v>98.85</v>
      </c>
      <c r="I34" s="1196">
        <f>H34/G34</f>
        <v>0.98849999999999993</v>
      </c>
      <c r="J34" s="1195">
        <v>0</v>
      </c>
      <c r="K34" s="1195">
        <v>0</v>
      </c>
    </row>
    <row r="35" spans="1:11" x14ac:dyDescent="0.2">
      <c r="A35" s="4"/>
      <c r="B35" s="4"/>
      <c r="C35" s="5" t="s">
        <v>220</v>
      </c>
      <c r="D35" s="6" t="s">
        <v>221</v>
      </c>
      <c r="E35" s="633">
        <v>2000</v>
      </c>
      <c r="F35" s="633">
        <f t="shared" ref="F35" si="13">G35-E35</f>
        <v>0</v>
      </c>
      <c r="G35" s="634">
        <v>2000</v>
      </c>
      <c r="H35" s="1195">
        <v>575</v>
      </c>
      <c r="I35" s="1196">
        <f t="shared" ref="I35:I48" si="14">H35/G35</f>
        <v>0.28749999999999998</v>
      </c>
      <c r="J35" s="1195">
        <v>0</v>
      </c>
      <c r="K35" s="1195">
        <v>0</v>
      </c>
    </row>
    <row r="36" spans="1:11" ht="15" x14ac:dyDescent="0.2">
      <c r="A36" s="3"/>
      <c r="B36" s="626" t="s">
        <v>300</v>
      </c>
      <c r="C36" s="624"/>
      <c r="D36" s="625" t="s">
        <v>8</v>
      </c>
      <c r="E36" s="631">
        <f>SUM(E37:E37)</f>
        <v>100000</v>
      </c>
      <c r="F36" s="631">
        <f>SUM(F37:F37)</f>
        <v>0</v>
      </c>
      <c r="G36" s="631">
        <f>SUM(G37:G37)</f>
        <v>100000</v>
      </c>
      <c r="H36" s="631">
        <f>SUM(H37:H37)</f>
        <v>67018.52</v>
      </c>
      <c r="I36" s="640">
        <f t="shared" si="14"/>
        <v>0.67018520000000004</v>
      </c>
      <c r="J36" s="631">
        <f>SUM(J37:J37)</f>
        <v>0</v>
      </c>
      <c r="K36" s="1488">
        <f>SUM(K37:K37)</f>
        <v>0</v>
      </c>
    </row>
    <row r="37" spans="1:11" x14ac:dyDescent="0.2">
      <c r="A37" s="4"/>
      <c r="B37" s="4"/>
      <c r="C37" s="5" t="s">
        <v>301</v>
      </c>
      <c r="D37" s="6" t="s">
        <v>302</v>
      </c>
      <c r="E37" s="633">
        <v>100000</v>
      </c>
      <c r="F37" s="633">
        <f t="shared" ref="F37" si="15">G37-E37</f>
        <v>0</v>
      </c>
      <c r="G37" s="634">
        <v>100000</v>
      </c>
      <c r="H37" s="1195">
        <v>67018.52</v>
      </c>
      <c r="I37" s="1196">
        <f t="shared" si="14"/>
        <v>0.67018520000000004</v>
      </c>
      <c r="J37" s="1195">
        <v>0</v>
      </c>
      <c r="K37" s="1195">
        <v>0</v>
      </c>
    </row>
    <row r="38" spans="1:11" ht="33.75" x14ac:dyDescent="0.2">
      <c r="A38" s="622" t="s">
        <v>56</v>
      </c>
      <c r="B38" s="622"/>
      <c r="C38" s="622"/>
      <c r="D38" s="623" t="s">
        <v>57</v>
      </c>
      <c r="E38" s="635">
        <f>E39</f>
        <v>2930</v>
      </c>
      <c r="F38" s="635">
        <f t="shared" ref="F38:H38" si="16">F39</f>
        <v>0</v>
      </c>
      <c r="G38" s="635">
        <f t="shared" si="16"/>
        <v>2930</v>
      </c>
      <c r="H38" s="635">
        <f t="shared" si="16"/>
        <v>2930</v>
      </c>
      <c r="I38" s="641">
        <f t="shared" si="14"/>
        <v>1</v>
      </c>
      <c r="J38" s="635">
        <f t="shared" ref="J38:K38" si="17">J39</f>
        <v>0</v>
      </c>
      <c r="K38" s="1489">
        <f t="shared" si="17"/>
        <v>0</v>
      </c>
    </row>
    <row r="39" spans="1:11" ht="22.5" x14ac:dyDescent="0.2">
      <c r="A39" s="3"/>
      <c r="B39" s="626" t="s">
        <v>59</v>
      </c>
      <c r="C39" s="624"/>
      <c r="D39" s="625" t="s">
        <v>60</v>
      </c>
      <c r="E39" s="631">
        <f>SUM(E40:E42)</f>
        <v>2930</v>
      </c>
      <c r="F39" s="631">
        <f t="shared" ref="F39:H39" si="18">SUM(F40:F42)</f>
        <v>0</v>
      </c>
      <c r="G39" s="631">
        <f t="shared" si="18"/>
        <v>2930</v>
      </c>
      <c r="H39" s="631">
        <f t="shared" si="18"/>
        <v>2930</v>
      </c>
      <c r="I39" s="640">
        <f t="shared" si="14"/>
        <v>1</v>
      </c>
      <c r="J39" s="631">
        <f t="shared" ref="J39:K39" si="19">SUM(J40:J42)</f>
        <v>0</v>
      </c>
      <c r="K39" s="1488">
        <f t="shared" si="19"/>
        <v>0</v>
      </c>
    </row>
    <row r="40" spans="1:11" x14ac:dyDescent="0.2">
      <c r="A40" s="4"/>
      <c r="B40" s="4"/>
      <c r="C40" s="5" t="s">
        <v>206</v>
      </c>
      <c r="D40" s="6" t="s">
        <v>207</v>
      </c>
      <c r="E40" s="633">
        <v>2449</v>
      </c>
      <c r="F40" s="633">
        <f>G40-E40</f>
        <v>0</v>
      </c>
      <c r="G40" s="634">
        <v>2449</v>
      </c>
      <c r="H40" s="1195">
        <v>2449</v>
      </c>
      <c r="I40" s="1196">
        <f t="shared" si="14"/>
        <v>1</v>
      </c>
      <c r="J40" s="1195">
        <v>0</v>
      </c>
      <c r="K40" s="1195">
        <v>0</v>
      </c>
    </row>
    <row r="41" spans="1:11" x14ac:dyDescent="0.2">
      <c r="A41" s="4"/>
      <c r="B41" s="4"/>
      <c r="C41" s="5" t="s">
        <v>208</v>
      </c>
      <c r="D41" s="6" t="s">
        <v>209</v>
      </c>
      <c r="E41" s="633">
        <v>421</v>
      </c>
      <c r="F41" s="633">
        <f t="shared" ref="F41:F42" si="20">G41-E41</f>
        <v>0</v>
      </c>
      <c r="G41" s="634">
        <v>421</v>
      </c>
      <c r="H41" s="1195">
        <v>421</v>
      </c>
      <c r="I41" s="1196">
        <f t="shared" si="14"/>
        <v>1</v>
      </c>
      <c r="J41" s="1195">
        <v>0</v>
      </c>
      <c r="K41" s="1195">
        <v>0</v>
      </c>
    </row>
    <row r="42" spans="1:11" x14ac:dyDescent="0.2">
      <c r="A42" s="4"/>
      <c r="B42" s="4"/>
      <c r="C42" s="5" t="s">
        <v>210</v>
      </c>
      <c r="D42" s="6" t="s">
        <v>211</v>
      </c>
      <c r="E42" s="633">
        <v>60</v>
      </c>
      <c r="F42" s="633">
        <f t="shared" si="20"/>
        <v>0</v>
      </c>
      <c r="G42" s="634">
        <v>60</v>
      </c>
      <c r="H42" s="1195">
        <v>60</v>
      </c>
      <c r="I42" s="1196">
        <f t="shared" si="14"/>
        <v>1</v>
      </c>
      <c r="J42" s="1195">
        <v>0</v>
      </c>
      <c r="K42" s="1195">
        <v>0</v>
      </c>
    </row>
    <row r="43" spans="1:11" ht="22.5" x14ac:dyDescent="0.2">
      <c r="A43" s="622" t="s">
        <v>303</v>
      </c>
      <c r="B43" s="622"/>
      <c r="C43" s="622"/>
      <c r="D43" s="623" t="s">
        <v>304</v>
      </c>
      <c r="E43" s="635">
        <f>E44+E49</f>
        <v>246484</v>
      </c>
      <c r="F43" s="635">
        <f t="shared" ref="F43:H43" si="21">F44+F49</f>
        <v>0</v>
      </c>
      <c r="G43" s="635">
        <f t="shared" si="21"/>
        <v>246484</v>
      </c>
      <c r="H43" s="635">
        <f t="shared" si="21"/>
        <v>238755.61</v>
      </c>
      <c r="I43" s="641">
        <f t="shared" si="14"/>
        <v>0.96864546988851197</v>
      </c>
      <c r="J43" s="635">
        <f>J44+J49</f>
        <v>0</v>
      </c>
      <c r="K43" s="635">
        <f>K44+K49</f>
        <v>0</v>
      </c>
    </row>
    <row r="44" spans="1:11" ht="15" x14ac:dyDescent="0.2">
      <c r="A44" s="3"/>
      <c r="B44" s="626" t="s">
        <v>313</v>
      </c>
      <c r="C44" s="624"/>
      <c r="D44" s="625" t="s">
        <v>314</v>
      </c>
      <c r="E44" s="631">
        <f>SUM(E45:E48)</f>
        <v>30964</v>
      </c>
      <c r="F44" s="631">
        <f>SUM(F45:F48)</f>
        <v>0</v>
      </c>
      <c r="G44" s="631">
        <f>SUM(G45:G48)</f>
        <v>30964</v>
      </c>
      <c r="H44" s="631">
        <f>SUM(H45:H48)</f>
        <v>30808.87</v>
      </c>
      <c r="I44" s="640">
        <f t="shared" si="14"/>
        <v>0.99498998837359509</v>
      </c>
      <c r="J44" s="631">
        <f>SUM(J45:J48)</f>
        <v>0</v>
      </c>
      <c r="K44" s="1488">
        <f>SUM(K45:K48)</f>
        <v>0</v>
      </c>
    </row>
    <row r="45" spans="1:11" x14ac:dyDescent="0.2">
      <c r="A45" s="4"/>
      <c r="B45" s="4"/>
      <c r="C45" s="5" t="s">
        <v>206</v>
      </c>
      <c r="D45" s="6" t="s">
        <v>207</v>
      </c>
      <c r="E45" s="633">
        <v>24000</v>
      </c>
      <c r="F45" s="633">
        <f t="shared" ref="F45:F48" si="22">G45-E45</f>
        <v>0</v>
      </c>
      <c r="G45" s="634">
        <v>24000</v>
      </c>
      <c r="H45" s="1195">
        <v>23984.11</v>
      </c>
      <c r="I45" s="1196">
        <f t="shared" si="14"/>
        <v>0.99933791666666671</v>
      </c>
      <c r="J45" s="1195">
        <v>0</v>
      </c>
      <c r="K45" s="1195">
        <v>0</v>
      </c>
    </row>
    <row r="46" spans="1:11" x14ac:dyDescent="0.2">
      <c r="A46" s="4"/>
      <c r="B46" s="4"/>
      <c r="C46" s="5" t="s">
        <v>264</v>
      </c>
      <c r="D46" s="6" t="s">
        <v>265</v>
      </c>
      <c r="E46" s="633">
        <v>1881</v>
      </c>
      <c r="F46" s="633">
        <f t="shared" si="22"/>
        <v>0</v>
      </c>
      <c r="G46" s="634">
        <v>1881</v>
      </c>
      <c r="H46" s="1195">
        <v>1844.51</v>
      </c>
      <c r="I46" s="1196">
        <f t="shared" si="14"/>
        <v>0.98060074428495481</v>
      </c>
      <c r="J46" s="1195">
        <v>0</v>
      </c>
      <c r="K46" s="1195">
        <v>0</v>
      </c>
    </row>
    <row r="47" spans="1:11" x14ac:dyDescent="0.2">
      <c r="A47" s="4"/>
      <c r="B47" s="4"/>
      <c r="C47" s="5" t="s">
        <v>208</v>
      </c>
      <c r="D47" s="6" t="s">
        <v>209</v>
      </c>
      <c r="E47" s="633">
        <v>4449</v>
      </c>
      <c r="F47" s="633">
        <f t="shared" si="22"/>
        <v>0</v>
      </c>
      <c r="G47" s="634">
        <v>4449</v>
      </c>
      <c r="H47" s="1195">
        <v>4426.53</v>
      </c>
      <c r="I47" s="1196">
        <f t="shared" si="14"/>
        <v>0.99494942683749155</v>
      </c>
      <c r="J47" s="1195">
        <v>0</v>
      </c>
      <c r="K47" s="1195">
        <v>0</v>
      </c>
    </row>
    <row r="48" spans="1:11" x14ac:dyDescent="0.2">
      <c r="A48" s="4"/>
      <c r="B48" s="4"/>
      <c r="C48" s="5" t="s">
        <v>210</v>
      </c>
      <c r="D48" s="6" t="s">
        <v>211</v>
      </c>
      <c r="E48" s="633">
        <v>634</v>
      </c>
      <c r="F48" s="633">
        <f t="shared" si="22"/>
        <v>0</v>
      </c>
      <c r="G48" s="634">
        <v>634</v>
      </c>
      <c r="H48" s="1195">
        <v>553.72</v>
      </c>
      <c r="I48" s="1196">
        <f t="shared" si="14"/>
        <v>0.87337539432176658</v>
      </c>
      <c r="J48" s="1195">
        <v>0</v>
      </c>
      <c r="K48" s="1195">
        <v>0</v>
      </c>
    </row>
    <row r="49" spans="1:11" ht="15" x14ac:dyDescent="0.2">
      <c r="A49" s="3"/>
      <c r="B49" s="626" t="s">
        <v>319</v>
      </c>
      <c r="C49" s="624"/>
      <c r="D49" s="625" t="s">
        <v>320</v>
      </c>
      <c r="E49" s="631">
        <f>SUM(E50:E53)</f>
        <v>215520</v>
      </c>
      <c r="F49" s="631">
        <f>SUM(F50:F53)</f>
        <v>0</v>
      </c>
      <c r="G49" s="631">
        <f>SUM(G50:G53)</f>
        <v>215520</v>
      </c>
      <c r="H49" s="631">
        <f>SUM(H50:H53)</f>
        <v>207946.74</v>
      </c>
      <c r="I49" s="640">
        <f>H49/G49</f>
        <v>0.96486052338530059</v>
      </c>
      <c r="J49" s="631">
        <f>SUM(J50:J53)</f>
        <v>0</v>
      </c>
      <c r="K49" s="1488">
        <f>SUM(K50:K53)</f>
        <v>0</v>
      </c>
    </row>
    <row r="50" spans="1:11" x14ac:dyDescent="0.2">
      <c r="A50" s="4"/>
      <c r="B50" s="4"/>
      <c r="C50" s="5" t="s">
        <v>206</v>
      </c>
      <c r="D50" s="6" t="s">
        <v>207</v>
      </c>
      <c r="E50" s="633">
        <v>169477</v>
      </c>
      <c r="F50" s="633">
        <f t="shared" ref="F50:F53" si="23">G50-E50</f>
        <v>0</v>
      </c>
      <c r="G50" s="634">
        <v>169477</v>
      </c>
      <c r="H50" s="1195">
        <v>164525.51999999999</v>
      </c>
      <c r="I50" s="1196">
        <f t="shared" ref="I50:I53" si="24">H50/G50</f>
        <v>0.97078376416858914</v>
      </c>
      <c r="J50" s="1195">
        <v>0</v>
      </c>
      <c r="K50" s="1195">
        <v>0</v>
      </c>
    </row>
    <row r="51" spans="1:11" x14ac:dyDescent="0.2">
      <c r="A51" s="4"/>
      <c r="B51" s="4"/>
      <c r="C51" s="5" t="s">
        <v>264</v>
      </c>
      <c r="D51" s="6" t="s">
        <v>265</v>
      </c>
      <c r="E51" s="633">
        <v>12598</v>
      </c>
      <c r="F51" s="633">
        <f t="shared" si="23"/>
        <v>0</v>
      </c>
      <c r="G51" s="634">
        <v>12598</v>
      </c>
      <c r="H51" s="1195">
        <v>12227.82</v>
      </c>
      <c r="I51" s="1196">
        <f t="shared" si="24"/>
        <v>0.97061597078901407</v>
      </c>
      <c r="J51" s="1195">
        <v>0</v>
      </c>
      <c r="K51" s="1195">
        <v>0</v>
      </c>
    </row>
    <row r="52" spans="1:11" x14ac:dyDescent="0.2">
      <c r="A52" s="4"/>
      <c r="B52" s="4"/>
      <c r="C52" s="5" t="s">
        <v>208</v>
      </c>
      <c r="D52" s="6" t="s">
        <v>209</v>
      </c>
      <c r="E52" s="633">
        <v>29273</v>
      </c>
      <c r="F52" s="633">
        <f t="shared" si="23"/>
        <v>0</v>
      </c>
      <c r="G52" s="634">
        <v>29273</v>
      </c>
      <c r="H52" s="1195">
        <v>27874.52</v>
      </c>
      <c r="I52" s="1196">
        <f t="shared" si="24"/>
        <v>0.95222628360605333</v>
      </c>
      <c r="J52" s="1195">
        <v>0</v>
      </c>
      <c r="K52" s="1195">
        <v>0</v>
      </c>
    </row>
    <row r="53" spans="1:11" x14ac:dyDescent="0.2">
      <c r="A53" s="4"/>
      <c r="B53" s="4"/>
      <c r="C53" s="5" t="s">
        <v>210</v>
      </c>
      <c r="D53" s="6" t="s">
        <v>211</v>
      </c>
      <c r="E53" s="633">
        <v>4172</v>
      </c>
      <c r="F53" s="633">
        <f t="shared" si="23"/>
        <v>0</v>
      </c>
      <c r="G53" s="634">
        <v>4172</v>
      </c>
      <c r="H53" s="1195">
        <v>3318.88</v>
      </c>
      <c r="I53" s="1196">
        <f t="shared" si="24"/>
        <v>0.79551294343240653</v>
      </c>
      <c r="J53" s="1195">
        <v>0</v>
      </c>
      <c r="K53" s="1195">
        <v>0</v>
      </c>
    </row>
    <row r="54" spans="1:11" ht="22.5" x14ac:dyDescent="0.2">
      <c r="A54" s="622" t="s">
        <v>123</v>
      </c>
      <c r="B54" s="622"/>
      <c r="C54" s="622"/>
      <c r="D54" s="623" t="s">
        <v>124</v>
      </c>
      <c r="E54" s="635">
        <f>E55+E61+E67+E73+E79+E85</f>
        <v>14296432</v>
      </c>
      <c r="F54" s="635">
        <f t="shared" ref="F54:H54" si="25">F55+F61+F67+F73+F79+F85</f>
        <v>-28814</v>
      </c>
      <c r="G54" s="635">
        <f t="shared" si="25"/>
        <v>14267618</v>
      </c>
      <c r="H54" s="635">
        <f t="shared" si="25"/>
        <v>14207533.67</v>
      </c>
      <c r="I54" s="641">
        <f>H54/G54</f>
        <v>0.99578876235682789</v>
      </c>
      <c r="J54" s="635">
        <f>J55+J61+J67+J73+J79+J85</f>
        <v>1446827.74</v>
      </c>
      <c r="K54" s="635">
        <f>K55+K61+K67+K73+K79+K85</f>
        <v>0</v>
      </c>
    </row>
    <row r="55" spans="1:11" ht="15" x14ac:dyDescent="0.2">
      <c r="A55" s="3"/>
      <c r="B55" s="626" t="s">
        <v>125</v>
      </c>
      <c r="C55" s="624"/>
      <c r="D55" s="625" t="s">
        <v>126</v>
      </c>
      <c r="E55" s="631">
        <f>SUM(E56:E60)</f>
        <v>7141378</v>
      </c>
      <c r="F55" s="631">
        <f>SUM(F56:F60)</f>
        <v>204484</v>
      </c>
      <c r="G55" s="631">
        <f>SUM(G56:G60)</f>
        <v>7345862</v>
      </c>
      <c r="H55" s="631">
        <f>SUM(H56:H60)</f>
        <v>7335067.540000001</v>
      </c>
      <c r="I55" s="640">
        <f>H55/G55</f>
        <v>0.99853053868967334</v>
      </c>
      <c r="J55" s="631">
        <f>SUM(J56:J60)</f>
        <v>779875.77</v>
      </c>
      <c r="K55" s="1488">
        <f>SUM(K56:K60)</f>
        <v>0</v>
      </c>
    </row>
    <row r="56" spans="1:11" x14ac:dyDescent="0.2">
      <c r="A56" s="4"/>
      <c r="B56" s="4"/>
      <c r="C56" s="5" t="s">
        <v>206</v>
      </c>
      <c r="D56" s="6" t="s">
        <v>207</v>
      </c>
      <c r="E56" s="633">
        <v>5421162</v>
      </c>
      <c r="F56" s="633">
        <f t="shared" ref="F56:F60" si="26">G56-E56</f>
        <v>246000</v>
      </c>
      <c r="G56" s="634">
        <v>5667162</v>
      </c>
      <c r="H56" s="1195">
        <v>5663259.4400000004</v>
      </c>
      <c r="I56" s="1196">
        <f t="shared" ref="I56:I60" si="27">H56/G56</f>
        <v>0.99931137313526597</v>
      </c>
      <c r="J56" s="1195">
        <v>145587.57</v>
      </c>
      <c r="K56" s="1195">
        <v>0</v>
      </c>
    </row>
    <row r="57" spans="1:11" x14ac:dyDescent="0.2">
      <c r="A57" s="4"/>
      <c r="B57" s="4"/>
      <c r="C57" s="5" t="s">
        <v>264</v>
      </c>
      <c r="D57" s="6" t="s">
        <v>265</v>
      </c>
      <c r="E57" s="633">
        <v>459500</v>
      </c>
      <c r="F57" s="633">
        <f t="shared" si="26"/>
        <v>-16316</v>
      </c>
      <c r="G57" s="634">
        <v>443184</v>
      </c>
      <c r="H57" s="1195">
        <v>442922.09</v>
      </c>
      <c r="I57" s="1196">
        <f t="shared" si="27"/>
        <v>0.99940902649915164</v>
      </c>
      <c r="J57" s="1195">
        <v>460821.78</v>
      </c>
      <c r="K57" s="1195">
        <v>0</v>
      </c>
    </row>
    <row r="58" spans="1:11" x14ac:dyDescent="0.2">
      <c r="A58" s="4"/>
      <c r="B58" s="4"/>
      <c r="C58" s="5" t="s">
        <v>208</v>
      </c>
      <c r="D58" s="6" t="s">
        <v>209</v>
      </c>
      <c r="E58" s="633">
        <v>1064729</v>
      </c>
      <c r="F58" s="633">
        <f t="shared" si="26"/>
        <v>-13000</v>
      </c>
      <c r="G58" s="634">
        <v>1051729</v>
      </c>
      <c r="H58" s="1195">
        <v>1049348.28</v>
      </c>
      <c r="I58" s="1196">
        <f t="shared" si="27"/>
        <v>0.99773637505479074</v>
      </c>
      <c r="J58" s="1195">
        <v>152347.35</v>
      </c>
      <c r="K58" s="1195">
        <v>0</v>
      </c>
    </row>
    <row r="59" spans="1:11" x14ac:dyDescent="0.2">
      <c r="A59" s="4"/>
      <c r="B59" s="4"/>
      <c r="C59" s="5" t="s">
        <v>210</v>
      </c>
      <c r="D59" s="6" t="s">
        <v>211</v>
      </c>
      <c r="E59" s="633">
        <v>151961</v>
      </c>
      <c r="F59" s="633">
        <f t="shared" si="26"/>
        <v>-11200</v>
      </c>
      <c r="G59" s="634">
        <v>140761</v>
      </c>
      <c r="H59" s="1195">
        <v>137104.74</v>
      </c>
      <c r="I59" s="1196">
        <f t="shared" si="27"/>
        <v>0.97402504955207758</v>
      </c>
      <c r="J59" s="1195">
        <v>21119.07</v>
      </c>
      <c r="K59" s="1195">
        <v>0</v>
      </c>
    </row>
    <row r="60" spans="1:11" x14ac:dyDescent="0.2">
      <c r="A60" s="4"/>
      <c r="B60" s="4"/>
      <c r="C60" s="5" t="s">
        <v>220</v>
      </c>
      <c r="D60" s="6" t="s">
        <v>221</v>
      </c>
      <c r="E60" s="633">
        <v>44026</v>
      </c>
      <c r="F60" s="633">
        <f t="shared" si="26"/>
        <v>-1000</v>
      </c>
      <c r="G60" s="634">
        <v>43026</v>
      </c>
      <c r="H60" s="1195">
        <v>42432.99</v>
      </c>
      <c r="I60" s="1196">
        <f t="shared" si="27"/>
        <v>0.98621740343048381</v>
      </c>
      <c r="J60" s="1195">
        <v>0</v>
      </c>
      <c r="K60" s="1195">
        <v>0</v>
      </c>
    </row>
    <row r="61" spans="1:11" ht="22.5" x14ac:dyDescent="0.2">
      <c r="A61" s="3"/>
      <c r="B61" s="626" t="s">
        <v>127</v>
      </c>
      <c r="C61" s="624"/>
      <c r="D61" s="625" t="s">
        <v>128</v>
      </c>
      <c r="E61" s="631">
        <f>SUM(E62:E66)</f>
        <v>926520</v>
      </c>
      <c r="F61" s="631">
        <f>SUM(F62:F66)</f>
        <v>-9346</v>
      </c>
      <c r="G61" s="631">
        <f>SUM(G62:G66)</f>
        <v>917174</v>
      </c>
      <c r="H61" s="631">
        <f>SUM(H62:H66)</f>
        <v>897698.62999999989</v>
      </c>
      <c r="I61" s="640">
        <f>H61/G61</f>
        <v>0.97876589393070446</v>
      </c>
      <c r="J61" s="631">
        <f>SUM(J62:J66)</f>
        <v>78941.440000000002</v>
      </c>
      <c r="K61" s="1488">
        <f>SUM(K62:K66)</f>
        <v>0</v>
      </c>
    </row>
    <row r="62" spans="1:11" x14ac:dyDescent="0.2">
      <c r="A62" s="4"/>
      <c r="B62" s="4"/>
      <c r="C62" s="5" t="s">
        <v>206</v>
      </c>
      <c r="D62" s="6" t="s">
        <v>207</v>
      </c>
      <c r="E62" s="633">
        <v>711836</v>
      </c>
      <c r="F62" s="633">
        <f t="shared" ref="F62:F66" si="28">G62-E62</f>
        <v>-6082</v>
      </c>
      <c r="G62" s="634">
        <v>705754</v>
      </c>
      <c r="H62" s="1195">
        <v>693282.45</v>
      </c>
      <c r="I62" s="1196">
        <f t="shared" ref="I62:I66" si="29">H62/G62</f>
        <v>0.98232875761242577</v>
      </c>
      <c r="J62" s="1195">
        <v>2911.18</v>
      </c>
      <c r="K62" s="1195">
        <v>0</v>
      </c>
    </row>
    <row r="63" spans="1:11" x14ac:dyDescent="0.2">
      <c r="A63" s="4"/>
      <c r="B63" s="4"/>
      <c r="C63" s="5" t="s">
        <v>264</v>
      </c>
      <c r="D63" s="6" t="s">
        <v>265</v>
      </c>
      <c r="E63" s="633">
        <v>59400</v>
      </c>
      <c r="F63" s="633">
        <f t="shared" si="28"/>
        <v>-3171</v>
      </c>
      <c r="G63" s="634">
        <v>56229</v>
      </c>
      <c r="H63" s="1195">
        <v>55804.08</v>
      </c>
      <c r="I63" s="1196">
        <f t="shared" si="29"/>
        <v>0.99244304540361739</v>
      </c>
      <c r="J63" s="1195">
        <v>55039.99</v>
      </c>
      <c r="K63" s="1195">
        <v>0</v>
      </c>
    </row>
    <row r="64" spans="1:11" x14ac:dyDescent="0.2">
      <c r="A64" s="4"/>
      <c r="B64" s="4"/>
      <c r="C64" s="5" t="s">
        <v>208</v>
      </c>
      <c r="D64" s="6" t="s">
        <v>209</v>
      </c>
      <c r="E64" s="633">
        <v>135867</v>
      </c>
      <c r="F64" s="633">
        <f t="shared" si="28"/>
        <v>-12018</v>
      </c>
      <c r="G64" s="634">
        <v>123849</v>
      </c>
      <c r="H64" s="1195">
        <v>120283.01</v>
      </c>
      <c r="I64" s="1196">
        <f t="shared" si="29"/>
        <v>0.97120695362901599</v>
      </c>
      <c r="J64" s="1195">
        <v>18264.830000000002</v>
      </c>
      <c r="K64" s="1195">
        <v>0</v>
      </c>
    </row>
    <row r="65" spans="1:11" x14ac:dyDescent="0.2">
      <c r="A65" s="4"/>
      <c r="B65" s="4"/>
      <c r="C65" s="5" t="s">
        <v>210</v>
      </c>
      <c r="D65" s="6" t="s">
        <v>211</v>
      </c>
      <c r="E65" s="633">
        <v>19417</v>
      </c>
      <c r="F65" s="633">
        <f t="shared" si="28"/>
        <v>425</v>
      </c>
      <c r="G65" s="634">
        <v>19842</v>
      </c>
      <c r="H65" s="1195">
        <v>16829.09</v>
      </c>
      <c r="I65" s="1196">
        <f t="shared" si="29"/>
        <v>0.84815492389880054</v>
      </c>
      <c r="J65" s="1195">
        <v>2725.44</v>
      </c>
      <c r="K65" s="1195">
        <v>0</v>
      </c>
    </row>
    <row r="66" spans="1:11" x14ac:dyDescent="0.2">
      <c r="A66" s="4"/>
      <c r="B66" s="4"/>
      <c r="C66" s="5" t="s">
        <v>220</v>
      </c>
      <c r="D66" s="6" t="s">
        <v>221</v>
      </c>
      <c r="E66" s="633">
        <v>0</v>
      </c>
      <c r="F66" s="633">
        <f t="shared" si="28"/>
        <v>11500</v>
      </c>
      <c r="G66" s="634">
        <v>11500</v>
      </c>
      <c r="H66" s="1195">
        <v>11500</v>
      </c>
      <c r="I66" s="1196">
        <f t="shared" si="29"/>
        <v>1</v>
      </c>
      <c r="J66" s="1195">
        <v>0</v>
      </c>
      <c r="K66" s="1195">
        <v>0</v>
      </c>
    </row>
    <row r="67" spans="1:11" ht="15" x14ac:dyDescent="0.2">
      <c r="A67" s="3"/>
      <c r="B67" s="626" t="s">
        <v>130</v>
      </c>
      <c r="C67" s="624"/>
      <c r="D67" s="625" t="s">
        <v>131</v>
      </c>
      <c r="E67" s="631">
        <f>SUM(E68:E72)</f>
        <v>2301615</v>
      </c>
      <c r="F67" s="631">
        <f>SUM(F68:F72)</f>
        <v>1365</v>
      </c>
      <c r="G67" s="631">
        <f>SUM(G68:G72)</f>
        <v>2302980</v>
      </c>
      <c r="H67" s="631">
        <f>SUM(H68:H72)</f>
        <v>2288879.2599999998</v>
      </c>
      <c r="I67" s="640">
        <f>H67/G67</f>
        <v>0.99387717652780305</v>
      </c>
      <c r="J67" s="631">
        <f>SUM(J68:J72)</f>
        <v>227499.34999999998</v>
      </c>
      <c r="K67" s="1488">
        <f>SUM(K68:K72)</f>
        <v>0</v>
      </c>
    </row>
    <row r="68" spans="1:11" x14ac:dyDescent="0.2">
      <c r="A68" s="4"/>
      <c r="B68" s="4"/>
      <c r="C68" s="5" t="s">
        <v>206</v>
      </c>
      <c r="D68" s="6" t="s">
        <v>207</v>
      </c>
      <c r="E68" s="633">
        <v>1763995</v>
      </c>
      <c r="F68" s="633">
        <f t="shared" ref="F68:F72" si="30">G68-E68</f>
        <v>38125</v>
      </c>
      <c r="G68" s="634">
        <v>1802120</v>
      </c>
      <c r="H68" s="1195">
        <v>1792194.31</v>
      </c>
      <c r="I68" s="1196">
        <f t="shared" ref="I68:I72" si="31">H68/G68</f>
        <v>0.99449221472487959</v>
      </c>
      <c r="J68" s="1195">
        <v>33502.559999999998</v>
      </c>
      <c r="K68" s="1195">
        <v>0</v>
      </c>
    </row>
    <row r="69" spans="1:11" x14ac:dyDescent="0.2">
      <c r="A69" s="4"/>
      <c r="B69" s="4"/>
      <c r="C69" s="5" t="s">
        <v>264</v>
      </c>
      <c r="D69" s="6" t="s">
        <v>265</v>
      </c>
      <c r="E69" s="633">
        <v>146000</v>
      </c>
      <c r="F69" s="633">
        <f t="shared" si="30"/>
        <v>-11960</v>
      </c>
      <c r="G69" s="634">
        <v>134040</v>
      </c>
      <c r="H69" s="1195">
        <v>134005.24</v>
      </c>
      <c r="I69" s="1196">
        <f t="shared" si="31"/>
        <v>0.9997406744255446</v>
      </c>
      <c r="J69" s="1195">
        <v>138758.29999999999</v>
      </c>
      <c r="K69" s="1195">
        <v>0</v>
      </c>
    </row>
    <row r="70" spans="1:11" x14ac:dyDescent="0.2">
      <c r="A70" s="4"/>
      <c r="B70" s="4"/>
      <c r="C70" s="5" t="s">
        <v>208</v>
      </c>
      <c r="D70" s="6" t="s">
        <v>209</v>
      </c>
      <c r="E70" s="633">
        <v>337731</v>
      </c>
      <c r="F70" s="633">
        <f t="shared" si="30"/>
        <v>-18500</v>
      </c>
      <c r="G70" s="634">
        <v>319231</v>
      </c>
      <c r="H70" s="1195">
        <v>316630.95</v>
      </c>
      <c r="I70" s="1196">
        <f t="shared" si="31"/>
        <v>0.99185527094799697</v>
      </c>
      <c r="J70" s="1195">
        <v>49178.49</v>
      </c>
      <c r="K70" s="1195">
        <v>0</v>
      </c>
    </row>
    <row r="71" spans="1:11" x14ac:dyDescent="0.2">
      <c r="A71" s="4"/>
      <c r="B71" s="4"/>
      <c r="C71" s="5" t="s">
        <v>210</v>
      </c>
      <c r="D71" s="6" t="s">
        <v>211</v>
      </c>
      <c r="E71" s="633">
        <v>48389</v>
      </c>
      <c r="F71" s="633">
        <f t="shared" si="30"/>
        <v>-4300</v>
      </c>
      <c r="G71" s="634">
        <v>44089</v>
      </c>
      <c r="H71" s="1195">
        <v>42548.76</v>
      </c>
      <c r="I71" s="1196">
        <f t="shared" si="31"/>
        <v>0.96506520900904991</v>
      </c>
      <c r="J71" s="1195">
        <v>6060</v>
      </c>
      <c r="K71" s="1195">
        <v>0</v>
      </c>
    </row>
    <row r="72" spans="1:11" x14ac:dyDescent="0.2">
      <c r="A72" s="4"/>
      <c r="B72" s="4"/>
      <c r="C72" s="5" t="s">
        <v>220</v>
      </c>
      <c r="D72" s="6" t="s">
        <v>221</v>
      </c>
      <c r="E72" s="633">
        <v>5500</v>
      </c>
      <c r="F72" s="633">
        <f t="shared" si="30"/>
        <v>-2000</v>
      </c>
      <c r="G72" s="634">
        <v>3500</v>
      </c>
      <c r="H72" s="1195">
        <v>3500</v>
      </c>
      <c r="I72" s="1196">
        <f t="shared" si="31"/>
        <v>1</v>
      </c>
      <c r="J72" s="1195">
        <v>0</v>
      </c>
      <c r="K72" s="1195">
        <v>0</v>
      </c>
    </row>
    <row r="73" spans="1:11" ht="15" x14ac:dyDescent="0.2">
      <c r="A73" s="3"/>
      <c r="B73" s="626" t="s">
        <v>136</v>
      </c>
      <c r="C73" s="624"/>
      <c r="D73" s="625" t="s">
        <v>137</v>
      </c>
      <c r="E73" s="631">
        <f>SUM(E74:E78)</f>
        <v>3104180</v>
      </c>
      <c r="F73" s="631">
        <f>SUM(F74:F78)</f>
        <v>-215054</v>
      </c>
      <c r="G73" s="631">
        <f>SUM(G74:G78)</f>
        <v>2889126</v>
      </c>
      <c r="H73" s="631">
        <f>SUM(H74:H78)</f>
        <v>2879120.1199999996</v>
      </c>
      <c r="I73" s="640">
        <f>H73/G73</f>
        <v>0.99653671040999925</v>
      </c>
      <c r="J73" s="631">
        <f>SUM(J74:J78)</f>
        <v>285215.81</v>
      </c>
      <c r="K73" s="1488">
        <f>SUM(K74:K78)</f>
        <v>0</v>
      </c>
    </row>
    <row r="74" spans="1:11" x14ac:dyDescent="0.2">
      <c r="A74" s="4"/>
      <c r="B74" s="4"/>
      <c r="C74" s="5" t="s">
        <v>206</v>
      </c>
      <c r="D74" s="6" t="s">
        <v>207</v>
      </c>
      <c r="E74" s="633">
        <v>2379227</v>
      </c>
      <c r="F74" s="633">
        <f t="shared" ref="F74:F78" si="32">G74-E74</f>
        <v>-139500</v>
      </c>
      <c r="G74" s="634">
        <v>2239727</v>
      </c>
      <c r="H74" s="1195">
        <v>2233790.7599999998</v>
      </c>
      <c r="I74" s="1196">
        <f t="shared" ref="I74:I78" si="33">H74/G74</f>
        <v>0.99734956983596657</v>
      </c>
      <c r="J74" s="1195">
        <v>45420.78</v>
      </c>
      <c r="K74" s="1195">
        <v>0</v>
      </c>
    </row>
    <row r="75" spans="1:11" x14ac:dyDescent="0.2">
      <c r="A75" s="4"/>
      <c r="B75" s="4"/>
      <c r="C75" s="5" t="s">
        <v>264</v>
      </c>
      <c r="D75" s="6" t="s">
        <v>265</v>
      </c>
      <c r="E75" s="633">
        <v>185500</v>
      </c>
      <c r="F75" s="633">
        <f t="shared" si="32"/>
        <v>-8012</v>
      </c>
      <c r="G75" s="634">
        <v>177488</v>
      </c>
      <c r="H75" s="1195">
        <v>177486.4</v>
      </c>
      <c r="I75" s="1196">
        <f t="shared" si="33"/>
        <v>0.9999909853060488</v>
      </c>
      <c r="J75" s="1195">
        <v>174947.77</v>
      </c>
      <c r="K75" s="1195">
        <v>0</v>
      </c>
    </row>
    <row r="76" spans="1:11" x14ac:dyDescent="0.2">
      <c r="A76" s="4"/>
      <c r="B76" s="4"/>
      <c r="C76" s="5" t="s">
        <v>208</v>
      </c>
      <c r="D76" s="6" t="s">
        <v>209</v>
      </c>
      <c r="E76" s="633">
        <v>467159</v>
      </c>
      <c r="F76" s="633">
        <f t="shared" si="32"/>
        <v>-56800</v>
      </c>
      <c r="G76" s="634">
        <v>410359</v>
      </c>
      <c r="H76" s="1195">
        <v>408658.74</v>
      </c>
      <c r="I76" s="1196">
        <f t="shared" si="33"/>
        <v>0.99585665234587273</v>
      </c>
      <c r="J76" s="1195">
        <v>56848.82</v>
      </c>
      <c r="K76" s="1195">
        <v>0</v>
      </c>
    </row>
    <row r="77" spans="1:11" x14ac:dyDescent="0.2">
      <c r="A77" s="4"/>
      <c r="B77" s="4"/>
      <c r="C77" s="5" t="s">
        <v>210</v>
      </c>
      <c r="D77" s="6" t="s">
        <v>211</v>
      </c>
      <c r="E77" s="633">
        <v>66420</v>
      </c>
      <c r="F77" s="633">
        <f t="shared" si="32"/>
        <v>-10700</v>
      </c>
      <c r="G77" s="634">
        <v>55720</v>
      </c>
      <c r="H77" s="1195">
        <v>53352.22</v>
      </c>
      <c r="I77" s="1196">
        <f t="shared" si="33"/>
        <v>0.95750574300071789</v>
      </c>
      <c r="J77" s="1195">
        <v>7998.44</v>
      </c>
      <c r="K77" s="1195">
        <v>0</v>
      </c>
    </row>
    <row r="78" spans="1:11" x14ac:dyDescent="0.2">
      <c r="A78" s="4"/>
      <c r="B78" s="4"/>
      <c r="C78" s="5" t="s">
        <v>220</v>
      </c>
      <c r="D78" s="6" t="s">
        <v>221</v>
      </c>
      <c r="E78" s="633">
        <v>5874</v>
      </c>
      <c r="F78" s="633">
        <f t="shared" si="32"/>
        <v>-42</v>
      </c>
      <c r="G78" s="634">
        <v>5832</v>
      </c>
      <c r="H78" s="1195">
        <v>5832</v>
      </c>
      <c r="I78" s="1196">
        <f t="shared" si="33"/>
        <v>1</v>
      </c>
      <c r="J78" s="1195">
        <v>0</v>
      </c>
      <c r="K78" s="1195">
        <v>0</v>
      </c>
    </row>
    <row r="79" spans="1:11" ht="22.5" x14ac:dyDescent="0.2">
      <c r="A79" s="3"/>
      <c r="B79" s="626" t="s">
        <v>341</v>
      </c>
      <c r="C79" s="624"/>
      <c r="D79" s="625" t="s">
        <v>342</v>
      </c>
      <c r="E79" s="631">
        <f>SUM(E80:E84)</f>
        <v>518432</v>
      </c>
      <c r="F79" s="631">
        <f>SUM(F80:F84)</f>
        <v>-2200</v>
      </c>
      <c r="G79" s="631">
        <f>SUM(G80:G84)</f>
        <v>516232</v>
      </c>
      <c r="H79" s="631">
        <f>SUM(H80:H84)</f>
        <v>514210.14999999997</v>
      </c>
      <c r="I79" s="640">
        <f>H79/G79</f>
        <v>0.99608344697732798</v>
      </c>
      <c r="J79" s="631">
        <f>SUM(J80:J84)</f>
        <v>47613.630000000005</v>
      </c>
      <c r="K79" s="1488">
        <f>SUM(K80:K84)</f>
        <v>0</v>
      </c>
    </row>
    <row r="80" spans="1:11" x14ac:dyDescent="0.2">
      <c r="A80" s="4"/>
      <c r="B80" s="4"/>
      <c r="C80" s="5" t="s">
        <v>206</v>
      </c>
      <c r="D80" s="6" t="s">
        <v>207</v>
      </c>
      <c r="E80" s="633">
        <v>391453</v>
      </c>
      <c r="F80" s="633">
        <f t="shared" ref="F80:F84" si="34">G80-E80</f>
        <v>0</v>
      </c>
      <c r="G80" s="634">
        <v>391453</v>
      </c>
      <c r="H80" s="1195">
        <v>391398.87</v>
      </c>
      <c r="I80" s="1196">
        <f t="shared" ref="I80:I84" si="35">H80/G80</f>
        <v>0.99986172030869602</v>
      </c>
      <c r="J80" s="1195">
        <v>8698.15</v>
      </c>
      <c r="K80" s="1195">
        <v>0</v>
      </c>
    </row>
    <row r="81" spans="1:11" x14ac:dyDescent="0.2">
      <c r="A81" s="4"/>
      <c r="B81" s="4"/>
      <c r="C81" s="5" t="s">
        <v>264</v>
      </c>
      <c r="D81" s="6" t="s">
        <v>265</v>
      </c>
      <c r="E81" s="633">
        <v>33200</v>
      </c>
      <c r="F81" s="633">
        <f t="shared" si="34"/>
        <v>-2200</v>
      </c>
      <c r="G81" s="634">
        <v>31000</v>
      </c>
      <c r="H81" s="1195">
        <v>30912.25</v>
      </c>
      <c r="I81" s="1196">
        <f t="shared" si="35"/>
        <v>0.99716935483870972</v>
      </c>
      <c r="J81" s="1195">
        <v>31580.14</v>
      </c>
      <c r="K81" s="1195">
        <v>0</v>
      </c>
    </row>
    <row r="82" spans="1:11" x14ac:dyDescent="0.2">
      <c r="A82" s="4"/>
      <c r="B82" s="4"/>
      <c r="C82" s="5" t="s">
        <v>208</v>
      </c>
      <c r="D82" s="6" t="s">
        <v>209</v>
      </c>
      <c r="E82" s="633">
        <v>74155</v>
      </c>
      <c r="F82" s="633">
        <f t="shared" si="34"/>
        <v>0</v>
      </c>
      <c r="G82" s="634">
        <v>74155</v>
      </c>
      <c r="H82" s="1195">
        <v>73632.56</v>
      </c>
      <c r="I82" s="1196">
        <f t="shared" si="35"/>
        <v>0.99295475692805601</v>
      </c>
      <c r="J82" s="1195">
        <v>6439.83</v>
      </c>
      <c r="K82" s="1195">
        <v>0</v>
      </c>
    </row>
    <row r="83" spans="1:11" x14ac:dyDescent="0.2">
      <c r="A83" s="4"/>
      <c r="B83" s="4"/>
      <c r="C83" s="5" t="s">
        <v>210</v>
      </c>
      <c r="D83" s="6" t="s">
        <v>211</v>
      </c>
      <c r="E83" s="633">
        <v>10624</v>
      </c>
      <c r="F83" s="633">
        <f t="shared" si="34"/>
        <v>-1000</v>
      </c>
      <c r="G83" s="634">
        <v>9624</v>
      </c>
      <c r="H83" s="1195">
        <v>8757.4699999999993</v>
      </c>
      <c r="I83" s="1196">
        <f t="shared" si="35"/>
        <v>0.90996155444721527</v>
      </c>
      <c r="J83" s="1195">
        <v>840.51</v>
      </c>
      <c r="K83" s="1195">
        <v>0</v>
      </c>
    </row>
    <row r="84" spans="1:11" x14ac:dyDescent="0.2">
      <c r="A84" s="4"/>
      <c r="B84" s="4"/>
      <c r="C84" s="5" t="s">
        <v>220</v>
      </c>
      <c r="D84" s="6" t="s">
        <v>221</v>
      </c>
      <c r="E84" s="633">
        <v>9000</v>
      </c>
      <c r="F84" s="633">
        <f t="shared" si="34"/>
        <v>1000</v>
      </c>
      <c r="G84" s="634">
        <v>10000</v>
      </c>
      <c r="H84" s="1195">
        <v>9509</v>
      </c>
      <c r="I84" s="1196">
        <f t="shared" si="35"/>
        <v>0.95089999999999997</v>
      </c>
      <c r="J84" s="1195">
        <v>55</v>
      </c>
      <c r="K84" s="1195">
        <v>0</v>
      </c>
    </row>
    <row r="85" spans="1:11" ht="15" x14ac:dyDescent="0.2">
      <c r="A85" s="3"/>
      <c r="B85" s="626" t="s">
        <v>138</v>
      </c>
      <c r="C85" s="624"/>
      <c r="D85" s="625" t="s">
        <v>139</v>
      </c>
      <c r="E85" s="631">
        <f>SUM(E86:E90)</f>
        <v>304307</v>
      </c>
      <c r="F85" s="631">
        <f>SUM(F86:F90)</f>
        <v>-8063</v>
      </c>
      <c r="G85" s="631">
        <f>SUM(G86:G90)</f>
        <v>296244</v>
      </c>
      <c r="H85" s="631">
        <f>SUM(H86:H90)</f>
        <v>292557.97000000003</v>
      </c>
      <c r="I85" s="640">
        <f>H85/G85</f>
        <v>0.98755745264039108</v>
      </c>
      <c r="J85" s="631">
        <f>SUM(J86:J90)</f>
        <v>27681.74</v>
      </c>
      <c r="K85" s="1488">
        <f>SUM(K86:K90)</f>
        <v>0</v>
      </c>
    </row>
    <row r="86" spans="1:11" x14ac:dyDescent="0.2">
      <c r="A86" s="4"/>
      <c r="B86" s="4"/>
      <c r="C86" s="5" t="s">
        <v>206</v>
      </c>
      <c r="D86" s="6" t="s">
        <v>207</v>
      </c>
      <c r="E86" s="633">
        <v>235907</v>
      </c>
      <c r="F86" s="633">
        <f>G86-E86</f>
        <v>-10500</v>
      </c>
      <c r="G86" s="634">
        <v>225407</v>
      </c>
      <c r="H86" s="1195">
        <v>224475.01</v>
      </c>
      <c r="I86" s="1196">
        <f>H86/G86</f>
        <v>0.99586530143251983</v>
      </c>
      <c r="J86" s="1195">
        <v>4784.18</v>
      </c>
      <c r="K86" s="1195">
        <v>0</v>
      </c>
    </row>
    <row r="87" spans="1:11" x14ac:dyDescent="0.2">
      <c r="A87" s="4"/>
      <c r="B87" s="4"/>
      <c r="C87" s="5" t="s">
        <v>264</v>
      </c>
      <c r="D87" s="6" t="s">
        <v>265</v>
      </c>
      <c r="E87" s="633">
        <v>18500</v>
      </c>
      <c r="F87" s="633">
        <f t="shared" ref="F87:F90" si="36">G87-E87</f>
        <v>-1563</v>
      </c>
      <c r="G87" s="634">
        <v>16937</v>
      </c>
      <c r="H87" s="1195">
        <v>16932.349999999999</v>
      </c>
      <c r="I87" s="1196">
        <f t="shared" ref="I87:I105" si="37">H87/G87</f>
        <v>0.99972545314990835</v>
      </c>
      <c r="J87" s="1195">
        <v>17542.02</v>
      </c>
      <c r="K87" s="1195">
        <v>0</v>
      </c>
    </row>
    <row r="88" spans="1:11" x14ac:dyDescent="0.2">
      <c r="A88" s="4"/>
      <c r="B88" s="4"/>
      <c r="C88" s="5" t="s">
        <v>208</v>
      </c>
      <c r="D88" s="6" t="s">
        <v>209</v>
      </c>
      <c r="E88" s="633">
        <v>43667</v>
      </c>
      <c r="F88" s="633">
        <f t="shared" si="36"/>
        <v>3000</v>
      </c>
      <c r="G88" s="634">
        <v>46667</v>
      </c>
      <c r="H88" s="1195">
        <v>45431.93</v>
      </c>
      <c r="I88" s="1196">
        <f t="shared" si="37"/>
        <v>0.97353440332569052</v>
      </c>
      <c r="J88" s="1195">
        <v>4623.4799999999996</v>
      </c>
      <c r="K88" s="1195">
        <v>0</v>
      </c>
    </row>
    <row r="89" spans="1:11" x14ac:dyDescent="0.2">
      <c r="A89" s="4"/>
      <c r="B89" s="4"/>
      <c r="C89" s="5" t="s">
        <v>210</v>
      </c>
      <c r="D89" s="6" t="s">
        <v>211</v>
      </c>
      <c r="E89" s="633">
        <v>6233</v>
      </c>
      <c r="F89" s="633">
        <f t="shared" si="36"/>
        <v>200</v>
      </c>
      <c r="G89" s="634">
        <v>6433</v>
      </c>
      <c r="H89" s="1195">
        <v>4918.68</v>
      </c>
      <c r="I89" s="1196">
        <f t="shared" si="37"/>
        <v>0.76460127467744443</v>
      </c>
      <c r="J89" s="1195">
        <v>732.06</v>
      </c>
      <c r="K89" s="1195">
        <v>0</v>
      </c>
    </row>
    <row r="90" spans="1:11" x14ac:dyDescent="0.2">
      <c r="A90" s="4"/>
      <c r="B90" s="4"/>
      <c r="C90" s="5" t="s">
        <v>220</v>
      </c>
      <c r="D90" s="6" t="s">
        <v>221</v>
      </c>
      <c r="E90" s="633">
        <v>0</v>
      </c>
      <c r="F90" s="633">
        <f t="shared" si="36"/>
        <v>800</v>
      </c>
      <c r="G90" s="634">
        <v>800</v>
      </c>
      <c r="H90" s="1195">
        <v>800</v>
      </c>
      <c r="I90" s="1196">
        <f t="shared" si="37"/>
        <v>1</v>
      </c>
      <c r="J90" s="1195">
        <v>0</v>
      </c>
      <c r="K90" s="1195">
        <v>0</v>
      </c>
    </row>
    <row r="91" spans="1:11" ht="22.5" x14ac:dyDescent="0.2">
      <c r="A91" s="622" t="s">
        <v>346</v>
      </c>
      <c r="B91" s="622"/>
      <c r="C91" s="622"/>
      <c r="D91" s="623" t="s">
        <v>347</v>
      </c>
      <c r="E91" s="635">
        <f>E92+E94</f>
        <v>107840</v>
      </c>
      <c r="F91" s="635">
        <f t="shared" ref="F91:H91" si="38">F92+F94</f>
        <v>7150</v>
      </c>
      <c r="G91" s="635">
        <f t="shared" si="38"/>
        <v>114990</v>
      </c>
      <c r="H91" s="635">
        <f t="shared" si="38"/>
        <v>106961.21</v>
      </c>
      <c r="I91" s="641">
        <f t="shared" si="37"/>
        <v>0.93017836333594228</v>
      </c>
      <c r="J91" s="635">
        <f>J92+J94</f>
        <v>650</v>
      </c>
      <c r="K91" s="635">
        <f>K92+K94</f>
        <v>0</v>
      </c>
    </row>
    <row r="92" spans="1:11" ht="15" x14ac:dyDescent="0.2">
      <c r="A92" s="3"/>
      <c r="B92" s="626" t="s">
        <v>352</v>
      </c>
      <c r="C92" s="624"/>
      <c r="D92" s="625" t="s">
        <v>353</v>
      </c>
      <c r="E92" s="631">
        <f>SUM(E93:E93)</f>
        <v>3800</v>
      </c>
      <c r="F92" s="631">
        <f>SUM(F93:F93)</f>
        <v>0</v>
      </c>
      <c r="G92" s="631">
        <f>SUM(G93:G93)</f>
        <v>3800</v>
      </c>
      <c r="H92" s="631">
        <f>SUM(H93:H93)</f>
        <v>1870</v>
      </c>
      <c r="I92" s="640">
        <f t="shared" si="37"/>
        <v>0.49210526315789471</v>
      </c>
      <c r="J92" s="631">
        <f>SUM(J93:J93)</f>
        <v>0</v>
      </c>
      <c r="K92" s="1488">
        <f>SUM(K93:K93)</f>
        <v>0</v>
      </c>
    </row>
    <row r="93" spans="1:11" x14ac:dyDescent="0.2">
      <c r="A93" s="4"/>
      <c r="B93" s="4"/>
      <c r="C93" s="5" t="s">
        <v>220</v>
      </c>
      <c r="D93" s="6" t="s">
        <v>221</v>
      </c>
      <c r="E93" s="633">
        <v>3800</v>
      </c>
      <c r="F93" s="633">
        <f>G93-E93</f>
        <v>0</v>
      </c>
      <c r="G93" s="634">
        <v>3800</v>
      </c>
      <c r="H93" s="1195">
        <v>1870</v>
      </c>
      <c r="I93" s="1196">
        <f t="shared" si="37"/>
        <v>0.49210526315789471</v>
      </c>
      <c r="J93" s="1195">
        <v>0</v>
      </c>
      <c r="K93" s="1195">
        <v>0</v>
      </c>
    </row>
    <row r="94" spans="1:11" ht="15" x14ac:dyDescent="0.2">
      <c r="A94" s="3"/>
      <c r="B94" s="626" t="s">
        <v>354</v>
      </c>
      <c r="C94" s="624"/>
      <c r="D94" s="625" t="s">
        <v>355</v>
      </c>
      <c r="E94" s="631">
        <f>SUM(E95:E97)</f>
        <v>104040</v>
      </c>
      <c r="F94" s="631">
        <f>SUM(F95:F97)</f>
        <v>7150</v>
      </c>
      <c r="G94" s="631">
        <f>SUM(G95:G97)</f>
        <v>111190</v>
      </c>
      <c r="H94" s="631">
        <f>SUM(H95:H97)</f>
        <v>105091.21</v>
      </c>
      <c r="I94" s="640">
        <f t="shared" si="37"/>
        <v>0.94514983361813121</v>
      </c>
      <c r="J94" s="631">
        <f>SUM(J95:J97)</f>
        <v>650</v>
      </c>
      <c r="K94" s="1488">
        <f>SUM(K95:K97)</f>
        <v>0</v>
      </c>
    </row>
    <row r="95" spans="1:11" x14ac:dyDescent="0.2">
      <c r="A95" s="4"/>
      <c r="B95" s="4"/>
      <c r="C95" s="5" t="s">
        <v>208</v>
      </c>
      <c r="D95" s="6" t="s">
        <v>209</v>
      </c>
      <c r="E95" s="633">
        <v>3200</v>
      </c>
      <c r="F95" s="633">
        <f t="shared" ref="F95:F97" si="39">G95-E95</f>
        <v>1880</v>
      </c>
      <c r="G95" s="634">
        <v>5080</v>
      </c>
      <c r="H95" s="1195">
        <v>4082.73</v>
      </c>
      <c r="I95" s="1196">
        <f t="shared" si="37"/>
        <v>0.8036870078740157</v>
      </c>
      <c r="J95" s="1195">
        <v>0</v>
      </c>
      <c r="K95" s="1195">
        <v>0</v>
      </c>
    </row>
    <row r="96" spans="1:11" x14ac:dyDescent="0.2">
      <c r="A96" s="4"/>
      <c r="B96" s="4"/>
      <c r="C96" s="5" t="s">
        <v>210</v>
      </c>
      <c r="D96" s="6" t="s">
        <v>211</v>
      </c>
      <c r="E96" s="633">
        <v>150</v>
      </c>
      <c r="F96" s="633">
        <f t="shared" si="39"/>
        <v>100</v>
      </c>
      <c r="G96" s="634">
        <v>250</v>
      </c>
      <c r="H96" s="1195">
        <v>126.48</v>
      </c>
      <c r="I96" s="1196">
        <f t="shared" si="37"/>
        <v>0.50592000000000004</v>
      </c>
      <c r="J96" s="1195">
        <v>0</v>
      </c>
      <c r="K96" s="1195">
        <v>0</v>
      </c>
    </row>
    <row r="97" spans="1:11" x14ac:dyDescent="0.2">
      <c r="A97" s="4"/>
      <c r="B97" s="4"/>
      <c r="C97" s="5" t="s">
        <v>220</v>
      </c>
      <c r="D97" s="6" t="s">
        <v>221</v>
      </c>
      <c r="E97" s="633">
        <v>100690</v>
      </c>
      <c r="F97" s="633">
        <f t="shared" si="39"/>
        <v>5170</v>
      </c>
      <c r="G97" s="634">
        <v>105860</v>
      </c>
      <c r="H97" s="1195">
        <v>100882</v>
      </c>
      <c r="I97" s="1196">
        <f t="shared" si="37"/>
        <v>0.95297562818817305</v>
      </c>
      <c r="J97" s="1195">
        <v>650</v>
      </c>
      <c r="K97" s="1195">
        <v>0</v>
      </c>
    </row>
    <row r="98" spans="1:11" ht="22.5" x14ac:dyDescent="0.2">
      <c r="A98" s="622" t="s">
        <v>140</v>
      </c>
      <c r="B98" s="622"/>
      <c r="C98" s="622"/>
      <c r="D98" s="623" t="s">
        <v>141</v>
      </c>
      <c r="E98" s="635">
        <f>E99+E101+E106+E111+E117+E123</f>
        <v>1178563</v>
      </c>
      <c r="F98" s="635">
        <f t="shared" ref="F98:H98" si="40">F99+F101+F106+F111+F117+F123</f>
        <v>-116773.39</v>
      </c>
      <c r="G98" s="635">
        <f t="shared" si="40"/>
        <v>1061789.6099999999</v>
      </c>
      <c r="H98" s="635">
        <f t="shared" si="40"/>
        <v>1040120.6000000001</v>
      </c>
      <c r="I98" s="641">
        <f t="shared" si="37"/>
        <v>0.97959199280542986</v>
      </c>
      <c r="J98" s="635">
        <f>J99+J101+J106+J111+J117+J123</f>
        <v>65609.210000000006</v>
      </c>
      <c r="K98" s="635">
        <f>K99+K101+K106+K111+K117+K123</f>
        <v>0</v>
      </c>
    </row>
    <row r="99" spans="1:11" ht="22.5" x14ac:dyDescent="0.2">
      <c r="A99" s="3"/>
      <c r="B99" s="626" t="s">
        <v>358</v>
      </c>
      <c r="C99" s="624"/>
      <c r="D99" s="625" t="s">
        <v>359</v>
      </c>
      <c r="E99" s="631">
        <f>E100</f>
        <v>1500</v>
      </c>
      <c r="F99" s="631" t="str">
        <f t="shared" ref="F99:H99" si="41">F100</f>
        <v>0,00</v>
      </c>
      <c r="G99" s="631">
        <f t="shared" si="41"/>
        <v>1500</v>
      </c>
      <c r="H99" s="631">
        <f t="shared" si="41"/>
        <v>1300</v>
      </c>
      <c r="I99" s="640">
        <f t="shared" si="37"/>
        <v>0.8666666666666667</v>
      </c>
      <c r="J99" s="631">
        <f>J100</f>
        <v>0</v>
      </c>
      <c r="K99" s="631">
        <f>K100</f>
        <v>0</v>
      </c>
    </row>
    <row r="100" spans="1:11" x14ac:dyDescent="0.2">
      <c r="A100" s="4"/>
      <c r="B100" s="4"/>
      <c r="C100" s="5" t="s">
        <v>220</v>
      </c>
      <c r="D100" s="6" t="s">
        <v>221</v>
      </c>
      <c r="E100" s="633">
        <v>1500</v>
      </c>
      <c r="F100" s="633" t="s">
        <v>6</v>
      </c>
      <c r="G100" s="634">
        <v>1500</v>
      </c>
      <c r="H100" s="1195">
        <v>1300</v>
      </c>
      <c r="I100" s="1196">
        <f t="shared" si="37"/>
        <v>0.8666666666666667</v>
      </c>
      <c r="J100" s="1195">
        <v>0</v>
      </c>
      <c r="K100" s="1195">
        <v>0</v>
      </c>
    </row>
    <row r="101" spans="1:11" ht="15" x14ac:dyDescent="0.2">
      <c r="A101" s="3"/>
      <c r="B101" s="626" t="s">
        <v>143</v>
      </c>
      <c r="C101" s="624"/>
      <c r="D101" s="625" t="s">
        <v>144</v>
      </c>
      <c r="E101" s="631">
        <f>SUM(E102:E105)</f>
        <v>28577</v>
      </c>
      <c r="F101" s="631">
        <f>SUM(F102:F105)</f>
        <v>22780.609999999997</v>
      </c>
      <c r="G101" s="631">
        <f>SUM(G102:G105)</f>
        <v>51357.609999999993</v>
      </c>
      <c r="H101" s="631">
        <f>SUM(H102:H105)</f>
        <v>46519.08</v>
      </c>
      <c r="I101" s="640">
        <f t="shared" si="37"/>
        <v>0.90578747725994269</v>
      </c>
      <c r="J101" s="631">
        <f>SUM(J102:J105)</f>
        <v>3580.5200000000004</v>
      </c>
      <c r="K101" s="1488">
        <f>SUM(K102:K105)</f>
        <v>0</v>
      </c>
    </row>
    <row r="102" spans="1:11" x14ac:dyDescent="0.2">
      <c r="A102" s="4"/>
      <c r="B102" s="4"/>
      <c r="C102" s="5" t="s">
        <v>206</v>
      </c>
      <c r="D102" s="6" t="s">
        <v>207</v>
      </c>
      <c r="E102" s="633">
        <v>22500</v>
      </c>
      <c r="F102" s="633">
        <f>G102-E102</f>
        <v>17228.14</v>
      </c>
      <c r="G102" s="634">
        <v>39728.14</v>
      </c>
      <c r="H102" s="1195">
        <v>37521.550000000003</v>
      </c>
      <c r="I102" s="1196">
        <f t="shared" si="37"/>
        <v>0.94445775714644586</v>
      </c>
      <c r="J102" s="1195">
        <v>0</v>
      </c>
      <c r="K102" s="1195">
        <v>0</v>
      </c>
    </row>
    <row r="103" spans="1:11" x14ac:dyDescent="0.2">
      <c r="A103" s="4"/>
      <c r="B103" s="4"/>
      <c r="C103" s="5" t="s">
        <v>264</v>
      </c>
      <c r="D103" s="6" t="s">
        <v>265</v>
      </c>
      <c r="E103" s="633">
        <v>1380</v>
      </c>
      <c r="F103" s="633">
        <f t="shared" ref="F103:F105" si="42">G103-E103</f>
        <v>0</v>
      </c>
      <c r="G103" s="634">
        <v>1380</v>
      </c>
      <c r="H103" s="1195">
        <v>1380</v>
      </c>
      <c r="I103" s="1196">
        <f t="shared" si="37"/>
        <v>1</v>
      </c>
      <c r="J103" s="1195">
        <v>2992</v>
      </c>
      <c r="K103" s="1195">
        <v>0</v>
      </c>
    </row>
    <row r="104" spans="1:11" x14ac:dyDescent="0.2">
      <c r="A104" s="4"/>
      <c r="B104" s="4"/>
      <c r="C104" s="5" t="s">
        <v>208</v>
      </c>
      <c r="D104" s="6" t="s">
        <v>209</v>
      </c>
      <c r="E104" s="633">
        <v>4112</v>
      </c>
      <c r="F104" s="633">
        <f t="shared" si="42"/>
        <v>4860.8799999999992</v>
      </c>
      <c r="G104" s="634">
        <v>8972.8799999999992</v>
      </c>
      <c r="H104" s="1195">
        <v>6668.73</v>
      </c>
      <c r="I104" s="1196">
        <f t="shared" si="37"/>
        <v>0.74320953807473189</v>
      </c>
      <c r="J104" s="1195">
        <v>515.22</v>
      </c>
      <c r="K104" s="1195">
        <v>0</v>
      </c>
    </row>
    <row r="105" spans="1:11" x14ac:dyDescent="0.2">
      <c r="A105" s="4"/>
      <c r="B105" s="4"/>
      <c r="C105" s="5" t="s">
        <v>210</v>
      </c>
      <c r="D105" s="6" t="s">
        <v>211</v>
      </c>
      <c r="E105" s="633">
        <v>585</v>
      </c>
      <c r="F105" s="633">
        <f t="shared" si="42"/>
        <v>691.58999999999992</v>
      </c>
      <c r="G105" s="634">
        <v>1276.5899999999999</v>
      </c>
      <c r="H105" s="1195">
        <v>948.8</v>
      </c>
      <c r="I105" s="1196">
        <f t="shared" si="37"/>
        <v>0.74323001120171706</v>
      </c>
      <c r="J105" s="1195">
        <v>73.3</v>
      </c>
      <c r="K105" s="1195">
        <v>0</v>
      </c>
    </row>
    <row r="106" spans="1:11" ht="45" x14ac:dyDescent="0.2">
      <c r="A106" s="3"/>
      <c r="B106" s="626" t="s">
        <v>145</v>
      </c>
      <c r="C106" s="624"/>
      <c r="D106" s="625" t="s">
        <v>146</v>
      </c>
      <c r="E106" s="631">
        <f>SUM(E107:E110)</f>
        <v>265173</v>
      </c>
      <c r="F106" s="631">
        <f>SUM(F107:F110)</f>
        <v>7000</v>
      </c>
      <c r="G106" s="631">
        <f>SUM(G107:G110)</f>
        <v>272173</v>
      </c>
      <c r="H106" s="631">
        <f>SUM(H107:H110)</f>
        <v>272173</v>
      </c>
      <c r="I106" s="640">
        <f>H106/G106</f>
        <v>1</v>
      </c>
      <c r="J106" s="631">
        <f>SUM(J107:J110)</f>
        <v>8722.4699999999993</v>
      </c>
      <c r="K106" s="1488">
        <f>SUM(K107:K110)</f>
        <v>0</v>
      </c>
    </row>
    <row r="107" spans="1:11" x14ac:dyDescent="0.2">
      <c r="A107" s="4"/>
      <c r="B107" s="4"/>
      <c r="C107" s="5" t="s">
        <v>206</v>
      </c>
      <c r="D107" s="6" t="s">
        <v>207</v>
      </c>
      <c r="E107" s="633">
        <v>122668</v>
      </c>
      <c r="F107" s="633">
        <f t="shared" ref="F107:F110" si="43">G107-E107</f>
        <v>0</v>
      </c>
      <c r="G107" s="634">
        <v>122668</v>
      </c>
      <c r="H107" s="1195">
        <v>122668</v>
      </c>
      <c r="I107" s="1196">
        <f t="shared" ref="I107:I116" si="44">H107/G107</f>
        <v>1</v>
      </c>
      <c r="J107" s="1195">
        <v>0</v>
      </c>
      <c r="K107" s="1195">
        <v>0</v>
      </c>
    </row>
    <row r="108" spans="1:11" x14ac:dyDescent="0.2">
      <c r="A108" s="4"/>
      <c r="B108" s="4"/>
      <c r="C108" s="5" t="s">
        <v>264</v>
      </c>
      <c r="D108" s="6" t="s">
        <v>265</v>
      </c>
      <c r="E108" s="633">
        <v>6999</v>
      </c>
      <c r="F108" s="633">
        <f t="shared" si="43"/>
        <v>0</v>
      </c>
      <c r="G108" s="634">
        <v>6999</v>
      </c>
      <c r="H108" s="1195">
        <v>6999</v>
      </c>
      <c r="I108" s="1196">
        <f t="shared" si="44"/>
        <v>1</v>
      </c>
      <c r="J108" s="1195">
        <v>7314</v>
      </c>
      <c r="K108" s="1195">
        <v>0</v>
      </c>
    </row>
    <row r="109" spans="1:11" x14ac:dyDescent="0.2">
      <c r="A109" s="4"/>
      <c r="B109" s="4"/>
      <c r="C109" s="5" t="s">
        <v>208</v>
      </c>
      <c r="D109" s="6" t="s">
        <v>209</v>
      </c>
      <c r="E109" s="633">
        <v>132329</v>
      </c>
      <c r="F109" s="633">
        <f t="shared" si="43"/>
        <v>7000</v>
      </c>
      <c r="G109" s="634">
        <v>139329</v>
      </c>
      <c r="H109" s="1195">
        <v>139329</v>
      </c>
      <c r="I109" s="1196">
        <f t="shared" si="44"/>
        <v>1</v>
      </c>
      <c r="J109" s="1195">
        <v>1312.67</v>
      </c>
      <c r="K109" s="1195">
        <v>0</v>
      </c>
    </row>
    <row r="110" spans="1:11" x14ac:dyDescent="0.2">
      <c r="A110" s="4"/>
      <c r="B110" s="4"/>
      <c r="C110" s="5" t="s">
        <v>210</v>
      </c>
      <c r="D110" s="6" t="s">
        <v>211</v>
      </c>
      <c r="E110" s="633">
        <v>3177</v>
      </c>
      <c r="F110" s="633">
        <f t="shared" si="43"/>
        <v>0</v>
      </c>
      <c r="G110" s="634">
        <v>3177</v>
      </c>
      <c r="H110" s="1195">
        <v>3177</v>
      </c>
      <c r="I110" s="1196">
        <f t="shared" si="44"/>
        <v>1</v>
      </c>
      <c r="J110" s="1195">
        <v>95.8</v>
      </c>
      <c r="K110" s="1195">
        <v>0</v>
      </c>
    </row>
    <row r="111" spans="1:11" ht="15" x14ac:dyDescent="0.2">
      <c r="A111" s="3"/>
      <c r="B111" s="626" t="s">
        <v>161</v>
      </c>
      <c r="C111" s="624"/>
      <c r="D111" s="625" t="s">
        <v>162</v>
      </c>
      <c r="E111" s="631">
        <f>SUM(E112:E116)</f>
        <v>793799</v>
      </c>
      <c r="F111" s="631">
        <f>SUM(F112:F116)</f>
        <v>-80406</v>
      </c>
      <c r="G111" s="631">
        <f>SUM(G112:G116)</f>
        <v>713393</v>
      </c>
      <c r="H111" s="631">
        <f>SUM(H112:H116)</f>
        <v>696848.2300000001</v>
      </c>
      <c r="I111" s="640">
        <f t="shared" si="44"/>
        <v>0.97680833705965731</v>
      </c>
      <c r="J111" s="631">
        <f>SUM(J112:J116)</f>
        <v>53306.22</v>
      </c>
      <c r="K111" s="1488">
        <f>SUM(K112:K116)</f>
        <v>0</v>
      </c>
    </row>
    <row r="112" spans="1:11" x14ac:dyDescent="0.2">
      <c r="A112" s="4"/>
      <c r="B112" s="4"/>
      <c r="C112" s="5" t="s">
        <v>206</v>
      </c>
      <c r="D112" s="6" t="s">
        <v>207</v>
      </c>
      <c r="E112" s="633">
        <v>611926</v>
      </c>
      <c r="F112" s="633">
        <f t="shared" ref="F112:F116" si="45">G112-E112</f>
        <v>-63272</v>
      </c>
      <c r="G112" s="634">
        <v>548654</v>
      </c>
      <c r="H112" s="1195">
        <v>542369.29</v>
      </c>
      <c r="I112" s="1196">
        <f t="shared" si="44"/>
        <v>0.98854522157862701</v>
      </c>
      <c r="J112" s="1195">
        <v>0</v>
      </c>
      <c r="K112" s="1195">
        <v>0</v>
      </c>
    </row>
    <row r="113" spans="1:11" x14ac:dyDescent="0.2">
      <c r="A113" s="4"/>
      <c r="B113" s="4"/>
      <c r="C113" s="5" t="s">
        <v>264</v>
      </c>
      <c r="D113" s="6" t="s">
        <v>265</v>
      </c>
      <c r="E113" s="633">
        <v>43049</v>
      </c>
      <c r="F113" s="633">
        <f t="shared" si="45"/>
        <v>903</v>
      </c>
      <c r="G113" s="634">
        <v>43952</v>
      </c>
      <c r="H113" s="1195">
        <v>42583.71</v>
      </c>
      <c r="I113" s="1196">
        <f t="shared" si="44"/>
        <v>0.96886853840553333</v>
      </c>
      <c r="J113" s="1195">
        <v>44874.89</v>
      </c>
      <c r="K113" s="1195">
        <v>0</v>
      </c>
    </row>
    <row r="114" spans="1:11" x14ac:dyDescent="0.2">
      <c r="A114" s="4"/>
      <c r="B114" s="4"/>
      <c r="C114" s="5" t="s">
        <v>208</v>
      </c>
      <c r="D114" s="6" t="s">
        <v>209</v>
      </c>
      <c r="E114" s="633">
        <v>103673</v>
      </c>
      <c r="F114" s="633">
        <f t="shared" si="45"/>
        <v>-5500</v>
      </c>
      <c r="G114" s="634">
        <v>98173</v>
      </c>
      <c r="H114" s="1195">
        <v>96208.31</v>
      </c>
      <c r="I114" s="1196">
        <f t="shared" si="44"/>
        <v>0.97998747109694107</v>
      </c>
      <c r="J114" s="1195">
        <v>7727.46</v>
      </c>
      <c r="K114" s="1195">
        <v>0</v>
      </c>
    </row>
    <row r="115" spans="1:11" x14ac:dyDescent="0.2">
      <c r="A115" s="4"/>
      <c r="B115" s="4"/>
      <c r="C115" s="5" t="s">
        <v>210</v>
      </c>
      <c r="D115" s="6" t="s">
        <v>211</v>
      </c>
      <c r="E115" s="633">
        <v>14751</v>
      </c>
      <c r="F115" s="633">
        <f t="shared" si="45"/>
        <v>-157</v>
      </c>
      <c r="G115" s="634">
        <v>14594</v>
      </c>
      <c r="H115" s="1195">
        <v>7666.92</v>
      </c>
      <c r="I115" s="1196">
        <f t="shared" si="44"/>
        <v>0.52534740304234617</v>
      </c>
      <c r="J115" s="1195">
        <v>703.87</v>
      </c>
      <c r="K115" s="1195">
        <v>0</v>
      </c>
    </row>
    <row r="116" spans="1:11" x14ac:dyDescent="0.2">
      <c r="A116" s="4"/>
      <c r="B116" s="4"/>
      <c r="C116" s="5" t="s">
        <v>220</v>
      </c>
      <c r="D116" s="6" t="s">
        <v>221</v>
      </c>
      <c r="E116" s="633">
        <v>20400</v>
      </c>
      <c r="F116" s="633">
        <f t="shared" si="45"/>
        <v>-12380</v>
      </c>
      <c r="G116" s="634">
        <v>8020</v>
      </c>
      <c r="H116" s="1195">
        <v>8020</v>
      </c>
      <c r="I116" s="1196">
        <f t="shared" si="44"/>
        <v>1</v>
      </c>
      <c r="J116" s="1195">
        <v>0</v>
      </c>
      <c r="K116" s="1195">
        <v>0</v>
      </c>
    </row>
    <row r="117" spans="1:11" ht="22.5" x14ac:dyDescent="0.2">
      <c r="A117" s="3"/>
      <c r="B117" s="626" t="s">
        <v>163</v>
      </c>
      <c r="C117" s="624"/>
      <c r="D117" s="625" t="s">
        <v>164</v>
      </c>
      <c r="E117" s="631">
        <f>SUM(E118:E122)</f>
        <v>75616</v>
      </c>
      <c r="F117" s="631">
        <f>SUM(F118:F122)</f>
        <v>-52250</v>
      </c>
      <c r="G117" s="631">
        <f>SUM(G118:G122)</f>
        <v>23366</v>
      </c>
      <c r="H117" s="631">
        <f>SUM(H118:H122)</f>
        <v>23280.29</v>
      </c>
      <c r="I117" s="640">
        <f>H117/G117</f>
        <v>0.99633184969613975</v>
      </c>
      <c r="J117" s="631">
        <f>SUM(J118:J122)</f>
        <v>0</v>
      </c>
      <c r="K117" s="1488">
        <f>SUM(K118:K122)</f>
        <v>0</v>
      </c>
    </row>
    <row r="118" spans="1:11" x14ac:dyDescent="0.2">
      <c r="A118" s="4"/>
      <c r="B118" s="4"/>
      <c r="C118" s="5" t="s">
        <v>206</v>
      </c>
      <c r="D118" s="6" t="s">
        <v>207</v>
      </c>
      <c r="E118" s="633">
        <v>26780</v>
      </c>
      <c r="F118" s="633">
        <f>G118-E118</f>
        <v>-26780</v>
      </c>
      <c r="G118" s="634">
        <v>0</v>
      </c>
      <c r="H118" s="1195">
        <v>0</v>
      </c>
      <c r="I118" s="1196">
        <v>0</v>
      </c>
      <c r="J118" s="1195">
        <v>0</v>
      </c>
      <c r="K118" s="1195">
        <v>0</v>
      </c>
    </row>
    <row r="119" spans="1:11" x14ac:dyDescent="0.2">
      <c r="A119" s="4"/>
      <c r="B119" s="4"/>
      <c r="C119" s="5" t="s">
        <v>264</v>
      </c>
      <c r="D119" s="6" t="s">
        <v>265</v>
      </c>
      <c r="E119" s="633">
        <v>2007</v>
      </c>
      <c r="F119" s="633">
        <f t="shared" ref="F119:F122" si="46">G119-E119</f>
        <v>-2007</v>
      </c>
      <c r="G119" s="634">
        <v>0</v>
      </c>
      <c r="H119" s="1195">
        <v>0</v>
      </c>
      <c r="I119" s="1196">
        <v>0</v>
      </c>
      <c r="J119" s="1195">
        <v>0</v>
      </c>
      <c r="K119" s="1195">
        <v>0</v>
      </c>
    </row>
    <row r="120" spans="1:11" x14ac:dyDescent="0.2">
      <c r="A120" s="4"/>
      <c r="B120" s="4"/>
      <c r="C120" s="5" t="s">
        <v>208</v>
      </c>
      <c r="D120" s="6" t="s">
        <v>209</v>
      </c>
      <c r="E120" s="633">
        <v>9123</v>
      </c>
      <c r="F120" s="633">
        <f t="shared" si="46"/>
        <v>-5957</v>
      </c>
      <c r="G120" s="634">
        <v>3166</v>
      </c>
      <c r="H120" s="1195">
        <v>3153.29</v>
      </c>
      <c r="I120" s="1196">
        <f t="shared" ref="I120:I122" si="47">H120/G120</f>
        <v>0.99598547062539478</v>
      </c>
      <c r="J120" s="1195">
        <v>0</v>
      </c>
      <c r="K120" s="1195">
        <v>0</v>
      </c>
    </row>
    <row r="121" spans="1:11" x14ac:dyDescent="0.2">
      <c r="A121" s="4"/>
      <c r="B121" s="4"/>
      <c r="C121" s="5" t="s">
        <v>210</v>
      </c>
      <c r="D121" s="6" t="s">
        <v>211</v>
      </c>
      <c r="E121" s="633">
        <v>706</v>
      </c>
      <c r="F121" s="633">
        <f t="shared" si="46"/>
        <v>-706</v>
      </c>
      <c r="G121" s="634">
        <v>0</v>
      </c>
      <c r="H121" s="1195">
        <v>0</v>
      </c>
      <c r="I121" s="1196">
        <v>0</v>
      </c>
      <c r="J121" s="1195">
        <v>0</v>
      </c>
      <c r="K121" s="1195">
        <v>0</v>
      </c>
    </row>
    <row r="122" spans="1:11" x14ac:dyDescent="0.2">
      <c r="A122" s="4"/>
      <c r="B122" s="4"/>
      <c r="C122" s="5" t="s">
        <v>220</v>
      </c>
      <c r="D122" s="6" t="s">
        <v>221</v>
      </c>
      <c r="E122" s="633">
        <v>37000</v>
      </c>
      <c r="F122" s="633">
        <f t="shared" si="46"/>
        <v>-16800</v>
      </c>
      <c r="G122" s="634">
        <v>20200</v>
      </c>
      <c r="H122" s="1195">
        <v>20127</v>
      </c>
      <c r="I122" s="1196">
        <f t="shared" si="47"/>
        <v>0.99638613861386138</v>
      </c>
      <c r="J122" s="1195">
        <v>0</v>
      </c>
      <c r="K122" s="1195">
        <v>0</v>
      </c>
    </row>
    <row r="123" spans="1:11" ht="15" x14ac:dyDescent="0.2">
      <c r="A123" s="3"/>
      <c r="B123" s="626" t="s">
        <v>167</v>
      </c>
      <c r="C123" s="624"/>
      <c r="D123" s="625" t="s">
        <v>8</v>
      </c>
      <c r="E123" s="631">
        <f>SUM(E124:E127)</f>
        <v>13898</v>
      </c>
      <c r="F123" s="631">
        <f>SUM(F124:F127)</f>
        <v>-13898</v>
      </c>
      <c r="G123" s="631">
        <f>SUM(G124:G127)</f>
        <v>0</v>
      </c>
      <c r="H123" s="631">
        <f>SUM(H124:H127)</f>
        <v>0</v>
      </c>
      <c r="I123" s="640">
        <v>0</v>
      </c>
      <c r="J123" s="631">
        <f>SUM(J124:J127)</f>
        <v>0</v>
      </c>
      <c r="K123" s="1488">
        <f>SUM(K124:K127)</f>
        <v>0</v>
      </c>
    </row>
    <row r="124" spans="1:11" x14ac:dyDescent="0.2">
      <c r="A124" s="4"/>
      <c r="B124" s="4"/>
      <c r="C124" s="5" t="s">
        <v>206</v>
      </c>
      <c r="D124" s="6" t="s">
        <v>207</v>
      </c>
      <c r="E124" s="633">
        <v>10710</v>
      </c>
      <c r="F124" s="633">
        <f t="shared" ref="F124:F127" si="48">G124-E124</f>
        <v>-10710</v>
      </c>
      <c r="G124" s="634">
        <v>0</v>
      </c>
      <c r="H124" s="1195">
        <v>0</v>
      </c>
      <c r="I124" s="1196">
        <v>0</v>
      </c>
      <c r="J124" s="1195">
        <v>0</v>
      </c>
      <c r="K124" s="1195">
        <v>0</v>
      </c>
    </row>
    <row r="125" spans="1:11" x14ac:dyDescent="0.2">
      <c r="A125" s="4"/>
      <c r="B125" s="4"/>
      <c r="C125" s="5" t="s">
        <v>264</v>
      </c>
      <c r="D125" s="6" t="s">
        <v>265</v>
      </c>
      <c r="E125" s="633">
        <v>903</v>
      </c>
      <c r="F125" s="633">
        <f t="shared" si="48"/>
        <v>-903</v>
      </c>
      <c r="G125" s="634">
        <v>0</v>
      </c>
      <c r="H125" s="1195">
        <v>0</v>
      </c>
      <c r="I125" s="1196">
        <v>0</v>
      </c>
      <c r="J125" s="1195">
        <v>0</v>
      </c>
      <c r="K125" s="1195">
        <v>0</v>
      </c>
    </row>
    <row r="126" spans="1:11" x14ac:dyDescent="0.2">
      <c r="A126" s="4"/>
      <c r="B126" s="4"/>
      <c r="C126" s="5" t="s">
        <v>208</v>
      </c>
      <c r="D126" s="6" t="s">
        <v>209</v>
      </c>
      <c r="E126" s="633">
        <v>2000</v>
      </c>
      <c r="F126" s="633">
        <f t="shared" si="48"/>
        <v>-2000</v>
      </c>
      <c r="G126" s="634">
        <v>0</v>
      </c>
      <c r="H126" s="1195">
        <v>0</v>
      </c>
      <c r="I126" s="1196">
        <v>0</v>
      </c>
      <c r="J126" s="1195">
        <v>0</v>
      </c>
      <c r="K126" s="1195">
        <v>0</v>
      </c>
    </row>
    <row r="127" spans="1:11" x14ac:dyDescent="0.2">
      <c r="A127" s="4"/>
      <c r="B127" s="4"/>
      <c r="C127" s="5" t="s">
        <v>210</v>
      </c>
      <c r="D127" s="6" t="s">
        <v>211</v>
      </c>
      <c r="E127" s="633">
        <v>285</v>
      </c>
      <c r="F127" s="633">
        <f t="shared" si="48"/>
        <v>-285</v>
      </c>
      <c r="G127" s="634">
        <v>0</v>
      </c>
      <c r="H127" s="1195">
        <v>0</v>
      </c>
      <c r="I127" s="1196">
        <v>0</v>
      </c>
      <c r="J127" s="1195">
        <v>0</v>
      </c>
      <c r="K127" s="1195">
        <v>0</v>
      </c>
    </row>
    <row r="128" spans="1:11" ht="22.5" x14ac:dyDescent="0.2">
      <c r="A128" s="622" t="s">
        <v>168</v>
      </c>
      <c r="B128" s="622"/>
      <c r="C128" s="622"/>
      <c r="D128" s="623" t="s">
        <v>169</v>
      </c>
      <c r="E128" s="635">
        <f>E129</f>
        <v>0</v>
      </c>
      <c r="F128" s="635">
        <f t="shared" ref="F128:K128" si="49">F129</f>
        <v>63674.79</v>
      </c>
      <c r="G128" s="635">
        <f t="shared" si="49"/>
        <v>63674.79</v>
      </c>
      <c r="H128" s="635">
        <f t="shared" si="49"/>
        <v>59413.200000000004</v>
      </c>
      <c r="I128" s="641">
        <f>H128/G128</f>
        <v>0.93307257079293082</v>
      </c>
      <c r="J128" s="635">
        <f t="shared" si="49"/>
        <v>0</v>
      </c>
      <c r="K128" s="1489">
        <f t="shared" si="49"/>
        <v>0</v>
      </c>
    </row>
    <row r="129" spans="1:11" ht="15" x14ac:dyDescent="0.2">
      <c r="A129" s="3"/>
      <c r="B129" s="626" t="s">
        <v>170</v>
      </c>
      <c r="C129" s="624"/>
      <c r="D129" s="625" t="s">
        <v>8</v>
      </c>
      <c r="E129" s="631">
        <f>SUM(E130:E137)</f>
        <v>0</v>
      </c>
      <c r="F129" s="631">
        <f>SUM(F130:F137)</f>
        <v>63674.79</v>
      </c>
      <c r="G129" s="631">
        <f>SUM(G130:G137)</f>
        <v>63674.79</v>
      </c>
      <c r="H129" s="631">
        <f>SUM(H130:H137)</f>
        <v>59413.200000000004</v>
      </c>
      <c r="I129" s="640">
        <f>H129/G129</f>
        <v>0.93307257079293082</v>
      </c>
      <c r="J129" s="631">
        <f>SUM(J130:J137)</f>
        <v>0</v>
      </c>
      <c r="K129" s="1488">
        <f>SUM(K130:K137)</f>
        <v>0</v>
      </c>
    </row>
    <row r="130" spans="1:11" x14ac:dyDescent="0.2">
      <c r="A130" s="4"/>
      <c r="B130" s="4"/>
      <c r="C130" s="5" t="s">
        <v>376</v>
      </c>
      <c r="D130" s="6" t="s">
        <v>207</v>
      </c>
      <c r="E130" s="633">
        <v>0</v>
      </c>
      <c r="F130" s="633">
        <f t="shared" ref="F130:F137" si="50">G130-E130</f>
        <v>27512.58</v>
      </c>
      <c r="G130" s="634">
        <v>27512.58</v>
      </c>
      <c r="H130" s="1195">
        <v>27512.52</v>
      </c>
      <c r="I130" s="1196">
        <f t="shared" ref="I130:I137" si="51">H130/G130</f>
        <v>0.99999781917944441</v>
      </c>
      <c r="J130" s="1195">
        <v>0</v>
      </c>
      <c r="K130" s="1195">
        <v>0</v>
      </c>
    </row>
    <row r="131" spans="1:11" x14ac:dyDescent="0.2">
      <c r="A131" s="4"/>
      <c r="B131" s="4"/>
      <c r="C131" s="5" t="s">
        <v>377</v>
      </c>
      <c r="D131" s="6" t="s">
        <v>207</v>
      </c>
      <c r="E131" s="633">
        <v>0</v>
      </c>
      <c r="F131" s="633">
        <f t="shared" si="50"/>
        <v>1456.53</v>
      </c>
      <c r="G131" s="634">
        <v>1456.53</v>
      </c>
      <c r="H131" s="1195">
        <v>1456.53</v>
      </c>
      <c r="I131" s="1196">
        <f t="shared" si="51"/>
        <v>1</v>
      </c>
      <c r="J131" s="1195">
        <v>0</v>
      </c>
      <c r="K131" s="1195">
        <v>0</v>
      </c>
    </row>
    <row r="132" spans="1:11" x14ac:dyDescent="0.2">
      <c r="A132" s="4"/>
      <c r="B132" s="4"/>
      <c r="C132" s="5" t="s">
        <v>378</v>
      </c>
      <c r="D132" s="6" t="s">
        <v>209</v>
      </c>
      <c r="E132" s="633">
        <v>0</v>
      </c>
      <c r="F132" s="633">
        <f t="shared" si="50"/>
        <v>6310.26</v>
      </c>
      <c r="G132" s="634">
        <v>6310.26</v>
      </c>
      <c r="H132" s="1195">
        <v>6310.17</v>
      </c>
      <c r="I132" s="1196">
        <f t="shared" si="51"/>
        <v>0.99998573751319275</v>
      </c>
      <c r="J132" s="1195">
        <v>0</v>
      </c>
      <c r="K132" s="1195">
        <v>0</v>
      </c>
    </row>
    <row r="133" spans="1:11" x14ac:dyDescent="0.2">
      <c r="A133" s="4"/>
      <c r="B133" s="4"/>
      <c r="C133" s="5" t="s">
        <v>379</v>
      </c>
      <c r="D133" s="6" t="s">
        <v>209</v>
      </c>
      <c r="E133" s="633">
        <v>0</v>
      </c>
      <c r="F133" s="633">
        <f t="shared" si="50"/>
        <v>334.08</v>
      </c>
      <c r="G133" s="634">
        <v>334.08</v>
      </c>
      <c r="H133" s="1195">
        <v>334.07</v>
      </c>
      <c r="I133" s="1196">
        <f t="shared" si="51"/>
        <v>0.99997006704980851</v>
      </c>
      <c r="J133" s="1195">
        <v>0</v>
      </c>
      <c r="K133" s="1195">
        <v>0</v>
      </c>
    </row>
    <row r="134" spans="1:11" x14ac:dyDescent="0.2">
      <c r="A134" s="4"/>
      <c r="B134" s="4"/>
      <c r="C134" s="5" t="s">
        <v>380</v>
      </c>
      <c r="D134" s="6" t="s">
        <v>211</v>
      </c>
      <c r="E134" s="633">
        <v>0</v>
      </c>
      <c r="F134" s="633">
        <f t="shared" si="50"/>
        <v>803.14</v>
      </c>
      <c r="G134" s="634">
        <v>803.14</v>
      </c>
      <c r="H134" s="1195">
        <v>744.82</v>
      </c>
      <c r="I134" s="1196">
        <f t="shared" si="51"/>
        <v>0.92738501382075367</v>
      </c>
      <c r="J134" s="1195">
        <v>0</v>
      </c>
      <c r="K134" s="1195">
        <v>0</v>
      </c>
    </row>
    <row r="135" spans="1:11" x14ac:dyDescent="0.2">
      <c r="A135" s="4"/>
      <c r="B135" s="4"/>
      <c r="C135" s="5" t="s">
        <v>381</v>
      </c>
      <c r="D135" s="6" t="s">
        <v>211</v>
      </c>
      <c r="E135" s="633">
        <v>0</v>
      </c>
      <c r="F135" s="633">
        <f t="shared" si="50"/>
        <v>42.53</v>
      </c>
      <c r="G135" s="634">
        <v>42.53</v>
      </c>
      <c r="H135" s="1195">
        <v>39.44</v>
      </c>
      <c r="I135" s="1196">
        <f t="shared" si="51"/>
        <v>0.92734540324476833</v>
      </c>
      <c r="J135" s="1195">
        <v>0</v>
      </c>
      <c r="K135" s="1195">
        <v>0</v>
      </c>
    </row>
    <row r="136" spans="1:11" x14ac:dyDescent="0.2">
      <c r="A136" s="4"/>
      <c r="B136" s="4"/>
      <c r="C136" s="5" t="s">
        <v>382</v>
      </c>
      <c r="D136" s="6" t="s">
        <v>221</v>
      </c>
      <c r="E136" s="633">
        <v>0</v>
      </c>
      <c r="F136" s="633">
        <f t="shared" si="50"/>
        <v>25847.52</v>
      </c>
      <c r="G136" s="634">
        <v>25847.52</v>
      </c>
      <c r="H136" s="1195">
        <v>21858.44</v>
      </c>
      <c r="I136" s="1196">
        <f t="shared" si="51"/>
        <v>0.84566875274687858</v>
      </c>
      <c r="J136" s="1195">
        <v>0</v>
      </c>
      <c r="K136" s="1195">
        <v>0</v>
      </c>
    </row>
    <row r="137" spans="1:11" x14ac:dyDescent="0.2">
      <c r="A137" s="4"/>
      <c r="B137" s="4"/>
      <c r="C137" s="5" t="s">
        <v>383</v>
      </c>
      <c r="D137" s="6" t="s">
        <v>221</v>
      </c>
      <c r="E137" s="633">
        <v>0</v>
      </c>
      <c r="F137" s="633">
        <f t="shared" si="50"/>
        <v>1368.15</v>
      </c>
      <c r="G137" s="634">
        <v>1368.15</v>
      </c>
      <c r="H137" s="1195">
        <v>1157.21</v>
      </c>
      <c r="I137" s="1196">
        <f t="shared" si="51"/>
        <v>0.84582099915944886</v>
      </c>
      <c r="J137" s="1195">
        <v>0</v>
      </c>
      <c r="K137" s="1195">
        <v>0</v>
      </c>
    </row>
    <row r="138" spans="1:11" ht="22.5" x14ac:dyDescent="0.2">
      <c r="A138" s="622" t="s">
        <v>174</v>
      </c>
      <c r="B138" s="622"/>
      <c r="C138" s="622"/>
      <c r="D138" s="623" t="s">
        <v>175</v>
      </c>
      <c r="E138" s="635">
        <f>E139</f>
        <v>451197</v>
      </c>
      <c r="F138" s="635">
        <f t="shared" ref="F138:H138" si="52">F139</f>
        <v>-34978</v>
      </c>
      <c r="G138" s="635">
        <f t="shared" si="52"/>
        <v>416219</v>
      </c>
      <c r="H138" s="635">
        <f t="shared" si="52"/>
        <v>401538.86000000004</v>
      </c>
      <c r="I138" s="641">
        <f>H138/G138</f>
        <v>0.96472976966452773</v>
      </c>
      <c r="J138" s="635">
        <f>J139</f>
        <v>34601.33</v>
      </c>
      <c r="K138" s="635">
        <f>-K139</f>
        <v>0</v>
      </c>
    </row>
    <row r="139" spans="1:11" ht="15" x14ac:dyDescent="0.2">
      <c r="A139" s="3"/>
      <c r="B139" s="626" t="s">
        <v>390</v>
      </c>
      <c r="C139" s="624"/>
      <c r="D139" s="625" t="s">
        <v>391</v>
      </c>
      <c r="E139" s="631">
        <f>SUM(E140:E143)</f>
        <v>451197</v>
      </c>
      <c r="F139" s="631">
        <f>SUM(F140:F143)</f>
        <v>-34978</v>
      </c>
      <c r="G139" s="631">
        <f>SUM(G140:G143)</f>
        <v>416219</v>
      </c>
      <c r="H139" s="631">
        <f>SUM(H140:H143)</f>
        <v>401538.86000000004</v>
      </c>
      <c r="I139" s="640">
        <f>H139/G139</f>
        <v>0.96472976966452773</v>
      </c>
      <c r="J139" s="631">
        <f>SUM(J140:J143)</f>
        <v>34601.33</v>
      </c>
      <c r="K139" s="1488">
        <f>SUM(K140:K143)</f>
        <v>0</v>
      </c>
    </row>
    <row r="140" spans="1:11" x14ac:dyDescent="0.2">
      <c r="A140" s="4"/>
      <c r="B140" s="4"/>
      <c r="C140" s="5" t="s">
        <v>206</v>
      </c>
      <c r="D140" s="6" t="s">
        <v>207</v>
      </c>
      <c r="E140" s="633">
        <v>346387</v>
      </c>
      <c r="F140" s="633">
        <f t="shared" ref="F140:F143" si="53">G140-E140</f>
        <v>-19900</v>
      </c>
      <c r="G140" s="634">
        <v>326487</v>
      </c>
      <c r="H140" s="1195">
        <v>317815.08</v>
      </c>
      <c r="I140" s="1196">
        <f t="shared" ref="I140:I143" si="54">H140/G140</f>
        <v>0.97343869740602229</v>
      </c>
      <c r="J140" s="1195">
        <v>6498.97</v>
      </c>
      <c r="K140" s="1195">
        <v>0</v>
      </c>
    </row>
    <row r="141" spans="1:11" x14ac:dyDescent="0.2">
      <c r="A141" s="4"/>
      <c r="B141" s="4"/>
      <c r="C141" s="5" t="s">
        <v>264</v>
      </c>
      <c r="D141" s="6" t="s">
        <v>265</v>
      </c>
      <c r="E141" s="633">
        <v>30800</v>
      </c>
      <c r="F141" s="633">
        <f t="shared" si="53"/>
        <v>-10378</v>
      </c>
      <c r="G141" s="634">
        <v>20422</v>
      </c>
      <c r="H141" s="1195">
        <v>20349.25</v>
      </c>
      <c r="I141" s="1196">
        <f t="shared" si="54"/>
        <v>0.99643766526295174</v>
      </c>
      <c r="J141" s="1195">
        <v>19822.79</v>
      </c>
      <c r="K141" s="1195">
        <v>0</v>
      </c>
    </row>
    <row r="142" spans="1:11" x14ac:dyDescent="0.2">
      <c r="A142" s="4"/>
      <c r="B142" s="4"/>
      <c r="C142" s="5" t="s">
        <v>208</v>
      </c>
      <c r="D142" s="6" t="s">
        <v>209</v>
      </c>
      <c r="E142" s="633">
        <v>64768</v>
      </c>
      <c r="F142" s="633">
        <f t="shared" si="53"/>
        <v>-4700</v>
      </c>
      <c r="G142" s="634">
        <v>60068</v>
      </c>
      <c r="H142" s="1195">
        <v>55576.65</v>
      </c>
      <c r="I142" s="1196">
        <f t="shared" si="54"/>
        <v>0.92522890723846307</v>
      </c>
      <c r="J142" s="1195">
        <v>7275.16</v>
      </c>
      <c r="K142" s="1195">
        <v>0</v>
      </c>
    </row>
    <row r="143" spans="1:11" x14ac:dyDescent="0.2">
      <c r="A143" s="4"/>
      <c r="B143" s="4"/>
      <c r="C143" s="5" t="s">
        <v>210</v>
      </c>
      <c r="D143" s="6" t="s">
        <v>211</v>
      </c>
      <c r="E143" s="633">
        <v>9242</v>
      </c>
      <c r="F143" s="633">
        <f t="shared" si="53"/>
        <v>0</v>
      </c>
      <c r="G143" s="634">
        <v>9242</v>
      </c>
      <c r="H143" s="1195">
        <v>7797.88</v>
      </c>
      <c r="I143" s="1196">
        <f t="shared" si="54"/>
        <v>0.84374377840294312</v>
      </c>
      <c r="J143" s="1195">
        <v>1004.41</v>
      </c>
      <c r="K143" s="1195">
        <v>0</v>
      </c>
    </row>
    <row r="144" spans="1:11" ht="22.5" x14ac:dyDescent="0.2">
      <c r="A144" s="622" t="s">
        <v>192</v>
      </c>
      <c r="B144" s="622"/>
      <c r="C144" s="622"/>
      <c r="D144" s="623" t="s">
        <v>193</v>
      </c>
      <c r="E144" s="635">
        <f>E145</f>
        <v>1869</v>
      </c>
      <c r="F144" s="635">
        <f t="shared" ref="F144:H144" si="55">F145</f>
        <v>0</v>
      </c>
      <c r="G144" s="635">
        <f t="shared" si="55"/>
        <v>1869</v>
      </c>
      <c r="H144" s="635">
        <f t="shared" si="55"/>
        <v>1869</v>
      </c>
      <c r="I144" s="641">
        <f t="shared" ref="I144:I146" si="56">H144/G144</f>
        <v>1</v>
      </c>
      <c r="J144" s="635">
        <f>J145</f>
        <v>0</v>
      </c>
      <c r="K144" s="635">
        <f>K145</f>
        <v>1869</v>
      </c>
    </row>
    <row r="145" spans="1:12" ht="15" x14ac:dyDescent="0.2">
      <c r="A145" s="3"/>
      <c r="B145" s="626" t="s">
        <v>420</v>
      </c>
      <c r="C145" s="624"/>
      <c r="D145" s="625" t="s">
        <v>8</v>
      </c>
      <c r="E145" s="631">
        <f>SUM(E146:E146)</f>
        <v>1869</v>
      </c>
      <c r="F145" s="631">
        <f>SUM(F146:F146)</f>
        <v>0</v>
      </c>
      <c r="G145" s="631">
        <f>SUM(G146:G146)</f>
        <v>1869</v>
      </c>
      <c r="H145" s="631">
        <f>SUM(H146:H146)</f>
        <v>1869</v>
      </c>
      <c r="I145" s="640">
        <f t="shared" si="56"/>
        <v>1</v>
      </c>
      <c r="J145" s="631">
        <f>SUM(J146:J146)</f>
        <v>0</v>
      </c>
      <c r="K145" s="1488">
        <f>SUM(K146:K146)</f>
        <v>1869</v>
      </c>
    </row>
    <row r="146" spans="1:12" x14ac:dyDescent="0.2">
      <c r="A146" s="4"/>
      <c r="B146" s="4"/>
      <c r="C146" s="5" t="s">
        <v>220</v>
      </c>
      <c r="D146" s="6" t="s">
        <v>221</v>
      </c>
      <c r="E146" s="633">
        <v>1869</v>
      </c>
      <c r="F146" s="633">
        <f>G146-E146</f>
        <v>0</v>
      </c>
      <c r="G146" s="634">
        <v>1869</v>
      </c>
      <c r="H146" s="1195">
        <v>1869</v>
      </c>
      <c r="I146" s="1196">
        <f t="shared" si="56"/>
        <v>1</v>
      </c>
      <c r="J146" s="1195">
        <v>0</v>
      </c>
      <c r="K146" s="1195">
        <v>1869</v>
      </c>
    </row>
    <row r="147" spans="1:12" ht="22.5" x14ac:dyDescent="0.2">
      <c r="A147" s="622" t="s">
        <v>421</v>
      </c>
      <c r="B147" s="622"/>
      <c r="C147" s="622"/>
      <c r="D147" s="623" t="s">
        <v>422</v>
      </c>
      <c r="E147" s="635">
        <f>E148+E152</f>
        <v>70400</v>
      </c>
      <c r="F147" s="635">
        <f>F148+F152</f>
        <v>13000</v>
      </c>
      <c r="G147" s="635">
        <f>G148+G152</f>
        <v>83400</v>
      </c>
      <c r="H147" s="635">
        <f>H148+H152</f>
        <v>76925.489999999991</v>
      </c>
      <c r="I147" s="641">
        <f>H147/G147</f>
        <v>0.92236798561151068</v>
      </c>
      <c r="J147" s="635">
        <f>J148+J152</f>
        <v>4034.26</v>
      </c>
      <c r="K147" s="1489">
        <f>K148+K152</f>
        <v>0</v>
      </c>
    </row>
    <row r="148" spans="1:12" ht="15" x14ac:dyDescent="0.2">
      <c r="A148" s="3"/>
      <c r="B148" s="626" t="s">
        <v>423</v>
      </c>
      <c r="C148" s="624"/>
      <c r="D148" s="625" t="s">
        <v>424</v>
      </c>
      <c r="E148" s="631">
        <f>SUM(E149:E151)</f>
        <v>60400</v>
      </c>
      <c r="F148" s="631">
        <f>SUM(F149:F151)</f>
        <v>0</v>
      </c>
      <c r="G148" s="631">
        <f>SUM(G149:G151)</f>
        <v>60400</v>
      </c>
      <c r="H148" s="631">
        <f>SUM(H149:H151)</f>
        <v>58245.49</v>
      </c>
      <c r="I148" s="640">
        <f>H148/G148</f>
        <v>0.96432930463576161</v>
      </c>
      <c r="J148" s="631">
        <f>SUM(J149:J151)</f>
        <v>4034.26</v>
      </c>
      <c r="K148" s="1488">
        <f>SUM(K149:K151)</f>
        <v>0</v>
      </c>
    </row>
    <row r="149" spans="1:12" x14ac:dyDescent="0.2">
      <c r="A149" s="4"/>
      <c r="B149" s="4"/>
      <c r="C149" s="5" t="s">
        <v>208</v>
      </c>
      <c r="D149" s="6" t="s">
        <v>209</v>
      </c>
      <c r="E149" s="633">
        <v>9000</v>
      </c>
      <c r="F149" s="633">
        <f>G149-E149</f>
        <v>0</v>
      </c>
      <c r="G149" s="634">
        <v>9000</v>
      </c>
      <c r="H149" s="1195">
        <v>8455.41</v>
      </c>
      <c r="I149" s="1196">
        <f>H149/G149</f>
        <v>0.93948999999999994</v>
      </c>
      <c r="J149" s="1195">
        <v>579.65</v>
      </c>
      <c r="K149" s="1195">
        <v>0</v>
      </c>
    </row>
    <row r="150" spans="1:12" x14ac:dyDescent="0.2">
      <c r="A150" s="4"/>
      <c r="B150" s="4"/>
      <c r="C150" s="5" t="s">
        <v>210</v>
      </c>
      <c r="D150" s="6" t="s">
        <v>211</v>
      </c>
      <c r="E150" s="633">
        <v>1400</v>
      </c>
      <c r="F150" s="633">
        <f t="shared" ref="F150:F151" si="57">G150-E150</f>
        <v>-500</v>
      </c>
      <c r="G150" s="634">
        <v>900</v>
      </c>
      <c r="H150" s="1195">
        <v>602.08000000000004</v>
      </c>
      <c r="I150" s="1196">
        <f t="shared" ref="I150:I151" si="58">H150/G150</f>
        <v>0.66897777777777778</v>
      </c>
      <c r="J150" s="1195">
        <v>82.61</v>
      </c>
      <c r="K150" s="1195">
        <v>0</v>
      </c>
    </row>
    <row r="151" spans="1:12" x14ac:dyDescent="0.2">
      <c r="A151" s="4"/>
      <c r="B151" s="4"/>
      <c r="C151" s="5" t="s">
        <v>220</v>
      </c>
      <c r="D151" s="6" t="s">
        <v>221</v>
      </c>
      <c r="E151" s="633">
        <v>50000</v>
      </c>
      <c r="F151" s="633">
        <f t="shared" si="57"/>
        <v>500</v>
      </c>
      <c r="G151" s="634">
        <v>50500</v>
      </c>
      <c r="H151" s="1195">
        <v>49188</v>
      </c>
      <c r="I151" s="1196">
        <f t="shared" si="58"/>
        <v>0.974019801980198</v>
      </c>
      <c r="J151" s="1195">
        <v>3372</v>
      </c>
      <c r="K151" s="1195">
        <v>0</v>
      </c>
    </row>
    <row r="152" spans="1:12" ht="15" x14ac:dyDescent="0.2">
      <c r="A152" s="3"/>
      <c r="B152" s="626" t="s">
        <v>425</v>
      </c>
      <c r="C152" s="624"/>
      <c r="D152" s="625" t="s">
        <v>8</v>
      </c>
      <c r="E152" s="631">
        <f>SUM(E153:E153)</f>
        <v>10000</v>
      </c>
      <c r="F152" s="631">
        <f>SUM(F153:F153)</f>
        <v>13000</v>
      </c>
      <c r="G152" s="631">
        <f>SUM(G153:G153)</f>
        <v>23000</v>
      </c>
      <c r="H152" s="631">
        <f>SUM(H153:H153)</f>
        <v>18680</v>
      </c>
      <c r="I152" s="640">
        <f>H152/G152</f>
        <v>0.8121739130434783</v>
      </c>
      <c r="J152" s="631">
        <f>SUM(J153:J153)</f>
        <v>0</v>
      </c>
      <c r="K152" s="1488">
        <f>SUM(K153:K153)</f>
        <v>0</v>
      </c>
      <c r="L152" s="644"/>
    </row>
    <row r="153" spans="1:12" x14ac:dyDescent="0.2">
      <c r="A153" s="4"/>
      <c r="B153" s="4"/>
      <c r="C153" s="5" t="s">
        <v>220</v>
      </c>
      <c r="D153" s="6" t="s">
        <v>221</v>
      </c>
      <c r="E153" s="633">
        <v>10000</v>
      </c>
      <c r="F153" s="633">
        <f t="shared" ref="F153" si="59">G153-E153</f>
        <v>13000</v>
      </c>
      <c r="G153" s="634">
        <v>23000</v>
      </c>
      <c r="H153" s="1195">
        <v>18680</v>
      </c>
      <c r="I153" s="1196">
        <f t="shared" ref="I153" si="60">H153/G153</f>
        <v>0.8121739130434783</v>
      </c>
      <c r="J153" s="1195">
        <v>0</v>
      </c>
      <c r="K153" s="1195">
        <v>0</v>
      </c>
    </row>
    <row r="154" spans="1:12" ht="23.25" customHeight="1" x14ac:dyDescent="0.2">
      <c r="A154" s="1631" t="s">
        <v>196</v>
      </c>
      <c r="B154" s="1631"/>
      <c r="C154" s="1631"/>
      <c r="D154" s="1631"/>
      <c r="E154" s="651">
        <f>E147+E144+E138+E128+E98+E91+E54+E43+E38+E20+E17+E14+E5+E10</f>
        <v>19110578</v>
      </c>
      <c r="F154" s="651">
        <f t="shared" ref="F154:H154" si="61">F147+F144+F138+F128+F98+F91+F54+F43+F38+F20+F17+F14+F5+F10</f>
        <v>-64710.390000000007</v>
      </c>
      <c r="G154" s="651">
        <f t="shared" si="61"/>
        <v>19045867.609999999</v>
      </c>
      <c r="H154" s="651">
        <f t="shared" si="61"/>
        <v>18777561.52</v>
      </c>
      <c r="I154" s="652">
        <f>H154/G154</f>
        <v>0.98591263493509074</v>
      </c>
      <c r="J154" s="651">
        <f>J147+J144+J138+J128+J98+J91+J54+J43+J38+J20+J17+J14+J10+J5</f>
        <v>1753629.5</v>
      </c>
      <c r="K154" s="651">
        <f>K147+K144+K138+K128+K98+K91+K54+K43+K38+K20+K17+K14+K10+K5</f>
        <v>1869</v>
      </c>
    </row>
    <row r="155" spans="1:12" ht="12" customHeight="1" x14ac:dyDescent="0.2">
      <c r="A155" s="1806" t="s">
        <v>451</v>
      </c>
      <c r="B155" s="1807"/>
      <c r="C155" s="1807"/>
      <c r="D155" s="1808"/>
      <c r="E155" s="653"/>
      <c r="F155" s="653"/>
      <c r="G155" s="655"/>
      <c r="H155" s="653"/>
      <c r="I155" s="658"/>
      <c r="J155" s="653"/>
      <c r="K155" s="653"/>
    </row>
    <row r="156" spans="1:12" ht="26.25" customHeight="1" x14ac:dyDescent="0.2">
      <c r="A156" s="1493" t="s">
        <v>445</v>
      </c>
      <c r="B156" s="1802" t="s">
        <v>810</v>
      </c>
      <c r="C156" s="1802"/>
      <c r="D156" s="1803"/>
      <c r="E156" s="1491">
        <f>E128</f>
        <v>0</v>
      </c>
      <c r="F156" s="1491">
        <f t="shared" ref="F156:K156" si="62">F128</f>
        <v>63674.79</v>
      </c>
      <c r="G156" s="1491">
        <f t="shared" si="62"/>
        <v>63674.79</v>
      </c>
      <c r="H156" s="1491">
        <f t="shared" si="62"/>
        <v>59413.200000000004</v>
      </c>
      <c r="I156" s="1495">
        <f>H156/G156</f>
        <v>0.93307257079293082</v>
      </c>
      <c r="J156" s="1491">
        <f t="shared" si="62"/>
        <v>0</v>
      </c>
      <c r="K156" s="1491">
        <f t="shared" si="62"/>
        <v>0</v>
      </c>
    </row>
    <row r="157" spans="1:12" ht="26.25" customHeight="1" x14ac:dyDescent="0.2">
      <c r="A157" s="1494" t="s">
        <v>447</v>
      </c>
      <c r="B157" s="1804" t="s">
        <v>803</v>
      </c>
      <c r="C157" s="1804"/>
      <c r="D157" s="1805"/>
      <c r="E157" s="1492">
        <f>E154-E156</f>
        <v>19110578</v>
      </c>
      <c r="F157" s="1492">
        <f t="shared" ref="F157:H157" si="63">F154-F156</f>
        <v>-128385.18000000001</v>
      </c>
      <c r="G157" s="1492">
        <f t="shared" si="63"/>
        <v>18982192.82</v>
      </c>
      <c r="H157" s="1492">
        <f t="shared" si="63"/>
        <v>18718148.32</v>
      </c>
      <c r="I157" s="1501">
        <f>H157/G157</f>
        <v>0.98608988421391452</v>
      </c>
      <c r="J157" s="1492">
        <f t="shared" ref="J157" si="64">J154-J156</f>
        <v>1753629.5</v>
      </c>
      <c r="K157" s="1492">
        <f t="shared" ref="K157" si="65">K154-K156</f>
        <v>1869</v>
      </c>
    </row>
    <row r="158" spans="1:12" x14ac:dyDescent="0.2">
      <c r="A158" s="1809" t="s">
        <v>720</v>
      </c>
      <c r="B158" s="1810"/>
      <c r="C158" s="1810"/>
      <c r="D158" s="1810"/>
      <c r="E158" s="1490"/>
      <c r="F158" s="1490"/>
      <c r="G158" s="1490"/>
      <c r="H158" s="1490"/>
      <c r="I158" s="1502"/>
      <c r="J158" s="1490"/>
      <c r="K158" s="1490"/>
    </row>
    <row r="159" spans="1:12" ht="18" customHeight="1" x14ac:dyDescent="0.2">
      <c r="A159" s="1500"/>
      <c r="B159" s="1801" t="s">
        <v>804</v>
      </c>
      <c r="C159" s="1801"/>
      <c r="D159" s="1801"/>
      <c r="E159" s="1485">
        <f>E140+E124+E118+E112+E107+E102+E86+E80+E74+E68+E62+E56+E50+E45+E40+E28+E22+E7</f>
        <v>14295718</v>
      </c>
      <c r="F159" s="1485">
        <f t="shared" ref="F159:K159" si="66">F140+F124+F118+F112+F107+F102+F86+F80+F74+F68+F62+F56+F50+F45+F40+F28+F22+F7</f>
        <v>32504.670000000013</v>
      </c>
      <c r="G159" s="1485">
        <f t="shared" si="66"/>
        <v>14328222.67</v>
      </c>
      <c r="H159" s="1485">
        <f t="shared" si="66"/>
        <v>14199887.720000001</v>
      </c>
      <c r="I159" s="1506">
        <f>H159/G159</f>
        <v>0.99104320522120981</v>
      </c>
      <c r="J159" s="1485">
        <f t="shared" si="66"/>
        <v>247403.39</v>
      </c>
      <c r="K159" s="1485">
        <f t="shared" si="66"/>
        <v>0</v>
      </c>
    </row>
    <row r="160" spans="1:12" ht="18" customHeight="1" x14ac:dyDescent="0.2">
      <c r="A160" s="1500"/>
      <c r="B160" s="1503" t="s">
        <v>805</v>
      </c>
      <c r="C160" s="1503"/>
      <c r="D160" s="1503"/>
      <c r="E160" s="1504">
        <f>E141+E125+E119+E113+E108+E103+E87+E81+E75+E69+E63+E57+E51+E46+E29+E23</f>
        <v>1160824</v>
      </c>
      <c r="F160" s="1504">
        <f t="shared" ref="F160:K160" si="67">F141+F125+F119+F113+F108+F103+F87+F81+F75+F69+F63+F57+F51+F46+F29+F23</f>
        <v>-55607</v>
      </c>
      <c r="G160" s="1504">
        <f t="shared" si="67"/>
        <v>1105217</v>
      </c>
      <c r="H160" s="1504">
        <f t="shared" si="67"/>
        <v>1099406.22</v>
      </c>
      <c r="I160" s="1506">
        <f t="shared" ref="I160:I164" si="68">H160/G160</f>
        <v>0.99474240805199343</v>
      </c>
      <c r="J160" s="1504">
        <f t="shared" si="67"/>
        <v>1123581.1599999999</v>
      </c>
      <c r="K160" s="1504">
        <f t="shared" si="67"/>
        <v>0</v>
      </c>
    </row>
    <row r="161" spans="1:11" ht="16.5" customHeight="1" x14ac:dyDescent="0.2">
      <c r="A161" s="1496"/>
      <c r="B161" s="1498" t="s">
        <v>806</v>
      </c>
      <c r="C161" s="1498"/>
      <c r="D161" s="1498"/>
      <c r="E161" s="1485">
        <f>E37</f>
        <v>100000</v>
      </c>
      <c r="F161" s="1485">
        <f t="shared" ref="F161:K161" si="69">F37</f>
        <v>0</v>
      </c>
      <c r="G161" s="1485">
        <f t="shared" si="69"/>
        <v>100000</v>
      </c>
      <c r="H161" s="1485">
        <f t="shared" si="69"/>
        <v>67018.52</v>
      </c>
      <c r="I161" s="1506">
        <f t="shared" si="68"/>
        <v>0.67018520000000004</v>
      </c>
      <c r="J161" s="1485">
        <f t="shared" si="69"/>
        <v>0</v>
      </c>
      <c r="K161" s="1485">
        <f t="shared" si="69"/>
        <v>0</v>
      </c>
    </row>
    <row r="162" spans="1:11" s="650" customFormat="1" ht="17.25" customHeight="1" x14ac:dyDescent="0.2">
      <c r="A162" s="1497"/>
      <c r="B162" s="1499" t="s">
        <v>807</v>
      </c>
      <c r="C162" s="1499"/>
      <c r="D162" s="1499"/>
      <c r="E162" s="1505">
        <f>E153+E151+E146+E122+E116+E97+E93+E90+E84+E78+E72+E66+E60+E35+E32+E26+E19+E16+E13+E100</f>
        <v>308059</v>
      </c>
      <c r="F162" s="1505">
        <f t="shared" ref="F162:K162" si="70">F153+F151+F146+F122+F116+F97+F93+F90+F84+F78+F72+F66+F60+F35+F32+F26+F19+F16+F13+F100</f>
        <v>20914</v>
      </c>
      <c r="G162" s="1505">
        <f t="shared" si="70"/>
        <v>328973</v>
      </c>
      <c r="H162" s="1505">
        <f t="shared" si="70"/>
        <v>311091.99</v>
      </c>
      <c r="I162" s="1506">
        <f t="shared" si="68"/>
        <v>0.94564596486641761</v>
      </c>
      <c r="J162" s="1505">
        <f t="shared" si="70"/>
        <v>4077</v>
      </c>
      <c r="K162" s="1505">
        <f t="shared" si="70"/>
        <v>1869</v>
      </c>
    </row>
    <row r="163" spans="1:11" ht="17.25" customHeight="1" x14ac:dyDescent="0.2">
      <c r="A163" s="1497"/>
      <c r="B163" s="1499" t="s">
        <v>808</v>
      </c>
      <c r="C163" s="1499"/>
      <c r="D163" s="1499"/>
      <c r="E163" s="1505">
        <f>E149+E142+E126+E120+E114+E109+E104+E95+E88+E82+E76+E70+E64+E58+E52+E47+E41+E34+E30+E24+E12+E8</f>
        <v>2857633</v>
      </c>
      <c r="F163" s="1505">
        <f t="shared" ref="F163:K163" si="71">F149+F142+F126+F120+F114+F109+F104+F95+F88+F82+F76+F70+F64+F58+F52+F47+F41+F34+F30+F24+F12+F8</f>
        <v>-99032.87999999999</v>
      </c>
      <c r="G163" s="1505">
        <f t="shared" si="71"/>
        <v>2758600.12</v>
      </c>
      <c r="H163" s="1505">
        <f t="shared" si="71"/>
        <v>2711550.33</v>
      </c>
      <c r="I163" s="1506">
        <f t="shared" si="68"/>
        <v>0.98294432394935149</v>
      </c>
      <c r="J163" s="1505">
        <f t="shared" si="71"/>
        <v>334316.59999999998</v>
      </c>
      <c r="K163" s="1505">
        <f t="shared" si="71"/>
        <v>0</v>
      </c>
    </row>
    <row r="164" spans="1:11" ht="15.75" customHeight="1" x14ac:dyDescent="0.2">
      <c r="A164" s="1497"/>
      <c r="B164" s="1499" t="s">
        <v>809</v>
      </c>
      <c r="C164" s="1499"/>
      <c r="D164" s="1499"/>
      <c r="E164" s="1505">
        <f>E150+E143+E127+E121+E115+E110+E105+E96+E89+E83+E77+E71+E65+E59+E53+E48+E42+E31+E25+E9</f>
        <v>388344</v>
      </c>
      <c r="F164" s="1505">
        <f t="shared" ref="F164:K164" si="72">F150+F143+F127+F121+F115+F110+F105+F96+F89+F83+F77+F71+F65+F59+F53+F48+F42+F31+F25+F9</f>
        <v>-27163.97</v>
      </c>
      <c r="G164" s="1505">
        <f t="shared" si="72"/>
        <v>361180.02999999997</v>
      </c>
      <c r="H164" s="1505">
        <f t="shared" si="72"/>
        <v>329193.53999999998</v>
      </c>
      <c r="I164" s="1506">
        <f t="shared" si="68"/>
        <v>0.91143892977693153</v>
      </c>
      <c r="J164" s="1505">
        <f t="shared" si="72"/>
        <v>44251.35</v>
      </c>
      <c r="K164" s="1505">
        <f t="shared" si="72"/>
        <v>0</v>
      </c>
    </row>
    <row r="165" spans="1:11" x14ac:dyDescent="0.2">
      <c r="A165" s="657"/>
      <c r="B165" s="657"/>
      <c r="C165" s="657"/>
      <c r="D165" s="657"/>
      <c r="E165" s="649"/>
      <c r="F165" s="649"/>
      <c r="G165" s="649"/>
      <c r="H165" s="649"/>
      <c r="I165" s="649"/>
      <c r="J165" s="649"/>
      <c r="K165" s="649"/>
    </row>
    <row r="166" spans="1:11" x14ac:dyDescent="0.2">
      <c r="A166" s="657"/>
      <c r="B166" s="657"/>
      <c r="C166" s="657"/>
      <c r="D166" s="657"/>
      <c r="H166" s="644"/>
      <c r="I166" s="644"/>
      <c r="J166" s="644"/>
      <c r="K166" s="644"/>
    </row>
    <row r="167" spans="1:11" x14ac:dyDescent="0.2">
      <c r="A167" s="657"/>
      <c r="B167" s="657"/>
      <c r="C167" s="657"/>
      <c r="D167" s="657"/>
      <c r="E167" s="644"/>
      <c r="F167" s="644"/>
      <c r="G167" s="644"/>
      <c r="H167" s="644"/>
      <c r="I167" s="644"/>
      <c r="J167" s="644"/>
      <c r="K167" s="644"/>
    </row>
    <row r="168" spans="1:11" x14ac:dyDescent="0.2">
      <c r="A168" s="657"/>
      <c r="B168" s="657"/>
      <c r="C168" s="657"/>
      <c r="D168" s="657"/>
      <c r="H168" s="644"/>
      <c r="I168" s="644"/>
      <c r="J168" s="644"/>
      <c r="K168" s="644"/>
    </row>
    <row r="169" spans="1:11" x14ac:dyDescent="0.2">
      <c r="A169" s="657"/>
      <c r="B169" s="657"/>
      <c r="C169" s="657"/>
      <c r="D169" s="657"/>
      <c r="H169" s="644"/>
      <c r="I169" s="644"/>
      <c r="J169" s="644"/>
      <c r="K169" s="644"/>
    </row>
    <row r="170" spans="1:11" x14ac:dyDescent="0.2">
      <c r="A170" s="657"/>
      <c r="B170" s="657"/>
      <c r="C170" s="657"/>
      <c r="D170" s="657"/>
      <c r="H170" s="644"/>
      <c r="I170" s="644"/>
      <c r="J170" s="644"/>
      <c r="K170" s="644"/>
    </row>
    <row r="171" spans="1:11" x14ac:dyDescent="0.2">
      <c r="A171" s="657"/>
      <c r="B171" s="657"/>
      <c r="C171" s="657"/>
      <c r="D171" s="657"/>
    </row>
    <row r="172" spans="1:11" x14ac:dyDescent="0.2">
      <c r="A172" s="657"/>
      <c r="B172" s="657"/>
      <c r="C172" s="657"/>
      <c r="D172" s="657"/>
    </row>
    <row r="173" spans="1:11" x14ac:dyDescent="0.2">
      <c r="A173" s="657"/>
      <c r="B173" s="657"/>
      <c r="C173" s="657"/>
      <c r="D173" s="657"/>
    </row>
  </sheetData>
  <mergeCells count="20">
    <mergeCell ref="B159:D159"/>
    <mergeCell ref="A154:D154"/>
    <mergeCell ref="B156:D156"/>
    <mergeCell ref="B157:D157"/>
    <mergeCell ref="A155:D155"/>
    <mergeCell ref="A158:D158"/>
    <mergeCell ref="A1:G1"/>
    <mergeCell ref="H1:K1"/>
    <mergeCell ref="C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ageMargins left="0.94488188976377963" right="0" top="0.98425196850393704" bottom="0.39370078740157483" header="0.31496062992125984" footer="0.11811023622047245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7"/>
  <sheetViews>
    <sheetView showGridLines="0" workbookViewId="0">
      <selection activeCell="C3" sqref="C3:C4"/>
    </sheetView>
  </sheetViews>
  <sheetFormatPr defaultRowHeight="12.75" x14ac:dyDescent="0.2"/>
  <cols>
    <col min="1" max="1" width="3.42578125" style="2" customWidth="1"/>
    <col min="2" max="2" width="6.42578125" style="2" customWidth="1"/>
    <col min="3" max="3" width="6.7109375" style="2" customWidth="1"/>
    <col min="4" max="4" width="30" style="2" customWidth="1"/>
    <col min="5" max="5" width="12.85546875" style="2" customWidth="1"/>
    <col min="6" max="6" width="11.28515625" style="2" customWidth="1"/>
    <col min="7" max="8" width="12.7109375" style="2" customWidth="1"/>
    <col min="9" max="9" width="7" style="648" customWidth="1"/>
    <col min="10" max="10" width="12.28515625" style="2" customWidth="1"/>
    <col min="11" max="11" width="11" style="2" customWidth="1"/>
    <col min="12" max="12" width="12" style="2" customWidth="1"/>
    <col min="13" max="13" width="10.140625" style="2" bestFit="1" customWidth="1"/>
    <col min="14" max="257" width="9.140625" style="2"/>
    <col min="258" max="258" width="8.7109375" style="2" customWidth="1"/>
    <col min="259" max="259" width="9.85546875" style="2" customWidth="1"/>
    <col min="260" max="260" width="1" style="2" customWidth="1"/>
    <col min="261" max="261" width="10.85546875" style="2" customWidth="1"/>
    <col min="262" max="262" width="54.5703125" style="2" customWidth="1"/>
    <col min="263" max="264" width="22.85546875" style="2" customWidth="1"/>
    <col min="265" max="265" width="8.7109375" style="2" customWidth="1"/>
    <col min="266" max="266" width="14.140625" style="2" customWidth="1"/>
    <col min="267" max="513" width="9.140625" style="2"/>
    <col min="514" max="514" width="8.7109375" style="2" customWidth="1"/>
    <col min="515" max="515" width="9.85546875" style="2" customWidth="1"/>
    <col min="516" max="516" width="1" style="2" customWidth="1"/>
    <col min="517" max="517" width="10.85546875" style="2" customWidth="1"/>
    <col min="518" max="518" width="54.5703125" style="2" customWidth="1"/>
    <col min="519" max="520" width="22.85546875" style="2" customWidth="1"/>
    <col min="521" max="521" width="8.7109375" style="2" customWidth="1"/>
    <col min="522" max="522" width="14.140625" style="2" customWidth="1"/>
    <col min="523" max="769" width="9.140625" style="2"/>
    <col min="770" max="770" width="8.7109375" style="2" customWidth="1"/>
    <col min="771" max="771" width="9.85546875" style="2" customWidth="1"/>
    <col min="772" max="772" width="1" style="2" customWidth="1"/>
    <col min="773" max="773" width="10.85546875" style="2" customWidth="1"/>
    <col min="774" max="774" width="54.5703125" style="2" customWidth="1"/>
    <col min="775" max="776" width="22.85546875" style="2" customWidth="1"/>
    <col min="777" max="777" width="8.7109375" style="2" customWidth="1"/>
    <col min="778" max="778" width="14.140625" style="2" customWidth="1"/>
    <col min="779" max="1025" width="9.140625" style="2"/>
    <col min="1026" max="1026" width="8.7109375" style="2" customWidth="1"/>
    <col min="1027" max="1027" width="9.85546875" style="2" customWidth="1"/>
    <col min="1028" max="1028" width="1" style="2" customWidth="1"/>
    <col min="1029" max="1029" width="10.85546875" style="2" customWidth="1"/>
    <col min="1030" max="1030" width="54.5703125" style="2" customWidth="1"/>
    <col min="1031" max="1032" width="22.85546875" style="2" customWidth="1"/>
    <col min="1033" max="1033" width="8.7109375" style="2" customWidth="1"/>
    <col min="1034" max="1034" width="14.140625" style="2" customWidth="1"/>
    <col min="1035" max="1281" width="9.140625" style="2"/>
    <col min="1282" max="1282" width="8.7109375" style="2" customWidth="1"/>
    <col min="1283" max="1283" width="9.85546875" style="2" customWidth="1"/>
    <col min="1284" max="1284" width="1" style="2" customWidth="1"/>
    <col min="1285" max="1285" width="10.85546875" style="2" customWidth="1"/>
    <col min="1286" max="1286" width="54.5703125" style="2" customWidth="1"/>
    <col min="1287" max="1288" width="22.85546875" style="2" customWidth="1"/>
    <col min="1289" max="1289" width="8.7109375" style="2" customWidth="1"/>
    <col min="1290" max="1290" width="14.140625" style="2" customWidth="1"/>
    <col min="1291" max="1537" width="9.140625" style="2"/>
    <col min="1538" max="1538" width="8.7109375" style="2" customWidth="1"/>
    <col min="1539" max="1539" width="9.85546875" style="2" customWidth="1"/>
    <col min="1540" max="1540" width="1" style="2" customWidth="1"/>
    <col min="1541" max="1541" width="10.85546875" style="2" customWidth="1"/>
    <col min="1542" max="1542" width="54.5703125" style="2" customWidth="1"/>
    <col min="1543" max="1544" width="22.85546875" style="2" customWidth="1"/>
    <col min="1545" max="1545" width="8.7109375" style="2" customWidth="1"/>
    <col min="1546" max="1546" width="14.140625" style="2" customWidth="1"/>
    <col min="1547" max="1793" width="9.140625" style="2"/>
    <col min="1794" max="1794" width="8.7109375" style="2" customWidth="1"/>
    <col min="1795" max="1795" width="9.85546875" style="2" customWidth="1"/>
    <col min="1796" max="1796" width="1" style="2" customWidth="1"/>
    <col min="1797" max="1797" width="10.85546875" style="2" customWidth="1"/>
    <col min="1798" max="1798" width="54.5703125" style="2" customWidth="1"/>
    <col min="1799" max="1800" width="22.85546875" style="2" customWidth="1"/>
    <col min="1801" max="1801" width="8.7109375" style="2" customWidth="1"/>
    <col min="1802" max="1802" width="14.140625" style="2" customWidth="1"/>
    <col min="1803" max="2049" width="9.140625" style="2"/>
    <col min="2050" max="2050" width="8.7109375" style="2" customWidth="1"/>
    <col min="2051" max="2051" width="9.85546875" style="2" customWidth="1"/>
    <col min="2052" max="2052" width="1" style="2" customWidth="1"/>
    <col min="2053" max="2053" width="10.85546875" style="2" customWidth="1"/>
    <col min="2054" max="2054" width="54.5703125" style="2" customWidth="1"/>
    <col min="2055" max="2056" width="22.85546875" style="2" customWidth="1"/>
    <col min="2057" max="2057" width="8.7109375" style="2" customWidth="1"/>
    <col min="2058" max="2058" width="14.140625" style="2" customWidth="1"/>
    <col min="2059" max="2305" width="9.140625" style="2"/>
    <col min="2306" max="2306" width="8.7109375" style="2" customWidth="1"/>
    <col min="2307" max="2307" width="9.85546875" style="2" customWidth="1"/>
    <col min="2308" max="2308" width="1" style="2" customWidth="1"/>
    <col min="2309" max="2309" width="10.85546875" style="2" customWidth="1"/>
    <col min="2310" max="2310" width="54.5703125" style="2" customWidth="1"/>
    <col min="2311" max="2312" width="22.85546875" style="2" customWidth="1"/>
    <col min="2313" max="2313" width="8.7109375" style="2" customWidth="1"/>
    <col min="2314" max="2314" width="14.140625" style="2" customWidth="1"/>
    <col min="2315" max="2561" width="9.140625" style="2"/>
    <col min="2562" max="2562" width="8.7109375" style="2" customWidth="1"/>
    <col min="2563" max="2563" width="9.85546875" style="2" customWidth="1"/>
    <col min="2564" max="2564" width="1" style="2" customWidth="1"/>
    <col min="2565" max="2565" width="10.85546875" style="2" customWidth="1"/>
    <col min="2566" max="2566" width="54.5703125" style="2" customWidth="1"/>
    <col min="2567" max="2568" width="22.85546875" style="2" customWidth="1"/>
    <col min="2569" max="2569" width="8.7109375" style="2" customWidth="1"/>
    <col min="2570" max="2570" width="14.140625" style="2" customWidth="1"/>
    <col min="2571" max="2817" width="9.140625" style="2"/>
    <col min="2818" max="2818" width="8.7109375" style="2" customWidth="1"/>
    <col min="2819" max="2819" width="9.85546875" style="2" customWidth="1"/>
    <col min="2820" max="2820" width="1" style="2" customWidth="1"/>
    <col min="2821" max="2821" width="10.85546875" style="2" customWidth="1"/>
    <col min="2822" max="2822" width="54.5703125" style="2" customWidth="1"/>
    <col min="2823" max="2824" width="22.85546875" style="2" customWidth="1"/>
    <col min="2825" max="2825" width="8.7109375" style="2" customWidth="1"/>
    <col min="2826" max="2826" width="14.140625" style="2" customWidth="1"/>
    <col min="2827" max="3073" width="9.140625" style="2"/>
    <col min="3074" max="3074" width="8.7109375" style="2" customWidth="1"/>
    <col min="3075" max="3075" width="9.85546875" style="2" customWidth="1"/>
    <col min="3076" max="3076" width="1" style="2" customWidth="1"/>
    <col min="3077" max="3077" width="10.85546875" style="2" customWidth="1"/>
    <col min="3078" max="3078" width="54.5703125" style="2" customWidth="1"/>
    <col min="3079" max="3080" width="22.85546875" style="2" customWidth="1"/>
    <col min="3081" max="3081" width="8.7109375" style="2" customWidth="1"/>
    <col min="3082" max="3082" width="14.140625" style="2" customWidth="1"/>
    <col min="3083" max="3329" width="9.140625" style="2"/>
    <col min="3330" max="3330" width="8.7109375" style="2" customWidth="1"/>
    <col min="3331" max="3331" width="9.85546875" style="2" customWidth="1"/>
    <col min="3332" max="3332" width="1" style="2" customWidth="1"/>
    <col min="3333" max="3333" width="10.85546875" style="2" customWidth="1"/>
    <col min="3334" max="3334" width="54.5703125" style="2" customWidth="1"/>
    <col min="3335" max="3336" width="22.85546875" style="2" customWidth="1"/>
    <col min="3337" max="3337" width="8.7109375" style="2" customWidth="1"/>
    <col min="3338" max="3338" width="14.140625" style="2" customWidth="1"/>
    <col min="3339" max="3585" width="9.140625" style="2"/>
    <col min="3586" max="3586" width="8.7109375" style="2" customWidth="1"/>
    <col min="3587" max="3587" width="9.85546875" style="2" customWidth="1"/>
    <col min="3588" max="3588" width="1" style="2" customWidth="1"/>
    <col min="3589" max="3589" width="10.85546875" style="2" customWidth="1"/>
    <col min="3590" max="3590" width="54.5703125" style="2" customWidth="1"/>
    <col min="3591" max="3592" width="22.85546875" style="2" customWidth="1"/>
    <col min="3593" max="3593" width="8.7109375" style="2" customWidth="1"/>
    <col min="3594" max="3594" width="14.140625" style="2" customWidth="1"/>
    <col min="3595" max="3841" width="9.140625" style="2"/>
    <col min="3842" max="3842" width="8.7109375" style="2" customWidth="1"/>
    <col min="3843" max="3843" width="9.85546875" style="2" customWidth="1"/>
    <col min="3844" max="3844" width="1" style="2" customWidth="1"/>
    <col min="3845" max="3845" width="10.85546875" style="2" customWidth="1"/>
    <col min="3846" max="3846" width="54.5703125" style="2" customWidth="1"/>
    <col min="3847" max="3848" width="22.85546875" style="2" customWidth="1"/>
    <col min="3849" max="3849" width="8.7109375" style="2" customWidth="1"/>
    <col min="3850" max="3850" width="14.140625" style="2" customWidth="1"/>
    <col min="3851" max="4097" width="9.140625" style="2"/>
    <col min="4098" max="4098" width="8.7109375" style="2" customWidth="1"/>
    <col min="4099" max="4099" width="9.85546875" style="2" customWidth="1"/>
    <col min="4100" max="4100" width="1" style="2" customWidth="1"/>
    <col min="4101" max="4101" width="10.85546875" style="2" customWidth="1"/>
    <col min="4102" max="4102" width="54.5703125" style="2" customWidth="1"/>
    <col min="4103" max="4104" width="22.85546875" style="2" customWidth="1"/>
    <col min="4105" max="4105" width="8.7109375" style="2" customWidth="1"/>
    <col min="4106" max="4106" width="14.140625" style="2" customWidth="1"/>
    <col min="4107" max="4353" width="9.140625" style="2"/>
    <col min="4354" max="4354" width="8.7109375" style="2" customWidth="1"/>
    <col min="4355" max="4355" width="9.85546875" style="2" customWidth="1"/>
    <col min="4356" max="4356" width="1" style="2" customWidth="1"/>
    <col min="4357" max="4357" width="10.85546875" style="2" customWidth="1"/>
    <col min="4358" max="4358" width="54.5703125" style="2" customWidth="1"/>
    <col min="4359" max="4360" width="22.85546875" style="2" customWidth="1"/>
    <col min="4361" max="4361" width="8.7109375" style="2" customWidth="1"/>
    <col min="4362" max="4362" width="14.140625" style="2" customWidth="1"/>
    <col min="4363" max="4609" width="9.140625" style="2"/>
    <col min="4610" max="4610" width="8.7109375" style="2" customWidth="1"/>
    <col min="4611" max="4611" width="9.85546875" style="2" customWidth="1"/>
    <col min="4612" max="4612" width="1" style="2" customWidth="1"/>
    <col min="4613" max="4613" width="10.85546875" style="2" customWidth="1"/>
    <col min="4614" max="4614" width="54.5703125" style="2" customWidth="1"/>
    <col min="4615" max="4616" width="22.85546875" style="2" customWidth="1"/>
    <col min="4617" max="4617" width="8.7109375" style="2" customWidth="1"/>
    <col min="4618" max="4618" width="14.140625" style="2" customWidth="1"/>
    <col min="4619" max="4865" width="9.140625" style="2"/>
    <col min="4866" max="4866" width="8.7109375" style="2" customWidth="1"/>
    <col min="4867" max="4867" width="9.85546875" style="2" customWidth="1"/>
    <col min="4868" max="4868" width="1" style="2" customWidth="1"/>
    <col min="4869" max="4869" width="10.85546875" style="2" customWidth="1"/>
    <col min="4870" max="4870" width="54.5703125" style="2" customWidth="1"/>
    <col min="4871" max="4872" width="22.85546875" style="2" customWidth="1"/>
    <col min="4873" max="4873" width="8.7109375" style="2" customWidth="1"/>
    <col min="4874" max="4874" width="14.140625" style="2" customWidth="1"/>
    <col min="4875" max="5121" width="9.140625" style="2"/>
    <col min="5122" max="5122" width="8.7109375" style="2" customWidth="1"/>
    <col min="5123" max="5123" width="9.85546875" style="2" customWidth="1"/>
    <col min="5124" max="5124" width="1" style="2" customWidth="1"/>
    <col min="5125" max="5125" width="10.85546875" style="2" customWidth="1"/>
    <col min="5126" max="5126" width="54.5703125" style="2" customWidth="1"/>
    <col min="5127" max="5128" width="22.85546875" style="2" customWidth="1"/>
    <col min="5129" max="5129" width="8.7109375" style="2" customWidth="1"/>
    <col min="5130" max="5130" width="14.140625" style="2" customWidth="1"/>
    <col min="5131" max="5377" width="9.140625" style="2"/>
    <col min="5378" max="5378" width="8.7109375" style="2" customWidth="1"/>
    <col min="5379" max="5379" width="9.85546875" style="2" customWidth="1"/>
    <col min="5380" max="5380" width="1" style="2" customWidth="1"/>
    <col min="5381" max="5381" width="10.85546875" style="2" customWidth="1"/>
    <col min="5382" max="5382" width="54.5703125" style="2" customWidth="1"/>
    <col min="5383" max="5384" width="22.85546875" style="2" customWidth="1"/>
    <col min="5385" max="5385" width="8.7109375" style="2" customWidth="1"/>
    <col min="5386" max="5386" width="14.140625" style="2" customWidth="1"/>
    <col min="5387" max="5633" width="9.140625" style="2"/>
    <col min="5634" max="5634" width="8.7109375" style="2" customWidth="1"/>
    <col min="5635" max="5635" width="9.85546875" style="2" customWidth="1"/>
    <col min="5636" max="5636" width="1" style="2" customWidth="1"/>
    <col min="5637" max="5637" width="10.85546875" style="2" customWidth="1"/>
    <col min="5638" max="5638" width="54.5703125" style="2" customWidth="1"/>
    <col min="5639" max="5640" width="22.85546875" style="2" customWidth="1"/>
    <col min="5641" max="5641" width="8.7109375" style="2" customWidth="1"/>
    <col min="5642" max="5642" width="14.140625" style="2" customWidth="1"/>
    <col min="5643" max="5889" width="9.140625" style="2"/>
    <col min="5890" max="5890" width="8.7109375" style="2" customWidth="1"/>
    <col min="5891" max="5891" width="9.85546875" style="2" customWidth="1"/>
    <col min="5892" max="5892" width="1" style="2" customWidth="1"/>
    <col min="5893" max="5893" width="10.85546875" style="2" customWidth="1"/>
    <col min="5894" max="5894" width="54.5703125" style="2" customWidth="1"/>
    <col min="5895" max="5896" width="22.85546875" style="2" customWidth="1"/>
    <col min="5897" max="5897" width="8.7109375" style="2" customWidth="1"/>
    <col min="5898" max="5898" width="14.140625" style="2" customWidth="1"/>
    <col min="5899" max="6145" width="9.140625" style="2"/>
    <col min="6146" max="6146" width="8.7109375" style="2" customWidth="1"/>
    <col min="6147" max="6147" width="9.85546875" style="2" customWidth="1"/>
    <col min="6148" max="6148" width="1" style="2" customWidth="1"/>
    <col min="6149" max="6149" width="10.85546875" style="2" customWidth="1"/>
    <col min="6150" max="6150" width="54.5703125" style="2" customWidth="1"/>
    <col min="6151" max="6152" width="22.85546875" style="2" customWidth="1"/>
    <col min="6153" max="6153" width="8.7109375" style="2" customWidth="1"/>
    <col min="6154" max="6154" width="14.140625" style="2" customWidth="1"/>
    <col min="6155" max="6401" width="9.140625" style="2"/>
    <col min="6402" max="6402" width="8.7109375" style="2" customWidth="1"/>
    <col min="6403" max="6403" width="9.85546875" style="2" customWidth="1"/>
    <col min="6404" max="6404" width="1" style="2" customWidth="1"/>
    <col min="6405" max="6405" width="10.85546875" style="2" customWidth="1"/>
    <col min="6406" max="6406" width="54.5703125" style="2" customWidth="1"/>
    <col min="6407" max="6408" width="22.85546875" style="2" customWidth="1"/>
    <col min="6409" max="6409" width="8.7109375" style="2" customWidth="1"/>
    <col min="6410" max="6410" width="14.140625" style="2" customWidth="1"/>
    <col min="6411" max="6657" width="9.140625" style="2"/>
    <col min="6658" max="6658" width="8.7109375" style="2" customWidth="1"/>
    <col min="6659" max="6659" width="9.85546875" style="2" customWidth="1"/>
    <col min="6660" max="6660" width="1" style="2" customWidth="1"/>
    <col min="6661" max="6661" width="10.85546875" style="2" customWidth="1"/>
    <col min="6662" max="6662" width="54.5703125" style="2" customWidth="1"/>
    <col min="6663" max="6664" width="22.85546875" style="2" customWidth="1"/>
    <col min="6665" max="6665" width="8.7109375" style="2" customWidth="1"/>
    <col min="6666" max="6666" width="14.140625" style="2" customWidth="1"/>
    <col min="6667" max="6913" width="9.140625" style="2"/>
    <col min="6914" max="6914" width="8.7109375" style="2" customWidth="1"/>
    <col min="6915" max="6915" width="9.85546875" style="2" customWidth="1"/>
    <col min="6916" max="6916" width="1" style="2" customWidth="1"/>
    <col min="6917" max="6917" width="10.85546875" style="2" customWidth="1"/>
    <col min="6918" max="6918" width="54.5703125" style="2" customWidth="1"/>
    <col min="6919" max="6920" width="22.85546875" style="2" customWidth="1"/>
    <col min="6921" max="6921" width="8.7109375" style="2" customWidth="1"/>
    <col min="6922" max="6922" width="14.140625" style="2" customWidth="1"/>
    <col min="6923" max="7169" width="9.140625" style="2"/>
    <col min="7170" max="7170" width="8.7109375" style="2" customWidth="1"/>
    <col min="7171" max="7171" width="9.85546875" style="2" customWidth="1"/>
    <col min="7172" max="7172" width="1" style="2" customWidth="1"/>
    <col min="7173" max="7173" width="10.85546875" style="2" customWidth="1"/>
    <col min="7174" max="7174" width="54.5703125" style="2" customWidth="1"/>
    <col min="7175" max="7176" width="22.85546875" style="2" customWidth="1"/>
    <col min="7177" max="7177" width="8.7109375" style="2" customWidth="1"/>
    <col min="7178" max="7178" width="14.140625" style="2" customWidth="1"/>
    <col min="7179" max="7425" width="9.140625" style="2"/>
    <col min="7426" max="7426" width="8.7109375" style="2" customWidth="1"/>
    <col min="7427" max="7427" width="9.85546875" style="2" customWidth="1"/>
    <col min="7428" max="7428" width="1" style="2" customWidth="1"/>
    <col min="7429" max="7429" width="10.85546875" style="2" customWidth="1"/>
    <col min="7430" max="7430" width="54.5703125" style="2" customWidth="1"/>
    <col min="7431" max="7432" width="22.85546875" style="2" customWidth="1"/>
    <col min="7433" max="7433" width="8.7109375" style="2" customWidth="1"/>
    <col min="7434" max="7434" width="14.140625" style="2" customWidth="1"/>
    <col min="7435" max="7681" width="9.140625" style="2"/>
    <col min="7682" max="7682" width="8.7109375" style="2" customWidth="1"/>
    <col min="7683" max="7683" width="9.85546875" style="2" customWidth="1"/>
    <col min="7684" max="7684" width="1" style="2" customWidth="1"/>
    <col min="7685" max="7685" width="10.85546875" style="2" customWidth="1"/>
    <col min="7686" max="7686" width="54.5703125" style="2" customWidth="1"/>
    <col min="7687" max="7688" width="22.85546875" style="2" customWidth="1"/>
    <col min="7689" max="7689" width="8.7109375" style="2" customWidth="1"/>
    <col min="7690" max="7690" width="14.140625" style="2" customWidth="1"/>
    <col min="7691" max="7937" width="9.140625" style="2"/>
    <col min="7938" max="7938" width="8.7109375" style="2" customWidth="1"/>
    <col min="7939" max="7939" width="9.85546875" style="2" customWidth="1"/>
    <col min="7940" max="7940" width="1" style="2" customWidth="1"/>
    <col min="7941" max="7941" width="10.85546875" style="2" customWidth="1"/>
    <col min="7942" max="7942" width="54.5703125" style="2" customWidth="1"/>
    <col min="7943" max="7944" width="22.85546875" style="2" customWidth="1"/>
    <col min="7945" max="7945" width="8.7109375" style="2" customWidth="1"/>
    <col min="7946" max="7946" width="14.140625" style="2" customWidth="1"/>
    <col min="7947" max="8193" width="9.140625" style="2"/>
    <col min="8194" max="8194" width="8.7109375" style="2" customWidth="1"/>
    <col min="8195" max="8195" width="9.85546875" style="2" customWidth="1"/>
    <col min="8196" max="8196" width="1" style="2" customWidth="1"/>
    <col min="8197" max="8197" width="10.85546875" style="2" customWidth="1"/>
    <col min="8198" max="8198" width="54.5703125" style="2" customWidth="1"/>
    <col min="8199" max="8200" width="22.85546875" style="2" customWidth="1"/>
    <col min="8201" max="8201" width="8.7109375" style="2" customWidth="1"/>
    <col min="8202" max="8202" width="14.140625" style="2" customWidth="1"/>
    <col min="8203" max="8449" width="9.140625" style="2"/>
    <col min="8450" max="8450" width="8.7109375" style="2" customWidth="1"/>
    <col min="8451" max="8451" width="9.85546875" style="2" customWidth="1"/>
    <col min="8452" max="8452" width="1" style="2" customWidth="1"/>
    <col min="8453" max="8453" width="10.85546875" style="2" customWidth="1"/>
    <col min="8454" max="8454" width="54.5703125" style="2" customWidth="1"/>
    <col min="8455" max="8456" width="22.85546875" style="2" customWidth="1"/>
    <col min="8457" max="8457" width="8.7109375" style="2" customWidth="1"/>
    <col min="8458" max="8458" width="14.140625" style="2" customWidth="1"/>
    <col min="8459" max="8705" width="9.140625" style="2"/>
    <col min="8706" max="8706" width="8.7109375" style="2" customWidth="1"/>
    <col min="8707" max="8707" width="9.85546875" style="2" customWidth="1"/>
    <col min="8708" max="8708" width="1" style="2" customWidth="1"/>
    <col min="8709" max="8709" width="10.85546875" style="2" customWidth="1"/>
    <col min="8710" max="8710" width="54.5703125" style="2" customWidth="1"/>
    <col min="8711" max="8712" width="22.85546875" style="2" customWidth="1"/>
    <col min="8713" max="8713" width="8.7109375" style="2" customWidth="1"/>
    <col min="8714" max="8714" width="14.140625" style="2" customWidth="1"/>
    <col min="8715" max="8961" width="9.140625" style="2"/>
    <col min="8962" max="8962" width="8.7109375" style="2" customWidth="1"/>
    <col min="8963" max="8963" width="9.85546875" style="2" customWidth="1"/>
    <col min="8964" max="8964" width="1" style="2" customWidth="1"/>
    <col min="8965" max="8965" width="10.85546875" style="2" customWidth="1"/>
    <col min="8966" max="8966" width="54.5703125" style="2" customWidth="1"/>
    <col min="8967" max="8968" width="22.85546875" style="2" customWidth="1"/>
    <col min="8969" max="8969" width="8.7109375" style="2" customWidth="1"/>
    <col min="8970" max="8970" width="14.140625" style="2" customWidth="1"/>
    <col min="8971" max="9217" width="9.140625" style="2"/>
    <col min="9218" max="9218" width="8.7109375" style="2" customWidth="1"/>
    <col min="9219" max="9219" width="9.85546875" style="2" customWidth="1"/>
    <col min="9220" max="9220" width="1" style="2" customWidth="1"/>
    <col min="9221" max="9221" width="10.85546875" style="2" customWidth="1"/>
    <col min="9222" max="9222" width="54.5703125" style="2" customWidth="1"/>
    <col min="9223" max="9224" width="22.85546875" style="2" customWidth="1"/>
    <col min="9225" max="9225" width="8.7109375" style="2" customWidth="1"/>
    <col min="9226" max="9226" width="14.140625" style="2" customWidth="1"/>
    <col min="9227" max="9473" width="9.140625" style="2"/>
    <col min="9474" max="9474" width="8.7109375" style="2" customWidth="1"/>
    <col min="9475" max="9475" width="9.85546875" style="2" customWidth="1"/>
    <col min="9476" max="9476" width="1" style="2" customWidth="1"/>
    <col min="9477" max="9477" width="10.85546875" style="2" customWidth="1"/>
    <col min="9478" max="9478" width="54.5703125" style="2" customWidth="1"/>
    <col min="9479" max="9480" width="22.85546875" style="2" customWidth="1"/>
    <col min="9481" max="9481" width="8.7109375" style="2" customWidth="1"/>
    <col min="9482" max="9482" width="14.140625" style="2" customWidth="1"/>
    <col min="9483" max="9729" width="9.140625" style="2"/>
    <col min="9730" max="9730" width="8.7109375" style="2" customWidth="1"/>
    <col min="9731" max="9731" width="9.85546875" style="2" customWidth="1"/>
    <col min="9732" max="9732" width="1" style="2" customWidth="1"/>
    <col min="9733" max="9733" width="10.85546875" style="2" customWidth="1"/>
    <col min="9734" max="9734" width="54.5703125" style="2" customWidth="1"/>
    <col min="9735" max="9736" width="22.85546875" style="2" customWidth="1"/>
    <col min="9737" max="9737" width="8.7109375" style="2" customWidth="1"/>
    <col min="9738" max="9738" width="14.140625" style="2" customWidth="1"/>
    <col min="9739" max="9985" width="9.140625" style="2"/>
    <col min="9986" max="9986" width="8.7109375" style="2" customWidth="1"/>
    <col min="9987" max="9987" width="9.85546875" style="2" customWidth="1"/>
    <col min="9988" max="9988" width="1" style="2" customWidth="1"/>
    <col min="9989" max="9989" width="10.85546875" style="2" customWidth="1"/>
    <col min="9990" max="9990" width="54.5703125" style="2" customWidth="1"/>
    <col min="9991" max="9992" width="22.85546875" style="2" customWidth="1"/>
    <col min="9993" max="9993" width="8.7109375" style="2" customWidth="1"/>
    <col min="9994" max="9994" width="14.140625" style="2" customWidth="1"/>
    <col min="9995" max="10241" width="9.140625" style="2"/>
    <col min="10242" max="10242" width="8.7109375" style="2" customWidth="1"/>
    <col min="10243" max="10243" width="9.85546875" style="2" customWidth="1"/>
    <col min="10244" max="10244" width="1" style="2" customWidth="1"/>
    <col min="10245" max="10245" width="10.85546875" style="2" customWidth="1"/>
    <col min="10246" max="10246" width="54.5703125" style="2" customWidth="1"/>
    <col min="10247" max="10248" width="22.85546875" style="2" customWidth="1"/>
    <col min="10249" max="10249" width="8.7109375" style="2" customWidth="1"/>
    <col min="10250" max="10250" width="14.140625" style="2" customWidth="1"/>
    <col min="10251" max="10497" width="9.140625" style="2"/>
    <col min="10498" max="10498" width="8.7109375" style="2" customWidth="1"/>
    <col min="10499" max="10499" width="9.85546875" style="2" customWidth="1"/>
    <col min="10500" max="10500" width="1" style="2" customWidth="1"/>
    <col min="10501" max="10501" width="10.85546875" style="2" customWidth="1"/>
    <col min="10502" max="10502" width="54.5703125" style="2" customWidth="1"/>
    <col min="10503" max="10504" width="22.85546875" style="2" customWidth="1"/>
    <col min="10505" max="10505" width="8.7109375" style="2" customWidth="1"/>
    <col min="10506" max="10506" width="14.140625" style="2" customWidth="1"/>
    <col min="10507" max="10753" width="9.140625" style="2"/>
    <col min="10754" max="10754" width="8.7109375" style="2" customWidth="1"/>
    <col min="10755" max="10755" width="9.85546875" style="2" customWidth="1"/>
    <col min="10756" max="10756" width="1" style="2" customWidth="1"/>
    <col min="10757" max="10757" width="10.85546875" style="2" customWidth="1"/>
    <col min="10758" max="10758" width="54.5703125" style="2" customWidth="1"/>
    <col min="10759" max="10760" width="22.85546875" style="2" customWidth="1"/>
    <col min="10761" max="10761" width="8.7109375" style="2" customWidth="1"/>
    <col min="10762" max="10762" width="14.140625" style="2" customWidth="1"/>
    <col min="10763" max="11009" width="9.140625" style="2"/>
    <col min="11010" max="11010" width="8.7109375" style="2" customWidth="1"/>
    <col min="11011" max="11011" width="9.85546875" style="2" customWidth="1"/>
    <col min="11012" max="11012" width="1" style="2" customWidth="1"/>
    <col min="11013" max="11013" width="10.85546875" style="2" customWidth="1"/>
    <col min="11014" max="11014" width="54.5703125" style="2" customWidth="1"/>
    <col min="11015" max="11016" width="22.85546875" style="2" customWidth="1"/>
    <col min="11017" max="11017" width="8.7109375" style="2" customWidth="1"/>
    <col min="11018" max="11018" width="14.140625" style="2" customWidth="1"/>
    <col min="11019" max="11265" width="9.140625" style="2"/>
    <col min="11266" max="11266" width="8.7109375" style="2" customWidth="1"/>
    <col min="11267" max="11267" width="9.85546875" style="2" customWidth="1"/>
    <col min="11268" max="11268" width="1" style="2" customWidth="1"/>
    <col min="11269" max="11269" width="10.85546875" style="2" customWidth="1"/>
    <col min="11270" max="11270" width="54.5703125" style="2" customWidth="1"/>
    <col min="11271" max="11272" width="22.85546875" style="2" customWidth="1"/>
    <col min="11273" max="11273" width="8.7109375" style="2" customWidth="1"/>
    <col min="11274" max="11274" width="14.140625" style="2" customWidth="1"/>
    <col min="11275" max="11521" width="9.140625" style="2"/>
    <col min="11522" max="11522" width="8.7109375" style="2" customWidth="1"/>
    <col min="11523" max="11523" width="9.85546875" style="2" customWidth="1"/>
    <col min="11524" max="11524" width="1" style="2" customWidth="1"/>
    <col min="11525" max="11525" width="10.85546875" style="2" customWidth="1"/>
    <col min="11526" max="11526" width="54.5703125" style="2" customWidth="1"/>
    <col min="11527" max="11528" width="22.85546875" style="2" customWidth="1"/>
    <col min="11529" max="11529" width="8.7109375" style="2" customWidth="1"/>
    <col min="11530" max="11530" width="14.140625" style="2" customWidth="1"/>
    <col min="11531" max="11777" width="9.140625" style="2"/>
    <col min="11778" max="11778" width="8.7109375" style="2" customWidth="1"/>
    <col min="11779" max="11779" width="9.85546875" style="2" customWidth="1"/>
    <col min="11780" max="11780" width="1" style="2" customWidth="1"/>
    <col min="11781" max="11781" width="10.85546875" style="2" customWidth="1"/>
    <col min="11782" max="11782" width="54.5703125" style="2" customWidth="1"/>
    <col min="11783" max="11784" width="22.85546875" style="2" customWidth="1"/>
    <col min="11785" max="11785" width="8.7109375" style="2" customWidth="1"/>
    <col min="11786" max="11786" width="14.140625" style="2" customWidth="1"/>
    <col min="11787" max="12033" width="9.140625" style="2"/>
    <col min="12034" max="12034" width="8.7109375" style="2" customWidth="1"/>
    <col min="12035" max="12035" width="9.85546875" style="2" customWidth="1"/>
    <col min="12036" max="12036" width="1" style="2" customWidth="1"/>
    <col min="12037" max="12037" width="10.85546875" style="2" customWidth="1"/>
    <col min="12038" max="12038" width="54.5703125" style="2" customWidth="1"/>
    <col min="12039" max="12040" width="22.85546875" style="2" customWidth="1"/>
    <col min="12041" max="12041" width="8.7109375" style="2" customWidth="1"/>
    <col min="12042" max="12042" width="14.140625" style="2" customWidth="1"/>
    <col min="12043" max="12289" width="9.140625" style="2"/>
    <col min="12290" max="12290" width="8.7109375" style="2" customWidth="1"/>
    <col min="12291" max="12291" width="9.85546875" style="2" customWidth="1"/>
    <col min="12292" max="12292" width="1" style="2" customWidth="1"/>
    <col min="12293" max="12293" width="10.85546875" style="2" customWidth="1"/>
    <col min="12294" max="12294" width="54.5703125" style="2" customWidth="1"/>
    <col min="12295" max="12296" width="22.85546875" style="2" customWidth="1"/>
    <col min="12297" max="12297" width="8.7109375" style="2" customWidth="1"/>
    <col min="12298" max="12298" width="14.140625" style="2" customWidth="1"/>
    <col min="12299" max="12545" width="9.140625" style="2"/>
    <col min="12546" max="12546" width="8.7109375" style="2" customWidth="1"/>
    <col min="12547" max="12547" width="9.85546875" style="2" customWidth="1"/>
    <col min="12548" max="12548" width="1" style="2" customWidth="1"/>
    <col min="12549" max="12549" width="10.85546875" style="2" customWidth="1"/>
    <col min="12550" max="12550" width="54.5703125" style="2" customWidth="1"/>
    <col min="12551" max="12552" width="22.85546875" style="2" customWidth="1"/>
    <col min="12553" max="12553" width="8.7109375" style="2" customWidth="1"/>
    <col min="12554" max="12554" width="14.140625" style="2" customWidth="1"/>
    <col min="12555" max="12801" width="9.140625" style="2"/>
    <col min="12802" max="12802" width="8.7109375" style="2" customWidth="1"/>
    <col min="12803" max="12803" width="9.85546875" style="2" customWidth="1"/>
    <col min="12804" max="12804" width="1" style="2" customWidth="1"/>
    <col min="12805" max="12805" width="10.85546875" style="2" customWidth="1"/>
    <col min="12806" max="12806" width="54.5703125" style="2" customWidth="1"/>
    <col min="12807" max="12808" width="22.85546875" style="2" customWidth="1"/>
    <col min="12809" max="12809" width="8.7109375" style="2" customWidth="1"/>
    <col min="12810" max="12810" width="14.140625" style="2" customWidth="1"/>
    <col min="12811" max="13057" width="9.140625" style="2"/>
    <col min="13058" max="13058" width="8.7109375" style="2" customWidth="1"/>
    <col min="13059" max="13059" width="9.85546875" style="2" customWidth="1"/>
    <col min="13060" max="13060" width="1" style="2" customWidth="1"/>
    <col min="13061" max="13061" width="10.85546875" style="2" customWidth="1"/>
    <col min="13062" max="13062" width="54.5703125" style="2" customWidth="1"/>
    <col min="13063" max="13064" width="22.85546875" style="2" customWidth="1"/>
    <col min="13065" max="13065" width="8.7109375" style="2" customWidth="1"/>
    <col min="13066" max="13066" width="14.140625" style="2" customWidth="1"/>
    <col min="13067" max="13313" width="9.140625" style="2"/>
    <col min="13314" max="13314" width="8.7109375" style="2" customWidth="1"/>
    <col min="13315" max="13315" width="9.85546875" style="2" customWidth="1"/>
    <col min="13316" max="13316" width="1" style="2" customWidth="1"/>
    <col min="13317" max="13317" width="10.85546875" style="2" customWidth="1"/>
    <col min="13318" max="13318" width="54.5703125" style="2" customWidth="1"/>
    <col min="13319" max="13320" width="22.85546875" style="2" customWidth="1"/>
    <col min="13321" max="13321" width="8.7109375" style="2" customWidth="1"/>
    <col min="13322" max="13322" width="14.140625" style="2" customWidth="1"/>
    <col min="13323" max="13569" width="9.140625" style="2"/>
    <col min="13570" max="13570" width="8.7109375" style="2" customWidth="1"/>
    <col min="13571" max="13571" width="9.85546875" style="2" customWidth="1"/>
    <col min="13572" max="13572" width="1" style="2" customWidth="1"/>
    <col min="13573" max="13573" width="10.85546875" style="2" customWidth="1"/>
    <col min="13574" max="13574" width="54.5703125" style="2" customWidth="1"/>
    <col min="13575" max="13576" width="22.85546875" style="2" customWidth="1"/>
    <col min="13577" max="13577" width="8.7109375" style="2" customWidth="1"/>
    <col min="13578" max="13578" width="14.140625" style="2" customWidth="1"/>
    <col min="13579" max="13825" width="9.140625" style="2"/>
    <col min="13826" max="13826" width="8.7109375" style="2" customWidth="1"/>
    <col min="13827" max="13827" width="9.85546875" style="2" customWidth="1"/>
    <col min="13828" max="13828" width="1" style="2" customWidth="1"/>
    <col min="13829" max="13829" width="10.85546875" style="2" customWidth="1"/>
    <col min="13830" max="13830" width="54.5703125" style="2" customWidth="1"/>
    <col min="13831" max="13832" width="22.85546875" style="2" customWidth="1"/>
    <col min="13833" max="13833" width="8.7109375" style="2" customWidth="1"/>
    <col min="13834" max="13834" width="14.140625" style="2" customWidth="1"/>
    <col min="13835" max="14081" width="9.140625" style="2"/>
    <col min="14082" max="14082" width="8.7109375" style="2" customWidth="1"/>
    <col min="14083" max="14083" width="9.85546875" style="2" customWidth="1"/>
    <col min="14084" max="14084" width="1" style="2" customWidth="1"/>
    <col min="14085" max="14085" width="10.85546875" style="2" customWidth="1"/>
    <col min="14086" max="14086" width="54.5703125" style="2" customWidth="1"/>
    <col min="14087" max="14088" width="22.85546875" style="2" customWidth="1"/>
    <col min="14089" max="14089" width="8.7109375" style="2" customWidth="1"/>
    <col min="14090" max="14090" width="14.140625" style="2" customWidth="1"/>
    <col min="14091" max="14337" width="9.140625" style="2"/>
    <col min="14338" max="14338" width="8.7109375" style="2" customWidth="1"/>
    <col min="14339" max="14339" width="9.85546875" style="2" customWidth="1"/>
    <col min="14340" max="14340" width="1" style="2" customWidth="1"/>
    <col min="14341" max="14341" width="10.85546875" style="2" customWidth="1"/>
    <col min="14342" max="14342" width="54.5703125" style="2" customWidth="1"/>
    <col min="14343" max="14344" width="22.85546875" style="2" customWidth="1"/>
    <col min="14345" max="14345" width="8.7109375" style="2" customWidth="1"/>
    <col min="14346" max="14346" width="14.140625" style="2" customWidth="1"/>
    <col min="14347" max="14593" width="9.140625" style="2"/>
    <col min="14594" max="14594" width="8.7109375" style="2" customWidth="1"/>
    <col min="14595" max="14595" width="9.85546875" style="2" customWidth="1"/>
    <col min="14596" max="14596" width="1" style="2" customWidth="1"/>
    <col min="14597" max="14597" width="10.85546875" style="2" customWidth="1"/>
    <col min="14598" max="14598" width="54.5703125" style="2" customWidth="1"/>
    <col min="14599" max="14600" width="22.85546875" style="2" customWidth="1"/>
    <col min="14601" max="14601" width="8.7109375" style="2" customWidth="1"/>
    <col min="14602" max="14602" width="14.140625" style="2" customWidth="1"/>
    <col min="14603" max="14849" width="9.140625" style="2"/>
    <col min="14850" max="14850" width="8.7109375" style="2" customWidth="1"/>
    <col min="14851" max="14851" width="9.85546875" style="2" customWidth="1"/>
    <col min="14852" max="14852" width="1" style="2" customWidth="1"/>
    <col min="14853" max="14853" width="10.85546875" style="2" customWidth="1"/>
    <col min="14854" max="14854" width="54.5703125" style="2" customWidth="1"/>
    <col min="14855" max="14856" width="22.85546875" style="2" customWidth="1"/>
    <col min="14857" max="14857" width="8.7109375" style="2" customWidth="1"/>
    <col min="14858" max="14858" width="14.140625" style="2" customWidth="1"/>
    <col min="14859" max="15105" width="9.140625" style="2"/>
    <col min="15106" max="15106" width="8.7109375" style="2" customWidth="1"/>
    <col min="15107" max="15107" width="9.85546875" style="2" customWidth="1"/>
    <col min="15108" max="15108" width="1" style="2" customWidth="1"/>
    <col min="15109" max="15109" width="10.85546875" style="2" customWidth="1"/>
    <col min="15110" max="15110" width="54.5703125" style="2" customWidth="1"/>
    <col min="15111" max="15112" width="22.85546875" style="2" customWidth="1"/>
    <col min="15113" max="15113" width="8.7109375" style="2" customWidth="1"/>
    <col min="15114" max="15114" width="14.140625" style="2" customWidth="1"/>
    <col min="15115" max="15361" width="9.140625" style="2"/>
    <col min="15362" max="15362" width="8.7109375" style="2" customWidth="1"/>
    <col min="15363" max="15363" width="9.85546875" style="2" customWidth="1"/>
    <col min="15364" max="15364" width="1" style="2" customWidth="1"/>
    <col min="15365" max="15365" width="10.85546875" style="2" customWidth="1"/>
    <col min="15366" max="15366" width="54.5703125" style="2" customWidth="1"/>
    <col min="15367" max="15368" width="22.85546875" style="2" customWidth="1"/>
    <col min="15369" max="15369" width="8.7109375" style="2" customWidth="1"/>
    <col min="15370" max="15370" width="14.140625" style="2" customWidth="1"/>
    <col min="15371" max="15617" width="9.140625" style="2"/>
    <col min="15618" max="15618" width="8.7109375" style="2" customWidth="1"/>
    <col min="15619" max="15619" width="9.85546875" style="2" customWidth="1"/>
    <col min="15620" max="15620" width="1" style="2" customWidth="1"/>
    <col min="15621" max="15621" width="10.85546875" style="2" customWidth="1"/>
    <col min="15622" max="15622" width="54.5703125" style="2" customWidth="1"/>
    <col min="15623" max="15624" width="22.85546875" style="2" customWidth="1"/>
    <col min="15625" max="15625" width="8.7109375" style="2" customWidth="1"/>
    <col min="15626" max="15626" width="14.140625" style="2" customWidth="1"/>
    <col min="15627" max="15873" width="9.140625" style="2"/>
    <col min="15874" max="15874" width="8.7109375" style="2" customWidth="1"/>
    <col min="15875" max="15875" width="9.85546875" style="2" customWidth="1"/>
    <col min="15876" max="15876" width="1" style="2" customWidth="1"/>
    <col min="15877" max="15877" width="10.85546875" style="2" customWidth="1"/>
    <col min="15878" max="15878" width="54.5703125" style="2" customWidth="1"/>
    <col min="15879" max="15880" width="22.85546875" style="2" customWidth="1"/>
    <col min="15881" max="15881" width="8.7109375" style="2" customWidth="1"/>
    <col min="15882" max="15882" width="14.140625" style="2" customWidth="1"/>
    <col min="15883" max="16129" width="9.140625" style="2"/>
    <col min="16130" max="16130" width="8.7109375" style="2" customWidth="1"/>
    <col min="16131" max="16131" width="9.85546875" style="2" customWidth="1"/>
    <col min="16132" max="16132" width="1" style="2" customWidth="1"/>
    <col min="16133" max="16133" width="10.85546875" style="2" customWidth="1"/>
    <col min="16134" max="16134" width="54.5703125" style="2" customWidth="1"/>
    <col min="16135" max="16136" width="22.85546875" style="2" customWidth="1"/>
    <col min="16137" max="16137" width="8.7109375" style="2" customWidth="1"/>
    <col min="16138" max="16138" width="14.140625" style="2" customWidth="1"/>
    <col min="16139" max="16384" width="9.140625" style="2"/>
  </cols>
  <sheetData>
    <row r="1" spans="1:12" ht="24" customHeight="1" x14ac:dyDescent="0.2">
      <c r="A1" s="1610"/>
      <c r="B1" s="1610"/>
      <c r="C1" s="1610"/>
      <c r="D1" s="1610"/>
      <c r="E1" s="1610"/>
      <c r="F1" s="1610"/>
      <c r="G1" s="1610"/>
      <c r="H1" s="1611" t="s">
        <v>719</v>
      </c>
      <c r="I1" s="1611"/>
      <c r="J1" s="1611"/>
      <c r="K1" s="1611"/>
      <c r="L1" s="1611"/>
    </row>
    <row r="2" spans="1:12" ht="47.25" customHeight="1" x14ac:dyDescent="0.2">
      <c r="A2" s="1"/>
      <c r="B2" s="1"/>
      <c r="C2" s="1612" t="s">
        <v>835</v>
      </c>
      <c r="D2" s="1612"/>
      <c r="E2" s="1612"/>
      <c r="F2" s="1612"/>
      <c r="G2" s="1612"/>
      <c r="H2" s="1612"/>
      <c r="I2" s="1612"/>
      <c r="J2" s="1612"/>
    </row>
    <row r="3" spans="1:12" x14ac:dyDescent="0.2">
      <c r="A3" s="1614" t="s">
        <v>0</v>
      </c>
      <c r="B3" s="1613" t="s">
        <v>1</v>
      </c>
      <c r="C3" s="1613" t="s">
        <v>2</v>
      </c>
      <c r="D3" s="1620" t="s">
        <v>3</v>
      </c>
      <c r="E3" s="1620" t="s">
        <v>710</v>
      </c>
      <c r="F3" s="1620" t="s">
        <v>708</v>
      </c>
      <c r="G3" s="1620" t="s">
        <v>709</v>
      </c>
      <c r="H3" s="1616" t="s">
        <v>711</v>
      </c>
      <c r="I3" s="1618" t="s">
        <v>750</v>
      </c>
      <c r="J3" s="1811" t="s">
        <v>824</v>
      </c>
      <c r="K3" s="1628" t="s">
        <v>718</v>
      </c>
      <c r="L3" s="1629" t="s">
        <v>825</v>
      </c>
    </row>
    <row r="4" spans="1:12" ht="46.5" customHeight="1" x14ac:dyDescent="0.2">
      <c r="A4" s="1615"/>
      <c r="B4" s="1613"/>
      <c r="C4" s="1613"/>
      <c r="D4" s="1620"/>
      <c r="E4" s="1620"/>
      <c r="F4" s="1620"/>
      <c r="G4" s="1620"/>
      <c r="H4" s="1617"/>
      <c r="I4" s="1619"/>
      <c r="J4" s="1812"/>
      <c r="K4" s="1628"/>
      <c r="L4" s="1630"/>
    </row>
    <row r="5" spans="1:12" ht="22.5" x14ac:dyDescent="0.2">
      <c r="A5" s="622" t="s">
        <v>4</v>
      </c>
      <c r="B5" s="627"/>
      <c r="C5" s="627"/>
      <c r="D5" s="628" t="s">
        <v>5</v>
      </c>
      <c r="E5" s="629">
        <f>E6+E8+E10</f>
        <v>36000</v>
      </c>
      <c r="F5" s="629">
        <f t="shared" ref="F5:G5" si="0">F6+F8+F10</f>
        <v>789841.99</v>
      </c>
      <c r="G5" s="629">
        <f t="shared" si="0"/>
        <v>825841.99</v>
      </c>
      <c r="H5" s="629">
        <f t="shared" ref="H5" si="1">H6+H8+H10</f>
        <v>819599.99</v>
      </c>
      <c r="I5" s="645">
        <f>H5/G5</f>
        <v>0.99244165339667456</v>
      </c>
      <c r="J5" s="629">
        <f t="shared" ref="J5" si="2">J6+J8+J10</f>
        <v>251</v>
      </c>
      <c r="K5" s="636">
        <f t="shared" ref="K5" si="3">K6+K8+K10</f>
        <v>0</v>
      </c>
      <c r="L5" s="637">
        <f t="shared" ref="L5" si="4">L6+L8+L10</f>
        <v>0</v>
      </c>
    </row>
    <row r="6" spans="1:12" ht="15" x14ac:dyDescent="0.2">
      <c r="A6" s="3"/>
      <c r="B6" s="626" t="s">
        <v>197</v>
      </c>
      <c r="C6" s="624"/>
      <c r="D6" s="625" t="s">
        <v>198</v>
      </c>
      <c r="E6" s="631">
        <f>E7</f>
        <v>15000</v>
      </c>
      <c r="F6" s="631">
        <f>F7</f>
        <v>0</v>
      </c>
      <c r="G6" s="632" t="str">
        <f>G7</f>
        <v>15 000,00</v>
      </c>
      <c r="H6" s="632">
        <f t="shared" ref="H6:L6" si="5">H7</f>
        <v>15000</v>
      </c>
      <c r="I6" s="646">
        <f t="shared" si="5"/>
        <v>1</v>
      </c>
      <c r="J6" s="632">
        <f t="shared" si="5"/>
        <v>0</v>
      </c>
      <c r="K6" s="632">
        <f t="shared" si="5"/>
        <v>0</v>
      </c>
      <c r="L6" s="638">
        <f t="shared" si="5"/>
        <v>0</v>
      </c>
    </row>
    <row r="7" spans="1:12" ht="56.25" x14ac:dyDescent="0.2">
      <c r="A7" s="4"/>
      <c r="B7" s="4"/>
      <c r="C7" s="5" t="s">
        <v>200</v>
      </c>
      <c r="D7" s="6" t="s">
        <v>201</v>
      </c>
      <c r="E7" s="642">
        <v>15000</v>
      </c>
      <c r="F7" s="633">
        <f>G7-E7</f>
        <v>0</v>
      </c>
      <c r="G7" s="634" t="s">
        <v>199</v>
      </c>
      <c r="H7" s="1195">
        <v>15000</v>
      </c>
      <c r="I7" s="1196">
        <f>H7/G7</f>
        <v>1</v>
      </c>
      <c r="J7" s="1195">
        <v>0</v>
      </c>
      <c r="K7" s="1197">
        <v>0</v>
      </c>
      <c r="L7" s="1195">
        <v>0</v>
      </c>
    </row>
    <row r="8" spans="1:12" ht="15" x14ac:dyDescent="0.2">
      <c r="A8" s="3"/>
      <c r="B8" s="626" t="s">
        <v>202</v>
      </c>
      <c r="C8" s="624"/>
      <c r="D8" s="625" t="s">
        <v>203</v>
      </c>
      <c r="E8" s="631">
        <f>E9</f>
        <v>20000</v>
      </c>
      <c r="F8" s="631">
        <f t="shared" ref="F8:H8" si="6">F9</f>
        <v>0</v>
      </c>
      <c r="G8" s="631" t="str">
        <f t="shared" si="6"/>
        <v>20 000,00</v>
      </c>
      <c r="H8" s="631">
        <f t="shared" si="6"/>
        <v>14758</v>
      </c>
      <c r="I8" s="640">
        <f>H8/G8</f>
        <v>0.7379</v>
      </c>
      <c r="J8" s="631">
        <f t="shared" ref="J8:K8" si="7">J9</f>
        <v>251</v>
      </c>
      <c r="K8" s="632">
        <f t="shared" si="7"/>
        <v>0</v>
      </c>
      <c r="L8" s="638">
        <f t="shared" ref="L8" si="8">L9</f>
        <v>0</v>
      </c>
    </row>
    <row r="9" spans="1:12" ht="33.75" x14ac:dyDescent="0.2">
      <c r="A9" s="4"/>
      <c r="B9" s="4"/>
      <c r="C9" s="5" t="s">
        <v>204</v>
      </c>
      <c r="D9" s="6" t="s">
        <v>205</v>
      </c>
      <c r="E9" s="642">
        <v>20000</v>
      </c>
      <c r="F9" s="633">
        <f>G9-E9</f>
        <v>0</v>
      </c>
      <c r="G9" s="634" t="s">
        <v>15</v>
      </c>
      <c r="H9" s="1195">
        <v>14758</v>
      </c>
      <c r="I9" s="1196">
        <f>H9/G9</f>
        <v>0.7379</v>
      </c>
      <c r="J9" s="1195">
        <v>251</v>
      </c>
      <c r="K9" s="1197">
        <v>0</v>
      </c>
      <c r="L9" s="1195">
        <v>0</v>
      </c>
    </row>
    <row r="10" spans="1:12" ht="15" x14ac:dyDescent="0.2">
      <c r="A10" s="3"/>
      <c r="B10" s="626" t="s">
        <v>7</v>
      </c>
      <c r="C10" s="624"/>
      <c r="D10" s="625" t="s">
        <v>8</v>
      </c>
      <c r="E10" s="631">
        <f>SUM(E11:E17)</f>
        <v>1000</v>
      </c>
      <c r="F10" s="631">
        <f t="shared" ref="F10:G10" si="9">SUM(F11:F17)</f>
        <v>789841.99</v>
      </c>
      <c r="G10" s="631">
        <f t="shared" si="9"/>
        <v>790841.99</v>
      </c>
      <c r="H10" s="631">
        <f t="shared" ref="H10" si="10">SUM(H11:H17)</f>
        <v>789841.99</v>
      </c>
      <c r="I10" s="640">
        <f>H10/G10</f>
        <v>0.9987355249055504</v>
      </c>
      <c r="J10" s="631">
        <f t="shared" ref="J10" si="11">SUM(J11:J17)</f>
        <v>0</v>
      </c>
      <c r="K10" s="632">
        <f t="shared" ref="K10" si="12">SUM(K11:K17)</f>
        <v>0</v>
      </c>
      <c r="L10" s="638">
        <f t="shared" ref="L10" si="13">SUM(L11:L17)</f>
        <v>0</v>
      </c>
    </row>
    <row r="11" spans="1:12" x14ac:dyDescent="0.2">
      <c r="A11" s="4"/>
      <c r="B11" s="4"/>
      <c r="C11" s="5" t="s">
        <v>206</v>
      </c>
      <c r="D11" s="6" t="s">
        <v>207</v>
      </c>
      <c r="E11" s="633">
        <v>0</v>
      </c>
      <c r="F11" s="633">
        <f>G11-E11</f>
        <v>7895.53</v>
      </c>
      <c r="G11" s="634">
        <v>7895.53</v>
      </c>
      <c r="H11" s="1195">
        <v>7895.53</v>
      </c>
      <c r="I11" s="1196">
        <f>H11/G11</f>
        <v>1</v>
      </c>
      <c r="J11" s="1195">
        <v>0</v>
      </c>
      <c r="K11" s="1197">
        <v>0</v>
      </c>
      <c r="L11" s="1195">
        <v>0</v>
      </c>
    </row>
    <row r="12" spans="1:12" x14ac:dyDescent="0.2">
      <c r="A12" s="4"/>
      <c r="B12" s="4"/>
      <c r="C12" s="5" t="s">
        <v>208</v>
      </c>
      <c r="D12" s="6" t="s">
        <v>209</v>
      </c>
      <c r="E12" s="633">
        <v>0</v>
      </c>
      <c r="F12" s="633">
        <f t="shared" ref="F12:F17" si="14">G12-E12</f>
        <v>1357.24</v>
      </c>
      <c r="G12" s="634">
        <v>1357.24</v>
      </c>
      <c r="H12" s="1195">
        <v>1357.24</v>
      </c>
      <c r="I12" s="1196">
        <f t="shared" ref="I12:I17" si="15">H12/G12</f>
        <v>1</v>
      </c>
      <c r="J12" s="1195">
        <v>0</v>
      </c>
      <c r="K12" s="1197">
        <v>0</v>
      </c>
      <c r="L12" s="1195">
        <v>0</v>
      </c>
    </row>
    <row r="13" spans="1:12" x14ac:dyDescent="0.2">
      <c r="A13" s="4"/>
      <c r="B13" s="4"/>
      <c r="C13" s="5" t="s">
        <v>210</v>
      </c>
      <c r="D13" s="6" t="s">
        <v>211</v>
      </c>
      <c r="E13" s="633">
        <v>0</v>
      </c>
      <c r="F13" s="633">
        <f t="shared" si="14"/>
        <v>193.44</v>
      </c>
      <c r="G13" s="634">
        <v>193.44</v>
      </c>
      <c r="H13" s="1195">
        <v>193.44</v>
      </c>
      <c r="I13" s="1196">
        <f t="shared" si="15"/>
        <v>1</v>
      </c>
      <c r="J13" s="1195">
        <v>0</v>
      </c>
      <c r="K13" s="1197">
        <v>0</v>
      </c>
      <c r="L13" s="1195">
        <v>0</v>
      </c>
    </row>
    <row r="14" spans="1:12" x14ac:dyDescent="0.2">
      <c r="A14" s="4"/>
      <c r="B14" s="4"/>
      <c r="C14" s="5" t="s">
        <v>212</v>
      </c>
      <c r="D14" s="6" t="s">
        <v>213</v>
      </c>
      <c r="E14" s="633">
        <v>0</v>
      </c>
      <c r="F14" s="633">
        <f t="shared" si="14"/>
        <v>3505.28</v>
      </c>
      <c r="G14" s="634">
        <v>3505.28</v>
      </c>
      <c r="H14" s="1195">
        <v>3505.28</v>
      </c>
      <c r="I14" s="1196">
        <f t="shared" si="15"/>
        <v>1</v>
      </c>
      <c r="J14" s="1195">
        <v>0</v>
      </c>
      <c r="K14" s="1197">
        <v>0</v>
      </c>
      <c r="L14" s="1195">
        <v>0</v>
      </c>
    </row>
    <row r="15" spans="1:12" x14ac:dyDescent="0.2">
      <c r="A15" s="4"/>
      <c r="B15" s="4"/>
      <c r="C15" s="5" t="s">
        <v>214</v>
      </c>
      <c r="D15" s="6" t="s">
        <v>215</v>
      </c>
      <c r="E15" s="633">
        <v>1000</v>
      </c>
      <c r="F15" s="633">
        <f t="shared" si="14"/>
        <v>2211.6</v>
      </c>
      <c r="G15" s="634">
        <v>3211.6</v>
      </c>
      <c r="H15" s="1195">
        <v>2211.6</v>
      </c>
      <c r="I15" s="1196">
        <f t="shared" si="15"/>
        <v>0.68862872088678539</v>
      </c>
      <c r="J15" s="1195">
        <v>0</v>
      </c>
      <c r="K15" s="1197">
        <v>0</v>
      </c>
      <c r="L15" s="1195">
        <v>0</v>
      </c>
    </row>
    <row r="16" spans="1:12" x14ac:dyDescent="0.2">
      <c r="A16" s="4"/>
      <c r="B16" s="4"/>
      <c r="C16" s="5" t="s">
        <v>216</v>
      </c>
      <c r="D16" s="6" t="s">
        <v>217</v>
      </c>
      <c r="E16" s="633">
        <v>0</v>
      </c>
      <c r="F16" s="633">
        <f t="shared" si="14"/>
        <v>774354.9</v>
      </c>
      <c r="G16" s="634">
        <v>774354.9</v>
      </c>
      <c r="H16" s="1195">
        <v>774354.9</v>
      </c>
      <c r="I16" s="1196">
        <f t="shared" si="15"/>
        <v>1</v>
      </c>
      <c r="J16" s="1195">
        <v>0</v>
      </c>
      <c r="K16" s="1197">
        <v>0</v>
      </c>
      <c r="L16" s="1195">
        <v>0</v>
      </c>
    </row>
    <row r="17" spans="1:12" ht="22.5" x14ac:dyDescent="0.2">
      <c r="A17" s="4"/>
      <c r="B17" s="4"/>
      <c r="C17" s="5" t="s">
        <v>218</v>
      </c>
      <c r="D17" s="6" t="s">
        <v>219</v>
      </c>
      <c r="E17" s="633">
        <v>0</v>
      </c>
      <c r="F17" s="633">
        <f t="shared" si="14"/>
        <v>324</v>
      </c>
      <c r="G17" s="634">
        <v>324</v>
      </c>
      <c r="H17" s="1195">
        <v>324</v>
      </c>
      <c r="I17" s="1196">
        <f t="shared" si="15"/>
        <v>1</v>
      </c>
      <c r="J17" s="1195">
        <v>0</v>
      </c>
      <c r="K17" s="1197">
        <v>0</v>
      </c>
      <c r="L17" s="1195">
        <v>0</v>
      </c>
    </row>
    <row r="18" spans="1:12" ht="22.5" x14ac:dyDescent="0.2">
      <c r="A18" s="622" t="s">
        <v>13</v>
      </c>
      <c r="B18" s="622"/>
      <c r="C18" s="622"/>
      <c r="D18" s="623" t="s">
        <v>14</v>
      </c>
      <c r="E18" s="635">
        <f>E19</f>
        <v>20000</v>
      </c>
      <c r="F18" s="635">
        <f>F19</f>
        <v>0</v>
      </c>
      <c r="G18" s="630">
        <f>G19</f>
        <v>20000</v>
      </c>
      <c r="H18" s="630">
        <f t="shared" ref="H18:L18" si="16">H19</f>
        <v>19615.48</v>
      </c>
      <c r="I18" s="647">
        <f>H18/G18</f>
        <v>0.98077399999999992</v>
      </c>
      <c r="J18" s="630">
        <f t="shared" si="16"/>
        <v>158.87</v>
      </c>
      <c r="K18" s="630">
        <f t="shared" si="16"/>
        <v>0</v>
      </c>
      <c r="L18" s="639">
        <f t="shared" si="16"/>
        <v>0</v>
      </c>
    </row>
    <row r="19" spans="1:12" ht="15" x14ac:dyDescent="0.2">
      <c r="A19" s="3"/>
      <c r="B19" s="626" t="s">
        <v>16</v>
      </c>
      <c r="C19" s="624"/>
      <c r="D19" s="625" t="s">
        <v>8</v>
      </c>
      <c r="E19" s="631">
        <f>SUM(E20:E24)</f>
        <v>20000</v>
      </c>
      <c r="F19" s="631">
        <f>SUM(F20:F24)</f>
        <v>0</v>
      </c>
      <c r="G19" s="631">
        <f t="shared" ref="G19" si="17">SUM(G20:G24)</f>
        <v>20000</v>
      </c>
      <c r="H19" s="631">
        <f t="shared" ref="H19" si="18">SUM(H20:H24)</f>
        <v>19615.48</v>
      </c>
      <c r="I19" s="640">
        <f>H19/G19</f>
        <v>0.98077399999999992</v>
      </c>
      <c r="J19" s="631">
        <f t="shared" ref="J19" si="19">SUM(J20:J24)</f>
        <v>158.87</v>
      </c>
      <c r="K19" s="632">
        <f t="shared" ref="K19" si="20">SUM(K20:K24)</f>
        <v>0</v>
      </c>
      <c r="L19" s="638">
        <f t="shared" ref="L19" si="21">SUM(L20:L24)</f>
        <v>0</v>
      </c>
    </row>
    <row r="20" spans="1:12" x14ac:dyDescent="0.2">
      <c r="A20" s="4"/>
      <c r="B20" s="4"/>
      <c r="C20" s="5" t="s">
        <v>208</v>
      </c>
      <c r="D20" s="6" t="s">
        <v>209</v>
      </c>
      <c r="E20" s="633">
        <v>0</v>
      </c>
      <c r="F20" s="633">
        <f>G20-E20</f>
        <v>520</v>
      </c>
      <c r="G20" s="634">
        <v>520</v>
      </c>
      <c r="H20" s="1195">
        <v>451.29</v>
      </c>
      <c r="I20" s="1196">
        <f>H20/G20</f>
        <v>0.86786538461538465</v>
      </c>
      <c r="J20" s="1195">
        <v>0</v>
      </c>
      <c r="K20" s="1197">
        <v>0</v>
      </c>
      <c r="L20" s="1195">
        <v>0</v>
      </c>
    </row>
    <row r="21" spans="1:12" x14ac:dyDescent="0.2">
      <c r="A21" s="4"/>
      <c r="B21" s="4"/>
      <c r="C21" s="5" t="s">
        <v>220</v>
      </c>
      <c r="D21" s="6" t="s">
        <v>221</v>
      </c>
      <c r="E21" s="633">
        <v>3900</v>
      </c>
      <c r="F21" s="633">
        <f t="shared" ref="F21:F24" si="22">G21-E21</f>
        <v>-900</v>
      </c>
      <c r="G21" s="634">
        <v>3000</v>
      </c>
      <c r="H21" s="1195">
        <v>3000</v>
      </c>
      <c r="I21" s="1196">
        <f t="shared" ref="I21:I23" si="23">H21/G21</f>
        <v>1</v>
      </c>
      <c r="J21" s="1195">
        <v>0</v>
      </c>
      <c r="K21" s="1197">
        <v>0</v>
      </c>
      <c r="L21" s="1195">
        <v>0</v>
      </c>
    </row>
    <row r="22" spans="1:12" x14ac:dyDescent="0.2">
      <c r="A22" s="4"/>
      <c r="B22" s="4"/>
      <c r="C22" s="5" t="s">
        <v>212</v>
      </c>
      <c r="D22" s="6" t="s">
        <v>213</v>
      </c>
      <c r="E22" s="633">
        <v>14000</v>
      </c>
      <c r="F22" s="633">
        <f t="shared" si="22"/>
        <v>0</v>
      </c>
      <c r="G22" s="634">
        <v>14000</v>
      </c>
      <c r="H22" s="1195">
        <v>13948.01</v>
      </c>
      <c r="I22" s="1196">
        <f t="shared" si="23"/>
        <v>0.99628642857142857</v>
      </c>
      <c r="J22" s="1195">
        <v>0</v>
      </c>
      <c r="K22" s="1197">
        <v>0</v>
      </c>
      <c r="L22" s="1195">
        <v>0</v>
      </c>
    </row>
    <row r="23" spans="1:12" x14ac:dyDescent="0.2">
      <c r="A23" s="4"/>
      <c r="B23" s="4"/>
      <c r="C23" s="5" t="s">
        <v>222</v>
      </c>
      <c r="D23" s="6" t="s">
        <v>223</v>
      </c>
      <c r="E23" s="633">
        <v>1600</v>
      </c>
      <c r="F23" s="633">
        <f t="shared" si="22"/>
        <v>880</v>
      </c>
      <c r="G23" s="634">
        <v>2480</v>
      </c>
      <c r="H23" s="1195">
        <v>2216.1799999999998</v>
      </c>
      <c r="I23" s="1196">
        <f t="shared" si="23"/>
        <v>0.89362096774193545</v>
      </c>
      <c r="J23" s="1195">
        <v>158.87</v>
      </c>
      <c r="K23" s="1197">
        <v>0</v>
      </c>
      <c r="L23" s="1195">
        <v>0</v>
      </c>
    </row>
    <row r="24" spans="1:12" x14ac:dyDescent="0.2">
      <c r="A24" s="4"/>
      <c r="B24" s="4"/>
      <c r="C24" s="5" t="s">
        <v>214</v>
      </c>
      <c r="D24" s="6" t="s">
        <v>215</v>
      </c>
      <c r="E24" s="633">
        <v>500</v>
      </c>
      <c r="F24" s="633">
        <f t="shared" si="22"/>
        <v>-500</v>
      </c>
      <c r="G24" s="634">
        <v>0</v>
      </c>
      <c r="H24" s="1195">
        <v>0</v>
      </c>
      <c r="I24" s="1196">
        <v>0</v>
      </c>
      <c r="J24" s="1195">
        <v>0</v>
      </c>
      <c r="K24" s="1197">
        <v>0</v>
      </c>
      <c r="L24" s="1195">
        <v>0</v>
      </c>
    </row>
    <row r="25" spans="1:12" ht="22.5" x14ac:dyDescent="0.2">
      <c r="A25" s="622" t="s">
        <v>19</v>
      </c>
      <c r="B25" s="622"/>
      <c r="C25" s="622"/>
      <c r="D25" s="623" t="s">
        <v>20</v>
      </c>
      <c r="E25" s="635">
        <f>E26+E29+E31+E33</f>
        <v>958100</v>
      </c>
      <c r="F25" s="635">
        <f t="shared" ref="F25:H25" si="24">F26+F29+F31+F33</f>
        <v>1747459</v>
      </c>
      <c r="G25" s="635">
        <f t="shared" si="24"/>
        <v>2705559</v>
      </c>
      <c r="H25" s="635">
        <f t="shared" si="24"/>
        <v>2619888.0500000003</v>
      </c>
      <c r="I25" s="641">
        <f>H25/G25</f>
        <v>0.96833521279705981</v>
      </c>
      <c r="J25" s="635">
        <f t="shared" ref="J25:K25" si="25">J26+J29+J31+J33</f>
        <v>12188.88</v>
      </c>
      <c r="K25" s="630">
        <f t="shared" si="25"/>
        <v>39036.06</v>
      </c>
      <c r="L25" s="639">
        <f t="shared" ref="L25" si="26">L26+L29+L31+L33</f>
        <v>0</v>
      </c>
    </row>
    <row r="26" spans="1:12" ht="15" x14ac:dyDescent="0.2">
      <c r="A26" s="3"/>
      <c r="B26" s="626" t="s">
        <v>224</v>
      </c>
      <c r="C26" s="624"/>
      <c r="D26" s="625" t="s">
        <v>225</v>
      </c>
      <c r="E26" s="631">
        <f>SUM(E27:E28)</f>
        <v>0</v>
      </c>
      <c r="F26" s="631">
        <f t="shared" ref="F26:G26" si="27">SUM(F27:F28)</f>
        <v>105000</v>
      </c>
      <c r="G26" s="631">
        <f t="shared" si="27"/>
        <v>105000</v>
      </c>
      <c r="H26" s="631">
        <f t="shared" ref="H26" si="28">SUM(H27:H28)</f>
        <v>55955.22</v>
      </c>
      <c r="I26" s="640">
        <f>H26/G26</f>
        <v>0.53290685714285713</v>
      </c>
      <c r="J26" s="631">
        <f t="shared" ref="J26" si="29">SUM(J27:J28)</f>
        <v>12188.88</v>
      </c>
      <c r="K26" s="632">
        <f t="shared" ref="K26" si="30">SUM(K27:K28)</f>
        <v>0</v>
      </c>
      <c r="L26" s="638">
        <f t="shared" ref="L26" si="31">SUM(L27:L28)</f>
        <v>0</v>
      </c>
    </row>
    <row r="27" spans="1:12" ht="45" x14ac:dyDescent="0.2">
      <c r="A27" s="4"/>
      <c r="B27" s="4"/>
      <c r="C27" s="5" t="s">
        <v>134</v>
      </c>
      <c r="D27" s="6" t="s">
        <v>226</v>
      </c>
      <c r="E27" s="633">
        <v>0</v>
      </c>
      <c r="F27" s="633">
        <f>G27-E27</f>
        <v>100000</v>
      </c>
      <c r="G27" s="634">
        <v>100000</v>
      </c>
      <c r="H27" s="1195">
        <v>51193.29</v>
      </c>
      <c r="I27" s="1196">
        <f>H27/G27</f>
        <v>0.51193290000000002</v>
      </c>
      <c r="J27" s="1195">
        <v>12188.88</v>
      </c>
      <c r="K27" s="1197">
        <v>0</v>
      </c>
      <c r="L27" s="1195">
        <v>0</v>
      </c>
    </row>
    <row r="28" spans="1:12" x14ac:dyDescent="0.2">
      <c r="A28" s="4"/>
      <c r="B28" s="4"/>
      <c r="C28" s="5" t="s">
        <v>214</v>
      </c>
      <c r="D28" s="6" t="s">
        <v>215</v>
      </c>
      <c r="E28" s="633">
        <v>0</v>
      </c>
      <c r="F28" s="633">
        <f>G28-E28</f>
        <v>5000</v>
      </c>
      <c r="G28" s="634">
        <v>5000</v>
      </c>
      <c r="H28" s="1195">
        <v>4761.93</v>
      </c>
      <c r="I28" s="1196">
        <f>H28/G28</f>
        <v>0.95238600000000007</v>
      </c>
      <c r="J28" s="1195">
        <v>0</v>
      </c>
      <c r="K28" s="1197">
        <v>0</v>
      </c>
      <c r="L28" s="1195">
        <v>0</v>
      </c>
    </row>
    <row r="29" spans="1:12" ht="15" x14ac:dyDescent="0.2">
      <c r="A29" s="3"/>
      <c r="B29" s="626" t="s">
        <v>227</v>
      </c>
      <c r="C29" s="624"/>
      <c r="D29" s="625" t="s">
        <v>228</v>
      </c>
      <c r="E29" s="631">
        <f>E30</f>
        <v>50000</v>
      </c>
      <c r="F29" s="631">
        <f t="shared" ref="F29:G29" si="32">F30</f>
        <v>-50000</v>
      </c>
      <c r="G29" s="631" t="str">
        <f t="shared" si="32"/>
        <v>0,00</v>
      </c>
      <c r="H29" s="631">
        <f t="shared" ref="H29" si="33">H30</f>
        <v>0</v>
      </c>
      <c r="I29" s="640">
        <f t="shared" ref="I29" si="34">I30</f>
        <v>0</v>
      </c>
      <c r="J29" s="631">
        <f t="shared" ref="J29" si="35">J30</f>
        <v>0</v>
      </c>
      <c r="K29" s="632">
        <f t="shared" ref="K29" si="36">K30</f>
        <v>0</v>
      </c>
      <c r="L29" s="638">
        <f t="shared" ref="L29" si="37">L30</f>
        <v>0</v>
      </c>
    </row>
    <row r="30" spans="1:12" ht="67.5" x14ac:dyDescent="0.2">
      <c r="A30" s="4"/>
      <c r="B30" s="4"/>
      <c r="C30" s="5" t="s">
        <v>26</v>
      </c>
      <c r="D30" s="6" t="s">
        <v>229</v>
      </c>
      <c r="E30" s="633">
        <v>50000</v>
      </c>
      <c r="F30" s="633">
        <f>G30-E30</f>
        <v>-50000</v>
      </c>
      <c r="G30" s="634" t="s">
        <v>6</v>
      </c>
      <c r="H30" s="1195">
        <v>0</v>
      </c>
      <c r="I30" s="1196">
        <v>0</v>
      </c>
      <c r="J30" s="1195">
        <v>0</v>
      </c>
      <c r="K30" s="1197">
        <v>0</v>
      </c>
      <c r="L30" s="1195">
        <v>0</v>
      </c>
    </row>
    <row r="31" spans="1:12" ht="15" x14ac:dyDescent="0.2">
      <c r="A31" s="3"/>
      <c r="B31" s="626" t="s">
        <v>230</v>
      </c>
      <c r="C31" s="624"/>
      <c r="D31" s="625" t="s">
        <v>231</v>
      </c>
      <c r="E31" s="631">
        <f>E32</f>
        <v>0</v>
      </c>
      <c r="F31" s="631">
        <f t="shared" ref="F31:G31" si="38">F32</f>
        <v>100000</v>
      </c>
      <c r="G31" s="631" t="str">
        <f t="shared" si="38"/>
        <v>100 000,00</v>
      </c>
      <c r="H31" s="631">
        <f t="shared" ref="H31" si="39">H32</f>
        <v>100000</v>
      </c>
      <c r="I31" s="640">
        <f>H31/G31</f>
        <v>1</v>
      </c>
      <c r="J31" s="631">
        <f t="shared" ref="J31" si="40">J32</f>
        <v>0</v>
      </c>
      <c r="K31" s="632">
        <f t="shared" ref="K31" si="41">K32</f>
        <v>0</v>
      </c>
      <c r="L31" s="638">
        <f t="shared" ref="L31" si="42">L32</f>
        <v>0</v>
      </c>
    </row>
    <row r="32" spans="1:12" ht="67.5" x14ac:dyDescent="0.2">
      <c r="A32" s="4"/>
      <c r="B32" s="4"/>
      <c r="C32" s="5" t="s">
        <v>26</v>
      </c>
      <c r="D32" s="6" t="s">
        <v>229</v>
      </c>
      <c r="E32" s="633">
        <v>0</v>
      </c>
      <c r="F32" s="633">
        <f>G32-E32</f>
        <v>100000</v>
      </c>
      <c r="G32" s="634" t="s">
        <v>113</v>
      </c>
      <c r="H32" s="1195">
        <v>100000</v>
      </c>
      <c r="I32" s="1196">
        <f>H32/G32</f>
        <v>1</v>
      </c>
      <c r="J32" s="1195">
        <v>0</v>
      </c>
      <c r="K32" s="1197">
        <v>0</v>
      </c>
      <c r="L32" s="1195">
        <v>0</v>
      </c>
    </row>
    <row r="33" spans="1:12" ht="15" x14ac:dyDescent="0.2">
      <c r="A33" s="3"/>
      <c r="B33" s="626" t="s">
        <v>21</v>
      </c>
      <c r="C33" s="624"/>
      <c r="D33" s="625" t="s">
        <v>22</v>
      </c>
      <c r="E33" s="631">
        <f>SUM(E34:E39)</f>
        <v>908100</v>
      </c>
      <c r="F33" s="631">
        <f>SUM(F34:F39)</f>
        <v>1592459</v>
      </c>
      <c r="G33" s="632">
        <f>SUM(G34:G39)</f>
        <v>2500559</v>
      </c>
      <c r="H33" s="632">
        <f t="shared" ref="H33:L33" si="43">SUM(H34:H39)</f>
        <v>2463932.83</v>
      </c>
      <c r="I33" s="646">
        <f>H33/G33</f>
        <v>0.98535280711232975</v>
      </c>
      <c r="J33" s="632">
        <f t="shared" si="43"/>
        <v>0</v>
      </c>
      <c r="K33" s="632">
        <f t="shared" si="43"/>
        <v>39036.06</v>
      </c>
      <c r="L33" s="643">
        <f t="shared" si="43"/>
        <v>0</v>
      </c>
    </row>
    <row r="34" spans="1:12" x14ac:dyDescent="0.2">
      <c r="A34" s="4"/>
      <c r="B34" s="4"/>
      <c r="C34" s="5" t="s">
        <v>220</v>
      </c>
      <c r="D34" s="6" t="s">
        <v>221</v>
      </c>
      <c r="E34" s="633">
        <v>0</v>
      </c>
      <c r="F34" s="633">
        <f>G34-E34</f>
        <v>20000</v>
      </c>
      <c r="G34" s="634">
        <v>20000</v>
      </c>
      <c r="H34" s="1195">
        <v>20000</v>
      </c>
      <c r="I34" s="1196">
        <f>H34/G34</f>
        <v>1</v>
      </c>
      <c r="J34" s="1195">
        <v>0</v>
      </c>
      <c r="K34" s="1197">
        <v>0</v>
      </c>
      <c r="L34" s="1195">
        <v>0</v>
      </c>
    </row>
    <row r="35" spans="1:12" x14ac:dyDescent="0.2">
      <c r="A35" s="4"/>
      <c r="B35" s="4"/>
      <c r="C35" s="5" t="s">
        <v>212</v>
      </c>
      <c r="D35" s="6" t="s">
        <v>213</v>
      </c>
      <c r="E35" s="633">
        <v>102600</v>
      </c>
      <c r="F35" s="633">
        <f t="shared" ref="F35:F39" si="44">G35-E35</f>
        <v>20000</v>
      </c>
      <c r="G35" s="634">
        <v>122600</v>
      </c>
      <c r="H35" s="1195">
        <v>112526.76</v>
      </c>
      <c r="I35" s="1196">
        <f t="shared" ref="I35:I39" si="45">H35/G35</f>
        <v>0.91783654159869488</v>
      </c>
      <c r="J35" s="1195">
        <v>0</v>
      </c>
      <c r="K35" s="1197">
        <v>26036.06</v>
      </c>
      <c r="L35" s="1195">
        <v>0</v>
      </c>
    </row>
    <row r="36" spans="1:12" x14ac:dyDescent="0.2">
      <c r="A36" s="4"/>
      <c r="B36" s="4"/>
      <c r="C36" s="5" t="s">
        <v>232</v>
      </c>
      <c r="D36" s="6" t="s">
        <v>233</v>
      </c>
      <c r="E36" s="633">
        <v>120000</v>
      </c>
      <c r="F36" s="633">
        <f t="shared" si="44"/>
        <v>20500</v>
      </c>
      <c r="G36" s="634">
        <v>140500</v>
      </c>
      <c r="H36" s="1195">
        <v>140400.28</v>
      </c>
      <c r="I36" s="1196">
        <f t="shared" si="45"/>
        <v>0.99929024911032027</v>
      </c>
      <c r="J36" s="1195">
        <v>0</v>
      </c>
      <c r="K36" s="1197">
        <v>0</v>
      </c>
      <c r="L36" s="1195">
        <v>0</v>
      </c>
    </row>
    <row r="37" spans="1:12" x14ac:dyDescent="0.2">
      <c r="A37" s="4"/>
      <c r="B37" s="4"/>
      <c r="C37" s="5" t="s">
        <v>214</v>
      </c>
      <c r="D37" s="6" t="s">
        <v>215</v>
      </c>
      <c r="E37" s="633">
        <v>514500</v>
      </c>
      <c r="F37" s="633">
        <f t="shared" si="44"/>
        <v>111000</v>
      </c>
      <c r="G37" s="634">
        <v>625500</v>
      </c>
      <c r="H37" s="1195">
        <v>601458.28</v>
      </c>
      <c r="I37" s="1196">
        <f t="shared" si="45"/>
        <v>0.961563996802558</v>
      </c>
      <c r="J37" s="1195">
        <v>0</v>
      </c>
      <c r="K37" s="1197">
        <v>13000</v>
      </c>
      <c r="L37" s="1195">
        <v>0</v>
      </c>
    </row>
    <row r="38" spans="1:12" x14ac:dyDescent="0.2">
      <c r="A38" s="4"/>
      <c r="B38" s="4"/>
      <c r="C38" s="5" t="s">
        <v>216</v>
      </c>
      <c r="D38" s="6" t="s">
        <v>217</v>
      </c>
      <c r="E38" s="633">
        <v>20000</v>
      </c>
      <c r="F38" s="633">
        <f t="shared" si="44"/>
        <v>-8000</v>
      </c>
      <c r="G38" s="634">
        <v>12000</v>
      </c>
      <c r="H38" s="1195">
        <v>11879.82</v>
      </c>
      <c r="I38" s="1196">
        <f t="shared" si="45"/>
        <v>0.989985</v>
      </c>
      <c r="J38" s="1195">
        <v>0</v>
      </c>
      <c r="K38" s="1197">
        <v>0</v>
      </c>
      <c r="L38" s="1195">
        <v>0</v>
      </c>
    </row>
    <row r="39" spans="1:12" ht="22.5" x14ac:dyDescent="0.2">
      <c r="A39" s="4"/>
      <c r="B39" s="4"/>
      <c r="C39" s="5" t="s">
        <v>234</v>
      </c>
      <c r="D39" s="6" t="s">
        <v>235</v>
      </c>
      <c r="E39" s="633">
        <v>151000</v>
      </c>
      <c r="F39" s="633">
        <f t="shared" si="44"/>
        <v>1428959</v>
      </c>
      <c r="G39" s="634">
        <v>1579959</v>
      </c>
      <c r="H39" s="1195">
        <v>1577667.69</v>
      </c>
      <c r="I39" s="1196">
        <f t="shared" si="45"/>
        <v>0.99854976616481816</v>
      </c>
      <c r="J39" s="1195">
        <v>0</v>
      </c>
      <c r="K39" s="1197">
        <v>0</v>
      </c>
      <c r="L39" s="1195">
        <v>0</v>
      </c>
    </row>
    <row r="40" spans="1:12" ht="22.5" x14ac:dyDescent="0.2">
      <c r="A40" s="622" t="s">
        <v>28</v>
      </c>
      <c r="B40" s="622"/>
      <c r="C40" s="622"/>
      <c r="D40" s="623" t="s">
        <v>29</v>
      </c>
      <c r="E40" s="635">
        <f>E41</f>
        <v>4500</v>
      </c>
      <c r="F40" s="635">
        <f>F41</f>
        <v>160000</v>
      </c>
      <c r="G40" s="635">
        <f>G41</f>
        <v>164500</v>
      </c>
      <c r="H40" s="635">
        <f t="shared" ref="H40:L40" si="46">H41</f>
        <v>96779.15</v>
      </c>
      <c r="I40" s="641">
        <f>H40/G40</f>
        <v>0.5883231003039513</v>
      </c>
      <c r="J40" s="635">
        <f t="shared" si="46"/>
        <v>0</v>
      </c>
      <c r="K40" s="630">
        <f t="shared" si="46"/>
        <v>4497.66</v>
      </c>
      <c r="L40" s="639">
        <f t="shared" si="46"/>
        <v>92281.49</v>
      </c>
    </row>
    <row r="41" spans="1:12" ht="15" x14ac:dyDescent="0.2">
      <c r="A41" s="3"/>
      <c r="B41" s="626" t="s">
        <v>30</v>
      </c>
      <c r="C41" s="624"/>
      <c r="D41" s="625" t="s">
        <v>8</v>
      </c>
      <c r="E41" s="631">
        <f>SUM(E42:E45)</f>
        <v>4500</v>
      </c>
      <c r="F41" s="631">
        <f t="shared" ref="F41:G41" si="47">SUM(F42:F45)</f>
        <v>160000</v>
      </c>
      <c r="G41" s="631">
        <f t="shared" si="47"/>
        <v>164500</v>
      </c>
      <c r="H41" s="631">
        <f t="shared" ref="H41" si="48">SUM(H42:H45)</f>
        <v>96779.15</v>
      </c>
      <c r="I41" s="640">
        <f>H41/G41</f>
        <v>0.5883231003039513</v>
      </c>
      <c r="J41" s="631">
        <f t="shared" ref="J41" si="49">SUM(J42:J45)</f>
        <v>0</v>
      </c>
      <c r="K41" s="632">
        <f t="shared" ref="K41" si="50">SUM(K42:K45)</f>
        <v>4497.66</v>
      </c>
      <c r="L41" s="638">
        <f t="shared" ref="L41" si="51">SUM(L42:L45)</f>
        <v>92281.49</v>
      </c>
    </row>
    <row r="42" spans="1:12" x14ac:dyDescent="0.2">
      <c r="A42" s="4"/>
      <c r="B42" s="4"/>
      <c r="C42" s="5" t="s">
        <v>212</v>
      </c>
      <c r="D42" s="6" t="s">
        <v>213</v>
      </c>
      <c r="E42" s="633">
        <v>4000</v>
      </c>
      <c r="F42" s="633">
        <f>G42-E42</f>
        <v>0</v>
      </c>
      <c r="G42" s="634">
        <v>4000</v>
      </c>
      <c r="H42" s="1195">
        <v>3999.51</v>
      </c>
      <c r="I42" s="1196">
        <f>H42/G42</f>
        <v>0.99987750000000009</v>
      </c>
      <c r="J42" s="1195">
        <v>0</v>
      </c>
      <c r="K42" s="1197">
        <v>3999.51</v>
      </c>
      <c r="L42" s="1195">
        <v>0</v>
      </c>
    </row>
    <row r="43" spans="1:12" x14ac:dyDescent="0.2">
      <c r="A43" s="4"/>
      <c r="B43" s="4"/>
      <c r="C43" s="5" t="s">
        <v>214</v>
      </c>
      <c r="D43" s="6" t="s">
        <v>215</v>
      </c>
      <c r="E43" s="633">
        <v>500</v>
      </c>
      <c r="F43" s="633">
        <f t="shared" ref="F43:F45" si="52">G43-E43</f>
        <v>0</v>
      </c>
      <c r="G43" s="634">
        <v>500</v>
      </c>
      <c r="H43" s="1195">
        <v>498.15</v>
      </c>
      <c r="I43" s="1196">
        <f t="shared" ref="I43:I45" si="53">H43/G43</f>
        <v>0.99629999999999996</v>
      </c>
      <c r="J43" s="1195">
        <v>0</v>
      </c>
      <c r="K43" s="1197">
        <v>498.15</v>
      </c>
      <c r="L43" s="1195">
        <v>0</v>
      </c>
    </row>
    <row r="44" spans="1:12" ht="22.5" x14ac:dyDescent="0.2">
      <c r="A44" s="4"/>
      <c r="B44" s="4"/>
      <c r="C44" s="5" t="s">
        <v>236</v>
      </c>
      <c r="D44" s="6" t="s">
        <v>235</v>
      </c>
      <c r="E44" s="633">
        <v>0</v>
      </c>
      <c r="F44" s="633">
        <f t="shared" si="52"/>
        <v>102000</v>
      </c>
      <c r="G44" s="634">
        <v>102000</v>
      </c>
      <c r="H44" s="1195">
        <v>60020.480000000003</v>
      </c>
      <c r="I44" s="1196">
        <f t="shared" si="53"/>
        <v>0.58843607843137258</v>
      </c>
      <c r="J44" s="1195">
        <v>0</v>
      </c>
      <c r="K44" s="1197">
        <v>0</v>
      </c>
      <c r="L44" s="1195">
        <v>60020.480000000003</v>
      </c>
    </row>
    <row r="45" spans="1:12" ht="22.5" x14ac:dyDescent="0.2">
      <c r="A45" s="4"/>
      <c r="B45" s="4"/>
      <c r="C45" s="5" t="s">
        <v>237</v>
      </c>
      <c r="D45" s="6" t="s">
        <v>235</v>
      </c>
      <c r="E45" s="633">
        <v>0</v>
      </c>
      <c r="F45" s="633">
        <f t="shared" si="52"/>
        <v>58000</v>
      </c>
      <c r="G45" s="634">
        <v>58000</v>
      </c>
      <c r="H45" s="1195">
        <v>32261.01</v>
      </c>
      <c r="I45" s="1196">
        <f t="shared" si="53"/>
        <v>0.55622431034482755</v>
      </c>
      <c r="J45" s="1195">
        <v>0</v>
      </c>
      <c r="K45" s="1197">
        <v>0</v>
      </c>
      <c r="L45" s="1195">
        <v>32261.01</v>
      </c>
    </row>
    <row r="46" spans="1:12" ht="22.5" x14ac:dyDescent="0.2">
      <c r="A46" s="622" t="s">
        <v>33</v>
      </c>
      <c r="B46" s="622"/>
      <c r="C46" s="622"/>
      <c r="D46" s="623" t="s">
        <v>34</v>
      </c>
      <c r="E46" s="635">
        <f>E47+E49</f>
        <v>980400</v>
      </c>
      <c r="F46" s="635">
        <f>F47+F49</f>
        <v>801705</v>
      </c>
      <c r="G46" s="635">
        <f>G47+G49</f>
        <v>1782105</v>
      </c>
      <c r="H46" s="635">
        <f t="shared" ref="H46:L46" si="54">H47+H49</f>
        <v>1732170.22</v>
      </c>
      <c r="I46" s="641">
        <f>H46/G46</f>
        <v>0.97197988895154885</v>
      </c>
      <c r="J46" s="635">
        <f t="shared" si="54"/>
        <v>1231.79</v>
      </c>
      <c r="K46" s="630">
        <f t="shared" si="54"/>
        <v>0</v>
      </c>
      <c r="L46" s="639">
        <f t="shared" si="54"/>
        <v>0</v>
      </c>
    </row>
    <row r="47" spans="1:12" ht="15" x14ac:dyDescent="0.2">
      <c r="A47" s="3"/>
      <c r="B47" s="626" t="s">
        <v>238</v>
      </c>
      <c r="C47" s="624"/>
      <c r="D47" s="625" t="s">
        <v>239</v>
      </c>
      <c r="E47" s="631">
        <f>E48</f>
        <v>0</v>
      </c>
      <c r="F47" s="631">
        <f>F48</f>
        <v>481343</v>
      </c>
      <c r="G47" s="632" t="str">
        <f>G48</f>
        <v>481 343,00</v>
      </c>
      <c r="H47" s="632">
        <f t="shared" ref="H47:L47" si="55">H48</f>
        <v>479000.05</v>
      </c>
      <c r="I47" s="646">
        <f>H47/G47</f>
        <v>0.99513247310130193</v>
      </c>
      <c r="J47" s="632">
        <f t="shared" si="55"/>
        <v>0</v>
      </c>
      <c r="K47" s="632">
        <f t="shared" si="55"/>
        <v>0</v>
      </c>
      <c r="L47" s="638">
        <f t="shared" si="55"/>
        <v>0</v>
      </c>
    </row>
    <row r="48" spans="1:12" ht="22.5" x14ac:dyDescent="0.2">
      <c r="A48" s="4"/>
      <c r="B48" s="4"/>
      <c r="C48" s="5" t="s">
        <v>241</v>
      </c>
      <c r="D48" s="6" t="s">
        <v>242</v>
      </c>
      <c r="E48" s="633">
        <v>0</v>
      </c>
      <c r="F48" s="633">
        <f>G48-E48</f>
        <v>481343</v>
      </c>
      <c r="G48" s="634" t="s">
        <v>240</v>
      </c>
      <c r="H48" s="1195">
        <v>479000.05</v>
      </c>
      <c r="I48" s="1196">
        <f>H48/G48</f>
        <v>0.99513247310130193</v>
      </c>
      <c r="J48" s="1195">
        <v>0</v>
      </c>
      <c r="K48" s="1197">
        <v>0</v>
      </c>
      <c r="L48" s="1195">
        <v>0</v>
      </c>
    </row>
    <row r="49" spans="1:12" ht="15" x14ac:dyDescent="0.2">
      <c r="A49" s="3"/>
      <c r="B49" s="626" t="s">
        <v>35</v>
      </c>
      <c r="C49" s="624"/>
      <c r="D49" s="625" t="s">
        <v>36</v>
      </c>
      <c r="E49" s="631">
        <f>SUM(E50:E59)</f>
        <v>980400</v>
      </c>
      <c r="F49" s="631">
        <f>SUM(F50:F59)</f>
        <v>320362</v>
      </c>
      <c r="G49" s="631">
        <f>SUM(G50:G59)</f>
        <v>1300762</v>
      </c>
      <c r="H49" s="631">
        <f t="shared" ref="H49:L49" si="56">SUM(H50:H59)</f>
        <v>1253170.17</v>
      </c>
      <c r="I49" s="640">
        <f>H49/G49</f>
        <v>0.96341234599411729</v>
      </c>
      <c r="J49" s="631">
        <f t="shared" si="56"/>
        <v>1231.79</v>
      </c>
      <c r="K49" s="632">
        <f t="shared" si="56"/>
        <v>0</v>
      </c>
      <c r="L49" s="638">
        <f t="shared" si="56"/>
        <v>0</v>
      </c>
    </row>
    <row r="50" spans="1:12" x14ac:dyDescent="0.2">
      <c r="A50" s="4"/>
      <c r="B50" s="4"/>
      <c r="C50" s="5" t="s">
        <v>214</v>
      </c>
      <c r="D50" s="6" t="s">
        <v>215</v>
      </c>
      <c r="E50" s="633">
        <v>110000</v>
      </c>
      <c r="F50" s="633">
        <f>G50-E50</f>
        <v>-5300</v>
      </c>
      <c r="G50" s="634">
        <v>104700</v>
      </c>
      <c r="H50" s="1195">
        <v>74141.320000000007</v>
      </c>
      <c r="I50" s="1196">
        <f>H50/G50</f>
        <v>0.70813104106972313</v>
      </c>
      <c r="J50" s="1195">
        <v>494.65</v>
      </c>
      <c r="K50" s="1197">
        <v>0</v>
      </c>
      <c r="L50" s="1195">
        <v>0</v>
      </c>
    </row>
    <row r="51" spans="1:12" x14ac:dyDescent="0.2">
      <c r="A51" s="4"/>
      <c r="B51" s="4"/>
      <c r="C51" s="5" t="s">
        <v>216</v>
      </c>
      <c r="D51" s="6" t="s">
        <v>217</v>
      </c>
      <c r="E51" s="633">
        <v>4000</v>
      </c>
      <c r="F51" s="633">
        <f t="shared" ref="F51:F59" si="57">G51-E51</f>
        <v>-10</v>
      </c>
      <c r="G51" s="634">
        <v>3990</v>
      </c>
      <c r="H51" s="1195">
        <v>2551</v>
      </c>
      <c r="I51" s="1196">
        <f t="shared" ref="I51:I59" si="58">H51/G51</f>
        <v>0.63934837092731833</v>
      </c>
      <c r="J51" s="1195">
        <v>0</v>
      </c>
      <c r="K51" s="1197">
        <v>0</v>
      </c>
      <c r="L51" s="1195">
        <v>0</v>
      </c>
    </row>
    <row r="52" spans="1:12" x14ac:dyDescent="0.2">
      <c r="A52" s="4"/>
      <c r="B52" s="4"/>
      <c r="C52" s="5" t="s">
        <v>243</v>
      </c>
      <c r="D52" s="6" t="s">
        <v>71</v>
      </c>
      <c r="E52" s="633">
        <v>382000</v>
      </c>
      <c r="F52" s="633">
        <f t="shared" si="57"/>
        <v>0</v>
      </c>
      <c r="G52" s="634">
        <v>382000</v>
      </c>
      <c r="H52" s="1195">
        <v>379567</v>
      </c>
      <c r="I52" s="1196">
        <f t="shared" si="58"/>
        <v>0.99363089005235605</v>
      </c>
      <c r="J52" s="1195">
        <v>0</v>
      </c>
      <c r="K52" s="1197">
        <v>0</v>
      </c>
      <c r="L52" s="1195">
        <v>0</v>
      </c>
    </row>
    <row r="53" spans="1:12" ht="22.5" x14ac:dyDescent="0.2">
      <c r="A53" s="4"/>
      <c r="B53" s="4"/>
      <c r="C53" s="5" t="s">
        <v>244</v>
      </c>
      <c r="D53" s="6" t="s">
        <v>245</v>
      </c>
      <c r="E53" s="633">
        <v>600</v>
      </c>
      <c r="F53" s="633">
        <f t="shared" si="57"/>
        <v>0</v>
      </c>
      <c r="G53" s="634">
        <v>600</v>
      </c>
      <c r="H53" s="1195">
        <v>570</v>
      </c>
      <c r="I53" s="1196">
        <f t="shared" si="58"/>
        <v>0.95</v>
      </c>
      <c r="J53" s="1195">
        <v>0</v>
      </c>
      <c r="K53" s="1197">
        <v>0</v>
      </c>
      <c r="L53" s="1195">
        <v>0</v>
      </c>
    </row>
    <row r="54" spans="1:12" ht="22.5" x14ac:dyDescent="0.2">
      <c r="A54" s="4"/>
      <c r="B54" s="4"/>
      <c r="C54" s="5" t="s">
        <v>246</v>
      </c>
      <c r="D54" s="6" t="s">
        <v>247</v>
      </c>
      <c r="E54" s="633">
        <v>2800</v>
      </c>
      <c r="F54" s="633">
        <f t="shared" si="57"/>
        <v>362</v>
      </c>
      <c r="G54" s="634">
        <v>3162</v>
      </c>
      <c r="H54" s="1195">
        <v>3161.42</v>
      </c>
      <c r="I54" s="1196">
        <f t="shared" si="58"/>
        <v>0.99981657179000638</v>
      </c>
      <c r="J54" s="1195">
        <v>0</v>
      </c>
      <c r="K54" s="1197">
        <v>0</v>
      </c>
      <c r="L54" s="1195">
        <v>0</v>
      </c>
    </row>
    <row r="55" spans="1:12" x14ac:dyDescent="0.2">
      <c r="A55" s="4"/>
      <c r="B55" s="4"/>
      <c r="C55" s="5" t="s">
        <v>248</v>
      </c>
      <c r="D55" s="6" t="s">
        <v>249</v>
      </c>
      <c r="E55" s="633">
        <v>0</v>
      </c>
      <c r="F55" s="633">
        <f t="shared" si="57"/>
        <v>10</v>
      </c>
      <c r="G55" s="634">
        <v>10</v>
      </c>
      <c r="H55" s="1195">
        <v>0.78</v>
      </c>
      <c r="I55" s="1196">
        <f t="shared" si="58"/>
        <v>7.8E-2</v>
      </c>
      <c r="J55" s="1195">
        <v>0</v>
      </c>
      <c r="K55" s="1197">
        <v>0</v>
      </c>
      <c r="L55" s="1195">
        <v>0</v>
      </c>
    </row>
    <row r="56" spans="1:12" ht="22.5" x14ac:dyDescent="0.2">
      <c r="A56" s="4"/>
      <c r="B56" s="4"/>
      <c r="C56" s="5" t="s">
        <v>250</v>
      </c>
      <c r="D56" s="6" t="s">
        <v>251</v>
      </c>
      <c r="E56" s="633">
        <v>330000</v>
      </c>
      <c r="F56" s="633">
        <f t="shared" si="57"/>
        <v>250000</v>
      </c>
      <c r="G56" s="634">
        <v>580000</v>
      </c>
      <c r="H56" s="1195">
        <v>577012.84</v>
      </c>
      <c r="I56" s="1196">
        <f t="shared" si="58"/>
        <v>0.99484972413793094</v>
      </c>
      <c r="J56" s="1195">
        <v>0</v>
      </c>
      <c r="K56" s="1197">
        <v>0</v>
      </c>
      <c r="L56" s="1195">
        <v>0</v>
      </c>
    </row>
    <row r="57" spans="1:12" ht="33.75" x14ac:dyDescent="0.2">
      <c r="A57" s="4"/>
      <c r="B57" s="4"/>
      <c r="C57" s="5" t="s">
        <v>252</v>
      </c>
      <c r="D57" s="6" t="s">
        <v>253</v>
      </c>
      <c r="E57" s="633">
        <v>140000</v>
      </c>
      <c r="F57" s="633">
        <f t="shared" si="57"/>
        <v>13000</v>
      </c>
      <c r="G57" s="634">
        <v>153000</v>
      </c>
      <c r="H57" s="1195">
        <v>146530.44</v>
      </c>
      <c r="I57" s="1196">
        <f t="shared" si="58"/>
        <v>0.95771529411764711</v>
      </c>
      <c r="J57" s="1195">
        <v>737.14</v>
      </c>
      <c r="K57" s="1197">
        <v>0</v>
      </c>
      <c r="L57" s="1195">
        <v>0</v>
      </c>
    </row>
    <row r="58" spans="1:12" ht="22.5" x14ac:dyDescent="0.2">
      <c r="A58" s="4"/>
      <c r="B58" s="4"/>
      <c r="C58" s="5" t="s">
        <v>254</v>
      </c>
      <c r="D58" s="6" t="s">
        <v>255</v>
      </c>
      <c r="E58" s="633">
        <v>1000</v>
      </c>
      <c r="F58" s="633">
        <f t="shared" si="57"/>
        <v>3000</v>
      </c>
      <c r="G58" s="634">
        <v>4000</v>
      </c>
      <c r="H58" s="1195">
        <v>2260</v>
      </c>
      <c r="I58" s="1196">
        <f t="shared" si="58"/>
        <v>0.56499999999999995</v>
      </c>
      <c r="J58" s="1195">
        <v>0</v>
      </c>
      <c r="K58" s="1197">
        <v>0</v>
      </c>
      <c r="L58" s="1195">
        <v>0</v>
      </c>
    </row>
    <row r="59" spans="1:12" ht="22.5" x14ac:dyDescent="0.2">
      <c r="A59" s="4"/>
      <c r="B59" s="4"/>
      <c r="C59" s="5" t="s">
        <v>256</v>
      </c>
      <c r="D59" s="6" t="s">
        <v>257</v>
      </c>
      <c r="E59" s="633">
        <v>10000</v>
      </c>
      <c r="F59" s="633">
        <f t="shared" si="57"/>
        <v>59300</v>
      </c>
      <c r="G59" s="634">
        <v>69300</v>
      </c>
      <c r="H59" s="1195">
        <v>67375.37</v>
      </c>
      <c r="I59" s="1196">
        <f t="shared" si="58"/>
        <v>0.97222756132756127</v>
      </c>
      <c r="J59" s="1195">
        <v>0</v>
      </c>
      <c r="K59" s="1197">
        <v>0</v>
      </c>
      <c r="L59" s="1195">
        <v>0</v>
      </c>
    </row>
    <row r="60" spans="1:12" ht="22.5" x14ac:dyDescent="0.2">
      <c r="A60" s="622" t="s">
        <v>258</v>
      </c>
      <c r="B60" s="622"/>
      <c r="C60" s="622"/>
      <c r="D60" s="623" t="s">
        <v>259</v>
      </c>
      <c r="E60" s="635">
        <f>E61+E64</f>
        <v>113500</v>
      </c>
      <c r="F60" s="635">
        <f t="shared" ref="F60:G60" si="59">F61+F64</f>
        <v>-20000</v>
      </c>
      <c r="G60" s="635">
        <f t="shared" si="59"/>
        <v>93500</v>
      </c>
      <c r="H60" s="635">
        <f t="shared" ref="H60" si="60">H61+H64</f>
        <v>49073.21</v>
      </c>
      <c r="I60" s="641">
        <f t="shared" ref="I60:I68" si="61">H60/G60</f>
        <v>0.52484716577540103</v>
      </c>
      <c r="J60" s="635">
        <f t="shared" ref="J60" si="62">J61+J64</f>
        <v>0</v>
      </c>
      <c r="K60" s="630">
        <f t="shared" ref="K60" si="63">K61+K64</f>
        <v>0</v>
      </c>
      <c r="L60" s="639">
        <f t="shared" ref="L60" si="64">L61+L64</f>
        <v>0</v>
      </c>
    </row>
    <row r="61" spans="1:12" ht="22.5" x14ac:dyDescent="0.2">
      <c r="A61" s="3"/>
      <c r="B61" s="626" t="s">
        <v>260</v>
      </c>
      <c r="C61" s="624"/>
      <c r="D61" s="625" t="s">
        <v>261</v>
      </c>
      <c r="E61" s="631">
        <f>SUM(E62:E63)</f>
        <v>103500</v>
      </c>
      <c r="F61" s="631">
        <f>SUM(F62:F63)</f>
        <v>-20000</v>
      </c>
      <c r="G61" s="631">
        <f>SUM(G62:G63)</f>
        <v>83500</v>
      </c>
      <c r="H61" s="631">
        <f t="shared" ref="H61:L61" si="65">SUM(H62:H63)</f>
        <v>39367.85</v>
      </c>
      <c r="I61" s="640">
        <f t="shared" si="61"/>
        <v>0.47147125748502994</v>
      </c>
      <c r="J61" s="631">
        <f t="shared" si="65"/>
        <v>0</v>
      </c>
      <c r="K61" s="632">
        <f t="shared" si="65"/>
        <v>0</v>
      </c>
      <c r="L61" s="638">
        <f t="shared" si="65"/>
        <v>0</v>
      </c>
    </row>
    <row r="62" spans="1:12" x14ac:dyDescent="0.2">
      <c r="A62" s="4"/>
      <c r="B62" s="4"/>
      <c r="C62" s="5" t="s">
        <v>220</v>
      </c>
      <c r="D62" s="6" t="s">
        <v>221</v>
      </c>
      <c r="E62" s="633">
        <v>3500</v>
      </c>
      <c r="F62" s="633">
        <f>G62-E62</f>
        <v>0</v>
      </c>
      <c r="G62" s="634">
        <v>3500</v>
      </c>
      <c r="H62" s="1195">
        <v>1050</v>
      </c>
      <c r="I62" s="1196">
        <f t="shared" si="61"/>
        <v>0.3</v>
      </c>
      <c r="J62" s="1195">
        <v>0</v>
      </c>
      <c r="K62" s="1197">
        <v>0</v>
      </c>
      <c r="L62" s="1195">
        <v>0</v>
      </c>
    </row>
    <row r="63" spans="1:12" x14ac:dyDescent="0.2">
      <c r="A63" s="4"/>
      <c r="B63" s="4"/>
      <c r="C63" s="5" t="s">
        <v>214</v>
      </c>
      <c r="D63" s="6" t="s">
        <v>215</v>
      </c>
      <c r="E63" s="633">
        <v>100000</v>
      </c>
      <c r="F63" s="633">
        <f>G63-E63</f>
        <v>-20000</v>
      </c>
      <c r="G63" s="634">
        <v>80000</v>
      </c>
      <c r="H63" s="1195">
        <v>38317.85</v>
      </c>
      <c r="I63" s="1196">
        <f t="shared" si="61"/>
        <v>0.478973125</v>
      </c>
      <c r="J63" s="1195">
        <v>0</v>
      </c>
      <c r="K63" s="1197">
        <v>0</v>
      </c>
      <c r="L63" s="1195">
        <v>0</v>
      </c>
    </row>
    <row r="64" spans="1:12" ht="15" x14ac:dyDescent="0.2">
      <c r="A64" s="3"/>
      <c r="B64" s="626" t="s">
        <v>262</v>
      </c>
      <c r="C64" s="624"/>
      <c r="D64" s="625" t="s">
        <v>263</v>
      </c>
      <c r="E64" s="631">
        <f>E65</f>
        <v>10000</v>
      </c>
      <c r="F64" s="631">
        <f>F65</f>
        <v>0</v>
      </c>
      <c r="G64" s="631" t="str">
        <f>G65</f>
        <v>10 000,00</v>
      </c>
      <c r="H64" s="631">
        <f t="shared" ref="H64:L64" si="66">H65</f>
        <v>9705.36</v>
      </c>
      <c r="I64" s="640">
        <f t="shared" si="61"/>
        <v>0.97053600000000007</v>
      </c>
      <c r="J64" s="631">
        <f t="shared" si="66"/>
        <v>0</v>
      </c>
      <c r="K64" s="632">
        <f t="shared" si="66"/>
        <v>0</v>
      </c>
      <c r="L64" s="638">
        <f t="shared" si="66"/>
        <v>0</v>
      </c>
    </row>
    <row r="65" spans="1:12" x14ac:dyDescent="0.2">
      <c r="A65" s="4"/>
      <c r="B65" s="4"/>
      <c r="C65" s="5" t="s">
        <v>214</v>
      </c>
      <c r="D65" s="6" t="s">
        <v>215</v>
      </c>
      <c r="E65" s="633">
        <v>10000</v>
      </c>
      <c r="F65" s="633">
        <f>G65-E65</f>
        <v>0</v>
      </c>
      <c r="G65" s="634" t="s">
        <v>47</v>
      </c>
      <c r="H65" s="1195">
        <v>9705.36</v>
      </c>
      <c r="I65" s="1196">
        <f t="shared" si="61"/>
        <v>0.97053600000000007</v>
      </c>
      <c r="J65" s="1195">
        <v>0</v>
      </c>
      <c r="K65" s="1197">
        <v>0</v>
      </c>
      <c r="L65" s="1195">
        <v>0</v>
      </c>
    </row>
    <row r="66" spans="1:12" ht="22.5" x14ac:dyDescent="0.2">
      <c r="A66" s="622" t="s">
        <v>48</v>
      </c>
      <c r="B66" s="622"/>
      <c r="C66" s="622"/>
      <c r="D66" s="623" t="s">
        <v>49</v>
      </c>
      <c r="E66" s="635">
        <f>E67+E76+E82+E109+E114</f>
        <v>3929359</v>
      </c>
      <c r="F66" s="635">
        <f t="shared" ref="F66:L66" si="67">F67+F76+F82+F109+F114</f>
        <v>24917</v>
      </c>
      <c r="G66" s="635">
        <f t="shared" si="67"/>
        <v>3954276</v>
      </c>
      <c r="H66" s="635">
        <f t="shared" si="67"/>
        <v>3729017.59</v>
      </c>
      <c r="I66" s="641">
        <f t="shared" si="61"/>
        <v>0.94303422168811679</v>
      </c>
      <c r="J66" s="635">
        <f t="shared" si="67"/>
        <v>221365.18999999997</v>
      </c>
      <c r="K66" s="635">
        <f t="shared" si="67"/>
        <v>0</v>
      </c>
      <c r="L66" s="635">
        <f t="shared" si="67"/>
        <v>0</v>
      </c>
    </row>
    <row r="67" spans="1:12" ht="15" x14ac:dyDescent="0.2">
      <c r="A67" s="3"/>
      <c r="B67" s="626" t="s">
        <v>50</v>
      </c>
      <c r="C67" s="624"/>
      <c r="D67" s="625" t="s">
        <v>51</v>
      </c>
      <c r="E67" s="631">
        <f>SUM(E68:E75)</f>
        <v>118700</v>
      </c>
      <c r="F67" s="631">
        <f>SUM(F68:F75)</f>
        <v>1917</v>
      </c>
      <c r="G67" s="631">
        <f>SUM(G68:G75)</f>
        <v>120617</v>
      </c>
      <c r="H67" s="631">
        <f t="shared" ref="H67:L67" si="68">SUM(H68:H75)</f>
        <v>120617</v>
      </c>
      <c r="I67" s="640">
        <f t="shared" si="61"/>
        <v>1</v>
      </c>
      <c r="J67" s="631">
        <f t="shared" si="68"/>
        <v>8303.6</v>
      </c>
      <c r="K67" s="632">
        <f t="shared" si="68"/>
        <v>0</v>
      </c>
      <c r="L67" s="638">
        <f t="shared" si="68"/>
        <v>0</v>
      </c>
    </row>
    <row r="68" spans="1:12" x14ac:dyDescent="0.2">
      <c r="A68" s="4"/>
      <c r="B68" s="4"/>
      <c r="C68" s="5" t="s">
        <v>206</v>
      </c>
      <c r="D68" s="6" t="s">
        <v>207</v>
      </c>
      <c r="E68" s="633">
        <v>88765</v>
      </c>
      <c r="F68" s="633">
        <f>G68-E68</f>
        <v>0</v>
      </c>
      <c r="G68" s="634">
        <v>88765</v>
      </c>
      <c r="H68" s="1195">
        <v>88765</v>
      </c>
      <c r="I68" s="1196">
        <f t="shared" si="61"/>
        <v>1</v>
      </c>
      <c r="J68" s="1195">
        <v>0</v>
      </c>
      <c r="K68" s="1197">
        <v>0</v>
      </c>
      <c r="L68" s="1195">
        <v>0</v>
      </c>
    </row>
    <row r="69" spans="1:12" x14ac:dyDescent="0.2">
      <c r="A69" s="4"/>
      <c r="B69" s="4"/>
      <c r="C69" s="5" t="s">
        <v>264</v>
      </c>
      <c r="D69" s="6" t="s">
        <v>265</v>
      </c>
      <c r="E69" s="633">
        <v>7075</v>
      </c>
      <c r="F69" s="633">
        <f t="shared" ref="F69:F75" si="69">G69-E69</f>
        <v>0</v>
      </c>
      <c r="G69" s="634">
        <v>7075</v>
      </c>
      <c r="H69" s="1195">
        <v>7075</v>
      </c>
      <c r="I69" s="1196">
        <f t="shared" ref="I69:I74" si="70">H69/G69</f>
        <v>1</v>
      </c>
      <c r="J69" s="1195">
        <v>6940.5</v>
      </c>
      <c r="K69" s="1197">
        <v>0</v>
      </c>
      <c r="L69" s="1195">
        <v>0</v>
      </c>
    </row>
    <row r="70" spans="1:12" x14ac:dyDescent="0.2">
      <c r="A70" s="4"/>
      <c r="B70" s="4"/>
      <c r="C70" s="5" t="s">
        <v>208</v>
      </c>
      <c r="D70" s="6" t="s">
        <v>209</v>
      </c>
      <c r="E70" s="633">
        <v>15954</v>
      </c>
      <c r="F70" s="633">
        <f t="shared" si="69"/>
        <v>724</v>
      </c>
      <c r="G70" s="634">
        <v>16678</v>
      </c>
      <c r="H70" s="1195">
        <v>16678</v>
      </c>
      <c r="I70" s="1196">
        <f t="shared" si="70"/>
        <v>1</v>
      </c>
      <c r="J70" s="1195">
        <v>1193.06</v>
      </c>
      <c r="K70" s="1197">
        <v>0</v>
      </c>
      <c r="L70" s="1195">
        <v>0</v>
      </c>
    </row>
    <row r="71" spans="1:12" x14ac:dyDescent="0.2">
      <c r="A71" s="4"/>
      <c r="B71" s="4"/>
      <c r="C71" s="5" t="s">
        <v>210</v>
      </c>
      <c r="D71" s="6" t="s">
        <v>211</v>
      </c>
      <c r="E71" s="633">
        <v>2274</v>
      </c>
      <c r="F71" s="633">
        <f t="shared" si="69"/>
        <v>74</v>
      </c>
      <c r="G71" s="634">
        <v>2348</v>
      </c>
      <c r="H71" s="1195">
        <v>2348</v>
      </c>
      <c r="I71" s="1196">
        <f t="shared" si="70"/>
        <v>1</v>
      </c>
      <c r="J71" s="1195">
        <v>170.04</v>
      </c>
      <c r="K71" s="1197">
        <v>0</v>
      </c>
      <c r="L71" s="1195">
        <v>0</v>
      </c>
    </row>
    <row r="72" spans="1:12" x14ac:dyDescent="0.2">
      <c r="A72" s="4"/>
      <c r="B72" s="4"/>
      <c r="C72" s="5" t="s">
        <v>220</v>
      </c>
      <c r="D72" s="6" t="s">
        <v>221</v>
      </c>
      <c r="E72" s="633">
        <v>0</v>
      </c>
      <c r="F72" s="633">
        <f t="shared" si="69"/>
        <v>1186</v>
      </c>
      <c r="G72" s="634">
        <v>1186</v>
      </c>
      <c r="H72" s="1195">
        <v>1186</v>
      </c>
      <c r="I72" s="1196">
        <f t="shared" si="70"/>
        <v>1</v>
      </c>
      <c r="J72" s="1195">
        <v>0</v>
      </c>
      <c r="K72" s="1197">
        <v>0</v>
      </c>
      <c r="L72" s="1195">
        <v>0</v>
      </c>
    </row>
    <row r="73" spans="1:12" x14ac:dyDescent="0.2">
      <c r="A73" s="4"/>
      <c r="B73" s="4"/>
      <c r="C73" s="5" t="s">
        <v>212</v>
      </c>
      <c r="D73" s="6" t="s">
        <v>213</v>
      </c>
      <c r="E73" s="633">
        <v>0</v>
      </c>
      <c r="F73" s="633">
        <f t="shared" si="69"/>
        <v>857.41</v>
      </c>
      <c r="G73" s="634">
        <v>857.41</v>
      </c>
      <c r="H73" s="1195">
        <v>857.41</v>
      </c>
      <c r="I73" s="1196">
        <f t="shared" si="70"/>
        <v>1</v>
      </c>
      <c r="J73" s="1195">
        <v>0</v>
      </c>
      <c r="K73" s="1197">
        <v>0</v>
      </c>
      <c r="L73" s="1195">
        <v>0</v>
      </c>
    </row>
    <row r="74" spans="1:12" x14ac:dyDescent="0.2">
      <c r="A74" s="4"/>
      <c r="B74" s="4"/>
      <c r="C74" s="5" t="s">
        <v>214</v>
      </c>
      <c r="D74" s="6" t="s">
        <v>215</v>
      </c>
      <c r="E74" s="633">
        <v>3132</v>
      </c>
      <c r="F74" s="633">
        <f t="shared" si="69"/>
        <v>-180</v>
      </c>
      <c r="G74" s="634">
        <v>2952</v>
      </c>
      <c r="H74" s="1195">
        <v>2952</v>
      </c>
      <c r="I74" s="1196">
        <f t="shared" si="70"/>
        <v>1</v>
      </c>
      <c r="J74" s="1195">
        <v>0</v>
      </c>
      <c r="K74" s="1197">
        <v>0</v>
      </c>
      <c r="L74" s="1195">
        <v>0</v>
      </c>
    </row>
    <row r="75" spans="1:12" x14ac:dyDescent="0.2">
      <c r="A75" s="4"/>
      <c r="B75" s="4"/>
      <c r="C75" s="5" t="s">
        <v>266</v>
      </c>
      <c r="D75" s="6" t="s">
        <v>267</v>
      </c>
      <c r="E75" s="633">
        <v>1500</v>
      </c>
      <c r="F75" s="633">
        <f t="shared" si="69"/>
        <v>-744.41</v>
      </c>
      <c r="G75" s="634">
        <v>755.59</v>
      </c>
      <c r="H75" s="1195">
        <v>755.59</v>
      </c>
      <c r="I75" s="1196">
        <f>H75/G75</f>
        <v>1</v>
      </c>
      <c r="J75" s="1195">
        <v>0</v>
      </c>
      <c r="K75" s="1197">
        <v>0</v>
      </c>
      <c r="L75" s="1195">
        <v>0</v>
      </c>
    </row>
    <row r="76" spans="1:12" ht="22.5" x14ac:dyDescent="0.2">
      <c r="A76" s="3"/>
      <c r="B76" s="626" t="s">
        <v>268</v>
      </c>
      <c r="C76" s="624"/>
      <c r="D76" s="625" t="s">
        <v>269</v>
      </c>
      <c r="E76" s="631">
        <f>SUM(E77:E81)</f>
        <v>273200</v>
      </c>
      <c r="F76" s="631">
        <f t="shared" ref="F76:G76" si="71">SUM(F77:F81)</f>
        <v>0</v>
      </c>
      <c r="G76" s="631">
        <f t="shared" si="71"/>
        <v>273200</v>
      </c>
      <c r="H76" s="631">
        <f t="shared" ref="H76" si="72">SUM(H77:H81)</f>
        <v>262657.58999999997</v>
      </c>
      <c r="I76" s="640">
        <f>H76/G76</f>
        <v>0.96141138360175682</v>
      </c>
      <c r="J76" s="631">
        <f t="shared" ref="J76" si="73">SUM(J77:J81)</f>
        <v>444.6</v>
      </c>
      <c r="K76" s="632">
        <f t="shared" ref="K76" si="74">SUM(K77:K81)</f>
        <v>0</v>
      </c>
      <c r="L76" s="638">
        <f t="shared" ref="L76" si="75">SUM(L77:L81)</f>
        <v>0</v>
      </c>
    </row>
    <row r="77" spans="1:12" ht="22.5" x14ac:dyDescent="0.2">
      <c r="A77" s="4"/>
      <c r="B77" s="4"/>
      <c r="C77" s="5" t="s">
        <v>270</v>
      </c>
      <c r="D77" s="6" t="s">
        <v>271</v>
      </c>
      <c r="E77" s="633">
        <v>236200</v>
      </c>
      <c r="F77" s="633">
        <f>G77-E77</f>
        <v>0</v>
      </c>
      <c r="G77" s="634">
        <v>236200</v>
      </c>
      <c r="H77" s="1195">
        <v>231935.4</v>
      </c>
      <c r="I77" s="1196">
        <f>H77/G77</f>
        <v>0.98194496189669767</v>
      </c>
      <c r="J77" s="1195">
        <v>0</v>
      </c>
      <c r="K77" s="1197">
        <v>0</v>
      </c>
      <c r="L77" s="1195">
        <v>0</v>
      </c>
    </row>
    <row r="78" spans="1:12" ht="22.5" x14ac:dyDescent="0.2">
      <c r="A78" s="4"/>
      <c r="B78" s="4"/>
      <c r="C78" s="5" t="s">
        <v>272</v>
      </c>
      <c r="D78" s="6" t="s">
        <v>273</v>
      </c>
      <c r="E78" s="633">
        <v>4000</v>
      </c>
      <c r="F78" s="633">
        <f t="shared" ref="F78:F81" si="76">G78-E78</f>
        <v>0</v>
      </c>
      <c r="G78" s="634">
        <v>4000</v>
      </c>
      <c r="H78" s="1195">
        <v>3996.88</v>
      </c>
      <c r="I78" s="1196">
        <f t="shared" ref="I78:I80" si="77">H78/G78</f>
        <v>0.99922</v>
      </c>
      <c r="J78" s="1195">
        <v>0</v>
      </c>
      <c r="K78" s="1197">
        <v>0</v>
      </c>
      <c r="L78" s="1195">
        <v>0</v>
      </c>
    </row>
    <row r="79" spans="1:12" x14ac:dyDescent="0.2">
      <c r="A79" s="4"/>
      <c r="B79" s="4"/>
      <c r="C79" s="5" t="s">
        <v>212</v>
      </c>
      <c r="D79" s="6" t="s">
        <v>213</v>
      </c>
      <c r="E79" s="633">
        <v>20000</v>
      </c>
      <c r="F79" s="633">
        <f t="shared" si="76"/>
        <v>0</v>
      </c>
      <c r="G79" s="634">
        <v>20000</v>
      </c>
      <c r="H79" s="1195">
        <v>17881.21</v>
      </c>
      <c r="I79" s="1196">
        <f t="shared" si="77"/>
        <v>0.89406049999999992</v>
      </c>
      <c r="J79" s="1195">
        <v>0</v>
      </c>
      <c r="K79" s="1197">
        <v>0</v>
      </c>
      <c r="L79" s="1195">
        <v>0</v>
      </c>
    </row>
    <row r="80" spans="1:12" x14ac:dyDescent="0.2">
      <c r="A80" s="4"/>
      <c r="B80" s="4"/>
      <c r="C80" s="5" t="s">
        <v>214</v>
      </c>
      <c r="D80" s="6" t="s">
        <v>215</v>
      </c>
      <c r="E80" s="633">
        <v>13000</v>
      </c>
      <c r="F80" s="633">
        <f t="shared" si="76"/>
        <v>0</v>
      </c>
      <c r="G80" s="634">
        <v>13000</v>
      </c>
      <c r="H80" s="1195">
        <v>8844.1</v>
      </c>
      <c r="I80" s="1196">
        <f t="shared" si="77"/>
        <v>0.68031538461538466</v>
      </c>
      <c r="J80" s="1195">
        <v>444.6</v>
      </c>
      <c r="K80" s="1197">
        <v>0</v>
      </c>
      <c r="L80" s="1195">
        <v>0</v>
      </c>
    </row>
    <row r="81" spans="1:12" x14ac:dyDescent="0.2">
      <c r="A81" s="4"/>
      <c r="B81" s="4"/>
      <c r="C81" s="5" t="s">
        <v>274</v>
      </c>
      <c r="D81" s="6" t="s">
        <v>275</v>
      </c>
      <c r="E81" s="633">
        <v>0</v>
      </c>
      <c r="F81" s="633">
        <f t="shared" si="76"/>
        <v>0</v>
      </c>
      <c r="G81" s="634">
        <v>0</v>
      </c>
      <c r="H81" s="1195">
        <v>0</v>
      </c>
      <c r="I81" s="1196">
        <v>0</v>
      </c>
      <c r="J81" s="1195">
        <v>0</v>
      </c>
      <c r="K81" s="1197">
        <v>0</v>
      </c>
      <c r="L81" s="1195">
        <v>0</v>
      </c>
    </row>
    <row r="82" spans="1:12" ht="22.5" x14ac:dyDescent="0.2">
      <c r="A82" s="3"/>
      <c r="B82" s="626" t="s">
        <v>52</v>
      </c>
      <c r="C82" s="624"/>
      <c r="D82" s="625" t="s">
        <v>53</v>
      </c>
      <c r="E82" s="631">
        <f>SUM(E83:E108)</f>
        <v>3289995</v>
      </c>
      <c r="F82" s="631">
        <f>SUM(F83:F108)</f>
        <v>3000</v>
      </c>
      <c r="G82" s="631">
        <f>SUM(G83:G108)</f>
        <v>3292995</v>
      </c>
      <c r="H82" s="631">
        <f t="shared" ref="H82:L82" si="78">SUM(H83:H108)</f>
        <v>3114460.33</v>
      </c>
      <c r="I82" s="640">
        <f>H82/G82</f>
        <v>0.94578349800105987</v>
      </c>
      <c r="J82" s="631">
        <f t="shared" si="78"/>
        <v>212616.98999999996</v>
      </c>
      <c r="K82" s="632">
        <f t="shared" si="78"/>
        <v>0</v>
      </c>
      <c r="L82" s="1441">
        <f t="shared" si="78"/>
        <v>0</v>
      </c>
    </row>
    <row r="83" spans="1:12" ht="22.5" x14ac:dyDescent="0.2">
      <c r="A83" s="4"/>
      <c r="B83" s="4"/>
      <c r="C83" s="5" t="s">
        <v>276</v>
      </c>
      <c r="D83" s="6" t="s">
        <v>277</v>
      </c>
      <c r="E83" s="633">
        <v>4200</v>
      </c>
      <c r="F83" s="633">
        <f>G83-E83</f>
        <v>1000</v>
      </c>
      <c r="G83" s="634">
        <v>5200</v>
      </c>
      <c r="H83" s="1195">
        <v>4806.72</v>
      </c>
      <c r="I83" s="1196">
        <f>H83/G83</f>
        <v>0.92436923076923083</v>
      </c>
      <c r="J83" s="1195">
        <v>0</v>
      </c>
      <c r="K83" s="1197">
        <v>0</v>
      </c>
      <c r="L83" s="1195">
        <v>0</v>
      </c>
    </row>
    <row r="84" spans="1:12" x14ac:dyDescent="0.2">
      <c r="A84" s="4"/>
      <c r="B84" s="4"/>
      <c r="C84" s="5" t="s">
        <v>206</v>
      </c>
      <c r="D84" s="6" t="s">
        <v>207</v>
      </c>
      <c r="E84" s="633">
        <v>1966476</v>
      </c>
      <c r="F84" s="633">
        <f t="shared" ref="F84:F108" si="79">G84-E84</f>
        <v>0</v>
      </c>
      <c r="G84" s="634">
        <v>1966476</v>
      </c>
      <c r="H84" s="1195">
        <v>1893493.8</v>
      </c>
      <c r="I84" s="1196">
        <f t="shared" ref="I84:I108" si="80">H84/G84</f>
        <v>0.9628868086872151</v>
      </c>
      <c r="J84" s="1195">
        <v>0</v>
      </c>
      <c r="K84" s="1197">
        <v>0</v>
      </c>
      <c r="L84" s="1195">
        <v>0</v>
      </c>
    </row>
    <row r="85" spans="1:12" x14ac:dyDescent="0.2">
      <c r="A85" s="4"/>
      <c r="B85" s="4"/>
      <c r="C85" s="5" t="s">
        <v>264</v>
      </c>
      <c r="D85" s="6" t="s">
        <v>265</v>
      </c>
      <c r="E85" s="633">
        <v>152032</v>
      </c>
      <c r="F85" s="633">
        <f t="shared" si="79"/>
        <v>0</v>
      </c>
      <c r="G85" s="634">
        <v>152032</v>
      </c>
      <c r="H85" s="1195">
        <v>148884.51999999999</v>
      </c>
      <c r="I85" s="1196">
        <f t="shared" si="80"/>
        <v>0.9792972532098505</v>
      </c>
      <c r="J85" s="1195">
        <v>162946.98000000001</v>
      </c>
      <c r="K85" s="1197">
        <v>0</v>
      </c>
      <c r="L85" s="1195">
        <v>0</v>
      </c>
    </row>
    <row r="86" spans="1:12" x14ac:dyDescent="0.2">
      <c r="A86" s="4"/>
      <c r="B86" s="4"/>
      <c r="C86" s="5" t="s">
        <v>208</v>
      </c>
      <c r="D86" s="6" t="s">
        <v>209</v>
      </c>
      <c r="E86" s="633">
        <v>356023</v>
      </c>
      <c r="F86" s="633">
        <f t="shared" si="79"/>
        <v>0</v>
      </c>
      <c r="G86" s="634">
        <v>356023</v>
      </c>
      <c r="H86" s="1195">
        <v>332783.31</v>
      </c>
      <c r="I86" s="1196">
        <f t="shared" si="80"/>
        <v>0.93472418916755373</v>
      </c>
      <c r="J86" s="1195">
        <v>28010.58</v>
      </c>
      <c r="K86" s="1197">
        <v>0</v>
      </c>
      <c r="L86" s="1195">
        <v>0</v>
      </c>
    </row>
    <row r="87" spans="1:12" x14ac:dyDescent="0.2">
      <c r="A87" s="4"/>
      <c r="B87" s="4"/>
      <c r="C87" s="5" t="s">
        <v>210</v>
      </c>
      <c r="D87" s="6" t="s">
        <v>211</v>
      </c>
      <c r="E87" s="633">
        <v>47864</v>
      </c>
      <c r="F87" s="633">
        <f t="shared" si="79"/>
        <v>0</v>
      </c>
      <c r="G87" s="634">
        <v>47864</v>
      </c>
      <c r="H87" s="1195">
        <v>38889.379999999997</v>
      </c>
      <c r="I87" s="1196">
        <f t="shared" si="80"/>
        <v>0.81249749289654016</v>
      </c>
      <c r="J87" s="1195">
        <v>2645.8</v>
      </c>
      <c r="K87" s="1197">
        <v>0</v>
      </c>
      <c r="L87" s="1195">
        <v>0</v>
      </c>
    </row>
    <row r="88" spans="1:12" ht="22.5" x14ac:dyDescent="0.2">
      <c r="A88" s="4"/>
      <c r="B88" s="4"/>
      <c r="C88" s="5" t="s">
        <v>278</v>
      </c>
      <c r="D88" s="6" t="s">
        <v>279</v>
      </c>
      <c r="E88" s="633">
        <v>44000</v>
      </c>
      <c r="F88" s="633">
        <f t="shared" si="79"/>
        <v>-10000</v>
      </c>
      <c r="G88" s="634">
        <v>34000</v>
      </c>
      <c r="H88" s="1195">
        <v>32563</v>
      </c>
      <c r="I88" s="1196">
        <f t="shared" si="80"/>
        <v>0.95773529411764702</v>
      </c>
      <c r="J88" s="1195">
        <v>0</v>
      </c>
      <c r="K88" s="1197">
        <v>0</v>
      </c>
      <c r="L88" s="1195">
        <v>0</v>
      </c>
    </row>
    <row r="89" spans="1:12" x14ac:dyDescent="0.2">
      <c r="A89" s="4"/>
      <c r="B89" s="4"/>
      <c r="C89" s="5" t="s">
        <v>220</v>
      </c>
      <c r="D89" s="6" t="s">
        <v>221</v>
      </c>
      <c r="E89" s="633">
        <v>9000</v>
      </c>
      <c r="F89" s="633">
        <f t="shared" si="79"/>
        <v>880</v>
      </c>
      <c r="G89" s="634">
        <v>9880</v>
      </c>
      <c r="H89" s="1195">
        <v>9771</v>
      </c>
      <c r="I89" s="1196">
        <f t="shared" si="80"/>
        <v>0.98896761133603239</v>
      </c>
      <c r="J89" s="1195">
        <v>0</v>
      </c>
      <c r="K89" s="1197">
        <v>0</v>
      </c>
      <c r="L89" s="1195">
        <v>0</v>
      </c>
    </row>
    <row r="90" spans="1:12" x14ac:dyDescent="0.2">
      <c r="A90" s="4"/>
      <c r="B90" s="4"/>
      <c r="C90" s="5" t="s">
        <v>212</v>
      </c>
      <c r="D90" s="6" t="s">
        <v>213</v>
      </c>
      <c r="E90" s="633">
        <v>103000</v>
      </c>
      <c r="F90" s="633">
        <f t="shared" si="79"/>
        <v>-4000</v>
      </c>
      <c r="G90" s="634">
        <v>99000</v>
      </c>
      <c r="H90" s="1195">
        <v>97872.75</v>
      </c>
      <c r="I90" s="1196">
        <f t="shared" si="80"/>
        <v>0.98861363636363642</v>
      </c>
      <c r="J90" s="1195">
        <v>815.49</v>
      </c>
      <c r="K90" s="1197">
        <v>0</v>
      </c>
      <c r="L90" s="1195">
        <v>0</v>
      </c>
    </row>
    <row r="91" spans="1:12" ht="22.5" x14ac:dyDescent="0.2">
      <c r="A91" s="4"/>
      <c r="B91" s="4"/>
      <c r="C91" s="5" t="s">
        <v>280</v>
      </c>
      <c r="D91" s="6" t="s">
        <v>281</v>
      </c>
      <c r="E91" s="633">
        <v>1200</v>
      </c>
      <c r="F91" s="633">
        <f t="shared" si="79"/>
        <v>0</v>
      </c>
      <c r="G91" s="634">
        <v>1200</v>
      </c>
      <c r="H91" s="1195">
        <v>1194.24</v>
      </c>
      <c r="I91" s="1196">
        <f t="shared" si="80"/>
        <v>0.99519999999999997</v>
      </c>
      <c r="J91" s="1195">
        <v>0</v>
      </c>
      <c r="K91" s="1197">
        <v>0</v>
      </c>
      <c r="L91" s="1195">
        <v>0</v>
      </c>
    </row>
    <row r="92" spans="1:12" ht="22.5" x14ac:dyDescent="0.2">
      <c r="A92" s="4"/>
      <c r="B92" s="4"/>
      <c r="C92" s="5" t="s">
        <v>282</v>
      </c>
      <c r="D92" s="6" t="s">
        <v>283</v>
      </c>
      <c r="E92" s="633">
        <v>15000</v>
      </c>
      <c r="F92" s="633">
        <f t="shared" si="79"/>
        <v>1500</v>
      </c>
      <c r="G92" s="634">
        <v>16500</v>
      </c>
      <c r="H92" s="1195">
        <v>16358.9</v>
      </c>
      <c r="I92" s="1196">
        <f t="shared" si="80"/>
        <v>0.9914484848484848</v>
      </c>
      <c r="J92" s="1195">
        <v>0</v>
      </c>
      <c r="K92" s="1197">
        <v>0</v>
      </c>
      <c r="L92" s="1195">
        <v>0</v>
      </c>
    </row>
    <row r="93" spans="1:12" x14ac:dyDescent="0.2">
      <c r="A93" s="4"/>
      <c r="B93" s="4"/>
      <c r="C93" s="5" t="s">
        <v>222</v>
      </c>
      <c r="D93" s="6" t="s">
        <v>223</v>
      </c>
      <c r="E93" s="633">
        <v>74000</v>
      </c>
      <c r="F93" s="633">
        <f t="shared" si="79"/>
        <v>3000</v>
      </c>
      <c r="G93" s="634">
        <v>77000</v>
      </c>
      <c r="H93" s="1195">
        <v>69870.81</v>
      </c>
      <c r="I93" s="1196">
        <f t="shared" si="80"/>
        <v>0.90741311688311688</v>
      </c>
      <c r="J93" s="1195">
        <v>7057.21</v>
      </c>
      <c r="K93" s="1197">
        <v>0</v>
      </c>
      <c r="L93" s="1195">
        <v>0</v>
      </c>
    </row>
    <row r="94" spans="1:12" x14ac:dyDescent="0.2">
      <c r="A94" s="4"/>
      <c r="B94" s="4"/>
      <c r="C94" s="5" t="s">
        <v>232</v>
      </c>
      <c r="D94" s="6" t="s">
        <v>233</v>
      </c>
      <c r="E94" s="633">
        <v>27000</v>
      </c>
      <c r="F94" s="633">
        <f t="shared" si="79"/>
        <v>7000</v>
      </c>
      <c r="G94" s="634">
        <v>34000</v>
      </c>
      <c r="H94" s="1195">
        <v>31388.400000000001</v>
      </c>
      <c r="I94" s="1196">
        <f t="shared" si="80"/>
        <v>0.92318823529411764</v>
      </c>
      <c r="J94" s="1195">
        <v>307.5</v>
      </c>
      <c r="K94" s="1197">
        <v>0</v>
      </c>
      <c r="L94" s="1195">
        <v>0</v>
      </c>
    </row>
    <row r="95" spans="1:12" x14ac:dyDescent="0.2">
      <c r="A95" s="4"/>
      <c r="B95" s="4"/>
      <c r="C95" s="5" t="s">
        <v>284</v>
      </c>
      <c r="D95" s="6" t="s">
        <v>285</v>
      </c>
      <c r="E95" s="633">
        <v>3000</v>
      </c>
      <c r="F95" s="633">
        <f t="shared" si="79"/>
        <v>0</v>
      </c>
      <c r="G95" s="634">
        <v>3000</v>
      </c>
      <c r="H95" s="1195">
        <v>2610</v>
      </c>
      <c r="I95" s="1196">
        <f t="shared" si="80"/>
        <v>0.87</v>
      </c>
      <c r="J95" s="1195">
        <v>0</v>
      </c>
      <c r="K95" s="1197">
        <v>0</v>
      </c>
      <c r="L95" s="1195">
        <v>0</v>
      </c>
    </row>
    <row r="96" spans="1:12" x14ac:dyDescent="0.2">
      <c r="A96" s="4"/>
      <c r="B96" s="4"/>
      <c r="C96" s="5" t="s">
        <v>214</v>
      </c>
      <c r="D96" s="6" t="s">
        <v>215</v>
      </c>
      <c r="E96" s="633">
        <v>162000</v>
      </c>
      <c r="F96" s="633">
        <f t="shared" si="79"/>
        <v>-7380</v>
      </c>
      <c r="G96" s="634">
        <v>154620</v>
      </c>
      <c r="H96" s="1195">
        <v>127881.49</v>
      </c>
      <c r="I96" s="1196">
        <f t="shared" si="80"/>
        <v>0.82706952528780242</v>
      </c>
      <c r="J96" s="1195">
        <v>8106.7</v>
      </c>
      <c r="K96" s="1197">
        <v>0</v>
      </c>
      <c r="L96" s="1195">
        <v>0</v>
      </c>
    </row>
    <row r="97" spans="1:12" x14ac:dyDescent="0.2">
      <c r="A97" s="4"/>
      <c r="B97" s="4"/>
      <c r="C97" s="5" t="s">
        <v>286</v>
      </c>
      <c r="D97" s="6" t="s">
        <v>287</v>
      </c>
      <c r="E97" s="633">
        <v>5000</v>
      </c>
      <c r="F97" s="633">
        <f t="shared" si="79"/>
        <v>0</v>
      </c>
      <c r="G97" s="634">
        <v>5000</v>
      </c>
      <c r="H97" s="1195">
        <v>4115.34</v>
      </c>
      <c r="I97" s="1196">
        <f t="shared" si="80"/>
        <v>0.82306800000000002</v>
      </c>
      <c r="J97" s="1195">
        <v>549.83000000000004</v>
      </c>
      <c r="K97" s="1197">
        <v>0</v>
      </c>
      <c r="L97" s="1195">
        <v>0</v>
      </c>
    </row>
    <row r="98" spans="1:12" ht="33.75" x14ac:dyDescent="0.2">
      <c r="A98" s="4"/>
      <c r="B98" s="4"/>
      <c r="C98" s="5" t="s">
        <v>288</v>
      </c>
      <c r="D98" s="6" t="s">
        <v>289</v>
      </c>
      <c r="E98" s="633">
        <v>12500</v>
      </c>
      <c r="F98" s="633">
        <f t="shared" si="79"/>
        <v>9000</v>
      </c>
      <c r="G98" s="634">
        <v>21500</v>
      </c>
      <c r="H98" s="1195">
        <v>11961.03</v>
      </c>
      <c r="I98" s="1196">
        <f t="shared" si="80"/>
        <v>0.55632697674418607</v>
      </c>
      <c r="J98" s="1195">
        <v>0</v>
      </c>
      <c r="K98" s="1197">
        <v>0</v>
      </c>
      <c r="L98" s="1195">
        <v>0</v>
      </c>
    </row>
    <row r="99" spans="1:12" ht="45" x14ac:dyDescent="0.2">
      <c r="A99" s="4"/>
      <c r="B99" s="4"/>
      <c r="C99" s="5" t="s">
        <v>290</v>
      </c>
      <c r="D99" s="6" t="s">
        <v>291</v>
      </c>
      <c r="E99" s="633">
        <v>12000</v>
      </c>
      <c r="F99" s="633">
        <f t="shared" si="79"/>
        <v>0</v>
      </c>
      <c r="G99" s="634">
        <v>12000</v>
      </c>
      <c r="H99" s="1195">
        <v>8826.2199999999993</v>
      </c>
      <c r="I99" s="1196">
        <f t="shared" si="80"/>
        <v>0.73551833333333327</v>
      </c>
      <c r="J99" s="1195">
        <v>307.83999999999997</v>
      </c>
      <c r="K99" s="1197">
        <v>0</v>
      </c>
      <c r="L99" s="1195">
        <v>0</v>
      </c>
    </row>
    <row r="100" spans="1:12" x14ac:dyDescent="0.2">
      <c r="A100" s="4"/>
      <c r="B100" s="4"/>
      <c r="C100" s="5" t="s">
        <v>292</v>
      </c>
      <c r="D100" s="6" t="s">
        <v>293</v>
      </c>
      <c r="E100" s="633">
        <v>1000</v>
      </c>
      <c r="F100" s="633">
        <f t="shared" si="79"/>
        <v>0</v>
      </c>
      <c r="G100" s="634">
        <v>1000</v>
      </c>
      <c r="H100" s="1195">
        <v>0</v>
      </c>
      <c r="I100" s="1196">
        <f t="shared" si="80"/>
        <v>0</v>
      </c>
      <c r="J100" s="1195">
        <v>0</v>
      </c>
      <c r="K100" s="1197">
        <v>0</v>
      </c>
      <c r="L100" s="1195">
        <v>0</v>
      </c>
    </row>
    <row r="101" spans="1:12" ht="22.5" x14ac:dyDescent="0.2">
      <c r="A101" s="4"/>
      <c r="B101" s="4"/>
      <c r="C101" s="5" t="s">
        <v>294</v>
      </c>
      <c r="D101" s="6" t="s">
        <v>295</v>
      </c>
      <c r="E101" s="633">
        <v>60000</v>
      </c>
      <c r="F101" s="633">
        <f t="shared" si="79"/>
        <v>-12000</v>
      </c>
      <c r="G101" s="634">
        <v>48000</v>
      </c>
      <c r="H101" s="1195">
        <v>44794.080000000002</v>
      </c>
      <c r="I101" s="1196">
        <f t="shared" si="80"/>
        <v>0.93320999999999998</v>
      </c>
      <c r="J101" s="1195">
        <v>1869.06</v>
      </c>
      <c r="K101" s="1197">
        <v>0</v>
      </c>
      <c r="L101" s="1195">
        <v>0</v>
      </c>
    </row>
    <row r="102" spans="1:12" x14ac:dyDescent="0.2">
      <c r="A102" s="4"/>
      <c r="B102" s="4"/>
      <c r="C102" s="5" t="s">
        <v>266</v>
      </c>
      <c r="D102" s="6" t="s">
        <v>267</v>
      </c>
      <c r="E102" s="633">
        <v>44500</v>
      </c>
      <c r="F102" s="633">
        <f t="shared" si="79"/>
        <v>4000</v>
      </c>
      <c r="G102" s="634">
        <v>48500</v>
      </c>
      <c r="H102" s="1195">
        <v>45561.75</v>
      </c>
      <c r="I102" s="1196">
        <f t="shared" si="80"/>
        <v>0.93941752577319593</v>
      </c>
      <c r="J102" s="1195">
        <v>0</v>
      </c>
      <c r="K102" s="1197">
        <v>0</v>
      </c>
      <c r="L102" s="1195">
        <v>0</v>
      </c>
    </row>
    <row r="103" spans="1:12" x14ac:dyDescent="0.2">
      <c r="A103" s="4"/>
      <c r="B103" s="4"/>
      <c r="C103" s="5" t="s">
        <v>274</v>
      </c>
      <c r="D103" s="6" t="s">
        <v>275</v>
      </c>
      <c r="E103" s="633">
        <v>2000</v>
      </c>
      <c r="F103" s="633">
        <f t="shared" si="79"/>
        <v>2500</v>
      </c>
      <c r="G103" s="634">
        <v>4500</v>
      </c>
      <c r="H103" s="1195">
        <v>4467.32</v>
      </c>
      <c r="I103" s="1196">
        <f t="shared" si="80"/>
        <v>0.99273777777777772</v>
      </c>
      <c r="J103" s="1195">
        <v>0</v>
      </c>
      <c r="K103" s="1197">
        <v>0</v>
      </c>
      <c r="L103" s="1195">
        <v>0</v>
      </c>
    </row>
    <row r="104" spans="1:12" x14ac:dyDescent="0.2">
      <c r="A104" s="4"/>
      <c r="B104" s="4"/>
      <c r="C104" s="5" t="s">
        <v>216</v>
      </c>
      <c r="D104" s="6" t="s">
        <v>217</v>
      </c>
      <c r="E104" s="633">
        <v>70000</v>
      </c>
      <c r="F104" s="633">
        <f t="shared" si="79"/>
        <v>0</v>
      </c>
      <c r="G104" s="634">
        <v>70000</v>
      </c>
      <c r="H104" s="1195">
        <v>63581.7</v>
      </c>
      <c r="I104" s="1196">
        <f t="shared" si="80"/>
        <v>0.90830999999999995</v>
      </c>
      <c r="J104" s="1195">
        <v>0</v>
      </c>
      <c r="K104" s="1197">
        <v>0</v>
      </c>
      <c r="L104" s="1195">
        <v>0</v>
      </c>
    </row>
    <row r="105" spans="1:12" ht="22.5" x14ac:dyDescent="0.2">
      <c r="A105" s="4"/>
      <c r="B105" s="4"/>
      <c r="C105" s="5" t="s">
        <v>296</v>
      </c>
      <c r="D105" s="6" t="s">
        <v>297</v>
      </c>
      <c r="E105" s="633">
        <v>65200</v>
      </c>
      <c r="F105" s="633">
        <f t="shared" si="79"/>
        <v>0</v>
      </c>
      <c r="G105" s="634">
        <v>65200</v>
      </c>
      <c r="H105" s="1195">
        <v>63581</v>
      </c>
      <c r="I105" s="1196">
        <f t="shared" si="80"/>
        <v>0.9751687116564417</v>
      </c>
      <c r="J105" s="1195">
        <v>0</v>
      </c>
      <c r="K105" s="1197">
        <v>0</v>
      </c>
      <c r="L105" s="1195">
        <v>0</v>
      </c>
    </row>
    <row r="106" spans="1:12" ht="22.5" x14ac:dyDescent="0.2">
      <c r="A106" s="4"/>
      <c r="B106" s="4"/>
      <c r="C106" s="5" t="s">
        <v>254</v>
      </c>
      <c r="D106" s="6" t="s">
        <v>255</v>
      </c>
      <c r="E106" s="633">
        <v>10000</v>
      </c>
      <c r="F106" s="633">
        <f t="shared" si="79"/>
        <v>0</v>
      </c>
      <c r="G106" s="634">
        <v>10000</v>
      </c>
      <c r="H106" s="1195">
        <v>9791.75</v>
      </c>
      <c r="I106" s="1196">
        <f t="shared" si="80"/>
        <v>0.97917500000000002</v>
      </c>
      <c r="J106" s="1195">
        <v>0</v>
      </c>
      <c r="K106" s="1197">
        <v>0</v>
      </c>
      <c r="L106" s="1195">
        <v>0</v>
      </c>
    </row>
    <row r="107" spans="1:12" ht="22.5" x14ac:dyDescent="0.2">
      <c r="A107" s="4"/>
      <c r="B107" s="4"/>
      <c r="C107" s="5" t="s">
        <v>218</v>
      </c>
      <c r="D107" s="6" t="s">
        <v>219</v>
      </c>
      <c r="E107" s="633">
        <v>16000</v>
      </c>
      <c r="F107" s="633">
        <f t="shared" si="79"/>
        <v>5000</v>
      </c>
      <c r="G107" s="634">
        <v>21000</v>
      </c>
      <c r="H107" s="1195">
        <v>19912.03</v>
      </c>
      <c r="I107" s="1196">
        <f t="shared" si="80"/>
        <v>0.94819190476190474</v>
      </c>
      <c r="J107" s="1195">
        <v>0</v>
      </c>
      <c r="K107" s="1197">
        <v>0</v>
      </c>
      <c r="L107" s="1195">
        <v>0</v>
      </c>
    </row>
    <row r="108" spans="1:12" ht="22.5" x14ac:dyDescent="0.2">
      <c r="A108" s="4"/>
      <c r="B108" s="4"/>
      <c r="C108" s="5" t="s">
        <v>256</v>
      </c>
      <c r="D108" s="6" t="s">
        <v>257</v>
      </c>
      <c r="E108" s="633">
        <v>27000</v>
      </c>
      <c r="F108" s="633">
        <f t="shared" si="79"/>
        <v>2500</v>
      </c>
      <c r="G108" s="634">
        <v>29500</v>
      </c>
      <c r="H108" s="1195">
        <v>29499.79</v>
      </c>
      <c r="I108" s="1196">
        <f t="shared" si="80"/>
        <v>0.99999288135593223</v>
      </c>
      <c r="J108" s="1195">
        <v>0</v>
      </c>
      <c r="K108" s="1197">
        <v>0</v>
      </c>
      <c r="L108" s="1195">
        <v>0</v>
      </c>
    </row>
    <row r="109" spans="1:12" ht="22.5" x14ac:dyDescent="0.2">
      <c r="A109" s="3"/>
      <c r="B109" s="626" t="s">
        <v>298</v>
      </c>
      <c r="C109" s="624"/>
      <c r="D109" s="625" t="s">
        <v>299</v>
      </c>
      <c r="E109" s="631">
        <f>SUM(E110:E113)</f>
        <v>62000</v>
      </c>
      <c r="F109" s="631">
        <f t="shared" ref="F109:G109" si="81">SUM(F110:F113)</f>
        <v>5000</v>
      </c>
      <c r="G109" s="631">
        <f t="shared" si="81"/>
        <v>67000</v>
      </c>
      <c r="H109" s="631">
        <f t="shared" ref="H109" si="82">SUM(H110:H113)</f>
        <v>64575.509999999995</v>
      </c>
      <c r="I109" s="640">
        <f>H109/G109</f>
        <v>0.96381358208955215</v>
      </c>
      <c r="J109" s="631">
        <f t="shared" ref="J109" si="83">SUM(J110:J113)</f>
        <v>0</v>
      </c>
      <c r="K109" s="632">
        <f t="shared" ref="K109" si="84">SUM(K110:K113)</f>
        <v>0</v>
      </c>
      <c r="L109" s="638">
        <f t="shared" ref="L109" si="85">SUM(L110:L113)</f>
        <v>0</v>
      </c>
    </row>
    <row r="110" spans="1:12" x14ac:dyDescent="0.2">
      <c r="A110" s="4"/>
      <c r="B110" s="4"/>
      <c r="C110" s="5" t="s">
        <v>208</v>
      </c>
      <c r="D110" s="6" t="s">
        <v>209</v>
      </c>
      <c r="E110" s="633">
        <v>0</v>
      </c>
      <c r="F110" s="633">
        <f>G110-E110</f>
        <v>100</v>
      </c>
      <c r="G110" s="634">
        <v>100</v>
      </c>
      <c r="H110" s="1195">
        <v>98.85</v>
      </c>
      <c r="I110" s="1196">
        <f>H110/G110</f>
        <v>0.98849999999999993</v>
      </c>
      <c r="J110" s="1195">
        <v>0</v>
      </c>
      <c r="K110" s="1197">
        <v>0</v>
      </c>
      <c r="L110" s="1195">
        <v>0</v>
      </c>
    </row>
    <row r="111" spans="1:12" x14ac:dyDescent="0.2">
      <c r="A111" s="4"/>
      <c r="B111" s="4"/>
      <c r="C111" s="5" t="s">
        <v>220</v>
      </c>
      <c r="D111" s="6" t="s">
        <v>221</v>
      </c>
      <c r="E111" s="633">
        <v>2000</v>
      </c>
      <c r="F111" s="633">
        <f t="shared" ref="F111:F113" si="86">G111-E111</f>
        <v>0</v>
      </c>
      <c r="G111" s="634">
        <v>2000</v>
      </c>
      <c r="H111" s="1195">
        <v>575</v>
      </c>
      <c r="I111" s="1196">
        <f t="shared" ref="I111:I113" si="87">H111/G111</f>
        <v>0.28749999999999998</v>
      </c>
      <c r="J111" s="1195">
        <v>0</v>
      </c>
      <c r="K111" s="1197">
        <v>0</v>
      </c>
      <c r="L111" s="1195">
        <v>0</v>
      </c>
    </row>
    <row r="112" spans="1:12" x14ac:dyDescent="0.2">
      <c r="A112" s="4"/>
      <c r="B112" s="4"/>
      <c r="C112" s="5" t="s">
        <v>212</v>
      </c>
      <c r="D112" s="6" t="s">
        <v>213</v>
      </c>
      <c r="E112" s="633">
        <v>22000</v>
      </c>
      <c r="F112" s="633">
        <f t="shared" si="86"/>
        <v>1000</v>
      </c>
      <c r="G112" s="634">
        <v>23000</v>
      </c>
      <c r="H112" s="1195">
        <v>22874.48</v>
      </c>
      <c r="I112" s="1196">
        <f t="shared" si="87"/>
        <v>0.99454260869565214</v>
      </c>
      <c r="J112" s="1195">
        <v>0</v>
      </c>
      <c r="K112" s="1197">
        <v>0</v>
      </c>
      <c r="L112" s="1195">
        <v>0</v>
      </c>
    </row>
    <row r="113" spans="1:12" x14ac:dyDescent="0.2">
      <c r="A113" s="4"/>
      <c r="B113" s="4"/>
      <c r="C113" s="5" t="s">
        <v>214</v>
      </c>
      <c r="D113" s="6" t="s">
        <v>215</v>
      </c>
      <c r="E113" s="633">
        <v>38000</v>
      </c>
      <c r="F113" s="633">
        <f t="shared" si="86"/>
        <v>3900</v>
      </c>
      <c r="G113" s="634">
        <v>41900</v>
      </c>
      <c r="H113" s="1195">
        <v>41027.18</v>
      </c>
      <c r="I113" s="1196">
        <f t="shared" si="87"/>
        <v>0.97916897374701672</v>
      </c>
      <c r="J113" s="1195">
        <v>0</v>
      </c>
      <c r="K113" s="1197">
        <v>0</v>
      </c>
      <c r="L113" s="1442">
        <v>0</v>
      </c>
    </row>
    <row r="114" spans="1:12" ht="15" x14ac:dyDescent="0.2">
      <c r="A114" s="3"/>
      <c r="B114" s="626" t="s">
        <v>300</v>
      </c>
      <c r="C114" s="624"/>
      <c r="D114" s="625" t="s">
        <v>8</v>
      </c>
      <c r="E114" s="631">
        <f>SUM(E115:E118)</f>
        <v>185464</v>
      </c>
      <c r="F114" s="631">
        <f t="shared" ref="F114:G114" si="88">SUM(F115:F118)</f>
        <v>15000</v>
      </c>
      <c r="G114" s="631">
        <f t="shared" si="88"/>
        <v>200464</v>
      </c>
      <c r="H114" s="631">
        <f t="shared" ref="H114" si="89">SUM(H115:H118)</f>
        <v>166707.16000000003</v>
      </c>
      <c r="I114" s="640">
        <f t="shared" ref="I114:I121" si="90">H114/G114</f>
        <v>0.83160647298268031</v>
      </c>
      <c r="J114" s="631">
        <f t="shared" ref="J114" si="91">SUM(J115:J118)</f>
        <v>0</v>
      </c>
      <c r="K114" s="632">
        <f t="shared" ref="K114" si="92">SUM(K115:K118)</f>
        <v>0</v>
      </c>
      <c r="L114" s="638">
        <f t="shared" ref="L114" si="93">SUM(L115:L118)</f>
        <v>0</v>
      </c>
    </row>
    <row r="115" spans="1:12" ht="22.5" x14ac:dyDescent="0.2">
      <c r="A115" s="4"/>
      <c r="B115" s="4"/>
      <c r="C115" s="5" t="s">
        <v>270</v>
      </c>
      <c r="D115" s="6" t="s">
        <v>271</v>
      </c>
      <c r="E115" s="633">
        <v>84864</v>
      </c>
      <c r="F115" s="633">
        <f>G115-E115</f>
        <v>0</v>
      </c>
      <c r="G115" s="634">
        <v>84864</v>
      </c>
      <c r="H115" s="1195">
        <v>84864</v>
      </c>
      <c r="I115" s="1196">
        <f t="shared" si="90"/>
        <v>1</v>
      </c>
      <c r="J115" s="1195">
        <v>0</v>
      </c>
      <c r="K115" s="1197">
        <v>0</v>
      </c>
      <c r="L115" s="1195">
        <v>0</v>
      </c>
    </row>
    <row r="116" spans="1:12" x14ac:dyDescent="0.2">
      <c r="A116" s="4"/>
      <c r="B116" s="4"/>
      <c r="C116" s="5" t="s">
        <v>301</v>
      </c>
      <c r="D116" s="6" t="s">
        <v>302</v>
      </c>
      <c r="E116" s="633">
        <v>100000</v>
      </c>
      <c r="F116" s="633">
        <f t="shared" ref="F116:F118" si="94">G116-E116</f>
        <v>0</v>
      </c>
      <c r="G116" s="634">
        <v>100000</v>
      </c>
      <c r="H116" s="1195">
        <v>67018.52</v>
      </c>
      <c r="I116" s="1196">
        <f t="shared" si="90"/>
        <v>0.67018520000000004</v>
      </c>
      <c r="J116" s="1195">
        <v>0</v>
      </c>
      <c r="K116" s="1197">
        <v>0</v>
      </c>
      <c r="L116" s="1195">
        <v>0</v>
      </c>
    </row>
    <row r="117" spans="1:12" x14ac:dyDescent="0.2">
      <c r="A117" s="4"/>
      <c r="B117" s="4"/>
      <c r="C117" s="5" t="s">
        <v>214</v>
      </c>
      <c r="D117" s="6" t="s">
        <v>215</v>
      </c>
      <c r="E117" s="633">
        <v>0</v>
      </c>
      <c r="F117" s="633">
        <f t="shared" si="94"/>
        <v>15000</v>
      </c>
      <c r="G117" s="634">
        <v>15000</v>
      </c>
      <c r="H117" s="1195">
        <v>14228.64</v>
      </c>
      <c r="I117" s="1196">
        <f t="shared" si="90"/>
        <v>0.94857599999999997</v>
      </c>
      <c r="J117" s="1195">
        <v>0</v>
      </c>
      <c r="K117" s="1197">
        <v>0</v>
      </c>
      <c r="L117" s="1195">
        <v>0</v>
      </c>
    </row>
    <row r="118" spans="1:12" x14ac:dyDescent="0.2">
      <c r="A118" s="4"/>
      <c r="B118" s="4"/>
      <c r="C118" s="5" t="s">
        <v>216</v>
      </c>
      <c r="D118" s="6" t="s">
        <v>217</v>
      </c>
      <c r="E118" s="633">
        <v>600</v>
      </c>
      <c r="F118" s="633">
        <f t="shared" si="94"/>
        <v>0</v>
      </c>
      <c r="G118" s="634">
        <v>600</v>
      </c>
      <c r="H118" s="1195">
        <v>596</v>
      </c>
      <c r="I118" s="1196">
        <f t="shared" si="90"/>
        <v>0.99333333333333329</v>
      </c>
      <c r="J118" s="1195">
        <v>0</v>
      </c>
      <c r="K118" s="1197">
        <v>0</v>
      </c>
      <c r="L118" s="1195">
        <v>0</v>
      </c>
    </row>
    <row r="119" spans="1:12" ht="33.75" x14ac:dyDescent="0.2">
      <c r="A119" s="622" t="s">
        <v>56</v>
      </c>
      <c r="B119" s="622"/>
      <c r="C119" s="622"/>
      <c r="D119" s="623" t="s">
        <v>57</v>
      </c>
      <c r="E119" s="635">
        <f>E120</f>
        <v>2930</v>
      </c>
      <c r="F119" s="635">
        <f t="shared" ref="F119:H119" si="95">F120</f>
        <v>0</v>
      </c>
      <c r="G119" s="635">
        <f t="shared" si="95"/>
        <v>2930</v>
      </c>
      <c r="H119" s="635">
        <f t="shared" si="95"/>
        <v>2930</v>
      </c>
      <c r="I119" s="641">
        <f t="shared" si="90"/>
        <v>1</v>
      </c>
      <c r="J119" s="635">
        <f t="shared" ref="J119:K119" si="96">J120</f>
        <v>0</v>
      </c>
      <c r="K119" s="630">
        <f t="shared" si="96"/>
        <v>0</v>
      </c>
      <c r="L119" s="639">
        <f t="shared" ref="L119" si="97">L120</f>
        <v>0</v>
      </c>
    </row>
    <row r="120" spans="1:12" ht="22.5" x14ac:dyDescent="0.2">
      <c r="A120" s="3"/>
      <c r="B120" s="626" t="s">
        <v>59</v>
      </c>
      <c r="C120" s="624"/>
      <c r="D120" s="625" t="s">
        <v>60</v>
      </c>
      <c r="E120" s="631">
        <f>SUM(E121:E123)</f>
        <v>2930</v>
      </c>
      <c r="F120" s="631">
        <f t="shared" ref="F120:G120" si="98">SUM(F121:F123)</f>
        <v>0</v>
      </c>
      <c r="G120" s="631">
        <f t="shared" si="98"/>
        <v>2930</v>
      </c>
      <c r="H120" s="631">
        <f t="shared" ref="H120" si="99">SUM(H121:H123)</f>
        <v>2930</v>
      </c>
      <c r="I120" s="640">
        <f t="shared" si="90"/>
        <v>1</v>
      </c>
      <c r="J120" s="631">
        <f t="shared" ref="J120" si="100">SUM(J121:J123)</f>
        <v>0</v>
      </c>
      <c r="K120" s="632">
        <f t="shared" ref="K120" si="101">SUM(K121:K123)</f>
        <v>0</v>
      </c>
      <c r="L120" s="638">
        <f t="shared" ref="L120" si="102">SUM(L121:L123)</f>
        <v>0</v>
      </c>
    </row>
    <row r="121" spans="1:12" x14ac:dyDescent="0.2">
      <c r="A121" s="4"/>
      <c r="B121" s="4"/>
      <c r="C121" s="5" t="s">
        <v>206</v>
      </c>
      <c r="D121" s="6" t="s">
        <v>207</v>
      </c>
      <c r="E121" s="633">
        <v>2449</v>
      </c>
      <c r="F121" s="633">
        <f>G121-E121</f>
        <v>0</v>
      </c>
      <c r="G121" s="634">
        <v>2449</v>
      </c>
      <c r="H121" s="1195">
        <v>2449</v>
      </c>
      <c r="I121" s="1196">
        <f t="shared" si="90"/>
        <v>1</v>
      </c>
      <c r="J121" s="1195">
        <v>0</v>
      </c>
      <c r="K121" s="1197">
        <v>0</v>
      </c>
      <c r="L121" s="1195">
        <v>0</v>
      </c>
    </row>
    <row r="122" spans="1:12" x14ac:dyDescent="0.2">
      <c r="A122" s="4"/>
      <c r="B122" s="4"/>
      <c r="C122" s="5" t="s">
        <v>208</v>
      </c>
      <c r="D122" s="6" t="s">
        <v>209</v>
      </c>
      <c r="E122" s="633">
        <v>421</v>
      </c>
      <c r="F122" s="633">
        <f t="shared" ref="F122:F123" si="103">G122-E122</f>
        <v>0</v>
      </c>
      <c r="G122" s="634">
        <v>421</v>
      </c>
      <c r="H122" s="1195">
        <v>421</v>
      </c>
      <c r="I122" s="1196">
        <f t="shared" ref="I122:I123" si="104">H122/G122</f>
        <v>1</v>
      </c>
      <c r="J122" s="1195">
        <v>0</v>
      </c>
      <c r="K122" s="1197">
        <v>0</v>
      </c>
      <c r="L122" s="1195">
        <v>0</v>
      </c>
    </row>
    <row r="123" spans="1:12" x14ac:dyDescent="0.2">
      <c r="A123" s="4"/>
      <c r="B123" s="4"/>
      <c r="C123" s="5" t="s">
        <v>210</v>
      </c>
      <c r="D123" s="6" t="s">
        <v>211</v>
      </c>
      <c r="E123" s="633">
        <v>60</v>
      </c>
      <c r="F123" s="633">
        <f t="shared" si="103"/>
        <v>0</v>
      </c>
      <c r="G123" s="634">
        <v>60</v>
      </c>
      <c r="H123" s="1195">
        <v>60</v>
      </c>
      <c r="I123" s="1196">
        <f t="shared" si="104"/>
        <v>1</v>
      </c>
      <c r="J123" s="1195">
        <v>0</v>
      </c>
      <c r="K123" s="1197">
        <v>0</v>
      </c>
      <c r="L123" s="1195">
        <v>0</v>
      </c>
    </row>
    <row r="124" spans="1:12" ht="22.5" x14ac:dyDescent="0.2">
      <c r="A124" s="622" t="s">
        <v>303</v>
      </c>
      <c r="B124" s="622"/>
      <c r="C124" s="622"/>
      <c r="D124" s="623" t="s">
        <v>304</v>
      </c>
      <c r="E124" s="635">
        <f>E125+E128+E130+E146+E151</f>
        <v>641623</v>
      </c>
      <c r="F124" s="635">
        <f t="shared" ref="F124:G124" si="105">F125+F128+F130+F146+F151</f>
        <v>79000</v>
      </c>
      <c r="G124" s="635">
        <f t="shared" si="105"/>
        <v>720623</v>
      </c>
      <c r="H124" s="635">
        <f t="shared" ref="H124" si="106">H125+H128+H130+H146+H151</f>
        <v>674534</v>
      </c>
      <c r="I124" s="641">
        <f t="shared" ref="I124:I131" si="107">H124/G124</f>
        <v>0.93604284070866461</v>
      </c>
      <c r="J124" s="635">
        <f t="shared" ref="J124" si="108">J125+J128+J130+J146+J151</f>
        <v>10086.77</v>
      </c>
      <c r="K124" s="630">
        <f t="shared" ref="K124" si="109">K125+K128+K130+K146+K151</f>
        <v>19271.34</v>
      </c>
      <c r="L124" s="639">
        <f t="shared" ref="L124" si="110">L125+L128+L130+L146+L151</f>
        <v>0</v>
      </c>
    </row>
    <row r="125" spans="1:12" ht="15" x14ac:dyDescent="0.2">
      <c r="A125" s="3"/>
      <c r="B125" s="626" t="s">
        <v>305</v>
      </c>
      <c r="C125" s="624"/>
      <c r="D125" s="625" t="s">
        <v>306</v>
      </c>
      <c r="E125" s="631">
        <f>SUM(E126:E127)</f>
        <v>17000</v>
      </c>
      <c r="F125" s="631">
        <f t="shared" ref="F125:G125" si="111">SUM(F126:F127)</f>
        <v>10000</v>
      </c>
      <c r="G125" s="631">
        <f t="shared" si="111"/>
        <v>27000</v>
      </c>
      <c r="H125" s="631">
        <f t="shared" ref="H125" si="112">SUM(H126:H127)</f>
        <v>27000</v>
      </c>
      <c r="I125" s="640">
        <f t="shared" si="107"/>
        <v>1</v>
      </c>
      <c r="J125" s="631">
        <f t="shared" ref="J125" si="113">SUM(J126:J127)</f>
        <v>0</v>
      </c>
      <c r="K125" s="632">
        <f t="shared" ref="K125" si="114">SUM(K126:K127)</f>
        <v>0</v>
      </c>
      <c r="L125" s="638">
        <f t="shared" ref="L125" si="115">SUM(L126:L127)</f>
        <v>0</v>
      </c>
    </row>
    <row r="126" spans="1:12" ht="22.5" x14ac:dyDescent="0.2">
      <c r="A126" s="4"/>
      <c r="B126" s="4"/>
      <c r="C126" s="5" t="s">
        <v>307</v>
      </c>
      <c r="D126" s="6" t="s">
        <v>308</v>
      </c>
      <c r="E126" s="633">
        <v>17000</v>
      </c>
      <c r="F126" s="633">
        <f>G126-E126</f>
        <v>0</v>
      </c>
      <c r="G126" s="634">
        <v>17000</v>
      </c>
      <c r="H126" s="1195">
        <v>17000</v>
      </c>
      <c r="I126" s="1196">
        <f t="shared" si="107"/>
        <v>1</v>
      </c>
      <c r="J126" s="1195">
        <v>0</v>
      </c>
      <c r="K126" s="1197">
        <v>0</v>
      </c>
      <c r="L126" s="1195">
        <v>0</v>
      </c>
    </row>
    <row r="127" spans="1:12" x14ac:dyDescent="0.2">
      <c r="A127" s="4"/>
      <c r="B127" s="4"/>
      <c r="C127" s="5" t="s">
        <v>212</v>
      </c>
      <c r="D127" s="6" t="s">
        <v>213</v>
      </c>
      <c r="E127" s="633">
        <v>0</v>
      </c>
      <c r="F127" s="633">
        <f>G127-E127</f>
        <v>10000</v>
      </c>
      <c r="G127" s="634">
        <v>10000</v>
      </c>
      <c r="H127" s="1195">
        <v>10000</v>
      </c>
      <c r="I127" s="1196">
        <f t="shared" si="107"/>
        <v>1</v>
      </c>
      <c r="J127" s="1195">
        <v>0</v>
      </c>
      <c r="K127" s="1197">
        <v>0</v>
      </c>
      <c r="L127" s="1195">
        <v>0</v>
      </c>
    </row>
    <row r="128" spans="1:12" ht="22.5" x14ac:dyDescent="0.2">
      <c r="A128" s="3"/>
      <c r="B128" s="626" t="s">
        <v>309</v>
      </c>
      <c r="C128" s="624"/>
      <c r="D128" s="625" t="s">
        <v>310</v>
      </c>
      <c r="E128" s="631">
        <f>E129</f>
        <v>40000</v>
      </c>
      <c r="F128" s="631">
        <f t="shared" ref="F128:G128" si="116">F129</f>
        <v>0</v>
      </c>
      <c r="G128" s="631">
        <f t="shared" si="116"/>
        <v>40000</v>
      </c>
      <c r="H128" s="631">
        <f t="shared" ref="H128" si="117">H129</f>
        <v>38000</v>
      </c>
      <c r="I128" s="640">
        <f t="shared" si="107"/>
        <v>0.95</v>
      </c>
      <c r="J128" s="631">
        <f t="shared" ref="J128" si="118">J129</f>
        <v>0</v>
      </c>
      <c r="K128" s="632">
        <f t="shared" ref="K128" si="119">K129</f>
        <v>0</v>
      </c>
      <c r="L128" s="638">
        <f t="shared" ref="L128" si="120">L129</f>
        <v>0</v>
      </c>
    </row>
    <row r="129" spans="1:12" ht="33.75" x14ac:dyDescent="0.2">
      <c r="A129" s="4"/>
      <c r="B129" s="4"/>
      <c r="C129" s="5" t="s">
        <v>311</v>
      </c>
      <c r="D129" s="6" t="s">
        <v>312</v>
      </c>
      <c r="E129" s="633">
        <v>40000</v>
      </c>
      <c r="F129" s="633">
        <f>G129-E129</f>
        <v>0</v>
      </c>
      <c r="G129" s="634">
        <v>40000</v>
      </c>
      <c r="H129" s="1195">
        <v>38000</v>
      </c>
      <c r="I129" s="1196">
        <f t="shared" si="107"/>
        <v>0.95</v>
      </c>
      <c r="J129" s="1195">
        <v>0</v>
      </c>
      <c r="K129" s="1197">
        <v>0</v>
      </c>
      <c r="L129" s="1195">
        <v>0</v>
      </c>
    </row>
    <row r="130" spans="1:12" ht="15" x14ac:dyDescent="0.2">
      <c r="A130" s="3"/>
      <c r="B130" s="626" t="s">
        <v>313</v>
      </c>
      <c r="C130" s="624"/>
      <c r="D130" s="625" t="s">
        <v>314</v>
      </c>
      <c r="E130" s="631">
        <f>SUM(E131:E145)</f>
        <v>326498</v>
      </c>
      <c r="F130" s="631">
        <f>SUM(F131:F145)</f>
        <v>69000</v>
      </c>
      <c r="G130" s="631">
        <f>SUM(G131:G145)</f>
        <v>395498</v>
      </c>
      <c r="H130" s="631">
        <f t="shared" ref="H130" si="121">SUM(H131:H145)</f>
        <v>366535.34</v>
      </c>
      <c r="I130" s="640">
        <f t="shared" si="107"/>
        <v>0.92676913663280225</v>
      </c>
      <c r="J130" s="631">
        <f t="shared" ref="J130" si="122">SUM(J131:J145)</f>
        <v>10071.91</v>
      </c>
      <c r="K130" s="632">
        <f t="shared" ref="K130" si="123">SUM(K131:K145)</f>
        <v>19271.34</v>
      </c>
      <c r="L130" s="638">
        <f t="shared" ref="L130" si="124">SUM(L131:L145)</f>
        <v>0</v>
      </c>
    </row>
    <row r="131" spans="1:12" ht="22.5" x14ac:dyDescent="0.2">
      <c r="A131" s="4"/>
      <c r="B131" s="4"/>
      <c r="C131" s="5" t="s">
        <v>270</v>
      </c>
      <c r="D131" s="6" t="s">
        <v>271</v>
      </c>
      <c r="E131" s="633">
        <v>40000</v>
      </c>
      <c r="F131" s="633">
        <f>G131-E131</f>
        <v>5000</v>
      </c>
      <c r="G131" s="634">
        <v>45000</v>
      </c>
      <c r="H131" s="1195">
        <v>37725</v>
      </c>
      <c r="I131" s="1196">
        <f t="shared" si="107"/>
        <v>0.83833333333333337</v>
      </c>
      <c r="J131" s="1195">
        <v>6742</v>
      </c>
      <c r="K131" s="1197">
        <v>0</v>
      </c>
      <c r="L131" s="1195">
        <v>0</v>
      </c>
    </row>
    <row r="132" spans="1:12" x14ac:dyDescent="0.2">
      <c r="A132" s="4"/>
      <c r="B132" s="4"/>
      <c r="C132" s="5" t="s">
        <v>206</v>
      </c>
      <c r="D132" s="6" t="s">
        <v>207</v>
      </c>
      <c r="E132" s="633">
        <v>24000</v>
      </c>
      <c r="F132" s="633">
        <f t="shared" ref="F132:F145" si="125">G132-E132</f>
        <v>0</v>
      </c>
      <c r="G132" s="634">
        <v>24000</v>
      </c>
      <c r="H132" s="1195">
        <v>23984.11</v>
      </c>
      <c r="I132" s="1196">
        <f t="shared" ref="I132:I145" si="126">H132/G132</f>
        <v>0.99933791666666671</v>
      </c>
      <c r="J132" s="1195">
        <v>0</v>
      </c>
      <c r="K132" s="1197">
        <v>0</v>
      </c>
      <c r="L132" s="1195">
        <v>0</v>
      </c>
    </row>
    <row r="133" spans="1:12" x14ac:dyDescent="0.2">
      <c r="A133" s="4"/>
      <c r="B133" s="4"/>
      <c r="C133" s="5" t="s">
        <v>264</v>
      </c>
      <c r="D133" s="6" t="s">
        <v>265</v>
      </c>
      <c r="E133" s="633">
        <v>1881</v>
      </c>
      <c r="F133" s="633">
        <f t="shared" si="125"/>
        <v>0</v>
      </c>
      <c r="G133" s="634">
        <v>1881</v>
      </c>
      <c r="H133" s="1195">
        <v>1844.51</v>
      </c>
      <c r="I133" s="1196">
        <f t="shared" si="126"/>
        <v>0.98060074428495481</v>
      </c>
      <c r="J133" s="1195">
        <v>0</v>
      </c>
      <c r="K133" s="1197">
        <v>0</v>
      </c>
      <c r="L133" s="1195">
        <v>0</v>
      </c>
    </row>
    <row r="134" spans="1:12" x14ac:dyDescent="0.2">
      <c r="A134" s="4"/>
      <c r="B134" s="4"/>
      <c r="C134" s="5" t="s">
        <v>208</v>
      </c>
      <c r="D134" s="6" t="s">
        <v>209</v>
      </c>
      <c r="E134" s="633">
        <v>4449</v>
      </c>
      <c r="F134" s="633">
        <f t="shared" si="125"/>
        <v>0</v>
      </c>
      <c r="G134" s="634">
        <v>4449</v>
      </c>
      <c r="H134" s="1195">
        <v>4426.53</v>
      </c>
      <c r="I134" s="1196">
        <f t="shared" si="126"/>
        <v>0.99494942683749155</v>
      </c>
      <c r="J134" s="1195">
        <v>0</v>
      </c>
      <c r="K134" s="1197">
        <v>0</v>
      </c>
      <c r="L134" s="1195">
        <v>0</v>
      </c>
    </row>
    <row r="135" spans="1:12" x14ac:dyDescent="0.2">
      <c r="A135" s="4"/>
      <c r="B135" s="4"/>
      <c r="C135" s="5" t="s">
        <v>210</v>
      </c>
      <c r="D135" s="6" t="s">
        <v>211</v>
      </c>
      <c r="E135" s="633">
        <v>634</v>
      </c>
      <c r="F135" s="633">
        <f t="shared" si="125"/>
        <v>0</v>
      </c>
      <c r="G135" s="634">
        <v>634</v>
      </c>
      <c r="H135" s="1195">
        <v>553.72</v>
      </c>
      <c r="I135" s="1196">
        <f t="shared" si="126"/>
        <v>0.87337539432176658</v>
      </c>
      <c r="J135" s="1195">
        <v>0</v>
      </c>
      <c r="K135" s="1197">
        <v>0</v>
      </c>
      <c r="L135" s="1195">
        <v>0</v>
      </c>
    </row>
    <row r="136" spans="1:12" x14ac:dyDescent="0.2">
      <c r="A136" s="4"/>
      <c r="B136" s="4"/>
      <c r="C136" s="5" t="s">
        <v>212</v>
      </c>
      <c r="D136" s="6" t="s">
        <v>213</v>
      </c>
      <c r="E136" s="633">
        <v>107700</v>
      </c>
      <c r="F136" s="633">
        <f t="shared" si="125"/>
        <v>8000</v>
      </c>
      <c r="G136" s="634">
        <v>115700</v>
      </c>
      <c r="H136" s="1195">
        <v>113986.33</v>
      </c>
      <c r="I136" s="1196">
        <f t="shared" si="126"/>
        <v>0.98518867761452034</v>
      </c>
      <c r="J136" s="1195">
        <v>0</v>
      </c>
      <c r="K136" s="1197">
        <v>12637.34</v>
      </c>
      <c r="L136" s="1195">
        <v>0</v>
      </c>
    </row>
    <row r="137" spans="1:12" x14ac:dyDescent="0.2">
      <c r="A137" s="4"/>
      <c r="B137" s="4"/>
      <c r="C137" s="5" t="s">
        <v>222</v>
      </c>
      <c r="D137" s="6" t="s">
        <v>223</v>
      </c>
      <c r="E137" s="633">
        <v>35000</v>
      </c>
      <c r="F137" s="633">
        <f t="shared" si="125"/>
        <v>5000</v>
      </c>
      <c r="G137" s="634">
        <v>40000</v>
      </c>
      <c r="H137" s="1195">
        <v>36902.22</v>
      </c>
      <c r="I137" s="1196">
        <f t="shared" si="126"/>
        <v>0.92255550000000008</v>
      </c>
      <c r="J137" s="1195">
        <v>3329.91</v>
      </c>
      <c r="K137" s="1197">
        <v>0</v>
      </c>
      <c r="L137" s="1195">
        <v>0</v>
      </c>
    </row>
    <row r="138" spans="1:12" x14ac:dyDescent="0.2">
      <c r="A138" s="4"/>
      <c r="B138" s="4"/>
      <c r="C138" s="5" t="s">
        <v>232</v>
      </c>
      <c r="D138" s="6" t="s">
        <v>233</v>
      </c>
      <c r="E138" s="633">
        <v>0</v>
      </c>
      <c r="F138" s="633">
        <f t="shared" si="125"/>
        <v>5000</v>
      </c>
      <c r="G138" s="634">
        <v>5000</v>
      </c>
      <c r="H138" s="1195">
        <v>4956.8999999999996</v>
      </c>
      <c r="I138" s="1196">
        <f t="shared" si="126"/>
        <v>0.99137999999999993</v>
      </c>
      <c r="J138" s="1195">
        <v>0</v>
      </c>
      <c r="K138" s="1197">
        <v>0</v>
      </c>
      <c r="L138" s="1195">
        <v>0</v>
      </c>
    </row>
    <row r="139" spans="1:12" x14ac:dyDescent="0.2">
      <c r="A139" s="4"/>
      <c r="B139" s="4"/>
      <c r="C139" s="5" t="s">
        <v>284</v>
      </c>
      <c r="D139" s="6" t="s">
        <v>285</v>
      </c>
      <c r="E139" s="633">
        <v>20000</v>
      </c>
      <c r="F139" s="633">
        <f t="shared" si="125"/>
        <v>-5000</v>
      </c>
      <c r="G139" s="634">
        <v>15000</v>
      </c>
      <c r="H139" s="1195">
        <v>10390</v>
      </c>
      <c r="I139" s="1196">
        <f t="shared" si="126"/>
        <v>0.69266666666666665</v>
      </c>
      <c r="J139" s="1195">
        <v>0</v>
      </c>
      <c r="K139" s="1197">
        <v>0</v>
      </c>
      <c r="L139" s="1195">
        <v>0</v>
      </c>
    </row>
    <row r="140" spans="1:12" x14ac:dyDescent="0.2">
      <c r="A140" s="4"/>
      <c r="B140" s="4"/>
      <c r="C140" s="5" t="s">
        <v>214</v>
      </c>
      <c r="D140" s="6" t="s">
        <v>215</v>
      </c>
      <c r="E140" s="633">
        <v>56634</v>
      </c>
      <c r="F140" s="633">
        <f t="shared" si="125"/>
        <v>-11000</v>
      </c>
      <c r="G140" s="634">
        <v>45634</v>
      </c>
      <c r="H140" s="1195">
        <v>42073.67</v>
      </c>
      <c r="I140" s="1196">
        <f t="shared" si="126"/>
        <v>0.9219807599596791</v>
      </c>
      <c r="J140" s="1195">
        <v>0</v>
      </c>
      <c r="K140" s="1197">
        <v>6634</v>
      </c>
      <c r="L140" s="1195">
        <v>0</v>
      </c>
    </row>
    <row r="141" spans="1:12" ht="33.75" x14ac:dyDescent="0.2">
      <c r="A141" s="4"/>
      <c r="B141" s="4"/>
      <c r="C141" s="5" t="s">
        <v>288</v>
      </c>
      <c r="D141" s="6" t="s">
        <v>289</v>
      </c>
      <c r="E141" s="633">
        <v>1700</v>
      </c>
      <c r="F141" s="633">
        <f t="shared" si="125"/>
        <v>0</v>
      </c>
      <c r="G141" s="634">
        <v>1700</v>
      </c>
      <c r="H141" s="1195">
        <v>980.77</v>
      </c>
      <c r="I141" s="1196">
        <f t="shared" si="126"/>
        <v>0.57692352941176472</v>
      </c>
      <c r="J141" s="1195">
        <v>0</v>
      </c>
      <c r="K141" s="1197">
        <v>0</v>
      </c>
      <c r="L141" s="1195">
        <v>0</v>
      </c>
    </row>
    <row r="142" spans="1:12" ht="45" x14ac:dyDescent="0.2">
      <c r="A142" s="4"/>
      <c r="B142" s="4"/>
      <c r="C142" s="5" t="s">
        <v>290</v>
      </c>
      <c r="D142" s="6" t="s">
        <v>291</v>
      </c>
      <c r="E142" s="633">
        <v>2000</v>
      </c>
      <c r="F142" s="633">
        <f t="shared" si="125"/>
        <v>0</v>
      </c>
      <c r="G142" s="634">
        <v>2000</v>
      </c>
      <c r="H142" s="1195">
        <v>1222.8800000000001</v>
      </c>
      <c r="I142" s="1196">
        <f t="shared" si="126"/>
        <v>0.61144000000000009</v>
      </c>
      <c r="J142" s="1195">
        <v>0</v>
      </c>
      <c r="K142" s="1197">
        <v>0</v>
      </c>
      <c r="L142" s="1195">
        <v>0</v>
      </c>
    </row>
    <row r="143" spans="1:12" x14ac:dyDescent="0.2">
      <c r="A143" s="4"/>
      <c r="B143" s="4"/>
      <c r="C143" s="5" t="s">
        <v>266</v>
      </c>
      <c r="D143" s="6" t="s">
        <v>267</v>
      </c>
      <c r="E143" s="633">
        <v>2500</v>
      </c>
      <c r="F143" s="633">
        <f t="shared" si="125"/>
        <v>0</v>
      </c>
      <c r="G143" s="634">
        <v>2500</v>
      </c>
      <c r="H143" s="1195">
        <v>1477.7</v>
      </c>
      <c r="I143" s="1196">
        <f t="shared" si="126"/>
        <v>0.59108000000000005</v>
      </c>
      <c r="J143" s="1195">
        <v>0</v>
      </c>
      <c r="K143" s="1197">
        <v>0</v>
      </c>
      <c r="L143" s="1195">
        <v>0</v>
      </c>
    </row>
    <row r="144" spans="1:12" x14ac:dyDescent="0.2">
      <c r="A144" s="4"/>
      <c r="B144" s="4"/>
      <c r="C144" s="5" t="s">
        <v>216</v>
      </c>
      <c r="D144" s="6" t="s">
        <v>217</v>
      </c>
      <c r="E144" s="633">
        <v>30000</v>
      </c>
      <c r="F144" s="633">
        <f t="shared" si="125"/>
        <v>3665</v>
      </c>
      <c r="G144" s="634">
        <v>33665</v>
      </c>
      <c r="H144" s="1195">
        <v>27676.5</v>
      </c>
      <c r="I144" s="1196">
        <f t="shared" si="126"/>
        <v>0.82211495618594976</v>
      </c>
      <c r="J144" s="1195">
        <v>0</v>
      </c>
      <c r="K144" s="1197">
        <v>0</v>
      </c>
      <c r="L144" s="1195">
        <v>0</v>
      </c>
    </row>
    <row r="145" spans="1:12" ht="67.5" x14ac:dyDescent="0.2">
      <c r="A145" s="4"/>
      <c r="B145" s="4"/>
      <c r="C145" s="5" t="s">
        <v>315</v>
      </c>
      <c r="D145" s="6" t="s">
        <v>316</v>
      </c>
      <c r="E145" s="633">
        <v>0</v>
      </c>
      <c r="F145" s="633">
        <f t="shared" si="125"/>
        <v>58335</v>
      </c>
      <c r="G145" s="634">
        <v>58335</v>
      </c>
      <c r="H145" s="1195">
        <v>58334.5</v>
      </c>
      <c r="I145" s="1196">
        <f t="shared" si="126"/>
        <v>0.99999142881631953</v>
      </c>
      <c r="J145" s="1195">
        <v>0</v>
      </c>
      <c r="K145" s="1197">
        <v>0</v>
      </c>
      <c r="L145" s="1195">
        <v>0</v>
      </c>
    </row>
    <row r="146" spans="1:12" ht="15" x14ac:dyDescent="0.2">
      <c r="A146" s="3"/>
      <c r="B146" s="626" t="s">
        <v>317</v>
      </c>
      <c r="C146" s="624"/>
      <c r="D146" s="625" t="s">
        <v>318</v>
      </c>
      <c r="E146" s="631">
        <f>SUM(E147:E150)</f>
        <v>10600</v>
      </c>
      <c r="F146" s="631">
        <f>SUM(F147:F150)</f>
        <v>0</v>
      </c>
      <c r="G146" s="631">
        <f>SUM(G147:G150)</f>
        <v>10600</v>
      </c>
      <c r="H146" s="631">
        <f t="shared" ref="H146:L146" si="127">SUM(H147:H150)</f>
        <v>8025.51</v>
      </c>
      <c r="I146" s="640">
        <f>H146/G146</f>
        <v>0.75712358490566045</v>
      </c>
      <c r="J146" s="631">
        <f t="shared" si="127"/>
        <v>14.86</v>
      </c>
      <c r="K146" s="632">
        <f t="shared" si="127"/>
        <v>0</v>
      </c>
      <c r="L146" s="638">
        <f t="shared" si="127"/>
        <v>0</v>
      </c>
    </row>
    <row r="147" spans="1:12" x14ac:dyDescent="0.2">
      <c r="A147" s="4"/>
      <c r="B147" s="4"/>
      <c r="C147" s="5" t="s">
        <v>212</v>
      </c>
      <c r="D147" s="6" t="s">
        <v>213</v>
      </c>
      <c r="E147" s="633">
        <v>6000</v>
      </c>
      <c r="F147" s="633">
        <f>G147-E147</f>
        <v>0</v>
      </c>
      <c r="G147" s="634">
        <v>6000</v>
      </c>
      <c r="H147" s="1195">
        <v>5474.34</v>
      </c>
      <c r="I147" s="1196">
        <f>H147/G147</f>
        <v>0.91239000000000003</v>
      </c>
      <c r="J147" s="1195">
        <v>0</v>
      </c>
      <c r="K147" s="1197">
        <v>0</v>
      </c>
      <c r="L147" s="1195">
        <v>0</v>
      </c>
    </row>
    <row r="148" spans="1:12" x14ac:dyDescent="0.2">
      <c r="A148" s="4"/>
      <c r="B148" s="4"/>
      <c r="C148" s="5" t="s">
        <v>222</v>
      </c>
      <c r="D148" s="6" t="s">
        <v>223</v>
      </c>
      <c r="E148" s="633">
        <v>3000</v>
      </c>
      <c r="F148" s="633">
        <f t="shared" ref="F148:F150" si="128">G148-E148</f>
        <v>0</v>
      </c>
      <c r="G148" s="634">
        <v>3000</v>
      </c>
      <c r="H148" s="1195">
        <v>1240.51</v>
      </c>
      <c r="I148" s="1196">
        <f t="shared" ref="I148:I150" si="129">H148/G148</f>
        <v>0.41350333333333333</v>
      </c>
      <c r="J148" s="1195">
        <v>14.86</v>
      </c>
      <c r="K148" s="1197">
        <v>0</v>
      </c>
      <c r="L148" s="1195">
        <v>0</v>
      </c>
    </row>
    <row r="149" spans="1:12" x14ac:dyDescent="0.2">
      <c r="A149" s="4"/>
      <c r="B149" s="4"/>
      <c r="C149" s="5" t="s">
        <v>214</v>
      </c>
      <c r="D149" s="6" t="s">
        <v>215</v>
      </c>
      <c r="E149" s="633">
        <v>900</v>
      </c>
      <c r="F149" s="633">
        <f t="shared" si="128"/>
        <v>0</v>
      </c>
      <c r="G149" s="634">
        <v>900</v>
      </c>
      <c r="H149" s="1195">
        <v>822.9</v>
      </c>
      <c r="I149" s="1196">
        <f t="shared" si="129"/>
        <v>0.91433333333333333</v>
      </c>
      <c r="J149" s="1195">
        <v>0</v>
      </c>
      <c r="K149" s="1197">
        <v>0</v>
      </c>
      <c r="L149" s="1195">
        <v>0</v>
      </c>
    </row>
    <row r="150" spans="1:12" ht="33.75" x14ac:dyDescent="0.2">
      <c r="A150" s="4"/>
      <c r="B150" s="4"/>
      <c r="C150" s="5" t="s">
        <v>288</v>
      </c>
      <c r="D150" s="6" t="s">
        <v>289</v>
      </c>
      <c r="E150" s="633">
        <v>700</v>
      </c>
      <c r="F150" s="633">
        <f t="shared" si="128"/>
        <v>0</v>
      </c>
      <c r="G150" s="634">
        <v>700</v>
      </c>
      <c r="H150" s="1195">
        <v>487.76</v>
      </c>
      <c r="I150" s="1196">
        <f t="shared" si="129"/>
        <v>0.69679999999999997</v>
      </c>
      <c r="J150" s="1195">
        <v>0</v>
      </c>
      <c r="K150" s="1197">
        <v>0</v>
      </c>
      <c r="L150" s="1195">
        <v>0</v>
      </c>
    </row>
    <row r="151" spans="1:12" ht="15" x14ac:dyDescent="0.2">
      <c r="A151" s="3"/>
      <c r="B151" s="626" t="s">
        <v>319</v>
      </c>
      <c r="C151" s="624"/>
      <c r="D151" s="625" t="s">
        <v>320</v>
      </c>
      <c r="E151" s="631">
        <f>SUM(E152:E161)</f>
        <v>247525</v>
      </c>
      <c r="F151" s="631">
        <f t="shared" ref="F151:L151" si="130">SUM(F152:F161)</f>
        <v>0</v>
      </c>
      <c r="G151" s="631">
        <f t="shared" si="130"/>
        <v>247525</v>
      </c>
      <c r="H151" s="631">
        <f t="shared" si="130"/>
        <v>234973.14999999997</v>
      </c>
      <c r="I151" s="640">
        <f>H151/G151</f>
        <v>0.94929057670942318</v>
      </c>
      <c r="J151" s="631">
        <f t="shared" si="130"/>
        <v>0</v>
      </c>
      <c r="K151" s="632">
        <f t="shared" si="130"/>
        <v>0</v>
      </c>
      <c r="L151" s="638">
        <f t="shared" si="130"/>
        <v>0</v>
      </c>
    </row>
    <row r="152" spans="1:12" ht="22.5" x14ac:dyDescent="0.2">
      <c r="A152" s="4"/>
      <c r="B152" s="4"/>
      <c r="C152" s="5" t="s">
        <v>276</v>
      </c>
      <c r="D152" s="6" t="s">
        <v>277</v>
      </c>
      <c r="E152" s="633">
        <v>1550</v>
      </c>
      <c r="F152" s="633">
        <f>G152-E152</f>
        <v>0</v>
      </c>
      <c r="G152" s="634">
        <v>1550</v>
      </c>
      <c r="H152" s="1195">
        <v>1526.4</v>
      </c>
      <c r="I152" s="1196">
        <f>H152/G152</f>
        <v>0.98477419354838713</v>
      </c>
      <c r="J152" s="1195">
        <v>0</v>
      </c>
      <c r="K152" s="1197">
        <v>0</v>
      </c>
      <c r="L152" s="1195">
        <v>0</v>
      </c>
    </row>
    <row r="153" spans="1:12" x14ac:dyDescent="0.2">
      <c r="A153" s="4"/>
      <c r="B153" s="4"/>
      <c r="C153" s="5" t="s">
        <v>206</v>
      </c>
      <c r="D153" s="6" t="s">
        <v>207</v>
      </c>
      <c r="E153" s="633">
        <v>169477</v>
      </c>
      <c r="F153" s="633">
        <f t="shared" ref="F153:F161" si="131">G153-E153</f>
        <v>0</v>
      </c>
      <c r="G153" s="634">
        <v>169477</v>
      </c>
      <c r="H153" s="1195">
        <v>164525.51999999999</v>
      </c>
      <c r="I153" s="1196">
        <f t="shared" ref="I153:I161" si="132">H153/G153</f>
        <v>0.97078376416858914</v>
      </c>
      <c r="J153" s="1195">
        <v>0</v>
      </c>
      <c r="K153" s="1197">
        <v>0</v>
      </c>
      <c r="L153" s="1195">
        <v>0</v>
      </c>
    </row>
    <row r="154" spans="1:12" x14ac:dyDescent="0.2">
      <c r="A154" s="4"/>
      <c r="B154" s="4"/>
      <c r="C154" s="5" t="s">
        <v>264</v>
      </c>
      <c r="D154" s="6" t="s">
        <v>265</v>
      </c>
      <c r="E154" s="633">
        <v>12598</v>
      </c>
      <c r="F154" s="633">
        <f t="shared" si="131"/>
        <v>0</v>
      </c>
      <c r="G154" s="634">
        <v>12598</v>
      </c>
      <c r="H154" s="1195">
        <v>12227.82</v>
      </c>
      <c r="I154" s="1196">
        <f t="shared" si="132"/>
        <v>0.97061597078901407</v>
      </c>
      <c r="J154" s="1195">
        <v>0</v>
      </c>
      <c r="K154" s="1197">
        <v>0</v>
      </c>
      <c r="L154" s="1195">
        <v>0</v>
      </c>
    </row>
    <row r="155" spans="1:12" x14ac:dyDescent="0.2">
      <c r="A155" s="4"/>
      <c r="B155" s="4"/>
      <c r="C155" s="5" t="s">
        <v>208</v>
      </c>
      <c r="D155" s="6" t="s">
        <v>209</v>
      </c>
      <c r="E155" s="633">
        <v>29273</v>
      </c>
      <c r="F155" s="633">
        <f t="shared" si="131"/>
        <v>0</v>
      </c>
      <c r="G155" s="634">
        <v>29273</v>
      </c>
      <c r="H155" s="1195">
        <v>27874.52</v>
      </c>
      <c r="I155" s="1196">
        <f t="shared" si="132"/>
        <v>0.95222628360605333</v>
      </c>
      <c r="J155" s="1195">
        <v>0</v>
      </c>
      <c r="K155" s="1197">
        <v>0</v>
      </c>
      <c r="L155" s="1195">
        <v>0</v>
      </c>
    </row>
    <row r="156" spans="1:12" x14ac:dyDescent="0.2">
      <c r="A156" s="4"/>
      <c r="B156" s="4"/>
      <c r="C156" s="5" t="s">
        <v>210</v>
      </c>
      <c r="D156" s="6" t="s">
        <v>211</v>
      </c>
      <c r="E156" s="633">
        <v>4172</v>
      </c>
      <c r="F156" s="633">
        <f t="shared" si="131"/>
        <v>0</v>
      </c>
      <c r="G156" s="634">
        <v>4172</v>
      </c>
      <c r="H156" s="1195">
        <v>3318.88</v>
      </c>
      <c r="I156" s="1196">
        <f t="shared" si="132"/>
        <v>0.79551294343240653</v>
      </c>
      <c r="J156" s="1195">
        <v>0</v>
      </c>
      <c r="K156" s="1197">
        <v>0</v>
      </c>
      <c r="L156" s="1195">
        <v>0</v>
      </c>
    </row>
    <row r="157" spans="1:12" x14ac:dyDescent="0.2">
      <c r="A157" s="4"/>
      <c r="B157" s="4"/>
      <c r="C157" s="5" t="s">
        <v>212</v>
      </c>
      <c r="D157" s="6" t="s">
        <v>213</v>
      </c>
      <c r="E157" s="633">
        <v>20500</v>
      </c>
      <c r="F157" s="633">
        <f t="shared" si="131"/>
        <v>-2000</v>
      </c>
      <c r="G157" s="634">
        <v>18500</v>
      </c>
      <c r="H157" s="1195">
        <v>15448.77</v>
      </c>
      <c r="I157" s="1196">
        <f t="shared" si="132"/>
        <v>0.83506864864864871</v>
      </c>
      <c r="J157" s="1195">
        <v>0</v>
      </c>
      <c r="K157" s="1197">
        <v>0</v>
      </c>
      <c r="L157" s="1195">
        <v>0</v>
      </c>
    </row>
    <row r="158" spans="1:12" x14ac:dyDescent="0.2">
      <c r="A158" s="4"/>
      <c r="B158" s="4"/>
      <c r="C158" s="5" t="s">
        <v>214</v>
      </c>
      <c r="D158" s="6" t="s">
        <v>215</v>
      </c>
      <c r="E158" s="633">
        <v>1500</v>
      </c>
      <c r="F158" s="633">
        <f t="shared" si="131"/>
        <v>1500</v>
      </c>
      <c r="G158" s="634">
        <v>3000</v>
      </c>
      <c r="H158" s="1195">
        <v>2089.75</v>
      </c>
      <c r="I158" s="1196">
        <f t="shared" si="132"/>
        <v>0.69658333333333333</v>
      </c>
      <c r="J158" s="1195">
        <v>0</v>
      </c>
      <c r="K158" s="1197">
        <v>0</v>
      </c>
      <c r="L158" s="1195">
        <v>0</v>
      </c>
    </row>
    <row r="159" spans="1:12" ht="33.75" x14ac:dyDescent="0.2">
      <c r="A159" s="4"/>
      <c r="B159" s="4"/>
      <c r="C159" s="5" t="s">
        <v>288</v>
      </c>
      <c r="D159" s="6" t="s">
        <v>289</v>
      </c>
      <c r="E159" s="633">
        <v>2000</v>
      </c>
      <c r="F159" s="633">
        <f t="shared" si="131"/>
        <v>500</v>
      </c>
      <c r="G159" s="634">
        <v>2500</v>
      </c>
      <c r="H159" s="1195">
        <v>2026.49</v>
      </c>
      <c r="I159" s="1196">
        <f t="shared" si="132"/>
        <v>0.81059599999999998</v>
      </c>
      <c r="J159" s="1195">
        <v>0</v>
      </c>
      <c r="K159" s="1197">
        <v>0</v>
      </c>
      <c r="L159" s="1195">
        <v>0</v>
      </c>
    </row>
    <row r="160" spans="1:12" x14ac:dyDescent="0.2">
      <c r="A160" s="4"/>
      <c r="B160" s="4"/>
      <c r="C160" s="5" t="s">
        <v>216</v>
      </c>
      <c r="D160" s="6" t="s">
        <v>217</v>
      </c>
      <c r="E160" s="633">
        <v>1850</v>
      </c>
      <c r="F160" s="633">
        <f t="shared" si="131"/>
        <v>0</v>
      </c>
      <c r="G160" s="634">
        <v>1850</v>
      </c>
      <c r="H160" s="1195">
        <v>1559</v>
      </c>
      <c r="I160" s="1196">
        <f t="shared" si="132"/>
        <v>0.84270270270270276</v>
      </c>
      <c r="J160" s="1195">
        <v>0</v>
      </c>
      <c r="K160" s="1197">
        <v>0</v>
      </c>
      <c r="L160" s="1195">
        <v>0</v>
      </c>
    </row>
    <row r="161" spans="1:12" ht="22.5" x14ac:dyDescent="0.2">
      <c r="A161" s="4"/>
      <c r="B161" s="4"/>
      <c r="C161" s="5" t="s">
        <v>296</v>
      </c>
      <c r="D161" s="6" t="s">
        <v>297</v>
      </c>
      <c r="E161" s="633">
        <v>4605</v>
      </c>
      <c r="F161" s="633">
        <f t="shared" si="131"/>
        <v>0</v>
      </c>
      <c r="G161" s="634">
        <v>4605</v>
      </c>
      <c r="H161" s="1195">
        <v>4376</v>
      </c>
      <c r="I161" s="1196">
        <f t="shared" si="132"/>
        <v>0.95027144408251896</v>
      </c>
      <c r="J161" s="1195">
        <v>0</v>
      </c>
      <c r="K161" s="1197">
        <v>0</v>
      </c>
      <c r="L161" s="1195">
        <v>0</v>
      </c>
    </row>
    <row r="162" spans="1:12" ht="22.5" x14ac:dyDescent="0.2">
      <c r="A162" s="622" t="s">
        <v>321</v>
      </c>
      <c r="B162" s="622"/>
      <c r="C162" s="622"/>
      <c r="D162" s="623" t="s">
        <v>322</v>
      </c>
      <c r="E162" s="635">
        <f>E163</f>
        <v>822300</v>
      </c>
      <c r="F162" s="635">
        <f t="shared" ref="F162:L162" si="133">F163</f>
        <v>-350255</v>
      </c>
      <c r="G162" s="635">
        <f t="shared" si="133"/>
        <v>472045</v>
      </c>
      <c r="H162" s="635">
        <f t="shared" si="133"/>
        <v>417830.36</v>
      </c>
      <c r="I162" s="641">
        <f t="shared" si="133"/>
        <v>0.88514942431335997</v>
      </c>
      <c r="J162" s="635">
        <f t="shared" si="133"/>
        <v>36383.620000000003</v>
      </c>
      <c r="K162" s="630">
        <f t="shared" si="133"/>
        <v>0</v>
      </c>
      <c r="L162" s="639">
        <f t="shared" si="133"/>
        <v>0</v>
      </c>
    </row>
    <row r="163" spans="1:12" ht="33.75" x14ac:dyDescent="0.2">
      <c r="A163" s="3"/>
      <c r="B163" s="626" t="s">
        <v>323</v>
      </c>
      <c r="C163" s="624"/>
      <c r="D163" s="625" t="s">
        <v>324</v>
      </c>
      <c r="E163" s="631">
        <f>E164</f>
        <v>822300</v>
      </c>
      <c r="F163" s="631">
        <f t="shared" ref="F163:G163" si="134">F164</f>
        <v>-350255</v>
      </c>
      <c r="G163" s="631">
        <f t="shared" si="134"/>
        <v>472045</v>
      </c>
      <c r="H163" s="631">
        <f t="shared" ref="H163" si="135">H164</f>
        <v>417830.36</v>
      </c>
      <c r="I163" s="640">
        <f>H163/G163</f>
        <v>0.88514942431335997</v>
      </c>
      <c r="J163" s="631">
        <f t="shared" ref="J163" si="136">J164</f>
        <v>36383.620000000003</v>
      </c>
      <c r="K163" s="632">
        <f t="shared" ref="K163" si="137">K164</f>
        <v>0</v>
      </c>
      <c r="L163" s="638">
        <f t="shared" ref="L163" si="138">L164</f>
        <v>0</v>
      </c>
    </row>
    <row r="164" spans="1:12" ht="45" x14ac:dyDescent="0.2">
      <c r="A164" s="4"/>
      <c r="B164" s="4"/>
      <c r="C164" s="5" t="s">
        <v>325</v>
      </c>
      <c r="D164" s="6" t="s">
        <v>326</v>
      </c>
      <c r="E164" s="633">
        <v>822300</v>
      </c>
      <c r="F164" s="633">
        <f>G164-E164</f>
        <v>-350255</v>
      </c>
      <c r="G164" s="634">
        <v>472045</v>
      </c>
      <c r="H164" s="1195">
        <v>417830.36</v>
      </c>
      <c r="I164" s="1196">
        <f>H164/G164</f>
        <v>0.88514942431335997</v>
      </c>
      <c r="J164" s="1195">
        <v>36383.620000000003</v>
      </c>
      <c r="K164" s="1197">
        <v>0</v>
      </c>
      <c r="L164" s="1195">
        <v>0</v>
      </c>
    </row>
    <row r="165" spans="1:12" ht="22.5" x14ac:dyDescent="0.2">
      <c r="A165" s="622" t="s">
        <v>102</v>
      </c>
      <c r="B165" s="622"/>
      <c r="C165" s="622"/>
      <c r="D165" s="623" t="s">
        <v>103</v>
      </c>
      <c r="E165" s="635">
        <f>E166</f>
        <v>290514</v>
      </c>
      <c r="F165" s="635">
        <f t="shared" ref="F165:L166" si="139">F166</f>
        <v>-61500</v>
      </c>
      <c r="G165" s="635">
        <f t="shared" si="139"/>
        <v>229014</v>
      </c>
      <c r="H165" s="635">
        <f t="shared" si="139"/>
        <v>0</v>
      </c>
      <c r="I165" s="641">
        <f t="shared" si="139"/>
        <v>0</v>
      </c>
      <c r="J165" s="635">
        <f t="shared" si="139"/>
        <v>0</v>
      </c>
      <c r="K165" s="630">
        <f t="shared" si="139"/>
        <v>0</v>
      </c>
      <c r="L165" s="639">
        <f t="shared" si="139"/>
        <v>0</v>
      </c>
    </row>
    <row r="166" spans="1:12" ht="15" x14ac:dyDescent="0.2">
      <c r="A166" s="3"/>
      <c r="B166" s="626" t="s">
        <v>327</v>
      </c>
      <c r="C166" s="624"/>
      <c r="D166" s="625" t="s">
        <v>328</v>
      </c>
      <c r="E166" s="631">
        <f>E167</f>
        <v>290514</v>
      </c>
      <c r="F166" s="631">
        <f t="shared" ref="F166:G166" si="140">F167</f>
        <v>-61500</v>
      </c>
      <c r="G166" s="631">
        <f t="shared" si="140"/>
        <v>229014</v>
      </c>
      <c r="H166" s="631">
        <f t="shared" si="139"/>
        <v>0</v>
      </c>
      <c r="I166" s="640">
        <f t="shared" si="139"/>
        <v>0</v>
      </c>
      <c r="J166" s="631">
        <f t="shared" si="139"/>
        <v>0</v>
      </c>
      <c r="K166" s="632">
        <f t="shared" si="139"/>
        <v>0</v>
      </c>
      <c r="L166" s="638">
        <f t="shared" si="139"/>
        <v>0</v>
      </c>
    </row>
    <row r="167" spans="1:12" x14ac:dyDescent="0.2">
      <c r="A167" s="4"/>
      <c r="B167" s="4"/>
      <c r="C167" s="5" t="s">
        <v>329</v>
      </c>
      <c r="D167" s="6" t="s">
        <v>330</v>
      </c>
      <c r="E167" s="633">
        <v>290514</v>
      </c>
      <c r="F167" s="633">
        <f>G167-E167</f>
        <v>-61500</v>
      </c>
      <c r="G167" s="634">
        <v>229014</v>
      </c>
      <c r="H167" s="1195">
        <v>0</v>
      </c>
      <c r="I167" s="1196"/>
      <c r="J167" s="1195">
        <v>0</v>
      </c>
      <c r="K167" s="1197">
        <v>0</v>
      </c>
      <c r="L167" s="1195">
        <v>0</v>
      </c>
    </row>
    <row r="168" spans="1:12" ht="22.5" x14ac:dyDescent="0.2">
      <c r="A168" s="622" t="s">
        <v>123</v>
      </c>
      <c r="B168" s="622"/>
      <c r="C168" s="622"/>
      <c r="D168" s="623" t="s">
        <v>124</v>
      </c>
      <c r="E168" s="635">
        <f>E169+E192+E210+E234+E256+E258+E274+E278+E291</f>
        <v>21660457</v>
      </c>
      <c r="F168" s="635">
        <f t="shared" ref="F168:L168" si="141">F169+F192+F210+F234+F256+F258+F274+F278+F291</f>
        <v>466581.94999999995</v>
      </c>
      <c r="G168" s="635">
        <f t="shared" si="141"/>
        <v>22127038.949999999</v>
      </c>
      <c r="H168" s="635">
        <f t="shared" si="141"/>
        <v>21873074.081022315</v>
      </c>
      <c r="I168" s="641">
        <f>H168/G168</f>
        <v>0.98852241958123888</v>
      </c>
      <c r="J168" s="635">
        <f t="shared" si="141"/>
        <v>1476517.7899999996</v>
      </c>
      <c r="K168" s="630">
        <f t="shared" si="141"/>
        <v>631.22</v>
      </c>
      <c r="L168" s="639">
        <f t="shared" si="141"/>
        <v>0</v>
      </c>
    </row>
    <row r="169" spans="1:12" ht="15" x14ac:dyDescent="0.2">
      <c r="A169" s="3"/>
      <c r="B169" s="626" t="s">
        <v>125</v>
      </c>
      <c r="C169" s="624"/>
      <c r="D169" s="625" t="s">
        <v>126</v>
      </c>
      <c r="E169" s="631">
        <f>SUM(E170:E191)</f>
        <v>8623252</v>
      </c>
      <c r="F169" s="631">
        <f t="shared" ref="F169:G169" si="142">SUM(F170:F191)</f>
        <v>402233</v>
      </c>
      <c r="G169" s="631">
        <f t="shared" si="142"/>
        <v>9025485</v>
      </c>
      <c r="H169" s="631">
        <f t="shared" ref="H169" si="143">SUM(H170:H191)</f>
        <v>8974064.5400000028</v>
      </c>
      <c r="I169" s="640">
        <f>H169/G169</f>
        <v>0.99430274827336185</v>
      </c>
      <c r="J169" s="631">
        <f t="shared" ref="J169" si="144">SUM(J170:J191)</f>
        <v>796260.29999999981</v>
      </c>
      <c r="K169" s="632">
        <f t="shared" ref="K169" si="145">SUM(K170:K191)</f>
        <v>0</v>
      </c>
      <c r="L169" s="638">
        <f t="shared" ref="L169" si="146">SUM(L170:L191)</f>
        <v>0</v>
      </c>
    </row>
    <row r="170" spans="1:12" ht="22.5" x14ac:dyDescent="0.2">
      <c r="A170" s="4"/>
      <c r="B170" s="4"/>
      <c r="C170" s="5" t="s">
        <v>276</v>
      </c>
      <c r="D170" s="6" t="s">
        <v>277</v>
      </c>
      <c r="E170" s="633">
        <v>257334</v>
      </c>
      <c r="F170" s="633">
        <f>G170-E170</f>
        <v>-2300</v>
      </c>
      <c r="G170" s="634">
        <v>255034</v>
      </c>
      <c r="H170" s="1195">
        <v>254283.67</v>
      </c>
      <c r="I170" s="1196">
        <f>H170/G170</f>
        <v>0.99705792168887286</v>
      </c>
      <c r="J170" s="1195">
        <v>4327.3</v>
      </c>
      <c r="K170" s="1197">
        <v>0</v>
      </c>
      <c r="L170" s="1443">
        <v>0</v>
      </c>
    </row>
    <row r="171" spans="1:12" x14ac:dyDescent="0.2">
      <c r="A171" s="4"/>
      <c r="B171" s="4"/>
      <c r="C171" s="5" t="s">
        <v>331</v>
      </c>
      <c r="D171" s="6" t="s">
        <v>332</v>
      </c>
      <c r="E171" s="633">
        <v>3200</v>
      </c>
      <c r="F171" s="633">
        <f t="shared" ref="F171:F191" si="147">G171-E171</f>
        <v>200</v>
      </c>
      <c r="G171" s="634">
        <v>3400</v>
      </c>
      <c r="H171" s="1195">
        <v>3200</v>
      </c>
      <c r="I171" s="1196">
        <f t="shared" ref="I171:I191" si="148">H171/G171</f>
        <v>0.94117647058823528</v>
      </c>
      <c r="J171" s="1195">
        <v>0</v>
      </c>
      <c r="K171" s="1197">
        <v>0</v>
      </c>
      <c r="L171" s="1195">
        <v>0</v>
      </c>
    </row>
    <row r="172" spans="1:12" x14ac:dyDescent="0.2">
      <c r="A172" s="4"/>
      <c r="B172" s="4"/>
      <c r="C172" s="5" t="s">
        <v>206</v>
      </c>
      <c r="D172" s="6" t="s">
        <v>207</v>
      </c>
      <c r="E172" s="633">
        <v>5421162</v>
      </c>
      <c r="F172" s="633">
        <f t="shared" si="147"/>
        <v>246000</v>
      </c>
      <c r="G172" s="634">
        <v>5667162</v>
      </c>
      <c r="H172" s="1195">
        <v>5663259.4400000004</v>
      </c>
      <c r="I172" s="1196">
        <f t="shared" si="148"/>
        <v>0.99931137313526597</v>
      </c>
      <c r="J172" s="1195">
        <v>145587.57</v>
      </c>
      <c r="K172" s="1197">
        <v>0</v>
      </c>
      <c r="L172" s="1195">
        <v>0</v>
      </c>
    </row>
    <row r="173" spans="1:12" x14ac:dyDescent="0.2">
      <c r="A173" s="4"/>
      <c r="B173" s="4"/>
      <c r="C173" s="5" t="s">
        <v>264</v>
      </c>
      <c r="D173" s="6" t="s">
        <v>265</v>
      </c>
      <c r="E173" s="633">
        <v>459500</v>
      </c>
      <c r="F173" s="633">
        <f t="shared" si="147"/>
        <v>-16316</v>
      </c>
      <c r="G173" s="634">
        <v>443184</v>
      </c>
      <c r="H173" s="1195">
        <v>442922.09</v>
      </c>
      <c r="I173" s="1196">
        <f t="shared" si="148"/>
        <v>0.99940902649915164</v>
      </c>
      <c r="J173" s="1195">
        <v>460821.78</v>
      </c>
      <c r="K173" s="1197">
        <v>0</v>
      </c>
      <c r="L173" s="1195">
        <v>0</v>
      </c>
    </row>
    <row r="174" spans="1:12" x14ac:dyDescent="0.2">
      <c r="A174" s="4"/>
      <c r="B174" s="4"/>
      <c r="C174" s="5" t="s">
        <v>208</v>
      </c>
      <c r="D174" s="6" t="s">
        <v>209</v>
      </c>
      <c r="E174" s="633">
        <v>1064729</v>
      </c>
      <c r="F174" s="633">
        <f t="shared" si="147"/>
        <v>-13000</v>
      </c>
      <c r="G174" s="634">
        <v>1051729</v>
      </c>
      <c r="H174" s="1195">
        <v>1049348.28</v>
      </c>
      <c r="I174" s="1196">
        <f t="shared" si="148"/>
        <v>0.99773637505479074</v>
      </c>
      <c r="J174" s="1195">
        <v>152347.35</v>
      </c>
      <c r="K174" s="1197">
        <v>0</v>
      </c>
      <c r="L174" s="1195">
        <v>0</v>
      </c>
    </row>
    <row r="175" spans="1:12" x14ac:dyDescent="0.2">
      <c r="A175" s="4"/>
      <c r="B175" s="4"/>
      <c r="C175" s="5" t="s">
        <v>210</v>
      </c>
      <c r="D175" s="6" t="s">
        <v>211</v>
      </c>
      <c r="E175" s="633">
        <v>151961</v>
      </c>
      <c r="F175" s="633">
        <f t="shared" si="147"/>
        <v>-11200</v>
      </c>
      <c r="G175" s="634">
        <v>140761</v>
      </c>
      <c r="H175" s="1195">
        <v>137104.74</v>
      </c>
      <c r="I175" s="1196">
        <f t="shared" si="148"/>
        <v>0.97402504955207758</v>
      </c>
      <c r="J175" s="1195">
        <v>21119.07</v>
      </c>
      <c r="K175" s="1197">
        <v>0</v>
      </c>
      <c r="L175" s="1195">
        <v>0</v>
      </c>
    </row>
    <row r="176" spans="1:12" x14ac:dyDescent="0.2">
      <c r="A176" s="4"/>
      <c r="B176" s="4"/>
      <c r="C176" s="5" t="s">
        <v>220</v>
      </c>
      <c r="D176" s="6" t="s">
        <v>221</v>
      </c>
      <c r="E176" s="633">
        <v>44026</v>
      </c>
      <c r="F176" s="633">
        <f t="shared" si="147"/>
        <v>-1000</v>
      </c>
      <c r="G176" s="634">
        <v>43026</v>
      </c>
      <c r="H176" s="1195">
        <v>42432.99</v>
      </c>
      <c r="I176" s="1196">
        <f t="shared" si="148"/>
        <v>0.98621740343048381</v>
      </c>
      <c r="J176" s="1195">
        <v>0</v>
      </c>
      <c r="K176" s="1197">
        <v>0</v>
      </c>
      <c r="L176" s="1195">
        <v>0</v>
      </c>
    </row>
    <row r="177" spans="1:12" x14ac:dyDescent="0.2">
      <c r="A177" s="4"/>
      <c r="B177" s="4"/>
      <c r="C177" s="5" t="s">
        <v>212</v>
      </c>
      <c r="D177" s="6" t="s">
        <v>213</v>
      </c>
      <c r="E177" s="633">
        <v>231399</v>
      </c>
      <c r="F177" s="633">
        <f t="shared" si="147"/>
        <v>47569</v>
      </c>
      <c r="G177" s="634">
        <v>278968</v>
      </c>
      <c r="H177" s="1195">
        <v>278424</v>
      </c>
      <c r="I177" s="1196">
        <f t="shared" si="148"/>
        <v>0.99804995555045739</v>
      </c>
      <c r="J177" s="1195">
        <v>0</v>
      </c>
      <c r="K177" s="1197">
        <v>0</v>
      </c>
      <c r="L177" s="1195">
        <v>0</v>
      </c>
    </row>
    <row r="178" spans="1:12" ht="22.5" x14ac:dyDescent="0.2">
      <c r="A178" s="4"/>
      <c r="B178" s="4"/>
      <c r="C178" s="5" t="s">
        <v>280</v>
      </c>
      <c r="D178" s="6" t="s">
        <v>281</v>
      </c>
      <c r="E178" s="633">
        <v>1200</v>
      </c>
      <c r="F178" s="633">
        <f t="shared" si="147"/>
        <v>-100</v>
      </c>
      <c r="G178" s="634">
        <v>1100</v>
      </c>
      <c r="H178" s="1195">
        <v>1066.44</v>
      </c>
      <c r="I178" s="1196">
        <f t="shared" si="148"/>
        <v>0.96949090909090918</v>
      </c>
      <c r="J178" s="1195">
        <v>0</v>
      </c>
      <c r="K178" s="1197">
        <v>0</v>
      </c>
      <c r="L178" s="1195">
        <v>0</v>
      </c>
    </row>
    <row r="179" spans="1:12" ht="22.5" x14ac:dyDescent="0.2">
      <c r="A179" s="4"/>
      <c r="B179" s="4"/>
      <c r="C179" s="5" t="s">
        <v>282</v>
      </c>
      <c r="D179" s="6" t="s">
        <v>283</v>
      </c>
      <c r="E179" s="633">
        <v>14630</v>
      </c>
      <c r="F179" s="633">
        <f t="shared" si="147"/>
        <v>0</v>
      </c>
      <c r="G179" s="634">
        <v>14630</v>
      </c>
      <c r="H179" s="1195">
        <v>14596.83</v>
      </c>
      <c r="I179" s="1196">
        <f t="shared" si="148"/>
        <v>0.99773274094326725</v>
      </c>
      <c r="J179" s="1195">
        <v>0</v>
      </c>
      <c r="K179" s="1197">
        <v>0</v>
      </c>
      <c r="L179" s="1195">
        <v>0</v>
      </c>
    </row>
    <row r="180" spans="1:12" x14ac:dyDescent="0.2">
      <c r="A180" s="4"/>
      <c r="B180" s="4"/>
      <c r="C180" s="5" t="s">
        <v>222</v>
      </c>
      <c r="D180" s="6" t="s">
        <v>223</v>
      </c>
      <c r="E180" s="633">
        <v>404707</v>
      </c>
      <c r="F180" s="633">
        <f t="shared" si="147"/>
        <v>18000</v>
      </c>
      <c r="G180" s="634">
        <v>422707</v>
      </c>
      <c r="H180" s="1195">
        <v>405020.29</v>
      </c>
      <c r="I180" s="1196">
        <f t="shared" si="148"/>
        <v>0.95815846437366781</v>
      </c>
      <c r="J180" s="1195">
        <v>10214.33</v>
      </c>
      <c r="K180" s="1197">
        <v>0</v>
      </c>
      <c r="L180" s="1195">
        <v>0</v>
      </c>
    </row>
    <row r="181" spans="1:12" x14ac:dyDescent="0.2">
      <c r="A181" s="4"/>
      <c r="B181" s="4"/>
      <c r="C181" s="5" t="s">
        <v>232</v>
      </c>
      <c r="D181" s="6" t="s">
        <v>233</v>
      </c>
      <c r="E181" s="633">
        <v>12000</v>
      </c>
      <c r="F181" s="633">
        <f t="shared" si="147"/>
        <v>70400</v>
      </c>
      <c r="G181" s="634">
        <v>82400</v>
      </c>
      <c r="H181" s="1195">
        <v>82344.7</v>
      </c>
      <c r="I181" s="1196">
        <f t="shared" si="148"/>
        <v>0.99932888349514559</v>
      </c>
      <c r="J181" s="1195">
        <v>0</v>
      </c>
      <c r="K181" s="1197">
        <v>0</v>
      </c>
      <c r="L181" s="1195">
        <v>0</v>
      </c>
    </row>
    <row r="182" spans="1:12" x14ac:dyDescent="0.2">
      <c r="A182" s="4"/>
      <c r="B182" s="4"/>
      <c r="C182" s="5" t="s">
        <v>284</v>
      </c>
      <c r="D182" s="6" t="s">
        <v>285</v>
      </c>
      <c r="E182" s="633">
        <v>14425</v>
      </c>
      <c r="F182" s="633">
        <f t="shared" si="147"/>
        <v>-1700</v>
      </c>
      <c r="G182" s="634">
        <v>12725</v>
      </c>
      <c r="H182" s="1195">
        <v>11442.5</v>
      </c>
      <c r="I182" s="1196">
        <f t="shared" si="148"/>
        <v>0.89921414538310418</v>
      </c>
      <c r="J182" s="1195">
        <v>0</v>
      </c>
      <c r="K182" s="1197">
        <v>0</v>
      </c>
      <c r="L182" s="1195">
        <v>0</v>
      </c>
    </row>
    <row r="183" spans="1:12" x14ac:dyDescent="0.2">
      <c r="A183" s="4"/>
      <c r="B183" s="4"/>
      <c r="C183" s="5" t="s">
        <v>214</v>
      </c>
      <c r="D183" s="6" t="s">
        <v>215</v>
      </c>
      <c r="E183" s="633">
        <v>143480</v>
      </c>
      <c r="F183" s="633">
        <f t="shared" si="147"/>
        <v>8900</v>
      </c>
      <c r="G183" s="634">
        <v>152380</v>
      </c>
      <c r="H183" s="1195">
        <v>150089.04999999999</v>
      </c>
      <c r="I183" s="1196">
        <f t="shared" si="148"/>
        <v>0.98496554665966651</v>
      </c>
      <c r="J183" s="1195">
        <v>1219.75</v>
      </c>
      <c r="K183" s="1197">
        <v>0</v>
      </c>
      <c r="L183" s="1195">
        <v>0</v>
      </c>
    </row>
    <row r="184" spans="1:12" x14ac:dyDescent="0.2">
      <c r="A184" s="4"/>
      <c r="B184" s="4"/>
      <c r="C184" s="5" t="s">
        <v>286</v>
      </c>
      <c r="D184" s="6" t="s">
        <v>287</v>
      </c>
      <c r="E184" s="633">
        <v>7960</v>
      </c>
      <c r="F184" s="633">
        <f t="shared" si="147"/>
        <v>-1630</v>
      </c>
      <c r="G184" s="634">
        <v>6330</v>
      </c>
      <c r="H184" s="1195">
        <v>5258.58</v>
      </c>
      <c r="I184" s="1196">
        <f t="shared" si="148"/>
        <v>0.830739336492891</v>
      </c>
      <c r="J184" s="1195">
        <v>116.11</v>
      </c>
      <c r="K184" s="1197">
        <v>0</v>
      </c>
      <c r="L184" s="1195">
        <v>0</v>
      </c>
    </row>
    <row r="185" spans="1:12" ht="33.75" x14ac:dyDescent="0.2">
      <c r="A185" s="4"/>
      <c r="B185" s="4"/>
      <c r="C185" s="5" t="s">
        <v>288</v>
      </c>
      <c r="D185" s="6" t="s">
        <v>289</v>
      </c>
      <c r="E185" s="633">
        <v>1700</v>
      </c>
      <c r="F185" s="633">
        <f t="shared" si="147"/>
        <v>300</v>
      </c>
      <c r="G185" s="634">
        <v>2000</v>
      </c>
      <c r="H185" s="1195">
        <v>1810.23</v>
      </c>
      <c r="I185" s="1196">
        <f t="shared" si="148"/>
        <v>0.905115</v>
      </c>
      <c r="J185" s="1195">
        <v>202.83</v>
      </c>
      <c r="K185" s="1197">
        <v>0</v>
      </c>
      <c r="L185" s="1195">
        <v>0</v>
      </c>
    </row>
    <row r="186" spans="1:12" ht="45" x14ac:dyDescent="0.2">
      <c r="A186" s="4"/>
      <c r="B186" s="4"/>
      <c r="C186" s="5" t="s">
        <v>290</v>
      </c>
      <c r="D186" s="6" t="s">
        <v>291</v>
      </c>
      <c r="E186" s="633">
        <v>16100</v>
      </c>
      <c r="F186" s="633">
        <f t="shared" si="147"/>
        <v>-1250</v>
      </c>
      <c r="G186" s="634">
        <v>14850</v>
      </c>
      <c r="H186" s="1195">
        <v>12542.44</v>
      </c>
      <c r="I186" s="1196">
        <f t="shared" si="148"/>
        <v>0.84460875420875425</v>
      </c>
      <c r="J186" s="1195">
        <v>304.20999999999998</v>
      </c>
      <c r="K186" s="1197">
        <v>0</v>
      </c>
      <c r="L186" s="1195">
        <v>0</v>
      </c>
    </row>
    <row r="187" spans="1:12" x14ac:dyDescent="0.2">
      <c r="A187" s="4"/>
      <c r="B187" s="4"/>
      <c r="C187" s="5" t="s">
        <v>266</v>
      </c>
      <c r="D187" s="6" t="s">
        <v>267</v>
      </c>
      <c r="E187" s="633">
        <v>10200</v>
      </c>
      <c r="F187" s="633">
        <f t="shared" si="147"/>
        <v>-700</v>
      </c>
      <c r="G187" s="634">
        <v>9500</v>
      </c>
      <c r="H187" s="1195">
        <v>8536.7999999999993</v>
      </c>
      <c r="I187" s="1196">
        <f t="shared" si="148"/>
        <v>0.89861052631578942</v>
      </c>
      <c r="J187" s="1195">
        <v>0</v>
      </c>
      <c r="K187" s="1197">
        <v>0</v>
      </c>
      <c r="L187" s="1195">
        <v>0</v>
      </c>
    </row>
    <row r="188" spans="1:12" x14ac:dyDescent="0.2">
      <c r="A188" s="4"/>
      <c r="B188" s="4"/>
      <c r="C188" s="5" t="s">
        <v>216</v>
      </c>
      <c r="D188" s="6" t="s">
        <v>217</v>
      </c>
      <c r="E188" s="633">
        <v>11600</v>
      </c>
      <c r="F188" s="633">
        <f t="shared" si="147"/>
        <v>-440</v>
      </c>
      <c r="G188" s="634">
        <v>11160</v>
      </c>
      <c r="H188" s="1195">
        <v>10380</v>
      </c>
      <c r="I188" s="1196">
        <f t="shared" si="148"/>
        <v>0.93010752688172038</v>
      </c>
      <c r="J188" s="1195">
        <v>0</v>
      </c>
      <c r="K188" s="1197">
        <v>0</v>
      </c>
      <c r="L188" s="1195">
        <v>0</v>
      </c>
    </row>
    <row r="189" spans="1:12" ht="22.5" x14ac:dyDescent="0.2">
      <c r="A189" s="4"/>
      <c r="B189" s="4"/>
      <c r="C189" s="5" t="s">
        <v>296</v>
      </c>
      <c r="D189" s="6" t="s">
        <v>297</v>
      </c>
      <c r="E189" s="633">
        <v>347034</v>
      </c>
      <c r="F189" s="633">
        <f t="shared" si="147"/>
        <v>0</v>
      </c>
      <c r="G189" s="634">
        <v>347034</v>
      </c>
      <c r="H189" s="1195">
        <v>334757</v>
      </c>
      <c r="I189" s="1196">
        <f t="shared" si="148"/>
        <v>0.9646230628699205</v>
      </c>
      <c r="J189" s="1195">
        <v>0</v>
      </c>
      <c r="K189" s="1197">
        <v>0</v>
      </c>
      <c r="L189" s="1195">
        <v>0</v>
      </c>
    </row>
    <row r="190" spans="1:12" x14ac:dyDescent="0.2">
      <c r="A190" s="4"/>
      <c r="B190" s="4"/>
      <c r="C190" s="5" t="s">
        <v>243</v>
      </c>
      <c r="D190" s="6" t="s">
        <v>71</v>
      </c>
      <c r="E190" s="633">
        <v>905</v>
      </c>
      <c r="F190" s="633">
        <f t="shared" si="147"/>
        <v>0</v>
      </c>
      <c r="G190" s="634">
        <v>905</v>
      </c>
      <c r="H190" s="1195">
        <v>892</v>
      </c>
      <c r="I190" s="1196">
        <f t="shared" si="148"/>
        <v>0.98563535911602207</v>
      </c>
      <c r="J190" s="1195">
        <v>0</v>
      </c>
      <c r="K190" s="1197">
        <v>0</v>
      </c>
      <c r="L190" s="1195">
        <v>0</v>
      </c>
    </row>
    <row r="191" spans="1:12" ht="22.5" x14ac:dyDescent="0.2">
      <c r="A191" s="4"/>
      <c r="B191" s="4"/>
      <c r="C191" s="5" t="s">
        <v>256</v>
      </c>
      <c r="D191" s="6" t="s">
        <v>257</v>
      </c>
      <c r="E191" s="633">
        <v>4000</v>
      </c>
      <c r="F191" s="633">
        <f t="shared" si="147"/>
        <v>60500</v>
      </c>
      <c r="G191" s="634">
        <v>64500</v>
      </c>
      <c r="H191" s="1195">
        <v>64352.47</v>
      </c>
      <c r="I191" s="1196">
        <f t="shared" si="148"/>
        <v>0.99771271317829457</v>
      </c>
      <c r="J191" s="1195">
        <v>0</v>
      </c>
      <c r="K191" s="1197">
        <v>0</v>
      </c>
      <c r="L191" s="1195">
        <v>0</v>
      </c>
    </row>
    <row r="192" spans="1:12" ht="22.5" x14ac:dyDescent="0.2">
      <c r="A192" s="3"/>
      <c r="B192" s="626" t="s">
        <v>127</v>
      </c>
      <c r="C192" s="624"/>
      <c r="D192" s="625" t="s">
        <v>128</v>
      </c>
      <c r="E192" s="631">
        <f>SUM(E193:E209)</f>
        <v>1102020</v>
      </c>
      <c r="F192" s="631">
        <f t="shared" ref="F192:G192" si="149">SUM(F193:F209)</f>
        <v>64554</v>
      </c>
      <c r="G192" s="631">
        <f t="shared" si="149"/>
        <v>1166574</v>
      </c>
      <c r="H192" s="631">
        <f t="shared" ref="H192" si="150">SUM(H193:H209)</f>
        <v>1139279.5799999998</v>
      </c>
      <c r="I192" s="640">
        <f>H192/G192</f>
        <v>0.97660292446085706</v>
      </c>
      <c r="J192" s="631">
        <f t="shared" ref="J192" si="151">SUM(J193:J209)</f>
        <v>78943.58</v>
      </c>
      <c r="K192" s="632">
        <f t="shared" ref="K192" si="152">SUM(K193:K209)</f>
        <v>0</v>
      </c>
      <c r="L192" s="1444">
        <f t="shared" ref="L192" si="153">SUM(L193:L209)</f>
        <v>0</v>
      </c>
    </row>
    <row r="193" spans="1:12" ht="45" x14ac:dyDescent="0.2">
      <c r="A193" s="4"/>
      <c r="B193" s="4"/>
      <c r="C193" s="5" t="s">
        <v>134</v>
      </c>
      <c r="D193" s="6" t="s">
        <v>226</v>
      </c>
      <c r="E193" s="633">
        <v>0</v>
      </c>
      <c r="F193" s="633">
        <f>G193-E193</f>
        <v>3600</v>
      </c>
      <c r="G193" s="634">
        <v>3600</v>
      </c>
      <c r="H193" s="1195">
        <v>2864.96</v>
      </c>
      <c r="I193" s="1196">
        <f>H193/G193</f>
        <v>0.79582222222222221</v>
      </c>
      <c r="J193" s="1195">
        <v>0</v>
      </c>
      <c r="K193" s="1197">
        <v>0</v>
      </c>
      <c r="L193" s="1195">
        <v>0</v>
      </c>
    </row>
    <row r="194" spans="1:12" ht="22.5" x14ac:dyDescent="0.2">
      <c r="A194" s="4"/>
      <c r="B194" s="4"/>
      <c r="C194" s="5" t="s">
        <v>276</v>
      </c>
      <c r="D194" s="6" t="s">
        <v>277</v>
      </c>
      <c r="E194" s="633">
        <v>23262</v>
      </c>
      <c r="F194" s="633">
        <f t="shared" ref="F194:F209" si="154">G194-E194</f>
        <v>200</v>
      </c>
      <c r="G194" s="634">
        <v>23462</v>
      </c>
      <c r="H194" s="1195">
        <v>22739.86</v>
      </c>
      <c r="I194" s="1196">
        <f t="shared" ref="I194:I209" si="155">H194/G194</f>
        <v>0.96922086778620753</v>
      </c>
      <c r="J194" s="1195">
        <v>0</v>
      </c>
      <c r="K194" s="1197">
        <v>0</v>
      </c>
      <c r="L194" s="1195">
        <v>0</v>
      </c>
    </row>
    <row r="195" spans="1:12" x14ac:dyDescent="0.2">
      <c r="A195" s="4"/>
      <c r="B195" s="4"/>
      <c r="C195" s="5" t="s">
        <v>206</v>
      </c>
      <c r="D195" s="6" t="s">
        <v>207</v>
      </c>
      <c r="E195" s="633">
        <v>711836</v>
      </c>
      <c r="F195" s="633">
        <f t="shared" si="154"/>
        <v>-6082</v>
      </c>
      <c r="G195" s="634">
        <v>705754</v>
      </c>
      <c r="H195" s="1195">
        <v>693282.45</v>
      </c>
      <c r="I195" s="1196">
        <f t="shared" si="155"/>
        <v>0.98232875761242577</v>
      </c>
      <c r="J195" s="1195">
        <v>2911.18</v>
      </c>
      <c r="K195" s="1197">
        <v>0</v>
      </c>
      <c r="L195" s="1195">
        <v>0</v>
      </c>
    </row>
    <row r="196" spans="1:12" x14ac:dyDescent="0.2">
      <c r="A196" s="4"/>
      <c r="B196" s="4"/>
      <c r="C196" s="5" t="s">
        <v>264</v>
      </c>
      <c r="D196" s="6" t="s">
        <v>265</v>
      </c>
      <c r="E196" s="633">
        <v>59400</v>
      </c>
      <c r="F196" s="633">
        <f t="shared" si="154"/>
        <v>-3171</v>
      </c>
      <c r="G196" s="634">
        <v>56229</v>
      </c>
      <c r="H196" s="1195">
        <v>55804.08</v>
      </c>
      <c r="I196" s="1196">
        <f t="shared" si="155"/>
        <v>0.99244304540361739</v>
      </c>
      <c r="J196" s="1195">
        <v>55039.99</v>
      </c>
      <c r="K196" s="1197">
        <v>0</v>
      </c>
      <c r="L196" s="1195">
        <v>0</v>
      </c>
    </row>
    <row r="197" spans="1:12" x14ac:dyDescent="0.2">
      <c r="A197" s="4"/>
      <c r="B197" s="4"/>
      <c r="C197" s="5" t="s">
        <v>208</v>
      </c>
      <c r="D197" s="6" t="s">
        <v>209</v>
      </c>
      <c r="E197" s="633">
        <v>135867</v>
      </c>
      <c r="F197" s="633">
        <f t="shared" si="154"/>
        <v>-12018</v>
      </c>
      <c r="G197" s="634">
        <v>123849</v>
      </c>
      <c r="H197" s="1195">
        <v>120283.01</v>
      </c>
      <c r="I197" s="1196">
        <f t="shared" si="155"/>
        <v>0.97120695362901599</v>
      </c>
      <c r="J197" s="1195">
        <v>18264.830000000002</v>
      </c>
      <c r="K197" s="1197">
        <v>0</v>
      </c>
      <c r="L197" s="1195">
        <v>0</v>
      </c>
    </row>
    <row r="198" spans="1:12" x14ac:dyDescent="0.2">
      <c r="A198" s="4"/>
      <c r="B198" s="4"/>
      <c r="C198" s="5" t="s">
        <v>210</v>
      </c>
      <c r="D198" s="6" t="s">
        <v>211</v>
      </c>
      <c r="E198" s="633">
        <v>19417</v>
      </c>
      <c r="F198" s="633">
        <f t="shared" si="154"/>
        <v>425</v>
      </c>
      <c r="G198" s="634">
        <v>19842</v>
      </c>
      <c r="H198" s="1195">
        <v>16829.09</v>
      </c>
      <c r="I198" s="1196">
        <f t="shared" si="155"/>
        <v>0.84815492389880054</v>
      </c>
      <c r="J198" s="1195">
        <v>2725.44</v>
      </c>
      <c r="K198" s="1197">
        <v>0</v>
      </c>
      <c r="L198" s="1195">
        <v>0</v>
      </c>
    </row>
    <row r="199" spans="1:12" x14ac:dyDescent="0.2">
      <c r="A199" s="4"/>
      <c r="B199" s="4"/>
      <c r="C199" s="5" t="s">
        <v>220</v>
      </c>
      <c r="D199" s="6" t="s">
        <v>221</v>
      </c>
      <c r="E199" s="633">
        <v>0</v>
      </c>
      <c r="F199" s="633">
        <f t="shared" si="154"/>
        <v>11500</v>
      </c>
      <c r="G199" s="634">
        <v>11500</v>
      </c>
      <c r="H199" s="1195">
        <v>11500</v>
      </c>
      <c r="I199" s="1196">
        <f t="shared" si="155"/>
        <v>1</v>
      </c>
      <c r="J199" s="1195">
        <v>0</v>
      </c>
      <c r="K199" s="1197">
        <v>0</v>
      </c>
      <c r="L199" s="1195">
        <v>0</v>
      </c>
    </row>
    <row r="200" spans="1:12" x14ac:dyDescent="0.2">
      <c r="A200" s="4"/>
      <c r="B200" s="4"/>
      <c r="C200" s="5" t="s">
        <v>212</v>
      </c>
      <c r="D200" s="6" t="s">
        <v>213</v>
      </c>
      <c r="E200" s="633">
        <v>20400</v>
      </c>
      <c r="F200" s="633">
        <f t="shared" si="154"/>
        <v>23000</v>
      </c>
      <c r="G200" s="634">
        <v>43400</v>
      </c>
      <c r="H200" s="1195">
        <v>43320.97</v>
      </c>
      <c r="I200" s="1196">
        <f t="shared" si="155"/>
        <v>0.99817903225806459</v>
      </c>
      <c r="J200" s="1195">
        <v>0</v>
      </c>
      <c r="K200" s="1197">
        <v>0</v>
      </c>
      <c r="L200" s="1195">
        <v>0</v>
      </c>
    </row>
    <row r="201" spans="1:12" ht="22.5" x14ac:dyDescent="0.2">
      <c r="A201" s="4"/>
      <c r="B201" s="4"/>
      <c r="C201" s="5" t="s">
        <v>282</v>
      </c>
      <c r="D201" s="6" t="s">
        <v>283</v>
      </c>
      <c r="E201" s="633">
        <v>2630</v>
      </c>
      <c r="F201" s="633">
        <f t="shared" si="154"/>
        <v>14400</v>
      </c>
      <c r="G201" s="634">
        <v>17030</v>
      </c>
      <c r="H201" s="1195">
        <v>16929.490000000002</v>
      </c>
      <c r="I201" s="1196">
        <f t="shared" si="155"/>
        <v>0.99409806224310049</v>
      </c>
      <c r="J201" s="1195">
        <v>0</v>
      </c>
      <c r="K201" s="1197">
        <v>0</v>
      </c>
      <c r="L201" s="1195">
        <v>0</v>
      </c>
    </row>
    <row r="202" spans="1:12" x14ac:dyDescent="0.2">
      <c r="A202" s="4"/>
      <c r="B202" s="4"/>
      <c r="C202" s="5" t="s">
        <v>222</v>
      </c>
      <c r="D202" s="6" t="s">
        <v>223</v>
      </c>
      <c r="E202" s="633">
        <v>20530</v>
      </c>
      <c r="F202" s="633">
        <f t="shared" si="154"/>
        <v>0</v>
      </c>
      <c r="G202" s="634">
        <v>20530</v>
      </c>
      <c r="H202" s="1195">
        <v>18677.259999999998</v>
      </c>
      <c r="I202" s="1196">
        <f t="shared" si="155"/>
        <v>0.90975450560155857</v>
      </c>
      <c r="J202" s="1195">
        <v>0</v>
      </c>
      <c r="K202" s="1197">
        <v>0</v>
      </c>
      <c r="L202" s="1195">
        <v>0</v>
      </c>
    </row>
    <row r="203" spans="1:12" x14ac:dyDescent="0.2">
      <c r="A203" s="4"/>
      <c r="B203" s="4"/>
      <c r="C203" s="5" t="s">
        <v>232</v>
      </c>
      <c r="D203" s="6" t="s">
        <v>233</v>
      </c>
      <c r="E203" s="633">
        <v>900</v>
      </c>
      <c r="F203" s="633">
        <f t="shared" si="154"/>
        <v>0</v>
      </c>
      <c r="G203" s="634">
        <v>900</v>
      </c>
      <c r="H203" s="1195">
        <v>900</v>
      </c>
      <c r="I203" s="1196">
        <f t="shared" si="155"/>
        <v>1</v>
      </c>
      <c r="J203" s="1195">
        <v>0</v>
      </c>
      <c r="K203" s="1197">
        <v>0</v>
      </c>
      <c r="L203" s="1195">
        <v>0</v>
      </c>
    </row>
    <row r="204" spans="1:12" x14ac:dyDescent="0.2">
      <c r="A204" s="4"/>
      <c r="B204" s="4"/>
      <c r="C204" s="5" t="s">
        <v>284</v>
      </c>
      <c r="D204" s="6" t="s">
        <v>285</v>
      </c>
      <c r="E204" s="633">
        <v>1400</v>
      </c>
      <c r="F204" s="633">
        <f t="shared" si="154"/>
        <v>0</v>
      </c>
      <c r="G204" s="634">
        <v>1400</v>
      </c>
      <c r="H204" s="1195">
        <v>760</v>
      </c>
      <c r="I204" s="1196">
        <f t="shared" si="155"/>
        <v>0.54285714285714282</v>
      </c>
      <c r="J204" s="1195">
        <v>0</v>
      </c>
      <c r="K204" s="1197">
        <v>0</v>
      </c>
      <c r="L204" s="1195">
        <v>0</v>
      </c>
    </row>
    <row r="205" spans="1:12" x14ac:dyDescent="0.2">
      <c r="A205" s="4"/>
      <c r="B205" s="4"/>
      <c r="C205" s="5" t="s">
        <v>214</v>
      </c>
      <c r="D205" s="6" t="s">
        <v>215</v>
      </c>
      <c r="E205" s="633">
        <v>12150</v>
      </c>
      <c r="F205" s="633">
        <f t="shared" si="154"/>
        <v>3100</v>
      </c>
      <c r="G205" s="634">
        <v>15250</v>
      </c>
      <c r="H205" s="1195">
        <v>13391.88</v>
      </c>
      <c r="I205" s="1196">
        <f t="shared" si="155"/>
        <v>0.87815606557377046</v>
      </c>
      <c r="J205" s="1195">
        <v>0</v>
      </c>
      <c r="K205" s="1197">
        <v>0</v>
      </c>
      <c r="L205" s="1195">
        <v>0</v>
      </c>
    </row>
    <row r="206" spans="1:12" ht="45" x14ac:dyDescent="0.2">
      <c r="A206" s="4"/>
      <c r="B206" s="4"/>
      <c r="C206" s="5" t="s">
        <v>290</v>
      </c>
      <c r="D206" s="6" t="s">
        <v>291</v>
      </c>
      <c r="E206" s="633">
        <v>700</v>
      </c>
      <c r="F206" s="633">
        <f t="shared" si="154"/>
        <v>0</v>
      </c>
      <c r="G206" s="634">
        <v>700</v>
      </c>
      <c r="H206" s="1195">
        <v>599.24</v>
      </c>
      <c r="I206" s="1196">
        <f t="shared" si="155"/>
        <v>0.85605714285714285</v>
      </c>
      <c r="J206" s="1195">
        <v>2.14</v>
      </c>
      <c r="K206" s="1197">
        <v>0</v>
      </c>
      <c r="L206" s="1195">
        <v>0</v>
      </c>
    </row>
    <row r="207" spans="1:12" x14ac:dyDescent="0.2">
      <c r="A207" s="4"/>
      <c r="B207" s="4"/>
      <c r="C207" s="5" t="s">
        <v>216</v>
      </c>
      <c r="D207" s="6" t="s">
        <v>217</v>
      </c>
      <c r="E207" s="633">
        <v>400</v>
      </c>
      <c r="F207" s="633">
        <f t="shared" si="154"/>
        <v>-400</v>
      </c>
      <c r="G207" s="634">
        <v>0</v>
      </c>
      <c r="H207" s="1195">
        <v>0</v>
      </c>
      <c r="I207" s="1196">
        <v>0</v>
      </c>
      <c r="J207" s="1195">
        <v>0</v>
      </c>
      <c r="K207" s="1197">
        <v>0</v>
      </c>
      <c r="L207" s="1195">
        <v>0</v>
      </c>
    </row>
    <row r="208" spans="1:12" ht="22.5" x14ac:dyDescent="0.2">
      <c r="A208" s="4"/>
      <c r="B208" s="4"/>
      <c r="C208" s="5" t="s">
        <v>296</v>
      </c>
      <c r="D208" s="6" t="s">
        <v>297</v>
      </c>
      <c r="E208" s="633">
        <v>43128</v>
      </c>
      <c r="F208" s="633">
        <f t="shared" si="154"/>
        <v>0</v>
      </c>
      <c r="G208" s="634">
        <v>43128</v>
      </c>
      <c r="H208" s="1195">
        <v>41431</v>
      </c>
      <c r="I208" s="1196">
        <f t="shared" si="155"/>
        <v>0.96065201261361532</v>
      </c>
      <c r="J208" s="1195">
        <v>0</v>
      </c>
      <c r="K208" s="1197">
        <v>0</v>
      </c>
      <c r="L208" s="1195">
        <v>0</v>
      </c>
    </row>
    <row r="209" spans="1:12" ht="22.5" x14ac:dyDescent="0.2">
      <c r="A209" s="4"/>
      <c r="B209" s="4"/>
      <c r="C209" s="5" t="s">
        <v>234</v>
      </c>
      <c r="D209" s="6" t="s">
        <v>235</v>
      </c>
      <c r="E209" s="633">
        <v>50000</v>
      </c>
      <c r="F209" s="633">
        <f t="shared" si="154"/>
        <v>30000</v>
      </c>
      <c r="G209" s="634">
        <v>80000</v>
      </c>
      <c r="H209" s="1195">
        <v>79966.289999999994</v>
      </c>
      <c r="I209" s="1196">
        <f t="shared" si="155"/>
        <v>0.99957862499999994</v>
      </c>
      <c r="J209" s="1195">
        <v>0</v>
      </c>
      <c r="K209" s="1197">
        <v>0</v>
      </c>
      <c r="L209" s="1442">
        <v>0</v>
      </c>
    </row>
    <row r="210" spans="1:12" ht="15" x14ac:dyDescent="0.2">
      <c r="A210" s="3"/>
      <c r="B210" s="626" t="s">
        <v>130</v>
      </c>
      <c r="C210" s="624"/>
      <c r="D210" s="625" t="s">
        <v>131</v>
      </c>
      <c r="E210" s="631">
        <f>SUM(E211:E233)</f>
        <v>4136637</v>
      </c>
      <c r="F210" s="631">
        <f t="shared" ref="F210:G210" si="156">SUM(F211:F233)</f>
        <v>163991.94999999995</v>
      </c>
      <c r="G210" s="631">
        <f t="shared" si="156"/>
        <v>4300628.95</v>
      </c>
      <c r="H210" s="631">
        <f t="shared" ref="H210" si="157">SUM(H211:H233)</f>
        <v>4181338.34</v>
      </c>
      <c r="I210" s="640">
        <f>H210/G210</f>
        <v>0.97226205483270056</v>
      </c>
      <c r="J210" s="631">
        <f t="shared" ref="J210" si="158">SUM(J211:J233)</f>
        <v>235962.05999999997</v>
      </c>
      <c r="K210" s="632">
        <f t="shared" ref="K210" si="159">SUM(K211:K233)</f>
        <v>0</v>
      </c>
      <c r="L210" s="638">
        <f t="shared" ref="L210" si="160">SUM(L211:L233)</f>
        <v>0</v>
      </c>
    </row>
    <row r="211" spans="1:12" ht="45" x14ac:dyDescent="0.2">
      <c r="A211" s="4"/>
      <c r="B211" s="4"/>
      <c r="C211" s="5" t="s">
        <v>134</v>
      </c>
      <c r="D211" s="6" t="s">
        <v>226</v>
      </c>
      <c r="E211" s="633">
        <v>43440</v>
      </c>
      <c r="F211" s="633">
        <f>G211-E211</f>
        <v>6751</v>
      </c>
      <c r="G211" s="634">
        <v>50191</v>
      </c>
      <c r="H211" s="1195">
        <v>47633.33</v>
      </c>
      <c r="I211" s="1196">
        <f>H211/G211</f>
        <v>0.94904126237771713</v>
      </c>
      <c r="J211" s="1195">
        <v>0</v>
      </c>
      <c r="K211" s="1197">
        <v>0</v>
      </c>
      <c r="L211" s="1443">
        <v>0</v>
      </c>
    </row>
    <row r="212" spans="1:12" ht="22.5" x14ac:dyDescent="0.2">
      <c r="A212" s="4"/>
      <c r="B212" s="4"/>
      <c r="C212" s="5" t="s">
        <v>333</v>
      </c>
      <c r="D212" s="6" t="s">
        <v>334</v>
      </c>
      <c r="E212" s="633">
        <v>941420</v>
      </c>
      <c r="F212" s="633">
        <f t="shared" ref="F212:F233" si="161">G212-E212</f>
        <v>66275.949999999953</v>
      </c>
      <c r="G212" s="634">
        <v>1007695.95</v>
      </c>
      <c r="H212" s="1195">
        <v>960047.87</v>
      </c>
      <c r="I212" s="1196">
        <f t="shared" ref="I212:I233" si="162">H212/G212</f>
        <v>0.95271581671038774</v>
      </c>
      <c r="J212" s="1195">
        <v>0</v>
      </c>
      <c r="K212" s="1197">
        <v>0</v>
      </c>
      <c r="L212" s="1195">
        <v>0</v>
      </c>
    </row>
    <row r="213" spans="1:12" ht="22.5" x14ac:dyDescent="0.2">
      <c r="A213" s="4"/>
      <c r="B213" s="4"/>
      <c r="C213" s="5" t="s">
        <v>276</v>
      </c>
      <c r="D213" s="6" t="s">
        <v>277</v>
      </c>
      <c r="E213" s="633">
        <v>59254</v>
      </c>
      <c r="F213" s="633">
        <f t="shared" si="161"/>
        <v>-6000</v>
      </c>
      <c r="G213" s="634">
        <v>53254</v>
      </c>
      <c r="H213" s="1195">
        <v>52580.44</v>
      </c>
      <c r="I213" s="1196">
        <f t="shared" si="162"/>
        <v>0.9873519360048072</v>
      </c>
      <c r="J213" s="1195">
        <v>264.14999999999998</v>
      </c>
      <c r="K213" s="1197">
        <v>0</v>
      </c>
      <c r="L213" s="1195">
        <v>0</v>
      </c>
    </row>
    <row r="214" spans="1:12" x14ac:dyDescent="0.2">
      <c r="A214" s="4"/>
      <c r="B214" s="4"/>
      <c r="C214" s="5" t="s">
        <v>206</v>
      </c>
      <c r="D214" s="6" t="s">
        <v>207</v>
      </c>
      <c r="E214" s="633">
        <v>1763995</v>
      </c>
      <c r="F214" s="633">
        <f t="shared" si="161"/>
        <v>38125</v>
      </c>
      <c r="G214" s="634">
        <v>1802120</v>
      </c>
      <c r="H214" s="1195">
        <v>1792194.31</v>
      </c>
      <c r="I214" s="1196">
        <f t="shared" si="162"/>
        <v>0.99449221472487959</v>
      </c>
      <c r="J214" s="1195">
        <v>33502.559999999998</v>
      </c>
      <c r="K214" s="1197">
        <v>0</v>
      </c>
      <c r="L214" s="1195">
        <v>0</v>
      </c>
    </row>
    <row r="215" spans="1:12" x14ac:dyDescent="0.2">
      <c r="A215" s="4"/>
      <c r="B215" s="4"/>
      <c r="C215" s="5" t="s">
        <v>264</v>
      </c>
      <c r="D215" s="6" t="s">
        <v>265</v>
      </c>
      <c r="E215" s="633">
        <v>146000</v>
      </c>
      <c r="F215" s="633">
        <f t="shared" si="161"/>
        <v>-11960</v>
      </c>
      <c r="G215" s="634">
        <v>134040</v>
      </c>
      <c r="H215" s="1195">
        <v>134005.24</v>
      </c>
      <c r="I215" s="1196">
        <f t="shared" si="162"/>
        <v>0.9997406744255446</v>
      </c>
      <c r="J215" s="1195">
        <v>138758.29999999999</v>
      </c>
      <c r="K215" s="1197">
        <v>0</v>
      </c>
      <c r="L215" s="1195">
        <v>0</v>
      </c>
    </row>
    <row r="216" spans="1:12" x14ac:dyDescent="0.2">
      <c r="A216" s="4"/>
      <c r="B216" s="4"/>
      <c r="C216" s="5" t="s">
        <v>208</v>
      </c>
      <c r="D216" s="6" t="s">
        <v>209</v>
      </c>
      <c r="E216" s="633">
        <v>337731</v>
      </c>
      <c r="F216" s="633">
        <f t="shared" si="161"/>
        <v>-18500</v>
      </c>
      <c r="G216" s="634">
        <v>319231</v>
      </c>
      <c r="H216" s="1195">
        <v>316630.95</v>
      </c>
      <c r="I216" s="1196">
        <f t="shared" si="162"/>
        <v>0.99185527094799697</v>
      </c>
      <c r="J216" s="1195">
        <v>49178.49</v>
      </c>
      <c r="K216" s="1197">
        <v>0</v>
      </c>
      <c r="L216" s="1195">
        <v>0</v>
      </c>
    </row>
    <row r="217" spans="1:12" x14ac:dyDescent="0.2">
      <c r="A217" s="4"/>
      <c r="B217" s="4"/>
      <c r="C217" s="5" t="s">
        <v>210</v>
      </c>
      <c r="D217" s="6" t="s">
        <v>211</v>
      </c>
      <c r="E217" s="633">
        <v>48389</v>
      </c>
      <c r="F217" s="633">
        <f t="shared" si="161"/>
        <v>-4300</v>
      </c>
      <c r="G217" s="634">
        <v>44089</v>
      </c>
      <c r="H217" s="1195">
        <v>42548.76</v>
      </c>
      <c r="I217" s="1196">
        <f t="shared" si="162"/>
        <v>0.96506520900904991</v>
      </c>
      <c r="J217" s="1195">
        <v>6060</v>
      </c>
      <c r="K217" s="1197">
        <v>0</v>
      </c>
      <c r="L217" s="1195">
        <v>0</v>
      </c>
    </row>
    <row r="218" spans="1:12" x14ac:dyDescent="0.2">
      <c r="A218" s="4"/>
      <c r="B218" s="4"/>
      <c r="C218" s="5" t="s">
        <v>220</v>
      </c>
      <c r="D218" s="6" t="s">
        <v>221</v>
      </c>
      <c r="E218" s="633">
        <v>5500</v>
      </c>
      <c r="F218" s="633">
        <f t="shared" si="161"/>
        <v>-2000</v>
      </c>
      <c r="G218" s="634">
        <v>3500</v>
      </c>
      <c r="H218" s="1195">
        <v>3500</v>
      </c>
      <c r="I218" s="1196">
        <f t="shared" si="162"/>
        <v>1</v>
      </c>
      <c r="J218" s="1195">
        <v>0</v>
      </c>
      <c r="K218" s="1197">
        <v>0</v>
      </c>
      <c r="L218" s="1195">
        <v>0</v>
      </c>
    </row>
    <row r="219" spans="1:12" x14ac:dyDescent="0.2">
      <c r="A219" s="4"/>
      <c r="B219" s="4"/>
      <c r="C219" s="5" t="s">
        <v>212</v>
      </c>
      <c r="D219" s="6" t="s">
        <v>213</v>
      </c>
      <c r="E219" s="633">
        <v>78422</v>
      </c>
      <c r="F219" s="633">
        <f t="shared" si="161"/>
        <v>7000</v>
      </c>
      <c r="G219" s="634">
        <v>85422</v>
      </c>
      <c r="H219" s="1195">
        <v>85377.65</v>
      </c>
      <c r="I219" s="1196">
        <f t="shared" si="162"/>
        <v>0.99948081290534052</v>
      </c>
      <c r="J219" s="1195">
        <v>0</v>
      </c>
      <c r="K219" s="1197">
        <v>0</v>
      </c>
      <c r="L219" s="1195">
        <v>0</v>
      </c>
    </row>
    <row r="220" spans="1:12" x14ac:dyDescent="0.2">
      <c r="A220" s="4"/>
      <c r="B220" s="4"/>
      <c r="C220" s="5" t="s">
        <v>335</v>
      </c>
      <c r="D220" s="6" t="s">
        <v>336</v>
      </c>
      <c r="E220" s="633">
        <v>253000</v>
      </c>
      <c r="F220" s="633">
        <f t="shared" si="161"/>
        <v>0</v>
      </c>
      <c r="G220" s="634">
        <v>253000</v>
      </c>
      <c r="H220" s="1195">
        <v>245810.92</v>
      </c>
      <c r="I220" s="1196">
        <f t="shared" si="162"/>
        <v>0.97158466403162058</v>
      </c>
      <c r="J220" s="1195">
        <v>0</v>
      </c>
      <c r="K220" s="1197">
        <v>0</v>
      </c>
      <c r="L220" s="1195">
        <v>0</v>
      </c>
    </row>
    <row r="221" spans="1:12" ht="22.5" x14ac:dyDescent="0.2">
      <c r="A221" s="4"/>
      <c r="B221" s="4"/>
      <c r="C221" s="5" t="s">
        <v>280</v>
      </c>
      <c r="D221" s="6" t="s">
        <v>281</v>
      </c>
      <c r="E221" s="633">
        <v>600</v>
      </c>
      <c r="F221" s="633">
        <f t="shared" si="161"/>
        <v>-100</v>
      </c>
      <c r="G221" s="634">
        <v>500</v>
      </c>
      <c r="H221" s="1195">
        <v>492.71</v>
      </c>
      <c r="I221" s="1196">
        <f t="shared" si="162"/>
        <v>0.98541999999999996</v>
      </c>
      <c r="J221" s="1195">
        <v>0</v>
      </c>
      <c r="K221" s="1197">
        <v>0</v>
      </c>
      <c r="L221" s="1195">
        <v>0</v>
      </c>
    </row>
    <row r="222" spans="1:12" ht="22.5" x14ac:dyDescent="0.2">
      <c r="A222" s="4"/>
      <c r="B222" s="4"/>
      <c r="C222" s="5" t="s">
        <v>282</v>
      </c>
      <c r="D222" s="6" t="s">
        <v>283</v>
      </c>
      <c r="E222" s="633">
        <v>2650</v>
      </c>
      <c r="F222" s="633">
        <f t="shared" si="161"/>
        <v>18600</v>
      </c>
      <c r="G222" s="634">
        <v>21250</v>
      </c>
      <c r="H222" s="1195">
        <v>21192.84</v>
      </c>
      <c r="I222" s="1196">
        <f t="shared" si="162"/>
        <v>0.99731011764705879</v>
      </c>
      <c r="J222" s="1195">
        <v>0</v>
      </c>
      <c r="K222" s="1197">
        <v>0</v>
      </c>
      <c r="L222" s="1195">
        <v>0</v>
      </c>
    </row>
    <row r="223" spans="1:12" x14ac:dyDescent="0.2">
      <c r="A223" s="4"/>
      <c r="B223" s="4"/>
      <c r="C223" s="5" t="s">
        <v>222</v>
      </c>
      <c r="D223" s="6" t="s">
        <v>223</v>
      </c>
      <c r="E223" s="633">
        <v>247700</v>
      </c>
      <c r="F223" s="633">
        <f t="shared" si="161"/>
        <v>44000</v>
      </c>
      <c r="G223" s="634">
        <v>291700</v>
      </c>
      <c r="H223" s="1195">
        <v>256824.63</v>
      </c>
      <c r="I223" s="1196">
        <f t="shared" si="162"/>
        <v>0.88044096674665751</v>
      </c>
      <c r="J223" s="1195">
        <v>7466.52</v>
      </c>
      <c r="K223" s="1197">
        <v>0</v>
      </c>
      <c r="L223" s="1195">
        <v>0</v>
      </c>
    </row>
    <row r="224" spans="1:12" x14ac:dyDescent="0.2">
      <c r="A224" s="4"/>
      <c r="B224" s="4"/>
      <c r="C224" s="5" t="s">
        <v>232</v>
      </c>
      <c r="D224" s="6" t="s">
        <v>233</v>
      </c>
      <c r="E224" s="633">
        <v>6000</v>
      </c>
      <c r="F224" s="633">
        <f t="shared" si="161"/>
        <v>27000</v>
      </c>
      <c r="G224" s="634">
        <v>33000</v>
      </c>
      <c r="H224" s="1195">
        <v>30844.36</v>
      </c>
      <c r="I224" s="1196">
        <f t="shared" si="162"/>
        <v>0.93467757575757582</v>
      </c>
      <c r="J224" s="1195">
        <v>0</v>
      </c>
      <c r="K224" s="1197">
        <v>0</v>
      </c>
      <c r="L224" s="1195">
        <v>0</v>
      </c>
    </row>
    <row r="225" spans="1:12" x14ac:dyDescent="0.2">
      <c r="A225" s="4"/>
      <c r="B225" s="4"/>
      <c r="C225" s="5" t="s">
        <v>284</v>
      </c>
      <c r="D225" s="6" t="s">
        <v>285</v>
      </c>
      <c r="E225" s="633">
        <v>4000</v>
      </c>
      <c r="F225" s="633">
        <f t="shared" si="161"/>
        <v>-2500</v>
      </c>
      <c r="G225" s="634">
        <v>1500</v>
      </c>
      <c r="H225" s="1195">
        <v>998</v>
      </c>
      <c r="I225" s="1196">
        <f t="shared" si="162"/>
        <v>0.66533333333333333</v>
      </c>
      <c r="J225" s="1195">
        <v>0</v>
      </c>
      <c r="K225" s="1197">
        <v>0</v>
      </c>
      <c r="L225" s="1195">
        <v>0</v>
      </c>
    </row>
    <row r="226" spans="1:12" x14ac:dyDescent="0.2">
      <c r="A226" s="4"/>
      <c r="B226" s="4"/>
      <c r="C226" s="5" t="s">
        <v>214</v>
      </c>
      <c r="D226" s="6" t="s">
        <v>215</v>
      </c>
      <c r="E226" s="633">
        <v>68800</v>
      </c>
      <c r="F226" s="633">
        <f t="shared" si="161"/>
        <v>2500</v>
      </c>
      <c r="G226" s="634">
        <v>71300</v>
      </c>
      <c r="H226" s="1195">
        <v>68816.44</v>
      </c>
      <c r="I226" s="1196">
        <f t="shared" si="162"/>
        <v>0.96516746143057508</v>
      </c>
      <c r="J226" s="1195">
        <v>569.80999999999995</v>
      </c>
      <c r="K226" s="1197">
        <v>0</v>
      </c>
      <c r="L226" s="1195">
        <v>0</v>
      </c>
    </row>
    <row r="227" spans="1:12" x14ac:dyDescent="0.2">
      <c r="A227" s="4"/>
      <c r="B227" s="4"/>
      <c r="C227" s="5" t="s">
        <v>286</v>
      </c>
      <c r="D227" s="6" t="s">
        <v>287</v>
      </c>
      <c r="E227" s="633">
        <v>2600</v>
      </c>
      <c r="F227" s="633">
        <f t="shared" si="161"/>
        <v>0</v>
      </c>
      <c r="G227" s="634">
        <v>2600</v>
      </c>
      <c r="H227" s="1195">
        <v>1869.55</v>
      </c>
      <c r="I227" s="1196">
        <f t="shared" si="162"/>
        <v>0.71905769230769234</v>
      </c>
      <c r="J227" s="1195">
        <v>0</v>
      </c>
      <c r="K227" s="1197">
        <v>0</v>
      </c>
      <c r="L227" s="1195">
        <v>0</v>
      </c>
    </row>
    <row r="228" spans="1:12" ht="33.75" x14ac:dyDescent="0.2">
      <c r="A228" s="4"/>
      <c r="B228" s="4"/>
      <c r="C228" s="5" t="s">
        <v>288</v>
      </c>
      <c r="D228" s="6" t="s">
        <v>289</v>
      </c>
      <c r="E228" s="633">
        <v>1200</v>
      </c>
      <c r="F228" s="633">
        <f t="shared" si="161"/>
        <v>0</v>
      </c>
      <c r="G228" s="634">
        <v>1200</v>
      </c>
      <c r="H228" s="1195">
        <v>743.72</v>
      </c>
      <c r="I228" s="1196">
        <f t="shared" si="162"/>
        <v>0.61976666666666669</v>
      </c>
      <c r="J228" s="1195">
        <v>48.09</v>
      </c>
      <c r="K228" s="1197">
        <v>0</v>
      </c>
      <c r="L228" s="1195">
        <v>0</v>
      </c>
    </row>
    <row r="229" spans="1:12" ht="45" x14ac:dyDescent="0.2">
      <c r="A229" s="4"/>
      <c r="B229" s="4"/>
      <c r="C229" s="5" t="s">
        <v>290</v>
      </c>
      <c r="D229" s="6" t="s">
        <v>291</v>
      </c>
      <c r="E229" s="633">
        <v>5400</v>
      </c>
      <c r="F229" s="633">
        <f t="shared" si="161"/>
        <v>0</v>
      </c>
      <c r="G229" s="634">
        <v>5400</v>
      </c>
      <c r="H229" s="1195">
        <v>4704.96</v>
      </c>
      <c r="I229" s="1196">
        <f t="shared" si="162"/>
        <v>0.87128888888888889</v>
      </c>
      <c r="J229" s="1195">
        <v>114.14</v>
      </c>
      <c r="K229" s="1197">
        <v>0</v>
      </c>
      <c r="L229" s="1195">
        <v>0</v>
      </c>
    </row>
    <row r="230" spans="1:12" x14ac:dyDescent="0.2">
      <c r="A230" s="4"/>
      <c r="B230" s="4"/>
      <c r="C230" s="5" t="s">
        <v>266</v>
      </c>
      <c r="D230" s="6" t="s">
        <v>267</v>
      </c>
      <c r="E230" s="633">
        <v>3000</v>
      </c>
      <c r="F230" s="633">
        <f t="shared" si="161"/>
        <v>-900</v>
      </c>
      <c r="G230" s="634">
        <v>2100</v>
      </c>
      <c r="H230" s="1195">
        <v>1978.66</v>
      </c>
      <c r="I230" s="1196">
        <f t="shared" si="162"/>
        <v>0.94221904761904762</v>
      </c>
      <c r="J230" s="1195">
        <v>0</v>
      </c>
      <c r="K230" s="1197">
        <v>0</v>
      </c>
      <c r="L230" s="1195">
        <v>0</v>
      </c>
    </row>
    <row r="231" spans="1:12" x14ac:dyDescent="0.2">
      <c r="A231" s="4"/>
      <c r="B231" s="4"/>
      <c r="C231" s="5" t="s">
        <v>216</v>
      </c>
      <c r="D231" s="6" t="s">
        <v>217</v>
      </c>
      <c r="E231" s="633">
        <v>4000</v>
      </c>
      <c r="F231" s="633">
        <f t="shared" si="161"/>
        <v>0</v>
      </c>
      <c r="G231" s="634">
        <v>4000</v>
      </c>
      <c r="H231" s="1195">
        <v>3577</v>
      </c>
      <c r="I231" s="1196">
        <f t="shared" si="162"/>
        <v>0.89424999999999999</v>
      </c>
      <c r="J231" s="1195">
        <v>0</v>
      </c>
      <c r="K231" s="1197">
        <v>0</v>
      </c>
      <c r="L231" s="1195">
        <v>0</v>
      </c>
    </row>
    <row r="232" spans="1:12" ht="22.5" x14ac:dyDescent="0.2">
      <c r="A232" s="4"/>
      <c r="B232" s="4"/>
      <c r="C232" s="5" t="s">
        <v>296</v>
      </c>
      <c r="D232" s="6" t="s">
        <v>297</v>
      </c>
      <c r="E232" s="633">
        <v>113196</v>
      </c>
      <c r="F232" s="633">
        <f t="shared" si="161"/>
        <v>0</v>
      </c>
      <c r="G232" s="634">
        <v>113196</v>
      </c>
      <c r="H232" s="1195">
        <v>108632</v>
      </c>
      <c r="I232" s="1196">
        <f t="shared" si="162"/>
        <v>0.9596805540831832</v>
      </c>
      <c r="J232" s="1195">
        <v>0</v>
      </c>
      <c r="K232" s="1197">
        <v>0</v>
      </c>
      <c r="L232" s="1195">
        <v>0</v>
      </c>
    </row>
    <row r="233" spans="1:12" x14ac:dyDescent="0.2">
      <c r="A233" s="4"/>
      <c r="B233" s="4"/>
      <c r="C233" s="5" t="s">
        <v>243</v>
      </c>
      <c r="D233" s="6" t="s">
        <v>71</v>
      </c>
      <c r="E233" s="633">
        <v>340</v>
      </c>
      <c r="F233" s="633">
        <f t="shared" si="161"/>
        <v>0</v>
      </c>
      <c r="G233" s="634">
        <v>340</v>
      </c>
      <c r="H233" s="1195">
        <v>334</v>
      </c>
      <c r="I233" s="1196">
        <f t="shared" si="162"/>
        <v>0.98235294117647054</v>
      </c>
      <c r="J233" s="1195">
        <v>0</v>
      </c>
      <c r="K233" s="1197">
        <v>0</v>
      </c>
      <c r="L233" s="1195">
        <v>0</v>
      </c>
    </row>
    <row r="234" spans="1:12" ht="15" x14ac:dyDescent="0.2">
      <c r="A234" s="3"/>
      <c r="B234" s="626" t="s">
        <v>136</v>
      </c>
      <c r="C234" s="624"/>
      <c r="D234" s="625" t="s">
        <v>137</v>
      </c>
      <c r="E234" s="631">
        <f>SUM(E235:E255)</f>
        <v>5459315</v>
      </c>
      <c r="F234" s="631">
        <f t="shared" ref="F234:G234" si="163">SUM(F235:F255)</f>
        <v>-152032</v>
      </c>
      <c r="G234" s="631">
        <f t="shared" si="163"/>
        <v>5307283</v>
      </c>
      <c r="H234" s="631">
        <f t="shared" ref="H234" si="164">SUM(H235:H255)</f>
        <v>5282990.4300000006</v>
      </c>
      <c r="I234" s="640">
        <f>H234/G234</f>
        <v>0.99542278600933864</v>
      </c>
      <c r="J234" s="631">
        <f t="shared" ref="J234" si="165">SUM(J235:J255)</f>
        <v>289692.67</v>
      </c>
      <c r="K234" s="632">
        <f t="shared" ref="K234:L234" si="166">SUM(K235:K255)</f>
        <v>0</v>
      </c>
      <c r="L234" s="1445">
        <f t="shared" si="166"/>
        <v>0</v>
      </c>
    </row>
    <row r="235" spans="1:12" ht="45" x14ac:dyDescent="0.2">
      <c r="A235" s="4"/>
      <c r="B235" s="4"/>
      <c r="C235" s="5" t="s">
        <v>337</v>
      </c>
      <c r="D235" s="6" t="s">
        <v>338</v>
      </c>
      <c r="E235" s="633">
        <v>1350000</v>
      </c>
      <c r="F235" s="633">
        <f>G235-E235</f>
        <v>3564</v>
      </c>
      <c r="G235" s="634">
        <v>1353564</v>
      </c>
      <c r="H235" s="1195">
        <v>1353564</v>
      </c>
      <c r="I235" s="1196">
        <f>H235/G235</f>
        <v>1</v>
      </c>
      <c r="J235" s="1195">
        <v>0</v>
      </c>
      <c r="K235" s="1197">
        <v>0</v>
      </c>
      <c r="L235" s="1195">
        <v>0</v>
      </c>
    </row>
    <row r="236" spans="1:12" ht="22.5" x14ac:dyDescent="0.2">
      <c r="A236" s="4"/>
      <c r="B236" s="4"/>
      <c r="C236" s="5" t="s">
        <v>333</v>
      </c>
      <c r="D236" s="6" t="s">
        <v>334</v>
      </c>
      <c r="E236" s="633">
        <v>430000</v>
      </c>
      <c r="F236" s="633">
        <f t="shared" ref="F236:F255" si="167">G236-E236</f>
        <v>24458</v>
      </c>
      <c r="G236" s="634">
        <v>454458</v>
      </c>
      <c r="H236" s="1195">
        <v>453078.56</v>
      </c>
      <c r="I236" s="1196">
        <f t="shared" ref="I236:I255" si="168">H236/G236</f>
        <v>0.99696464799827489</v>
      </c>
      <c r="J236" s="1195">
        <v>0</v>
      </c>
      <c r="K236" s="1197">
        <v>0</v>
      </c>
      <c r="L236" s="1195">
        <v>0</v>
      </c>
    </row>
    <row r="237" spans="1:12" ht="22.5" x14ac:dyDescent="0.2">
      <c r="A237" s="4"/>
      <c r="B237" s="4"/>
      <c r="C237" s="5" t="s">
        <v>276</v>
      </c>
      <c r="D237" s="6" t="s">
        <v>277</v>
      </c>
      <c r="E237" s="633">
        <v>125199</v>
      </c>
      <c r="F237" s="633">
        <f t="shared" si="167"/>
        <v>-3630</v>
      </c>
      <c r="G237" s="634">
        <v>121569</v>
      </c>
      <c r="H237" s="1195">
        <v>121259.95</v>
      </c>
      <c r="I237" s="1196">
        <f t="shared" si="168"/>
        <v>0.99745782230667357</v>
      </c>
      <c r="J237" s="1195">
        <v>715.01</v>
      </c>
      <c r="K237" s="1197">
        <v>0</v>
      </c>
      <c r="L237" s="1195">
        <v>0</v>
      </c>
    </row>
    <row r="238" spans="1:12" x14ac:dyDescent="0.2">
      <c r="A238" s="4"/>
      <c r="B238" s="4"/>
      <c r="C238" s="5" t="s">
        <v>331</v>
      </c>
      <c r="D238" s="6" t="s">
        <v>332</v>
      </c>
      <c r="E238" s="633">
        <v>2190</v>
      </c>
      <c r="F238" s="633">
        <f t="shared" si="167"/>
        <v>-690</v>
      </c>
      <c r="G238" s="634">
        <v>1500</v>
      </c>
      <c r="H238" s="1195">
        <v>1400</v>
      </c>
      <c r="I238" s="1196">
        <f t="shared" si="168"/>
        <v>0.93333333333333335</v>
      </c>
      <c r="J238" s="1195">
        <v>0</v>
      </c>
      <c r="K238" s="1197">
        <v>0</v>
      </c>
      <c r="L238" s="1195">
        <v>0</v>
      </c>
    </row>
    <row r="239" spans="1:12" x14ac:dyDescent="0.2">
      <c r="A239" s="4"/>
      <c r="B239" s="4"/>
      <c r="C239" s="5" t="s">
        <v>206</v>
      </c>
      <c r="D239" s="6" t="s">
        <v>207</v>
      </c>
      <c r="E239" s="633">
        <v>2379227</v>
      </c>
      <c r="F239" s="633">
        <f t="shared" si="167"/>
        <v>-139500</v>
      </c>
      <c r="G239" s="634">
        <v>2239727</v>
      </c>
      <c r="H239" s="1195">
        <v>2233790.7599999998</v>
      </c>
      <c r="I239" s="1196">
        <f t="shared" si="168"/>
        <v>0.99734956983596657</v>
      </c>
      <c r="J239" s="1195">
        <v>45420.78</v>
      </c>
      <c r="K239" s="1197">
        <v>0</v>
      </c>
      <c r="L239" s="1195">
        <v>0</v>
      </c>
    </row>
    <row r="240" spans="1:12" x14ac:dyDescent="0.2">
      <c r="A240" s="4"/>
      <c r="B240" s="4"/>
      <c r="C240" s="5" t="s">
        <v>264</v>
      </c>
      <c r="D240" s="6" t="s">
        <v>265</v>
      </c>
      <c r="E240" s="633">
        <v>185500</v>
      </c>
      <c r="F240" s="633">
        <f t="shared" si="167"/>
        <v>-8012</v>
      </c>
      <c r="G240" s="634">
        <v>177488</v>
      </c>
      <c r="H240" s="1195">
        <v>177486.4</v>
      </c>
      <c r="I240" s="1196">
        <f t="shared" si="168"/>
        <v>0.9999909853060488</v>
      </c>
      <c r="J240" s="1195">
        <v>174947.77</v>
      </c>
      <c r="K240" s="1197">
        <v>0</v>
      </c>
      <c r="L240" s="1195">
        <v>0</v>
      </c>
    </row>
    <row r="241" spans="1:12" x14ac:dyDescent="0.2">
      <c r="A241" s="4"/>
      <c r="B241" s="4"/>
      <c r="C241" s="5" t="s">
        <v>208</v>
      </c>
      <c r="D241" s="6" t="s">
        <v>209</v>
      </c>
      <c r="E241" s="633">
        <v>467159</v>
      </c>
      <c r="F241" s="633">
        <f t="shared" si="167"/>
        <v>-56800</v>
      </c>
      <c r="G241" s="634">
        <v>410359</v>
      </c>
      <c r="H241" s="1195">
        <v>408658.74</v>
      </c>
      <c r="I241" s="1196">
        <f t="shared" si="168"/>
        <v>0.99585665234587273</v>
      </c>
      <c r="J241" s="1195">
        <v>56848.82</v>
      </c>
      <c r="K241" s="1197">
        <v>0</v>
      </c>
      <c r="L241" s="1195">
        <v>0</v>
      </c>
    </row>
    <row r="242" spans="1:12" x14ac:dyDescent="0.2">
      <c r="A242" s="4"/>
      <c r="B242" s="4"/>
      <c r="C242" s="5" t="s">
        <v>210</v>
      </c>
      <c r="D242" s="6" t="s">
        <v>211</v>
      </c>
      <c r="E242" s="633">
        <v>66420</v>
      </c>
      <c r="F242" s="633">
        <f t="shared" si="167"/>
        <v>-10700</v>
      </c>
      <c r="G242" s="634">
        <v>55720</v>
      </c>
      <c r="H242" s="1195">
        <v>53352.22</v>
      </c>
      <c r="I242" s="1196">
        <f t="shared" si="168"/>
        <v>0.95750574300071789</v>
      </c>
      <c r="J242" s="1195">
        <v>7998.44</v>
      </c>
      <c r="K242" s="1197">
        <v>0</v>
      </c>
      <c r="L242" s="1195">
        <v>0</v>
      </c>
    </row>
    <row r="243" spans="1:12" x14ac:dyDescent="0.2">
      <c r="A243" s="4"/>
      <c r="B243" s="4"/>
      <c r="C243" s="5" t="s">
        <v>220</v>
      </c>
      <c r="D243" s="6" t="s">
        <v>221</v>
      </c>
      <c r="E243" s="633">
        <v>5874</v>
      </c>
      <c r="F243" s="633">
        <f t="shared" si="167"/>
        <v>-42</v>
      </c>
      <c r="G243" s="634">
        <v>5832</v>
      </c>
      <c r="H243" s="1195">
        <v>5832</v>
      </c>
      <c r="I243" s="1196">
        <f t="shared" si="168"/>
        <v>1</v>
      </c>
      <c r="J243" s="1195">
        <v>0</v>
      </c>
      <c r="K243" s="1197">
        <v>0</v>
      </c>
      <c r="L243" s="1195">
        <v>0</v>
      </c>
    </row>
    <row r="244" spans="1:12" x14ac:dyDescent="0.2">
      <c r="A244" s="4"/>
      <c r="B244" s="4"/>
      <c r="C244" s="5" t="s">
        <v>212</v>
      </c>
      <c r="D244" s="6" t="s">
        <v>213</v>
      </c>
      <c r="E244" s="633">
        <v>59721</v>
      </c>
      <c r="F244" s="633">
        <f t="shared" si="167"/>
        <v>15500</v>
      </c>
      <c r="G244" s="634">
        <v>75221</v>
      </c>
      <c r="H244" s="1195">
        <v>75132.990000000005</v>
      </c>
      <c r="I244" s="1196">
        <f t="shared" si="168"/>
        <v>0.9988299809893515</v>
      </c>
      <c r="J244" s="1195">
        <v>0</v>
      </c>
      <c r="K244" s="1197">
        <v>0</v>
      </c>
      <c r="L244" s="1195">
        <v>0</v>
      </c>
    </row>
    <row r="245" spans="1:12" ht="22.5" x14ac:dyDescent="0.2">
      <c r="A245" s="4"/>
      <c r="B245" s="4"/>
      <c r="C245" s="5" t="s">
        <v>280</v>
      </c>
      <c r="D245" s="6" t="s">
        <v>281</v>
      </c>
      <c r="E245" s="633">
        <v>300</v>
      </c>
      <c r="F245" s="633">
        <f t="shared" si="167"/>
        <v>0</v>
      </c>
      <c r="G245" s="634">
        <v>300</v>
      </c>
      <c r="H245" s="1195">
        <v>96.4</v>
      </c>
      <c r="I245" s="1196">
        <f t="shared" si="168"/>
        <v>0.32133333333333336</v>
      </c>
      <c r="J245" s="1195">
        <v>0</v>
      </c>
      <c r="K245" s="1197">
        <v>0</v>
      </c>
      <c r="L245" s="1195">
        <v>0</v>
      </c>
    </row>
    <row r="246" spans="1:12" ht="22.5" x14ac:dyDescent="0.2">
      <c r="A246" s="4"/>
      <c r="B246" s="4"/>
      <c r="C246" s="5" t="s">
        <v>282</v>
      </c>
      <c r="D246" s="6" t="s">
        <v>283</v>
      </c>
      <c r="E246" s="633">
        <v>3710</v>
      </c>
      <c r="F246" s="633">
        <f t="shared" si="167"/>
        <v>0</v>
      </c>
      <c r="G246" s="634">
        <v>3710</v>
      </c>
      <c r="H246" s="1195">
        <v>3595.22</v>
      </c>
      <c r="I246" s="1196">
        <f t="shared" si="168"/>
        <v>0.96906199460916431</v>
      </c>
      <c r="J246" s="1195">
        <v>0</v>
      </c>
      <c r="K246" s="1197">
        <v>0</v>
      </c>
      <c r="L246" s="1195">
        <v>0</v>
      </c>
    </row>
    <row r="247" spans="1:12" x14ac:dyDescent="0.2">
      <c r="A247" s="4"/>
      <c r="B247" s="4"/>
      <c r="C247" s="5" t="s">
        <v>222</v>
      </c>
      <c r="D247" s="6" t="s">
        <v>223</v>
      </c>
      <c r="E247" s="633">
        <v>167300</v>
      </c>
      <c r="F247" s="633">
        <f t="shared" si="167"/>
        <v>22500</v>
      </c>
      <c r="G247" s="634">
        <v>189800</v>
      </c>
      <c r="H247" s="1195">
        <v>185596.53</v>
      </c>
      <c r="I247" s="1196">
        <f t="shared" si="168"/>
        <v>0.97785316122233934</v>
      </c>
      <c r="J247" s="1195">
        <v>3434.73</v>
      </c>
      <c r="K247" s="1197">
        <v>0</v>
      </c>
      <c r="L247" s="1195">
        <v>0</v>
      </c>
    </row>
    <row r="248" spans="1:12" x14ac:dyDescent="0.2">
      <c r="A248" s="4"/>
      <c r="B248" s="4"/>
      <c r="C248" s="5" t="s">
        <v>232</v>
      </c>
      <c r="D248" s="6" t="s">
        <v>233</v>
      </c>
      <c r="E248" s="633">
        <v>4000</v>
      </c>
      <c r="F248" s="633">
        <f t="shared" si="167"/>
        <v>0</v>
      </c>
      <c r="G248" s="634">
        <v>4000</v>
      </c>
      <c r="H248" s="1195">
        <v>3959.7</v>
      </c>
      <c r="I248" s="1196">
        <f t="shared" si="168"/>
        <v>0.98992499999999994</v>
      </c>
      <c r="J248" s="1195">
        <v>0</v>
      </c>
      <c r="K248" s="1197">
        <v>0</v>
      </c>
      <c r="L248" s="1195">
        <v>0</v>
      </c>
    </row>
    <row r="249" spans="1:12" x14ac:dyDescent="0.2">
      <c r="A249" s="4"/>
      <c r="B249" s="4"/>
      <c r="C249" s="5" t="s">
        <v>284</v>
      </c>
      <c r="D249" s="6" t="s">
        <v>285</v>
      </c>
      <c r="E249" s="633">
        <v>6860</v>
      </c>
      <c r="F249" s="633">
        <f t="shared" si="167"/>
        <v>-2400</v>
      </c>
      <c r="G249" s="634">
        <v>4460</v>
      </c>
      <c r="H249" s="1195">
        <v>3870</v>
      </c>
      <c r="I249" s="1196">
        <f t="shared" si="168"/>
        <v>0.86771300448430488</v>
      </c>
      <c r="J249" s="1195">
        <v>0</v>
      </c>
      <c r="K249" s="1197">
        <v>0</v>
      </c>
      <c r="L249" s="1195">
        <v>0</v>
      </c>
    </row>
    <row r="250" spans="1:12" x14ac:dyDescent="0.2">
      <c r="A250" s="4"/>
      <c r="B250" s="4"/>
      <c r="C250" s="5" t="s">
        <v>214</v>
      </c>
      <c r="D250" s="6" t="s">
        <v>215</v>
      </c>
      <c r="E250" s="633">
        <v>46160</v>
      </c>
      <c r="F250" s="633">
        <f t="shared" si="167"/>
        <v>1000</v>
      </c>
      <c r="G250" s="634">
        <v>47160</v>
      </c>
      <c r="H250" s="1195">
        <v>46912.02</v>
      </c>
      <c r="I250" s="1196">
        <f t="shared" si="168"/>
        <v>0.99474173027989821</v>
      </c>
      <c r="J250" s="1195">
        <v>96.69</v>
      </c>
      <c r="K250" s="1197">
        <v>0</v>
      </c>
      <c r="L250" s="1195">
        <v>0</v>
      </c>
    </row>
    <row r="251" spans="1:12" x14ac:dyDescent="0.2">
      <c r="A251" s="4"/>
      <c r="B251" s="4"/>
      <c r="C251" s="5" t="s">
        <v>286</v>
      </c>
      <c r="D251" s="6" t="s">
        <v>287</v>
      </c>
      <c r="E251" s="633">
        <v>1530</v>
      </c>
      <c r="F251" s="633">
        <f t="shared" si="167"/>
        <v>1400</v>
      </c>
      <c r="G251" s="634">
        <v>2930</v>
      </c>
      <c r="H251" s="1195">
        <v>2494.44</v>
      </c>
      <c r="I251" s="1196">
        <f t="shared" si="168"/>
        <v>0.85134470989761091</v>
      </c>
      <c r="J251" s="1195">
        <v>0</v>
      </c>
      <c r="K251" s="1197">
        <v>0</v>
      </c>
      <c r="L251" s="1195">
        <v>0</v>
      </c>
    </row>
    <row r="252" spans="1:12" ht="45" x14ac:dyDescent="0.2">
      <c r="A252" s="4"/>
      <c r="B252" s="4"/>
      <c r="C252" s="5" t="s">
        <v>290</v>
      </c>
      <c r="D252" s="6" t="s">
        <v>291</v>
      </c>
      <c r="E252" s="633">
        <v>5400</v>
      </c>
      <c r="F252" s="633">
        <f t="shared" si="167"/>
        <v>-680</v>
      </c>
      <c r="G252" s="634">
        <v>4720</v>
      </c>
      <c r="H252" s="1195">
        <v>4586.8599999999997</v>
      </c>
      <c r="I252" s="1196">
        <f t="shared" si="168"/>
        <v>0.97179237288135589</v>
      </c>
      <c r="J252" s="1195">
        <v>230.43</v>
      </c>
      <c r="K252" s="1197">
        <v>0</v>
      </c>
      <c r="L252" s="1195">
        <v>0</v>
      </c>
    </row>
    <row r="253" spans="1:12" x14ac:dyDescent="0.2">
      <c r="A253" s="4"/>
      <c r="B253" s="4"/>
      <c r="C253" s="5" t="s">
        <v>266</v>
      </c>
      <c r="D253" s="6" t="s">
        <v>267</v>
      </c>
      <c r="E253" s="633">
        <v>4000</v>
      </c>
      <c r="F253" s="633">
        <f t="shared" si="167"/>
        <v>2000</v>
      </c>
      <c r="G253" s="634">
        <v>6000</v>
      </c>
      <c r="H253" s="1195">
        <v>5032.6400000000003</v>
      </c>
      <c r="I253" s="1196">
        <f t="shared" si="168"/>
        <v>0.83877333333333337</v>
      </c>
      <c r="J253" s="1195">
        <v>0</v>
      </c>
      <c r="K253" s="1197">
        <v>0</v>
      </c>
      <c r="L253" s="1195">
        <v>0</v>
      </c>
    </row>
    <row r="254" spans="1:12" x14ac:dyDescent="0.2">
      <c r="A254" s="4"/>
      <c r="B254" s="4"/>
      <c r="C254" s="5" t="s">
        <v>216</v>
      </c>
      <c r="D254" s="6" t="s">
        <v>217</v>
      </c>
      <c r="E254" s="633">
        <v>2500</v>
      </c>
      <c r="F254" s="633">
        <f t="shared" si="167"/>
        <v>0</v>
      </c>
      <c r="G254" s="634">
        <v>2500</v>
      </c>
      <c r="H254" s="1195">
        <v>2491</v>
      </c>
      <c r="I254" s="1196">
        <f t="shared" si="168"/>
        <v>0.99639999999999995</v>
      </c>
      <c r="J254" s="1195">
        <v>0</v>
      </c>
      <c r="K254" s="1197">
        <v>0</v>
      </c>
      <c r="L254" s="1195">
        <v>0</v>
      </c>
    </row>
    <row r="255" spans="1:12" ht="22.5" x14ac:dyDescent="0.2">
      <c r="A255" s="4"/>
      <c r="B255" s="4"/>
      <c r="C255" s="5" t="s">
        <v>296</v>
      </c>
      <c r="D255" s="6" t="s">
        <v>297</v>
      </c>
      <c r="E255" s="633">
        <v>146265</v>
      </c>
      <c r="F255" s="633">
        <f t="shared" si="167"/>
        <v>0</v>
      </c>
      <c r="G255" s="634">
        <v>146265</v>
      </c>
      <c r="H255" s="1195">
        <v>140800</v>
      </c>
      <c r="I255" s="1196">
        <f t="shared" si="168"/>
        <v>0.96263631080572931</v>
      </c>
      <c r="J255" s="1195">
        <v>0</v>
      </c>
      <c r="K255" s="1197">
        <v>0</v>
      </c>
      <c r="L255" s="1442">
        <v>0</v>
      </c>
    </row>
    <row r="256" spans="1:12" ht="15" x14ac:dyDescent="0.2">
      <c r="A256" s="3"/>
      <c r="B256" s="626" t="s">
        <v>339</v>
      </c>
      <c r="C256" s="624"/>
      <c r="D256" s="625" t="s">
        <v>340</v>
      </c>
      <c r="E256" s="631">
        <f>E257</f>
        <v>900000</v>
      </c>
      <c r="F256" s="631">
        <f t="shared" ref="F256:G256" si="169">F257</f>
        <v>-49958</v>
      </c>
      <c r="G256" s="631">
        <f t="shared" si="169"/>
        <v>850042</v>
      </c>
      <c r="H256" s="631">
        <f t="shared" ref="H256" si="170">H257</f>
        <v>849461.75</v>
      </c>
      <c r="I256" s="640">
        <f>H256/G256</f>
        <v>0.99931738667030567</v>
      </c>
      <c r="J256" s="631">
        <f t="shared" ref="J256" si="171">J257</f>
        <v>0</v>
      </c>
      <c r="K256" s="632">
        <f t="shared" ref="K256" si="172">K257</f>
        <v>0</v>
      </c>
      <c r="L256" s="638">
        <f t="shared" ref="L256" si="173">L257</f>
        <v>0</v>
      </c>
    </row>
    <row r="257" spans="1:12" x14ac:dyDescent="0.2">
      <c r="A257" s="4"/>
      <c r="B257" s="4"/>
      <c r="C257" s="5" t="s">
        <v>214</v>
      </c>
      <c r="D257" s="6" t="s">
        <v>215</v>
      </c>
      <c r="E257" s="633">
        <v>900000</v>
      </c>
      <c r="F257" s="633">
        <f>G257-E257</f>
        <v>-49958</v>
      </c>
      <c r="G257" s="634">
        <v>850042</v>
      </c>
      <c r="H257" s="1195">
        <v>849461.75</v>
      </c>
      <c r="I257" s="1196">
        <f>H257/G257</f>
        <v>0.99931738667030567</v>
      </c>
      <c r="J257" s="1195">
        <v>0</v>
      </c>
      <c r="K257" s="1197">
        <v>0</v>
      </c>
      <c r="L257" s="1195">
        <v>0</v>
      </c>
    </row>
    <row r="258" spans="1:12" ht="22.5" x14ac:dyDescent="0.2">
      <c r="A258" s="3"/>
      <c r="B258" s="626" t="s">
        <v>341</v>
      </c>
      <c r="C258" s="624"/>
      <c r="D258" s="625" t="s">
        <v>342</v>
      </c>
      <c r="E258" s="631">
        <f>SUM(E259:E273)</f>
        <v>576330</v>
      </c>
      <c r="F258" s="631">
        <f t="shared" ref="F258:G258" si="174">SUM(F259:F273)</f>
        <v>6000</v>
      </c>
      <c r="G258" s="631">
        <f t="shared" si="174"/>
        <v>582330</v>
      </c>
      <c r="H258" s="631">
        <f t="shared" ref="H258" si="175">SUM(H259:H273)</f>
        <v>578161.93102231063</v>
      </c>
      <c r="I258" s="640">
        <f>H258/G258</f>
        <v>0.99284242787132837</v>
      </c>
      <c r="J258" s="631">
        <f t="shared" ref="J258" si="176">SUM(J259:J273)</f>
        <v>47977.44000000001</v>
      </c>
      <c r="K258" s="632">
        <f t="shared" ref="K258" si="177">SUM(K259:K273)</f>
        <v>0</v>
      </c>
      <c r="L258" s="638">
        <f t="shared" ref="L258" si="178">SUM(L259:L273)</f>
        <v>0</v>
      </c>
    </row>
    <row r="259" spans="1:12" ht="22.5" x14ac:dyDescent="0.2">
      <c r="A259" s="4"/>
      <c r="B259" s="4"/>
      <c r="C259" s="5" t="s">
        <v>276</v>
      </c>
      <c r="D259" s="6" t="s">
        <v>277</v>
      </c>
      <c r="E259" s="633">
        <v>1200</v>
      </c>
      <c r="F259" s="633">
        <f>G259-E259</f>
        <v>-570</v>
      </c>
      <c r="G259" s="634">
        <v>630</v>
      </c>
      <c r="H259" s="1195">
        <v>629.24</v>
      </c>
      <c r="I259" s="1196">
        <f>H259/G259</f>
        <v>0.99879365079365079</v>
      </c>
      <c r="J259" s="1195">
        <v>0</v>
      </c>
      <c r="K259" s="1197">
        <v>0</v>
      </c>
      <c r="L259" s="1446">
        <v>0</v>
      </c>
    </row>
    <row r="260" spans="1:12" x14ac:dyDescent="0.2">
      <c r="A260" s="4"/>
      <c r="B260" s="4"/>
      <c r="C260" s="5" t="s">
        <v>206</v>
      </c>
      <c r="D260" s="6" t="s">
        <v>207</v>
      </c>
      <c r="E260" s="633">
        <v>391453</v>
      </c>
      <c r="F260" s="633">
        <f t="shared" ref="F260:F273" si="179">G260-E260</f>
        <v>0</v>
      </c>
      <c r="G260" s="634">
        <v>391453</v>
      </c>
      <c r="H260" s="1195">
        <v>391398.87</v>
      </c>
      <c r="I260" s="1196">
        <f t="shared" ref="I260:I273" si="180">H260/G260</f>
        <v>0.99986172030869602</v>
      </c>
      <c r="J260" s="1195">
        <v>8698.15</v>
      </c>
      <c r="K260" s="1197">
        <v>0</v>
      </c>
      <c r="L260" s="1195">
        <v>0</v>
      </c>
    </row>
    <row r="261" spans="1:12" x14ac:dyDescent="0.2">
      <c r="A261" s="4"/>
      <c r="B261" s="4"/>
      <c r="C261" s="5" t="s">
        <v>264</v>
      </c>
      <c r="D261" s="6" t="s">
        <v>265</v>
      </c>
      <c r="E261" s="633">
        <v>33200</v>
      </c>
      <c r="F261" s="633">
        <f t="shared" si="179"/>
        <v>-2200</v>
      </c>
      <c r="G261" s="634">
        <v>31000</v>
      </c>
      <c r="H261" s="1195">
        <v>30912.25</v>
      </c>
      <c r="I261" s="1196">
        <f t="shared" si="180"/>
        <v>0.99716935483870972</v>
      </c>
      <c r="J261" s="1195">
        <v>31580.14</v>
      </c>
      <c r="K261" s="1197">
        <v>0</v>
      </c>
      <c r="L261" s="1195">
        <v>0</v>
      </c>
    </row>
    <row r="262" spans="1:12" x14ac:dyDescent="0.2">
      <c r="A262" s="4"/>
      <c r="B262" s="4"/>
      <c r="C262" s="5" t="s">
        <v>208</v>
      </c>
      <c r="D262" s="6" t="s">
        <v>209</v>
      </c>
      <c r="E262" s="633">
        <v>74155</v>
      </c>
      <c r="F262" s="633">
        <f t="shared" si="179"/>
        <v>0</v>
      </c>
      <c r="G262" s="634">
        <v>74155</v>
      </c>
      <c r="H262" s="1195">
        <v>73632.56</v>
      </c>
      <c r="I262" s="1196">
        <f t="shared" si="180"/>
        <v>0.99295475692805601</v>
      </c>
      <c r="J262" s="1195">
        <v>6439.83</v>
      </c>
      <c r="K262" s="1197">
        <v>0</v>
      </c>
      <c r="L262" s="1195">
        <v>0</v>
      </c>
    </row>
    <row r="263" spans="1:12" x14ac:dyDescent="0.2">
      <c r="A263" s="4"/>
      <c r="B263" s="4"/>
      <c r="C263" s="5" t="s">
        <v>210</v>
      </c>
      <c r="D263" s="6" t="s">
        <v>211</v>
      </c>
      <c r="E263" s="633">
        <v>10624</v>
      </c>
      <c r="F263" s="633">
        <f t="shared" si="179"/>
        <v>-1000</v>
      </c>
      <c r="G263" s="634">
        <v>9624</v>
      </c>
      <c r="H263" s="1195">
        <v>8757.4699999999993</v>
      </c>
      <c r="I263" s="1196">
        <f t="shared" si="180"/>
        <v>0.90996155444721527</v>
      </c>
      <c r="J263" s="1195">
        <v>840.51</v>
      </c>
      <c r="K263" s="1197">
        <v>0</v>
      </c>
      <c r="L263" s="1195">
        <v>0</v>
      </c>
    </row>
    <row r="264" spans="1:12" x14ac:dyDescent="0.2">
      <c r="A264" s="4"/>
      <c r="B264" s="4"/>
      <c r="C264" s="5" t="s">
        <v>220</v>
      </c>
      <c r="D264" s="6" t="s">
        <v>221</v>
      </c>
      <c r="E264" s="633">
        <v>9000</v>
      </c>
      <c r="F264" s="633">
        <f t="shared" si="179"/>
        <v>1000</v>
      </c>
      <c r="G264" s="634">
        <v>10000</v>
      </c>
      <c r="H264" s="1195">
        <v>9509</v>
      </c>
      <c r="I264" s="1196">
        <f t="shared" si="180"/>
        <v>0.95089999999999997</v>
      </c>
      <c r="J264" s="1195">
        <v>55</v>
      </c>
      <c r="K264" s="1197">
        <v>0</v>
      </c>
      <c r="L264" s="1195">
        <v>0</v>
      </c>
    </row>
    <row r="265" spans="1:12" x14ac:dyDescent="0.2">
      <c r="A265" s="4"/>
      <c r="B265" s="4"/>
      <c r="C265" s="5" t="s">
        <v>212</v>
      </c>
      <c r="D265" s="6" t="s">
        <v>213</v>
      </c>
      <c r="E265" s="633">
        <v>12000</v>
      </c>
      <c r="F265" s="633">
        <f t="shared" si="179"/>
        <v>7700</v>
      </c>
      <c r="G265" s="634">
        <v>19700</v>
      </c>
      <c r="H265" s="1195">
        <v>19684.55</v>
      </c>
      <c r="I265" s="1196">
        <f t="shared" si="180"/>
        <v>0.99921573604060909</v>
      </c>
      <c r="J265" s="1195">
        <v>0</v>
      </c>
      <c r="K265" s="1197">
        <v>0</v>
      </c>
      <c r="L265" s="1195">
        <v>0</v>
      </c>
    </row>
    <row r="266" spans="1:12" x14ac:dyDescent="0.2">
      <c r="A266" s="4"/>
      <c r="B266" s="4"/>
      <c r="C266" s="5" t="s">
        <v>222</v>
      </c>
      <c r="D266" s="6" t="s">
        <v>223</v>
      </c>
      <c r="E266" s="633">
        <v>4000</v>
      </c>
      <c r="F266" s="633">
        <f t="shared" si="179"/>
        <v>0</v>
      </c>
      <c r="G266" s="634">
        <v>4000</v>
      </c>
      <c r="H266" s="1195">
        <v>3542.74</v>
      </c>
      <c r="I266" s="1196">
        <f t="shared" si="180"/>
        <v>0.88568499999999994</v>
      </c>
      <c r="J266" s="1195">
        <v>0</v>
      </c>
      <c r="K266" s="1197">
        <v>0</v>
      </c>
      <c r="L266" s="1195">
        <v>0</v>
      </c>
    </row>
    <row r="267" spans="1:12" x14ac:dyDescent="0.2">
      <c r="A267" s="4"/>
      <c r="B267" s="4"/>
      <c r="C267" s="5" t="s">
        <v>284</v>
      </c>
      <c r="D267" s="6" t="s">
        <v>285</v>
      </c>
      <c r="E267" s="633">
        <v>700</v>
      </c>
      <c r="F267" s="633">
        <f t="shared" si="179"/>
        <v>0</v>
      </c>
      <c r="G267" s="634">
        <v>700</v>
      </c>
      <c r="H267" s="1195">
        <v>400</v>
      </c>
      <c r="I267" s="1196">
        <f t="shared" si="180"/>
        <v>0.5714285714285714</v>
      </c>
      <c r="J267" s="1195">
        <v>0</v>
      </c>
      <c r="K267" s="1197">
        <v>0</v>
      </c>
      <c r="L267" s="1195">
        <v>0</v>
      </c>
    </row>
    <row r="268" spans="1:12" x14ac:dyDescent="0.2">
      <c r="A268" s="4"/>
      <c r="B268" s="4"/>
      <c r="C268" s="5" t="s">
        <v>214</v>
      </c>
      <c r="D268" s="6" t="s">
        <v>215</v>
      </c>
      <c r="E268" s="633">
        <v>16700</v>
      </c>
      <c r="F268" s="633">
        <f t="shared" si="179"/>
        <v>3300</v>
      </c>
      <c r="G268" s="634">
        <v>20000</v>
      </c>
      <c r="H268" s="1195">
        <v>19839.689999999999</v>
      </c>
      <c r="I268" s="1196">
        <f t="shared" si="180"/>
        <v>0.99198449999999994</v>
      </c>
      <c r="J268" s="1195">
        <v>0</v>
      </c>
      <c r="K268" s="1197">
        <v>0</v>
      </c>
      <c r="L268" s="1195">
        <v>0</v>
      </c>
    </row>
    <row r="269" spans="1:12" x14ac:dyDescent="0.2">
      <c r="A269" s="4"/>
      <c r="B269" s="4"/>
      <c r="C269" s="5" t="s">
        <v>286</v>
      </c>
      <c r="D269" s="6" t="s">
        <v>287</v>
      </c>
      <c r="E269" s="633">
        <v>2700</v>
      </c>
      <c r="F269" s="633">
        <f t="shared" si="179"/>
        <v>-230</v>
      </c>
      <c r="G269" s="634">
        <v>2470</v>
      </c>
      <c r="H269" s="1195">
        <v>2232.06</v>
      </c>
      <c r="I269" s="1196">
        <f t="shared" si="180"/>
        <v>0.90366801619433201</v>
      </c>
      <c r="J269" s="1195">
        <v>220.8</v>
      </c>
      <c r="K269" s="1197">
        <v>0</v>
      </c>
      <c r="L269" s="1195">
        <v>0</v>
      </c>
    </row>
    <row r="270" spans="1:12" ht="45" x14ac:dyDescent="0.2">
      <c r="A270" s="4"/>
      <c r="B270" s="4"/>
      <c r="C270" s="5" t="s">
        <v>290</v>
      </c>
      <c r="D270" s="6" t="s">
        <v>291</v>
      </c>
      <c r="E270" s="633">
        <v>2650</v>
      </c>
      <c r="F270" s="633">
        <f t="shared" si="179"/>
        <v>-500</v>
      </c>
      <c r="G270" s="634">
        <v>2150</v>
      </c>
      <c r="H270" s="1195">
        <v>2000.42</v>
      </c>
      <c r="I270" s="1196">
        <f t="shared" si="180"/>
        <v>0.93042790697674427</v>
      </c>
      <c r="J270" s="1195">
        <v>143.01</v>
      </c>
      <c r="K270" s="1197">
        <v>0</v>
      </c>
      <c r="L270" s="1195">
        <v>0</v>
      </c>
    </row>
    <row r="271" spans="1:12" x14ac:dyDescent="0.2">
      <c r="A271" s="4"/>
      <c r="B271" s="4"/>
      <c r="C271" s="5" t="s">
        <v>266</v>
      </c>
      <c r="D271" s="6" t="s">
        <v>267</v>
      </c>
      <c r="E271" s="633">
        <v>5000</v>
      </c>
      <c r="F271" s="633">
        <f t="shared" si="179"/>
        <v>-500</v>
      </c>
      <c r="G271" s="634">
        <v>4500</v>
      </c>
      <c r="H271" s="1195">
        <v>4331.0810223106901</v>
      </c>
      <c r="I271" s="1196">
        <f t="shared" si="180"/>
        <v>0.96246244940237557</v>
      </c>
      <c r="J271" s="1195">
        <v>0</v>
      </c>
      <c r="K271" s="1197">
        <v>0</v>
      </c>
      <c r="L271" s="1195">
        <v>0</v>
      </c>
    </row>
    <row r="272" spans="1:12" ht="22.5" x14ac:dyDescent="0.2">
      <c r="A272" s="4"/>
      <c r="B272" s="4"/>
      <c r="C272" s="5" t="s">
        <v>296</v>
      </c>
      <c r="D272" s="6" t="s">
        <v>297</v>
      </c>
      <c r="E272" s="633">
        <v>10748</v>
      </c>
      <c r="F272" s="633">
        <f t="shared" si="179"/>
        <v>0</v>
      </c>
      <c r="G272" s="634">
        <v>10748</v>
      </c>
      <c r="H272" s="1195">
        <v>10223</v>
      </c>
      <c r="I272" s="1196">
        <f t="shared" si="180"/>
        <v>0.9511537030145143</v>
      </c>
      <c r="J272" s="1195">
        <v>0</v>
      </c>
      <c r="K272" s="1197">
        <v>0</v>
      </c>
      <c r="L272" s="1195">
        <v>0</v>
      </c>
    </row>
    <row r="273" spans="1:12" ht="22.5" x14ac:dyDescent="0.2">
      <c r="A273" s="4"/>
      <c r="B273" s="4"/>
      <c r="C273" s="5" t="s">
        <v>218</v>
      </c>
      <c r="D273" s="6" t="s">
        <v>219</v>
      </c>
      <c r="E273" s="633">
        <v>2200</v>
      </c>
      <c r="F273" s="633">
        <f t="shared" si="179"/>
        <v>-1000</v>
      </c>
      <c r="G273" s="634">
        <v>1200</v>
      </c>
      <c r="H273" s="1195">
        <v>1069</v>
      </c>
      <c r="I273" s="1196">
        <f t="shared" si="180"/>
        <v>0.89083333333333337</v>
      </c>
      <c r="J273" s="1195">
        <v>0</v>
      </c>
      <c r="K273" s="1197">
        <v>0</v>
      </c>
      <c r="L273" s="1442">
        <v>0</v>
      </c>
    </row>
    <row r="274" spans="1:12" ht="15" x14ac:dyDescent="0.2">
      <c r="A274" s="3"/>
      <c r="B274" s="626" t="s">
        <v>343</v>
      </c>
      <c r="C274" s="624"/>
      <c r="D274" s="625" t="s">
        <v>344</v>
      </c>
      <c r="E274" s="631">
        <f>SUM(E275:E277)</f>
        <v>87061</v>
      </c>
      <c r="F274" s="631">
        <f t="shared" ref="F274:G274" si="181">SUM(F275:F277)</f>
        <v>656</v>
      </c>
      <c r="G274" s="631">
        <f t="shared" si="181"/>
        <v>87717</v>
      </c>
      <c r="H274" s="631">
        <f t="shared" ref="H274" si="182">SUM(H275:H277)</f>
        <v>81380.11</v>
      </c>
      <c r="I274" s="640">
        <f>H274/G274</f>
        <v>0.92775756124810471</v>
      </c>
      <c r="J274" s="631">
        <f t="shared" ref="J274" si="183">SUM(J275:J277)</f>
        <v>0</v>
      </c>
      <c r="K274" s="632">
        <f t="shared" ref="K274" si="184">SUM(K275:K277)</f>
        <v>0</v>
      </c>
      <c r="L274" s="638">
        <f t="shared" ref="L274" si="185">SUM(L275:L277)</f>
        <v>0</v>
      </c>
    </row>
    <row r="275" spans="1:12" x14ac:dyDescent="0.2">
      <c r="A275" s="4"/>
      <c r="B275" s="4"/>
      <c r="C275" s="5" t="s">
        <v>212</v>
      </c>
      <c r="D275" s="6" t="s">
        <v>213</v>
      </c>
      <c r="E275" s="633">
        <v>3000</v>
      </c>
      <c r="F275" s="633">
        <f>G275-E275</f>
        <v>0</v>
      </c>
      <c r="G275" s="634">
        <v>3000</v>
      </c>
      <c r="H275" s="1195">
        <v>2736.45</v>
      </c>
      <c r="I275" s="1196">
        <f>H275/G275</f>
        <v>0.91214999999999991</v>
      </c>
      <c r="J275" s="1195">
        <v>0</v>
      </c>
      <c r="K275" s="1197">
        <v>0</v>
      </c>
      <c r="L275" s="1195">
        <v>0</v>
      </c>
    </row>
    <row r="276" spans="1:12" x14ac:dyDescent="0.2">
      <c r="A276" s="4"/>
      <c r="B276" s="4"/>
      <c r="C276" s="5" t="s">
        <v>214</v>
      </c>
      <c r="D276" s="6" t="s">
        <v>215</v>
      </c>
      <c r="E276" s="633">
        <v>25000</v>
      </c>
      <c r="F276" s="633">
        <f t="shared" ref="F276:F277" si="186">G276-E276</f>
        <v>200</v>
      </c>
      <c r="G276" s="634">
        <v>25200</v>
      </c>
      <c r="H276" s="1195">
        <v>21158</v>
      </c>
      <c r="I276" s="1196">
        <f t="shared" ref="I276:I277" si="187">H276/G276</f>
        <v>0.83960317460317457</v>
      </c>
      <c r="J276" s="1195">
        <v>0</v>
      </c>
      <c r="K276" s="1197">
        <v>0</v>
      </c>
      <c r="L276" s="1195">
        <v>0</v>
      </c>
    </row>
    <row r="277" spans="1:12" ht="22.5" x14ac:dyDescent="0.2">
      <c r="A277" s="4"/>
      <c r="B277" s="4"/>
      <c r="C277" s="5" t="s">
        <v>218</v>
      </c>
      <c r="D277" s="6" t="s">
        <v>219</v>
      </c>
      <c r="E277" s="633">
        <v>59061</v>
      </c>
      <c r="F277" s="633">
        <f t="shared" si="186"/>
        <v>456</v>
      </c>
      <c r="G277" s="634">
        <v>59517</v>
      </c>
      <c r="H277" s="1195">
        <v>57485.66</v>
      </c>
      <c r="I277" s="1196">
        <f t="shared" si="187"/>
        <v>0.96586958348035024</v>
      </c>
      <c r="J277" s="1195">
        <v>0</v>
      </c>
      <c r="K277" s="1197">
        <v>0</v>
      </c>
      <c r="L277" s="1195">
        <v>0</v>
      </c>
    </row>
    <row r="278" spans="1:12" ht="15" x14ac:dyDescent="0.2">
      <c r="A278" s="3"/>
      <c r="B278" s="626" t="s">
        <v>138</v>
      </c>
      <c r="C278" s="624"/>
      <c r="D278" s="625" t="s">
        <v>139</v>
      </c>
      <c r="E278" s="631">
        <f>SUM(E279:E290)</f>
        <v>633517</v>
      </c>
      <c r="F278" s="631">
        <f t="shared" ref="F278:G278" si="188">SUM(F279:F290)</f>
        <v>31137</v>
      </c>
      <c r="G278" s="631">
        <f t="shared" si="188"/>
        <v>664654</v>
      </c>
      <c r="H278" s="631">
        <f t="shared" ref="H278" si="189">SUM(H279:H290)</f>
        <v>644709.17999999993</v>
      </c>
      <c r="I278" s="640">
        <f>H278/G278</f>
        <v>0.96999217638049262</v>
      </c>
      <c r="J278" s="631">
        <f t="shared" ref="J278" si="190">SUM(J279:J290)</f>
        <v>27681.74</v>
      </c>
      <c r="K278" s="632">
        <f t="shared" ref="K278" si="191">SUM(K279:K290)</f>
        <v>0</v>
      </c>
      <c r="L278" s="638">
        <f t="shared" ref="L278" si="192">SUM(L279:L290)</f>
        <v>0</v>
      </c>
    </row>
    <row r="279" spans="1:12" x14ac:dyDescent="0.2">
      <c r="A279" s="4"/>
      <c r="B279" s="4"/>
      <c r="C279" s="5" t="s">
        <v>206</v>
      </c>
      <c r="D279" s="6" t="s">
        <v>207</v>
      </c>
      <c r="E279" s="633">
        <v>235907</v>
      </c>
      <c r="F279" s="633">
        <f>G279-E279</f>
        <v>-10500</v>
      </c>
      <c r="G279" s="634">
        <v>225407</v>
      </c>
      <c r="H279" s="1195">
        <v>224475.01</v>
      </c>
      <c r="I279" s="1196">
        <f>H279/G279</f>
        <v>0.99586530143251983</v>
      </c>
      <c r="J279" s="1195">
        <v>4784.18</v>
      </c>
      <c r="K279" s="1197">
        <v>0</v>
      </c>
      <c r="L279" s="1195">
        <v>0</v>
      </c>
    </row>
    <row r="280" spans="1:12" x14ac:dyDescent="0.2">
      <c r="A280" s="4"/>
      <c r="B280" s="4"/>
      <c r="C280" s="5" t="s">
        <v>264</v>
      </c>
      <c r="D280" s="6" t="s">
        <v>265</v>
      </c>
      <c r="E280" s="633">
        <v>18500</v>
      </c>
      <c r="F280" s="633">
        <f t="shared" ref="F280:F290" si="193">G280-E280</f>
        <v>-1563</v>
      </c>
      <c r="G280" s="634">
        <v>16937</v>
      </c>
      <c r="H280" s="1195">
        <v>16932.349999999999</v>
      </c>
      <c r="I280" s="1196">
        <f t="shared" ref="I280:I290" si="194">H280/G280</f>
        <v>0.99972545314990835</v>
      </c>
      <c r="J280" s="1195">
        <v>17542.02</v>
      </c>
      <c r="K280" s="1197">
        <v>0</v>
      </c>
      <c r="L280" s="1195">
        <v>0</v>
      </c>
    </row>
    <row r="281" spans="1:12" x14ac:dyDescent="0.2">
      <c r="A281" s="4"/>
      <c r="B281" s="4"/>
      <c r="C281" s="5" t="s">
        <v>208</v>
      </c>
      <c r="D281" s="6" t="s">
        <v>209</v>
      </c>
      <c r="E281" s="633">
        <v>43667</v>
      </c>
      <c r="F281" s="633">
        <f t="shared" si="193"/>
        <v>3000</v>
      </c>
      <c r="G281" s="634">
        <v>46667</v>
      </c>
      <c r="H281" s="1195">
        <v>45431.93</v>
      </c>
      <c r="I281" s="1196">
        <f t="shared" si="194"/>
        <v>0.97353440332569052</v>
      </c>
      <c r="J281" s="1195">
        <v>4623.4799999999996</v>
      </c>
      <c r="K281" s="1197">
        <v>0</v>
      </c>
      <c r="L281" s="1195">
        <v>0</v>
      </c>
    </row>
    <row r="282" spans="1:12" x14ac:dyDescent="0.2">
      <c r="A282" s="4"/>
      <c r="B282" s="4"/>
      <c r="C282" s="5" t="s">
        <v>210</v>
      </c>
      <c r="D282" s="6" t="s">
        <v>211</v>
      </c>
      <c r="E282" s="633">
        <v>6233</v>
      </c>
      <c r="F282" s="633">
        <f t="shared" si="193"/>
        <v>200</v>
      </c>
      <c r="G282" s="634">
        <v>6433</v>
      </c>
      <c r="H282" s="1195">
        <v>4918.68</v>
      </c>
      <c r="I282" s="1196">
        <f t="shared" si="194"/>
        <v>0.76460127467744443</v>
      </c>
      <c r="J282" s="1195">
        <v>732.06</v>
      </c>
      <c r="K282" s="1197">
        <v>0</v>
      </c>
      <c r="L282" s="1195">
        <v>0</v>
      </c>
    </row>
    <row r="283" spans="1:12" x14ac:dyDescent="0.2">
      <c r="A283" s="4"/>
      <c r="B283" s="4"/>
      <c r="C283" s="5" t="s">
        <v>220</v>
      </c>
      <c r="D283" s="6" t="s">
        <v>221</v>
      </c>
      <c r="E283" s="633">
        <v>0</v>
      </c>
      <c r="F283" s="633">
        <f t="shared" si="193"/>
        <v>800</v>
      </c>
      <c r="G283" s="634">
        <v>800</v>
      </c>
      <c r="H283" s="1195">
        <v>800</v>
      </c>
      <c r="I283" s="1196">
        <f t="shared" si="194"/>
        <v>1</v>
      </c>
      <c r="J283" s="1195">
        <v>0</v>
      </c>
      <c r="K283" s="1197">
        <v>0</v>
      </c>
      <c r="L283" s="1195">
        <v>0</v>
      </c>
    </row>
    <row r="284" spans="1:12" x14ac:dyDescent="0.2">
      <c r="A284" s="4"/>
      <c r="B284" s="4"/>
      <c r="C284" s="5" t="s">
        <v>212</v>
      </c>
      <c r="D284" s="6" t="s">
        <v>213</v>
      </c>
      <c r="E284" s="633">
        <v>7300</v>
      </c>
      <c r="F284" s="633">
        <f t="shared" si="193"/>
        <v>0</v>
      </c>
      <c r="G284" s="634">
        <v>7300</v>
      </c>
      <c r="H284" s="1195">
        <v>7296.24</v>
      </c>
      <c r="I284" s="1196">
        <f t="shared" si="194"/>
        <v>0.99948493150684925</v>
      </c>
      <c r="J284" s="1195">
        <v>0</v>
      </c>
      <c r="K284" s="1197">
        <v>0</v>
      </c>
      <c r="L284" s="1195">
        <v>0</v>
      </c>
    </row>
    <row r="285" spans="1:12" x14ac:dyDescent="0.2">
      <c r="A285" s="4"/>
      <c r="B285" s="4"/>
      <c r="C285" s="5" t="s">
        <v>335</v>
      </c>
      <c r="D285" s="6" t="s">
        <v>336</v>
      </c>
      <c r="E285" s="633">
        <v>302000</v>
      </c>
      <c r="F285" s="633">
        <f t="shared" si="193"/>
        <v>40000</v>
      </c>
      <c r="G285" s="634">
        <v>342000</v>
      </c>
      <c r="H285" s="1195">
        <v>326734.27</v>
      </c>
      <c r="I285" s="1196">
        <f t="shared" si="194"/>
        <v>0.95536336257309951</v>
      </c>
      <c r="J285" s="1195">
        <v>0</v>
      </c>
      <c r="K285" s="1197">
        <v>0</v>
      </c>
      <c r="L285" s="1195">
        <v>0</v>
      </c>
    </row>
    <row r="286" spans="1:12" x14ac:dyDescent="0.2">
      <c r="A286" s="4"/>
      <c r="B286" s="4"/>
      <c r="C286" s="5" t="s">
        <v>222</v>
      </c>
      <c r="D286" s="6" t="s">
        <v>223</v>
      </c>
      <c r="E286" s="633">
        <v>1100</v>
      </c>
      <c r="F286" s="633">
        <f t="shared" si="193"/>
        <v>0</v>
      </c>
      <c r="G286" s="634">
        <v>1100</v>
      </c>
      <c r="H286" s="1195">
        <v>1080</v>
      </c>
      <c r="I286" s="1196">
        <f t="shared" si="194"/>
        <v>0.98181818181818181</v>
      </c>
      <c r="J286" s="1195">
        <v>0</v>
      </c>
      <c r="K286" s="1197">
        <v>0</v>
      </c>
      <c r="L286" s="1195">
        <v>0</v>
      </c>
    </row>
    <row r="287" spans="1:12" x14ac:dyDescent="0.2">
      <c r="A287" s="4"/>
      <c r="B287" s="4"/>
      <c r="C287" s="5" t="s">
        <v>232</v>
      </c>
      <c r="D287" s="6" t="s">
        <v>233</v>
      </c>
      <c r="E287" s="633">
        <v>1500</v>
      </c>
      <c r="F287" s="633">
        <f t="shared" si="193"/>
        <v>-800</v>
      </c>
      <c r="G287" s="634">
        <v>700</v>
      </c>
      <c r="H287" s="1195">
        <v>700</v>
      </c>
      <c r="I287" s="1196">
        <f t="shared" si="194"/>
        <v>1</v>
      </c>
      <c r="J287" s="1195">
        <v>0</v>
      </c>
      <c r="K287" s="1197">
        <v>0</v>
      </c>
      <c r="L287" s="1195">
        <v>0</v>
      </c>
    </row>
    <row r="288" spans="1:12" x14ac:dyDescent="0.2">
      <c r="A288" s="4"/>
      <c r="B288" s="4"/>
      <c r="C288" s="5" t="s">
        <v>284</v>
      </c>
      <c r="D288" s="6" t="s">
        <v>285</v>
      </c>
      <c r="E288" s="633">
        <v>400</v>
      </c>
      <c r="F288" s="633">
        <f t="shared" si="193"/>
        <v>0</v>
      </c>
      <c r="G288" s="634">
        <v>400</v>
      </c>
      <c r="H288" s="1195">
        <v>388</v>
      </c>
      <c r="I288" s="1196">
        <f t="shared" si="194"/>
        <v>0.97</v>
      </c>
      <c r="J288" s="1195">
        <v>0</v>
      </c>
      <c r="K288" s="1197">
        <v>0</v>
      </c>
      <c r="L288" s="1195">
        <v>0</v>
      </c>
    </row>
    <row r="289" spans="1:12" x14ac:dyDescent="0.2">
      <c r="A289" s="4"/>
      <c r="B289" s="4"/>
      <c r="C289" s="5" t="s">
        <v>214</v>
      </c>
      <c r="D289" s="6" t="s">
        <v>215</v>
      </c>
      <c r="E289" s="633">
        <v>2900</v>
      </c>
      <c r="F289" s="633">
        <f t="shared" si="193"/>
        <v>0</v>
      </c>
      <c r="G289" s="634">
        <v>2900</v>
      </c>
      <c r="H289" s="1195">
        <v>2638.7</v>
      </c>
      <c r="I289" s="1196">
        <f t="shared" si="194"/>
        <v>0.90989655172413786</v>
      </c>
      <c r="J289" s="1195">
        <v>0</v>
      </c>
      <c r="K289" s="1197">
        <v>0</v>
      </c>
      <c r="L289" s="1195">
        <v>0</v>
      </c>
    </row>
    <row r="290" spans="1:12" ht="22.5" x14ac:dyDescent="0.2">
      <c r="A290" s="4"/>
      <c r="B290" s="4"/>
      <c r="C290" s="5" t="s">
        <v>296</v>
      </c>
      <c r="D290" s="6" t="s">
        <v>297</v>
      </c>
      <c r="E290" s="633">
        <v>14010</v>
      </c>
      <c r="F290" s="633">
        <f t="shared" si="193"/>
        <v>0</v>
      </c>
      <c r="G290" s="634">
        <v>14010</v>
      </c>
      <c r="H290" s="1195">
        <v>13314</v>
      </c>
      <c r="I290" s="1196">
        <f t="shared" si="194"/>
        <v>0.95032119914346891</v>
      </c>
      <c r="J290" s="1195">
        <v>0</v>
      </c>
      <c r="K290" s="1197">
        <v>0</v>
      </c>
      <c r="L290" s="1195">
        <v>0</v>
      </c>
    </row>
    <row r="291" spans="1:12" ht="15" x14ac:dyDescent="0.2">
      <c r="A291" s="3"/>
      <c r="B291" s="626" t="s">
        <v>345</v>
      </c>
      <c r="C291" s="624"/>
      <c r="D291" s="625" t="s">
        <v>8</v>
      </c>
      <c r="E291" s="631">
        <f>SUM(E292:E293)</f>
        <v>142325</v>
      </c>
      <c r="F291" s="631">
        <f t="shared" ref="F291:L291" si="195">SUM(F292:F293)</f>
        <v>0</v>
      </c>
      <c r="G291" s="631">
        <f t="shared" si="195"/>
        <v>142325</v>
      </c>
      <c r="H291" s="631">
        <f t="shared" si="195"/>
        <v>141688.22</v>
      </c>
      <c r="I291" s="640">
        <f t="shared" ref="I291:I301" si="196">H291/G291</f>
        <v>0.99552587388020375</v>
      </c>
      <c r="J291" s="631">
        <f t="shared" si="195"/>
        <v>0</v>
      </c>
      <c r="K291" s="632">
        <f t="shared" si="195"/>
        <v>631.22</v>
      </c>
      <c r="L291" s="638">
        <f t="shared" si="195"/>
        <v>0</v>
      </c>
    </row>
    <row r="292" spans="1:12" x14ac:dyDescent="0.2">
      <c r="A292" s="4"/>
      <c r="B292" s="4"/>
      <c r="C292" s="5" t="s">
        <v>212</v>
      </c>
      <c r="D292" s="6" t="s">
        <v>213</v>
      </c>
      <c r="E292" s="633">
        <v>650</v>
      </c>
      <c r="F292" s="633">
        <f>G292-E292</f>
        <v>0</v>
      </c>
      <c r="G292" s="634">
        <v>650</v>
      </c>
      <c r="H292" s="1195">
        <v>631.22</v>
      </c>
      <c r="I292" s="1196">
        <f t="shared" si="196"/>
        <v>0.97110769230769234</v>
      </c>
      <c r="J292" s="1195">
        <v>0</v>
      </c>
      <c r="K292" s="1197">
        <v>631.22</v>
      </c>
      <c r="L292" s="1195">
        <v>0</v>
      </c>
    </row>
    <row r="293" spans="1:12" ht="22.5" x14ac:dyDescent="0.2">
      <c r="A293" s="4"/>
      <c r="B293" s="4"/>
      <c r="C293" s="5" t="s">
        <v>296</v>
      </c>
      <c r="D293" s="6" t="s">
        <v>297</v>
      </c>
      <c r="E293" s="633">
        <v>141675</v>
      </c>
      <c r="F293" s="633">
        <f>G293-E293</f>
        <v>0</v>
      </c>
      <c r="G293" s="634">
        <v>141675</v>
      </c>
      <c r="H293" s="1195">
        <v>141057</v>
      </c>
      <c r="I293" s="1196">
        <f t="shared" si="196"/>
        <v>0.99563790365272631</v>
      </c>
      <c r="J293" s="1195">
        <v>0</v>
      </c>
      <c r="K293" s="1197">
        <v>0</v>
      </c>
      <c r="L293" s="1195">
        <v>0</v>
      </c>
    </row>
    <row r="294" spans="1:12" ht="22.5" x14ac:dyDescent="0.2">
      <c r="A294" s="622" t="s">
        <v>346</v>
      </c>
      <c r="B294" s="622"/>
      <c r="C294" s="622"/>
      <c r="D294" s="623" t="s">
        <v>347</v>
      </c>
      <c r="E294" s="635">
        <f>E295+E297+E300+E312</f>
        <v>277000</v>
      </c>
      <c r="F294" s="635">
        <f t="shared" ref="F294:H294" si="197">F295+F297+F300+F312</f>
        <v>50930</v>
      </c>
      <c r="G294" s="635">
        <f t="shared" si="197"/>
        <v>327930</v>
      </c>
      <c r="H294" s="635">
        <f t="shared" si="197"/>
        <v>305861.23</v>
      </c>
      <c r="I294" s="641">
        <f t="shared" si="196"/>
        <v>0.93270280242734727</v>
      </c>
      <c r="J294" s="635">
        <f t="shared" ref="J294:K294" si="198">J295+J297+J300+J312</f>
        <v>667.06</v>
      </c>
      <c r="K294" s="630">
        <f t="shared" si="198"/>
        <v>0</v>
      </c>
      <c r="L294" s="639">
        <f t="shared" ref="L294" si="199">L295+L297+L300+L312</f>
        <v>0</v>
      </c>
    </row>
    <row r="295" spans="1:12" ht="15" x14ac:dyDescent="0.2">
      <c r="A295" s="3"/>
      <c r="B295" s="626" t="s">
        <v>348</v>
      </c>
      <c r="C295" s="624"/>
      <c r="D295" s="625" t="s">
        <v>349</v>
      </c>
      <c r="E295" s="631">
        <f>E296</f>
        <v>0</v>
      </c>
      <c r="F295" s="631">
        <f t="shared" ref="F295:G295" si="200">F296</f>
        <v>9500</v>
      </c>
      <c r="G295" s="631">
        <f t="shared" si="200"/>
        <v>9500</v>
      </c>
      <c r="H295" s="631">
        <f t="shared" ref="H295" si="201">H296</f>
        <v>9310</v>
      </c>
      <c r="I295" s="640">
        <f t="shared" si="196"/>
        <v>0.98</v>
      </c>
      <c r="J295" s="631">
        <f t="shared" ref="J295" si="202">J296</f>
        <v>0</v>
      </c>
      <c r="K295" s="632">
        <f t="shared" ref="K295" si="203">K296</f>
        <v>0</v>
      </c>
      <c r="L295" s="638">
        <f t="shared" ref="L295" si="204">L296</f>
        <v>0</v>
      </c>
    </row>
    <row r="296" spans="1:12" ht="56.25" x14ac:dyDescent="0.2">
      <c r="A296" s="4"/>
      <c r="B296" s="4"/>
      <c r="C296" s="5" t="s">
        <v>350</v>
      </c>
      <c r="D296" s="6" t="s">
        <v>351</v>
      </c>
      <c r="E296" s="633">
        <v>0</v>
      </c>
      <c r="F296" s="633">
        <f>G296-E296</f>
        <v>9500</v>
      </c>
      <c r="G296" s="634">
        <v>9500</v>
      </c>
      <c r="H296" s="1195">
        <v>9310</v>
      </c>
      <c r="I296" s="1196">
        <f t="shared" si="196"/>
        <v>0.98</v>
      </c>
      <c r="J296" s="1195">
        <v>0</v>
      </c>
      <c r="K296" s="1197">
        <v>0</v>
      </c>
      <c r="L296" s="1195">
        <v>0</v>
      </c>
    </row>
    <row r="297" spans="1:12" ht="15" x14ac:dyDescent="0.2">
      <c r="A297" s="3"/>
      <c r="B297" s="626" t="s">
        <v>352</v>
      </c>
      <c r="C297" s="624"/>
      <c r="D297" s="625" t="s">
        <v>353</v>
      </c>
      <c r="E297" s="631">
        <f>SUM(E298:E299)</f>
        <v>5000</v>
      </c>
      <c r="F297" s="631">
        <f t="shared" ref="F297:G297" si="205">SUM(F298:F299)</f>
        <v>0</v>
      </c>
      <c r="G297" s="631">
        <f t="shared" si="205"/>
        <v>5000</v>
      </c>
      <c r="H297" s="631">
        <f t="shared" ref="H297" si="206">SUM(H298:H299)</f>
        <v>3070</v>
      </c>
      <c r="I297" s="640">
        <f t="shared" si="196"/>
        <v>0.61399999999999999</v>
      </c>
      <c r="J297" s="631">
        <f t="shared" ref="J297" si="207">SUM(J298:J299)</f>
        <v>0</v>
      </c>
      <c r="K297" s="632">
        <f t="shared" ref="K297" si="208">SUM(K298:K299)</f>
        <v>0</v>
      </c>
      <c r="L297" s="638">
        <f t="shared" ref="L297" si="209">SUM(L298:L299)</f>
        <v>0</v>
      </c>
    </row>
    <row r="298" spans="1:12" x14ac:dyDescent="0.2">
      <c r="A298" s="4"/>
      <c r="B298" s="4"/>
      <c r="C298" s="5" t="s">
        <v>220</v>
      </c>
      <c r="D298" s="6" t="s">
        <v>221</v>
      </c>
      <c r="E298" s="633">
        <v>3800</v>
      </c>
      <c r="F298" s="633">
        <f>G298-E298</f>
        <v>0</v>
      </c>
      <c r="G298" s="634">
        <v>3800</v>
      </c>
      <c r="H298" s="1195">
        <v>1870</v>
      </c>
      <c r="I298" s="1196">
        <f t="shared" si="196"/>
        <v>0.49210526315789471</v>
      </c>
      <c r="J298" s="1195">
        <v>0</v>
      </c>
      <c r="K298" s="1197">
        <v>0</v>
      </c>
      <c r="L298" s="1195">
        <v>0</v>
      </c>
    </row>
    <row r="299" spans="1:12" x14ac:dyDescent="0.2">
      <c r="A299" s="4"/>
      <c r="B299" s="4"/>
      <c r="C299" s="5" t="s">
        <v>212</v>
      </c>
      <c r="D299" s="6" t="s">
        <v>213</v>
      </c>
      <c r="E299" s="633">
        <v>1200</v>
      </c>
      <c r="F299" s="633" t="s">
        <v>6</v>
      </c>
      <c r="G299" s="634">
        <v>1200</v>
      </c>
      <c r="H299" s="1195">
        <v>1200</v>
      </c>
      <c r="I299" s="1196">
        <f t="shared" si="196"/>
        <v>1</v>
      </c>
      <c r="J299" s="1195">
        <v>0</v>
      </c>
      <c r="K299" s="1197">
        <v>0</v>
      </c>
      <c r="L299" s="1195">
        <v>0</v>
      </c>
    </row>
    <row r="300" spans="1:12" ht="15" x14ac:dyDescent="0.2">
      <c r="A300" s="3"/>
      <c r="B300" s="626" t="s">
        <v>354</v>
      </c>
      <c r="C300" s="624"/>
      <c r="D300" s="625" t="s">
        <v>355</v>
      </c>
      <c r="E300" s="631">
        <f>SUM(E301:E311)</f>
        <v>268000</v>
      </c>
      <c r="F300" s="631">
        <f t="shared" ref="F300:G300" si="210">SUM(F301:F311)</f>
        <v>41430</v>
      </c>
      <c r="G300" s="631">
        <f t="shared" si="210"/>
        <v>309430</v>
      </c>
      <c r="H300" s="631">
        <f t="shared" ref="H300" si="211">SUM(H301:H311)</f>
        <v>292828.09999999998</v>
      </c>
      <c r="I300" s="640">
        <f t="shared" si="196"/>
        <v>0.94634683127040031</v>
      </c>
      <c r="J300" s="631">
        <f t="shared" ref="J300" si="212">SUM(J301:J311)</f>
        <v>667.06</v>
      </c>
      <c r="K300" s="632">
        <f t="shared" ref="K300" si="213">SUM(K301:K311)</f>
        <v>0</v>
      </c>
      <c r="L300" s="638">
        <f t="shared" ref="L300" si="214">SUM(L301:L311)</f>
        <v>0</v>
      </c>
    </row>
    <row r="301" spans="1:12" ht="67.5" x14ac:dyDescent="0.2">
      <c r="A301" s="4"/>
      <c r="B301" s="4"/>
      <c r="C301" s="5" t="s">
        <v>149</v>
      </c>
      <c r="D301" s="6" t="s">
        <v>356</v>
      </c>
      <c r="E301" s="633">
        <v>10000</v>
      </c>
      <c r="F301" s="633">
        <f>G301-E301</f>
        <v>0</v>
      </c>
      <c r="G301" s="634">
        <v>10000</v>
      </c>
      <c r="H301" s="1195">
        <v>10000</v>
      </c>
      <c r="I301" s="1196">
        <f t="shared" si="196"/>
        <v>1</v>
      </c>
      <c r="J301" s="1195">
        <v>0</v>
      </c>
      <c r="K301" s="1197">
        <v>0</v>
      </c>
      <c r="L301" s="1195">
        <v>0</v>
      </c>
    </row>
    <row r="302" spans="1:12" x14ac:dyDescent="0.2">
      <c r="A302" s="4"/>
      <c r="B302" s="4"/>
      <c r="C302" s="5" t="s">
        <v>208</v>
      </c>
      <c r="D302" s="6" t="s">
        <v>209</v>
      </c>
      <c r="E302" s="633">
        <v>3200</v>
      </c>
      <c r="F302" s="633">
        <f t="shared" ref="F302:F311" si="215">G302-E302</f>
        <v>1880</v>
      </c>
      <c r="G302" s="634">
        <v>5080</v>
      </c>
      <c r="H302" s="1195">
        <v>4082.73</v>
      </c>
      <c r="I302" s="1196">
        <f t="shared" ref="I302:I311" si="216">H302/G302</f>
        <v>0.8036870078740157</v>
      </c>
      <c r="J302" s="1195">
        <v>0</v>
      </c>
      <c r="K302" s="1197">
        <v>0</v>
      </c>
      <c r="L302" s="1195">
        <v>0</v>
      </c>
    </row>
    <row r="303" spans="1:12" x14ac:dyDescent="0.2">
      <c r="A303" s="4"/>
      <c r="B303" s="4"/>
      <c r="C303" s="5" t="s">
        <v>210</v>
      </c>
      <c r="D303" s="6" t="s">
        <v>211</v>
      </c>
      <c r="E303" s="633">
        <v>150</v>
      </c>
      <c r="F303" s="633">
        <f t="shared" si="215"/>
        <v>100</v>
      </c>
      <c r="G303" s="634">
        <v>250</v>
      </c>
      <c r="H303" s="1195">
        <v>126.48</v>
      </c>
      <c r="I303" s="1196">
        <f t="shared" si="216"/>
        <v>0.50592000000000004</v>
      </c>
      <c r="J303" s="1195">
        <v>0</v>
      </c>
      <c r="K303" s="1197">
        <v>0</v>
      </c>
      <c r="L303" s="1195">
        <v>0</v>
      </c>
    </row>
    <row r="304" spans="1:12" x14ac:dyDescent="0.2">
      <c r="A304" s="4"/>
      <c r="B304" s="4"/>
      <c r="C304" s="5" t="s">
        <v>220</v>
      </c>
      <c r="D304" s="6" t="s">
        <v>221</v>
      </c>
      <c r="E304" s="633">
        <v>100690</v>
      </c>
      <c r="F304" s="633">
        <f t="shared" si="215"/>
        <v>5170</v>
      </c>
      <c r="G304" s="634">
        <v>105860</v>
      </c>
      <c r="H304" s="1195">
        <v>100882</v>
      </c>
      <c r="I304" s="1196">
        <f t="shared" si="216"/>
        <v>0.95297562818817305</v>
      </c>
      <c r="J304" s="1195">
        <v>650</v>
      </c>
      <c r="K304" s="1197">
        <v>0</v>
      </c>
      <c r="L304" s="1195">
        <v>0</v>
      </c>
    </row>
    <row r="305" spans="1:12" x14ac:dyDescent="0.2">
      <c r="A305" s="4"/>
      <c r="B305" s="4"/>
      <c r="C305" s="5" t="s">
        <v>212</v>
      </c>
      <c r="D305" s="6" t="s">
        <v>213</v>
      </c>
      <c r="E305" s="633">
        <v>22200</v>
      </c>
      <c r="F305" s="633">
        <f t="shared" si="215"/>
        <v>0</v>
      </c>
      <c r="G305" s="634">
        <v>22200</v>
      </c>
      <c r="H305" s="1195">
        <v>14627.45</v>
      </c>
      <c r="I305" s="1196">
        <f t="shared" si="216"/>
        <v>0.65889414414414416</v>
      </c>
      <c r="J305" s="1195">
        <v>17.059999999999999</v>
      </c>
      <c r="K305" s="1197">
        <v>0</v>
      </c>
      <c r="L305" s="1195">
        <v>0</v>
      </c>
    </row>
    <row r="306" spans="1:12" x14ac:dyDescent="0.2">
      <c r="A306" s="4"/>
      <c r="B306" s="4"/>
      <c r="C306" s="5" t="s">
        <v>222</v>
      </c>
      <c r="D306" s="6" t="s">
        <v>223</v>
      </c>
      <c r="E306" s="633">
        <v>6070</v>
      </c>
      <c r="F306" s="633">
        <f t="shared" si="215"/>
        <v>2000</v>
      </c>
      <c r="G306" s="634">
        <v>8070</v>
      </c>
      <c r="H306" s="1195">
        <v>6522.41</v>
      </c>
      <c r="I306" s="1196">
        <f t="shared" si="216"/>
        <v>0.80822924411400243</v>
      </c>
      <c r="J306" s="1195">
        <v>0</v>
      </c>
      <c r="K306" s="1197">
        <v>0</v>
      </c>
      <c r="L306" s="1195">
        <v>0</v>
      </c>
    </row>
    <row r="307" spans="1:12" x14ac:dyDescent="0.2">
      <c r="A307" s="4"/>
      <c r="B307" s="4"/>
      <c r="C307" s="5" t="s">
        <v>232</v>
      </c>
      <c r="D307" s="6" t="s">
        <v>233</v>
      </c>
      <c r="E307" s="633">
        <v>90000</v>
      </c>
      <c r="F307" s="633">
        <f t="shared" si="215"/>
        <v>41530</v>
      </c>
      <c r="G307" s="634">
        <v>131530</v>
      </c>
      <c r="H307" s="1195">
        <v>131476.93</v>
      </c>
      <c r="I307" s="1196">
        <f t="shared" si="216"/>
        <v>0.99959651790466053</v>
      </c>
      <c r="J307" s="1195">
        <v>0</v>
      </c>
      <c r="K307" s="1197">
        <v>0</v>
      </c>
      <c r="L307" s="1195">
        <v>0</v>
      </c>
    </row>
    <row r="308" spans="1:12" x14ac:dyDescent="0.2">
      <c r="A308" s="4"/>
      <c r="B308" s="4"/>
      <c r="C308" s="5" t="s">
        <v>214</v>
      </c>
      <c r="D308" s="6" t="s">
        <v>215</v>
      </c>
      <c r="E308" s="633">
        <v>33220</v>
      </c>
      <c r="F308" s="633">
        <f t="shared" si="215"/>
        <v>-10050</v>
      </c>
      <c r="G308" s="634">
        <v>23170</v>
      </c>
      <c r="H308" s="1195">
        <v>22750.16</v>
      </c>
      <c r="I308" s="1196">
        <f t="shared" si="216"/>
        <v>0.98188001726370311</v>
      </c>
      <c r="J308" s="1195">
        <v>0</v>
      </c>
      <c r="K308" s="1197">
        <v>0</v>
      </c>
      <c r="L308" s="1195">
        <v>0</v>
      </c>
    </row>
    <row r="309" spans="1:12" x14ac:dyDescent="0.2">
      <c r="A309" s="4"/>
      <c r="B309" s="4"/>
      <c r="C309" s="5" t="s">
        <v>286</v>
      </c>
      <c r="D309" s="6" t="s">
        <v>287</v>
      </c>
      <c r="E309" s="633">
        <v>1000</v>
      </c>
      <c r="F309" s="633">
        <f t="shared" si="215"/>
        <v>800</v>
      </c>
      <c r="G309" s="634">
        <v>1800</v>
      </c>
      <c r="H309" s="1195">
        <v>1131.08</v>
      </c>
      <c r="I309" s="1196">
        <f t="shared" si="216"/>
        <v>0.6283777777777777</v>
      </c>
      <c r="J309" s="1195">
        <v>0</v>
      </c>
      <c r="K309" s="1197">
        <v>0</v>
      </c>
      <c r="L309" s="1195">
        <v>0</v>
      </c>
    </row>
    <row r="310" spans="1:12" ht="45" x14ac:dyDescent="0.2">
      <c r="A310" s="4"/>
      <c r="B310" s="4"/>
      <c r="C310" s="5" t="s">
        <v>290</v>
      </c>
      <c r="D310" s="6" t="s">
        <v>291</v>
      </c>
      <c r="E310" s="633">
        <v>1000</v>
      </c>
      <c r="F310" s="633">
        <f t="shared" si="215"/>
        <v>0</v>
      </c>
      <c r="G310" s="634">
        <v>1000</v>
      </c>
      <c r="H310" s="1195">
        <v>759.14</v>
      </c>
      <c r="I310" s="1196">
        <f t="shared" si="216"/>
        <v>0.75914000000000004</v>
      </c>
      <c r="J310" s="1195">
        <v>0</v>
      </c>
      <c r="K310" s="1197">
        <v>0</v>
      </c>
      <c r="L310" s="1195">
        <v>0</v>
      </c>
    </row>
    <row r="311" spans="1:12" x14ac:dyDescent="0.2">
      <c r="A311" s="4"/>
      <c r="B311" s="4"/>
      <c r="C311" s="5" t="s">
        <v>266</v>
      </c>
      <c r="D311" s="6" t="s">
        <v>267</v>
      </c>
      <c r="E311" s="633">
        <v>470</v>
      </c>
      <c r="F311" s="633">
        <f t="shared" si="215"/>
        <v>0</v>
      </c>
      <c r="G311" s="634">
        <v>470</v>
      </c>
      <c r="H311" s="1195">
        <v>469.72</v>
      </c>
      <c r="I311" s="1196">
        <f t="shared" si="216"/>
        <v>0.999404255319149</v>
      </c>
      <c r="J311" s="1195">
        <v>0</v>
      </c>
      <c r="K311" s="1197">
        <v>0</v>
      </c>
      <c r="L311" s="1195">
        <v>0</v>
      </c>
    </row>
    <row r="312" spans="1:12" ht="15" x14ac:dyDescent="0.2">
      <c r="A312" s="3"/>
      <c r="B312" s="626" t="s">
        <v>357</v>
      </c>
      <c r="C312" s="624"/>
      <c r="D312" s="625" t="s">
        <v>8</v>
      </c>
      <c r="E312" s="631">
        <f>E313</f>
        <v>4000</v>
      </c>
      <c r="F312" s="631" t="str">
        <f t="shared" ref="F312:G312" si="217">F313</f>
        <v>0,00</v>
      </c>
      <c r="G312" s="631">
        <f t="shared" si="217"/>
        <v>4000</v>
      </c>
      <c r="H312" s="631">
        <f t="shared" ref="H312" si="218">H313</f>
        <v>653.13</v>
      </c>
      <c r="I312" s="640">
        <f t="shared" ref="I312:I319" si="219">H312/G312</f>
        <v>0.1632825</v>
      </c>
      <c r="J312" s="631">
        <f t="shared" ref="J312" si="220">J313</f>
        <v>0</v>
      </c>
      <c r="K312" s="632">
        <f t="shared" ref="K312" si="221">K313</f>
        <v>0</v>
      </c>
      <c r="L312" s="638">
        <f t="shared" ref="L312" si="222">L313</f>
        <v>0</v>
      </c>
    </row>
    <row r="313" spans="1:12" x14ac:dyDescent="0.2">
      <c r="A313" s="4"/>
      <c r="B313" s="4"/>
      <c r="C313" s="5" t="s">
        <v>214</v>
      </c>
      <c r="D313" s="6" t="s">
        <v>215</v>
      </c>
      <c r="E313" s="633">
        <v>4000</v>
      </c>
      <c r="F313" s="633" t="s">
        <v>6</v>
      </c>
      <c r="G313" s="634">
        <v>4000</v>
      </c>
      <c r="H313" s="1195">
        <v>653.13</v>
      </c>
      <c r="I313" s="1196">
        <f t="shared" si="219"/>
        <v>0.1632825</v>
      </c>
      <c r="J313" s="1195">
        <v>0</v>
      </c>
      <c r="K313" s="1197">
        <v>0</v>
      </c>
      <c r="L313" s="1195">
        <v>0</v>
      </c>
    </row>
    <row r="314" spans="1:12" ht="22.5" x14ac:dyDescent="0.2">
      <c r="A314" s="622" t="s">
        <v>140</v>
      </c>
      <c r="B314" s="622"/>
      <c r="C314" s="622"/>
      <c r="D314" s="623" t="s">
        <v>141</v>
      </c>
      <c r="E314" s="635">
        <f>E315+E318+E328+E345+E347+E349+E351+E354+E374+E385+E387</f>
        <v>8668396</v>
      </c>
      <c r="F314" s="635">
        <f t="shared" ref="F314:L314" si="223">F315+F318+F328+F345+F347+F349+F351+F354+F374+F385+F387</f>
        <v>646855.13</v>
      </c>
      <c r="G314" s="635">
        <f t="shared" si="223"/>
        <v>9315251.1300000008</v>
      </c>
      <c r="H314" s="635">
        <f t="shared" si="223"/>
        <v>9031757.629999999</v>
      </c>
      <c r="I314" s="641">
        <f t="shared" si="219"/>
        <v>0.96956673566351814</v>
      </c>
      <c r="J314" s="635">
        <f t="shared" si="223"/>
        <v>76646.05</v>
      </c>
      <c r="K314" s="630">
        <f t="shared" si="223"/>
        <v>0</v>
      </c>
      <c r="L314" s="639">
        <f t="shared" si="223"/>
        <v>0</v>
      </c>
    </row>
    <row r="315" spans="1:12" ht="22.5" x14ac:dyDescent="0.2">
      <c r="A315" s="3"/>
      <c r="B315" s="626" t="s">
        <v>358</v>
      </c>
      <c r="C315" s="624"/>
      <c r="D315" s="625" t="s">
        <v>359</v>
      </c>
      <c r="E315" s="631">
        <f>E316+E317</f>
        <v>1800</v>
      </c>
      <c r="F315" s="631">
        <f t="shared" ref="F315:G315" si="224">F316+F317</f>
        <v>0</v>
      </c>
      <c r="G315" s="631">
        <f t="shared" si="224"/>
        <v>1800</v>
      </c>
      <c r="H315" s="631">
        <f t="shared" ref="H315" si="225">H316+H317</f>
        <v>1600</v>
      </c>
      <c r="I315" s="640">
        <f t="shared" si="219"/>
        <v>0.88888888888888884</v>
      </c>
      <c r="J315" s="631">
        <f t="shared" ref="J315" si="226">J316+J317</f>
        <v>0</v>
      </c>
      <c r="K315" s="632">
        <f t="shared" ref="K315" si="227">K316+K317</f>
        <v>0</v>
      </c>
      <c r="L315" s="638">
        <f t="shared" ref="L315" si="228">L316+L317</f>
        <v>0</v>
      </c>
    </row>
    <row r="316" spans="1:12" x14ac:dyDescent="0.2">
      <c r="A316" s="4"/>
      <c r="B316" s="4"/>
      <c r="C316" s="5" t="s">
        <v>220</v>
      </c>
      <c r="D316" s="6" t="s">
        <v>221</v>
      </c>
      <c r="E316" s="633">
        <v>1500</v>
      </c>
      <c r="F316" s="633" t="s">
        <v>6</v>
      </c>
      <c r="G316" s="634">
        <v>1500</v>
      </c>
      <c r="H316" s="1195">
        <v>1300</v>
      </c>
      <c r="I316" s="1196">
        <f t="shared" si="219"/>
        <v>0.8666666666666667</v>
      </c>
      <c r="J316" s="1195">
        <v>0</v>
      </c>
      <c r="K316" s="1197">
        <v>0</v>
      </c>
      <c r="L316" s="1195">
        <v>0</v>
      </c>
    </row>
    <row r="317" spans="1:12" x14ac:dyDescent="0.2">
      <c r="A317" s="4"/>
      <c r="B317" s="4"/>
      <c r="C317" s="5" t="s">
        <v>212</v>
      </c>
      <c r="D317" s="6" t="s">
        <v>213</v>
      </c>
      <c r="E317" s="633">
        <v>300</v>
      </c>
      <c r="F317" s="633" t="s">
        <v>6</v>
      </c>
      <c r="G317" s="634">
        <v>300</v>
      </c>
      <c r="H317" s="1195">
        <v>300</v>
      </c>
      <c r="I317" s="1196">
        <f t="shared" si="219"/>
        <v>1</v>
      </c>
      <c r="J317" s="1195">
        <v>0</v>
      </c>
      <c r="K317" s="1197">
        <v>0</v>
      </c>
      <c r="L317" s="1195">
        <v>0</v>
      </c>
    </row>
    <row r="318" spans="1:12" ht="15" x14ac:dyDescent="0.2">
      <c r="A318" s="3"/>
      <c r="B318" s="626" t="s">
        <v>143</v>
      </c>
      <c r="C318" s="624"/>
      <c r="D318" s="625" t="s">
        <v>144</v>
      </c>
      <c r="E318" s="631">
        <f>SUM(E319:E327)</f>
        <v>105278</v>
      </c>
      <c r="F318" s="631">
        <f t="shared" ref="F318:G318" si="229">SUM(F319:F327)</f>
        <v>13414.609999999997</v>
      </c>
      <c r="G318" s="631">
        <f t="shared" si="229"/>
        <v>118692.60999999999</v>
      </c>
      <c r="H318" s="631">
        <f t="shared" ref="H318" si="230">SUM(H319:H327)</f>
        <v>111040.92</v>
      </c>
      <c r="I318" s="640">
        <f t="shared" si="219"/>
        <v>0.93553356017699851</v>
      </c>
      <c r="J318" s="631">
        <f t="shared" ref="J318" si="231">SUM(J319:J327)</f>
        <v>3580.5200000000004</v>
      </c>
      <c r="K318" s="632">
        <f t="shared" ref="K318" si="232">SUM(K319:K327)</f>
        <v>0</v>
      </c>
      <c r="L318" s="638">
        <f t="shared" ref="L318" si="233">SUM(L319:L327)</f>
        <v>0</v>
      </c>
    </row>
    <row r="319" spans="1:12" x14ac:dyDescent="0.2">
      <c r="A319" s="4"/>
      <c r="B319" s="4"/>
      <c r="C319" s="5" t="s">
        <v>206</v>
      </c>
      <c r="D319" s="6" t="s">
        <v>207</v>
      </c>
      <c r="E319" s="633">
        <v>22500</v>
      </c>
      <c r="F319" s="633">
        <f>G319-E319</f>
        <v>17228.14</v>
      </c>
      <c r="G319" s="634">
        <v>39728.14</v>
      </c>
      <c r="H319" s="1195">
        <v>37521.550000000003</v>
      </c>
      <c r="I319" s="1196">
        <f t="shared" si="219"/>
        <v>0.94445775714644586</v>
      </c>
      <c r="J319" s="1195">
        <v>0</v>
      </c>
      <c r="K319" s="1197">
        <v>0</v>
      </c>
      <c r="L319" s="1195">
        <v>0</v>
      </c>
    </row>
    <row r="320" spans="1:12" x14ac:dyDescent="0.2">
      <c r="A320" s="4"/>
      <c r="B320" s="4"/>
      <c r="C320" s="5" t="s">
        <v>264</v>
      </c>
      <c r="D320" s="6" t="s">
        <v>265</v>
      </c>
      <c r="E320" s="633">
        <v>1380</v>
      </c>
      <c r="F320" s="633">
        <f t="shared" ref="F320:F327" si="234">G320-E320</f>
        <v>0</v>
      </c>
      <c r="G320" s="634">
        <v>1380</v>
      </c>
      <c r="H320" s="1195">
        <v>1380</v>
      </c>
      <c r="I320" s="1196">
        <f t="shared" ref="I320:I327" si="235">H320/G320</f>
        <v>1</v>
      </c>
      <c r="J320" s="1195">
        <v>2992</v>
      </c>
      <c r="K320" s="1197">
        <v>0</v>
      </c>
      <c r="L320" s="1195">
        <v>0</v>
      </c>
    </row>
    <row r="321" spans="1:12" x14ac:dyDescent="0.2">
      <c r="A321" s="4"/>
      <c r="B321" s="4"/>
      <c r="C321" s="5" t="s">
        <v>208</v>
      </c>
      <c r="D321" s="6" t="s">
        <v>209</v>
      </c>
      <c r="E321" s="633">
        <v>4112</v>
      </c>
      <c r="F321" s="633">
        <f t="shared" si="234"/>
        <v>4860.8799999999992</v>
      </c>
      <c r="G321" s="634">
        <v>8972.8799999999992</v>
      </c>
      <c r="H321" s="1195">
        <v>6668.73</v>
      </c>
      <c r="I321" s="1196">
        <f t="shared" si="235"/>
        <v>0.74320953807473189</v>
      </c>
      <c r="J321" s="1195">
        <v>515.22</v>
      </c>
      <c r="K321" s="1197">
        <v>0</v>
      </c>
      <c r="L321" s="1195">
        <v>0</v>
      </c>
    </row>
    <row r="322" spans="1:12" x14ac:dyDescent="0.2">
      <c r="A322" s="4"/>
      <c r="B322" s="4"/>
      <c r="C322" s="5" t="s">
        <v>210</v>
      </c>
      <c r="D322" s="6" t="s">
        <v>211</v>
      </c>
      <c r="E322" s="633">
        <v>585</v>
      </c>
      <c r="F322" s="633">
        <f t="shared" si="234"/>
        <v>691.58999999999992</v>
      </c>
      <c r="G322" s="634">
        <v>1276.5899999999999</v>
      </c>
      <c r="H322" s="1195">
        <v>948.8</v>
      </c>
      <c r="I322" s="1196">
        <f t="shared" si="235"/>
        <v>0.74323001120171706</v>
      </c>
      <c r="J322" s="1195">
        <v>73.3</v>
      </c>
      <c r="K322" s="1197">
        <v>0</v>
      </c>
      <c r="L322" s="1195">
        <v>0</v>
      </c>
    </row>
    <row r="323" spans="1:12" x14ac:dyDescent="0.2">
      <c r="A323" s="4"/>
      <c r="B323" s="4"/>
      <c r="C323" s="5" t="s">
        <v>212</v>
      </c>
      <c r="D323" s="6" t="s">
        <v>213</v>
      </c>
      <c r="E323" s="633">
        <v>2200</v>
      </c>
      <c r="F323" s="633">
        <f t="shared" si="234"/>
        <v>1000</v>
      </c>
      <c r="G323" s="634">
        <v>3200</v>
      </c>
      <c r="H323" s="1195">
        <v>3200</v>
      </c>
      <c r="I323" s="1196">
        <f t="shared" si="235"/>
        <v>1</v>
      </c>
      <c r="J323" s="1195">
        <v>0</v>
      </c>
      <c r="K323" s="1197">
        <v>0</v>
      </c>
      <c r="L323" s="1195">
        <v>0</v>
      </c>
    </row>
    <row r="324" spans="1:12" x14ac:dyDescent="0.2">
      <c r="A324" s="4"/>
      <c r="B324" s="4"/>
      <c r="C324" s="5" t="s">
        <v>214</v>
      </c>
      <c r="D324" s="6" t="s">
        <v>215</v>
      </c>
      <c r="E324" s="633">
        <v>0</v>
      </c>
      <c r="F324" s="633">
        <f t="shared" si="234"/>
        <v>3000</v>
      </c>
      <c r="G324" s="634">
        <v>3000</v>
      </c>
      <c r="H324" s="1195">
        <v>3000</v>
      </c>
      <c r="I324" s="1196">
        <f t="shared" si="235"/>
        <v>1</v>
      </c>
      <c r="J324" s="1195">
        <v>0</v>
      </c>
      <c r="K324" s="1197">
        <v>0</v>
      </c>
      <c r="L324" s="1195">
        <v>0</v>
      </c>
    </row>
    <row r="325" spans="1:12" ht="33.75" x14ac:dyDescent="0.2">
      <c r="A325" s="4"/>
      <c r="B325" s="4"/>
      <c r="C325" s="5" t="s">
        <v>360</v>
      </c>
      <c r="D325" s="6" t="s">
        <v>361</v>
      </c>
      <c r="E325" s="633">
        <v>68350</v>
      </c>
      <c r="F325" s="633">
        <f t="shared" si="234"/>
        <v>-14000</v>
      </c>
      <c r="G325" s="634">
        <v>54350</v>
      </c>
      <c r="H325" s="1195">
        <v>51536.84</v>
      </c>
      <c r="I325" s="1196">
        <f t="shared" si="235"/>
        <v>0.94823992640294386</v>
      </c>
      <c r="J325" s="1195">
        <v>0</v>
      </c>
      <c r="K325" s="1197">
        <v>0</v>
      </c>
      <c r="L325" s="1195">
        <v>0</v>
      </c>
    </row>
    <row r="326" spans="1:12" x14ac:dyDescent="0.2">
      <c r="A326" s="4"/>
      <c r="B326" s="4"/>
      <c r="C326" s="5" t="s">
        <v>266</v>
      </c>
      <c r="D326" s="6" t="s">
        <v>267</v>
      </c>
      <c r="E326" s="633">
        <v>5000</v>
      </c>
      <c r="F326" s="633">
        <f t="shared" si="234"/>
        <v>0</v>
      </c>
      <c r="G326" s="634">
        <v>5000</v>
      </c>
      <c r="H326" s="1195">
        <v>5000</v>
      </c>
      <c r="I326" s="1196">
        <f t="shared" si="235"/>
        <v>1</v>
      </c>
      <c r="J326" s="1195">
        <v>0</v>
      </c>
      <c r="K326" s="1197">
        <v>0</v>
      </c>
      <c r="L326" s="1195">
        <v>0</v>
      </c>
    </row>
    <row r="327" spans="1:12" ht="22.5" x14ac:dyDescent="0.2">
      <c r="A327" s="4"/>
      <c r="B327" s="4"/>
      <c r="C327" s="5" t="s">
        <v>296</v>
      </c>
      <c r="D327" s="6" t="s">
        <v>297</v>
      </c>
      <c r="E327" s="633">
        <v>1151</v>
      </c>
      <c r="F327" s="633">
        <f t="shared" si="234"/>
        <v>634</v>
      </c>
      <c r="G327" s="634">
        <v>1785</v>
      </c>
      <c r="H327" s="1195">
        <v>1785</v>
      </c>
      <c r="I327" s="1196">
        <f t="shared" si="235"/>
        <v>1</v>
      </c>
      <c r="J327" s="1195">
        <v>0</v>
      </c>
      <c r="K327" s="1197">
        <v>0</v>
      </c>
      <c r="L327" s="1195">
        <v>0</v>
      </c>
    </row>
    <row r="328" spans="1:12" ht="45" x14ac:dyDescent="0.2">
      <c r="A328" s="3"/>
      <c r="B328" s="626" t="s">
        <v>145</v>
      </c>
      <c r="C328" s="624"/>
      <c r="D328" s="625" t="s">
        <v>146</v>
      </c>
      <c r="E328" s="631">
        <f>SUM(E329:E344)</f>
        <v>6166700</v>
      </c>
      <c r="F328" s="631">
        <f t="shared" ref="F328:G328" si="236">SUM(F329:F344)</f>
        <v>49863</v>
      </c>
      <c r="G328" s="631">
        <f t="shared" si="236"/>
        <v>6216563</v>
      </c>
      <c r="H328" s="631">
        <f t="shared" ref="H328" si="237">SUM(H329:H344)</f>
        <v>5997087.2000000002</v>
      </c>
      <c r="I328" s="640">
        <f>H328/G328</f>
        <v>0.96469499303714934</v>
      </c>
      <c r="J328" s="631">
        <f t="shared" ref="J328" si="238">SUM(J329:J344)</f>
        <v>10808.91</v>
      </c>
      <c r="K328" s="632">
        <f t="shared" ref="K328" si="239">SUM(K329:K344)</f>
        <v>0</v>
      </c>
      <c r="L328" s="638">
        <f t="shared" ref="L328" si="240">SUM(L329:L344)</f>
        <v>0</v>
      </c>
    </row>
    <row r="329" spans="1:12" ht="67.5" x14ac:dyDescent="0.2">
      <c r="A329" s="4"/>
      <c r="B329" s="4"/>
      <c r="C329" s="5" t="s">
        <v>151</v>
      </c>
      <c r="D329" s="6" t="s">
        <v>362</v>
      </c>
      <c r="E329" s="633">
        <v>6000</v>
      </c>
      <c r="F329" s="633">
        <f>G329-E329</f>
        <v>14807</v>
      </c>
      <c r="G329" s="634">
        <v>20807</v>
      </c>
      <c r="H329" s="1195">
        <v>13513.03</v>
      </c>
      <c r="I329" s="1196">
        <f>H329/G329</f>
        <v>0.64944634017397995</v>
      </c>
      <c r="J329" s="1195">
        <v>2086.44</v>
      </c>
      <c r="K329" s="1197">
        <v>0</v>
      </c>
      <c r="L329" s="1195">
        <v>0</v>
      </c>
    </row>
    <row r="330" spans="1:12" x14ac:dyDescent="0.2">
      <c r="A330" s="4"/>
      <c r="B330" s="4"/>
      <c r="C330" s="5" t="s">
        <v>363</v>
      </c>
      <c r="D330" s="6" t="s">
        <v>364</v>
      </c>
      <c r="E330" s="633">
        <v>5871459</v>
      </c>
      <c r="F330" s="633">
        <f t="shared" ref="F330:F344" si="241">G330-E330</f>
        <v>25300</v>
      </c>
      <c r="G330" s="634">
        <v>5896759</v>
      </c>
      <c r="H330" s="1195">
        <v>5685264.0999999996</v>
      </c>
      <c r="I330" s="1196">
        <f t="shared" ref="I330:I344" si="242">H330/G330</f>
        <v>0.96413370463334169</v>
      </c>
      <c r="J330" s="1195">
        <v>0</v>
      </c>
      <c r="K330" s="1197">
        <v>0</v>
      </c>
      <c r="L330" s="1195">
        <v>0</v>
      </c>
    </row>
    <row r="331" spans="1:12" x14ac:dyDescent="0.2">
      <c r="A331" s="4"/>
      <c r="B331" s="4"/>
      <c r="C331" s="5" t="s">
        <v>206</v>
      </c>
      <c r="D331" s="6" t="s">
        <v>207</v>
      </c>
      <c r="E331" s="633">
        <v>122668</v>
      </c>
      <c r="F331" s="633">
        <f t="shared" si="241"/>
        <v>0</v>
      </c>
      <c r="G331" s="634">
        <v>122668</v>
      </c>
      <c r="H331" s="1195">
        <v>122668</v>
      </c>
      <c r="I331" s="1196">
        <f t="shared" si="242"/>
        <v>1</v>
      </c>
      <c r="J331" s="1195">
        <v>0</v>
      </c>
      <c r="K331" s="1197">
        <v>0</v>
      </c>
      <c r="L331" s="1195">
        <v>0</v>
      </c>
    </row>
    <row r="332" spans="1:12" x14ac:dyDescent="0.2">
      <c r="A332" s="4"/>
      <c r="B332" s="4"/>
      <c r="C332" s="5" t="s">
        <v>264</v>
      </c>
      <c r="D332" s="6" t="s">
        <v>265</v>
      </c>
      <c r="E332" s="633">
        <v>6999</v>
      </c>
      <c r="F332" s="633">
        <f t="shared" si="241"/>
        <v>0</v>
      </c>
      <c r="G332" s="634">
        <v>6999</v>
      </c>
      <c r="H332" s="1195">
        <v>6999</v>
      </c>
      <c r="I332" s="1196">
        <f t="shared" si="242"/>
        <v>1</v>
      </c>
      <c r="J332" s="1195">
        <v>7314</v>
      </c>
      <c r="K332" s="1197">
        <v>0</v>
      </c>
      <c r="L332" s="1195">
        <v>0</v>
      </c>
    </row>
    <row r="333" spans="1:12" x14ac:dyDescent="0.2">
      <c r="A333" s="4"/>
      <c r="B333" s="4"/>
      <c r="C333" s="5" t="s">
        <v>208</v>
      </c>
      <c r="D333" s="6" t="s">
        <v>209</v>
      </c>
      <c r="E333" s="633">
        <v>132329</v>
      </c>
      <c r="F333" s="633">
        <f t="shared" si="241"/>
        <v>7000</v>
      </c>
      <c r="G333" s="634">
        <v>139329</v>
      </c>
      <c r="H333" s="1195">
        <v>139329</v>
      </c>
      <c r="I333" s="1196">
        <f t="shared" si="242"/>
        <v>1</v>
      </c>
      <c r="J333" s="1195">
        <v>1312.67</v>
      </c>
      <c r="K333" s="1197">
        <v>0</v>
      </c>
      <c r="L333" s="1195">
        <v>0</v>
      </c>
    </row>
    <row r="334" spans="1:12" x14ac:dyDescent="0.2">
      <c r="A334" s="4"/>
      <c r="B334" s="4"/>
      <c r="C334" s="5" t="s">
        <v>210</v>
      </c>
      <c r="D334" s="6" t="s">
        <v>211</v>
      </c>
      <c r="E334" s="633">
        <v>3177</v>
      </c>
      <c r="F334" s="633">
        <f t="shared" si="241"/>
        <v>0</v>
      </c>
      <c r="G334" s="634">
        <v>3177</v>
      </c>
      <c r="H334" s="1195">
        <v>3177</v>
      </c>
      <c r="I334" s="1196">
        <f t="shared" si="242"/>
        <v>1</v>
      </c>
      <c r="J334" s="1195">
        <v>95.8</v>
      </c>
      <c r="K334" s="1197">
        <v>0</v>
      </c>
      <c r="L334" s="1195">
        <v>0</v>
      </c>
    </row>
    <row r="335" spans="1:12" x14ac:dyDescent="0.2">
      <c r="A335" s="4"/>
      <c r="B335" s="4"/>
      <c r="C335" s="5" t="s">
        <v>212</v>
      </c>
      <c r="D335" s="6" t="s">
        <v>213</v>
      </c>
      <c r="E335" s="633">
        <v>5800</v>
      </c>
      <c r="F335" s="633">
        <f t="shared" si="241"/>
        <v>-1600</v>
      </c>
      <c r="G335" s="634">
        <v>4200</v>
      </c>
      <c r="H335" s="1195">
        <v>4200</v>
      </c>
      <c r="I335" s="1196">
        <f t="shared" si="242"/>
        <v>1</v>
      </c>
      <c r="J335" s="1195">
        <v>0</v>
      </c>
      <c r="K335" s="1197">
        <v>0</v>
      </c>
      <c r="L335" s="1195">
        <v>0</v>
      </c>
    </row>
    <row r="336" spans="1:12" x14ac:dyDescent="0.2">
      <c r="A336" s="4"/>
      <c r="B336" s="4"/>
      <c r="C336" s="5" t="s">
        <v>232</v>
      </c>
      <c r="D336" s="6" t="s">
        <v>233</v>
      </c>
      <c r="E336" s="633">
        <v>550</v>
      </c>
      <c r="F336" s="633">
        <f t="shared" si="241"/>
        <v>0</v>
      </c>
      <c r="G336" s="634">
        <v>550</v>
      </c>
      <c r="H336" s="1195">
        <v>550</v>
      </c>
      <c r="I336" s="1196">
        <f t="shared" si="242"/>
        <v>1</v>
      </c>
      <c r="J336" s="1195">
        <v>0</v>
      </c>
      <c r="K336" s="1197">
        <v>0</v>
      </c>
      <c r="L336" s="1195">
        <v>0</v>
      </c>
    </row>
    <row r="337" spans="1:12" x14ac:dyDescent="0.2">
      <c r="A337" s="4"/>
      <c r="B337" s="4"/>
      <c r="C337" s="5" t="s">
        <v>214</v>
      </c>
      <c r="D337" s="6" t="s">
        <v>215</v>
      </c>
      <c r="E337" s="633">
        <v>6489</v>
      </c>
      <c r="F337" s="633">
        <f t="shared" si="241"/>
        <v>1624</v>
      </c>
      <c r="G337" s="634">
        <v>8113</v>
      </c>
      <c r="H337" s="1195">
        <v>8113</v>
      </c>
      <c r="I337" s="1196">
        <f t="shared" si="242"/>
        <v>1</v>
      </c>
      <c r="J337" s="1195">
        <v>0</v>
      </c>
      <c r="K337" s="1197">
        <v>0</v>
      </c>
      <c r="L337" s="1195">
        <v>0</v>
      </c>
    </row>
    <row r="338" spans="1:12" ht="33.75" x14ac:dyDescent="0.2">
      <c r="A338" s="4"/>
      <c r="B338" s="4"/>
      <c r="C338" s="5" t="s">
        <v>288</v>
      </c>
      <c r="D338" s="6" t="s">
        <v>289</v>
      </c>
      <c r="E338" s="633">
        <v>1900</v>
      </c>
      <c r="F338" s="633">
        <f t="shared" si="241"/>
        <v>0</v>
      </c>
      <c r="G338" s="634">
        <v>1900</v>
      </c>
      <c r="H338" s="1195">
        <v>1900</v>
      </c>
      <c r="I338" s="1196">
        <f t="shared" si="242"/>
        <v>1</v>
      </c>
      <c r="J338" s="1195">
        <v>0</v>
      </c>
      <c r="K338" s="1197">
        <v>0</v>
      </c>
      <c r="L338" s="1195">
        <v>0</v>
      </c>
    </row>
    <row r="339" spans="1:12" ht="45" x14ac:dyDescent="0.2">
      <c r="A339" s="4"/>
      <c r="B339" s="4"/>
      <c r="C339" s="5" t="s">
        <v>290</v>
      </c>
      <c r="D339" s="6" t="s">
        <v>291</v>
      </c>
      <c r="E339" s="633">
        <v>1500</v>
      </c>
      <c r="F339" s="633">
        <f t="shared" si="241"/>
        <v>0</v>
      </c>
      <c r="G339" s="634">
        <v>1500</v>
      </c>
      <c r="H339" s="1195">
        <v>1500</v>
      </c>
      <c r="I339" s="1196">
        <f t="shared" si="242"/>
        <v>1</v>
      </c>
      <c r="J339" s="1195">
        <v>0</v>
      </c>
      <c r="K339" s="1197">
        <v>0</v>
      </c>
      <c r="L339" s="1195">
        <v>0</v>
      </c>
    </row>
    <row r="340" spans="1:12" ht="33.75" x14ac:dyDescent="0.2">
      <c r="A340" s="4"/>
      <c r="B340" s="4"/>
      <c r="C340" s="5" t="s">
        <v>365</v>
      </c>
      <c r="D340" s="6" t="s">
        <v>366</v>
      </c>
      <c r="E340" s="633">
        <v>0</v>
      </c>
      <c r="F340" s="633">
        <f t="shared" si="241"/>
        <v>2976</v>
      </c>
      <c r="G340" s="634">
        <v>2976</v>
      </c>
      <c r="H340" s="1195">
        <v>2976</v>
      </c>
      <c r="I340" s="1196">
        <f t="shared" si="242"/>
        <v>1</v>
      </c>
      <c r="J340" s="1195">
        <v>0</v>
      </c>
      <c r="K340" s="1197">
        <v>0</v>
      </c>
      <c r="L340" s="1195">
        <v>0</v>
      </c>
    </row>
    <row r="341" spans="1:12" x14ac:dyDescent="0.2">
      <c r="A341" s="4"/>
      <c r="B341" s="4"/>
      <c r="C341" s="5" t="s">
        <v>266</v>
      </c>
      <c r="D341" s="6" t="s">
        <v>267</v>
      </c>
      <c r="E341" s="633">
        <v>800</v>
      </c>
      <c r="F341" s="633">
        <f t="shared" si="241"/>
        <v>-500</v>
      </c>
      <c r="G341" s="634">
        <v>300</v>
      </c>
      <c r="H341" s="1195">
        <v>300</v>
      </c>
      <c r="I341" s="1196">
        <f t="shared" si="242"/>
        <v>1</v>
      </c>
      <c r="J341" s="1195">
        <v>0</v>
      </c>
      <c r="K341" s="1197">
        <v>0</v>
      </c>
      <c r="L341" s="1195">
        <v>0</v>
      </c>
    </row>
    <row r="342" spans="1:12" ht="22.5" x14ac:dyDescent="0.2">
      <c r="A342" s="4"/>
      <c r="B342" s="4"/>
      <c r="C342" s="5" t="s">
        <v>296</v>
      </c>
      <c r="D342" s="6" t="s">
        <v>297</v>
      </c>
      <c r="E342" s="633">
        <v>4029</v>
      </c>
      <c r="F342" s="633">
        <f t="shared" si="241"/>
        <v>0</v>
      </c>
      <c r="G342" s="634">
        <v>4029</v>
      </c>
      <c r="H342" s="1195">
        <v>4029</v>
      </c>
      <c r="I342" s="1196">
        <f t="shared" si="242"/>
        <v>1</v>
      </c>
      <c r="J342" s="1195">
        <v>0</v>
      </c>
      <c r="K342" s="1197">
        <v>0</v>
      </c>
      <c r="L342" s="1195">
        <v>0</v>
      </c>
    </row>
    <row r="343" spans="1:12" ht="67.5" x14ac:dyDescent="0.2">
      <c r="A343" s="4"/>
      <c r="B343" s="4"/>
      <c r="C343" s="5" t="s">
        <v>367</v>
      </c>
      <c r="D343" s="6" t="s">
        <v>368</v>
      </c>
      <c r="E343" s="633">
        <v>0</v>
      </c>
      <c r="F343" s="633">
        <f t="shared" si="241"/>
        <v>2756</v>
      </c>
      <c r="G343" s="634">
        <v>2756</v>
      </c>
      <c r="H343" s="1195">
        <v>2069.0700000000002</v>
      </c>
      <c r="I343" s="1196">
        <f t="shared" si="242"/>
        <v>0.75075108853410744</v>
      </c>
      <c r="J343" s="1195">
        <v>0</v>
      </c>
      <c r="K343" s="1197">
        <v>0</v>
      </c>
      <c r="L343" s="1195">
        <v>0</v>
      </c>
    </row>
    <row r="344" spans="1:12" ht="22.5" x14ac:dyDescent="0.2">
      <c r="A344" s="4"/>
      <c r="B344" s="4"/>
      <c r="C344" s="5" t="s">
        <v>218</v>
      </c>
      <c r="D344" s="6" t="s">
        <v>219</v>
      </c>
      <c r="E344" s="633">
        <v>3000</v>
      </c>
      <c r="F344" s="633">
        <f t="shared" si="241"/>
        <v>-2500</v>
      </c>
      <c r="G344" s="634">
        <v>500</v>
      </c>
      <c r="H344" s="1195">
        <v>500</v>
      </c>
      <c r="I344" s="1196">
        <f t="shared" si="242"/>
        <v>1</v>
      </c>
      <c r="J344" s="1195">
        <v>0</v>
      </c>
      <c r="K344" s="1197">
        <v>0</v>
      </c>
      <c r="L344" s="1195">
        <v>0</v>
      </c>
    </row>
    <row r="345" spans="1:12" ht="67.5" x14ac:dyDescent="0.2">
      <c r="A345" s="3"/>
      <c r="B345" s="626" t="s">
        <v>153</v>
      </c>
      <c r="C345" s="624"/>
      <c r="D345" s="625" t="s">
        <v>154</v>
      </c>
      <c r="E345" s="631">
        <f>E346</f>
        <v>27717</v>
      </c>
      <c r="F345" s="631">
        <f t="shared" ref="F345:G345" si="243">F346</f>
        <v>12083</v>
      </c>
      <c r="G345" s="631">
        <f t="shared" si="243"/>
        <v>39800</v>
      </c>
      <c r="H345" s="631">
        <f t="shared" ref="H345" si="244">H346</f>
        <v>35499.129999999997</v>
      </c>
      <c r="I345" s="640">
        <f t="shared" ref="I345:I355" si="245">H345/G345</f>
        <v>0.89193793969849244</v>
      </c>
      <c r="J345" s="631">
        <f t="shared" ref="J345" si="246">J346</f>
        <v>0</v>
      </c>
      <c r="K345" s="632">
        <f t="shared" ref="K345" si="247">K346</f>
        <v>0</v>
      </c>
      <c r="L345" s="638">
        <f t="shared" ref="L345" si="248">L346</f>
        <v>0</v>
      </c>
    </row>
    <row r="346" spans="1:12" x14ac:dyDescent="0.2">
      <c r="A346" s="4"/>
      <c r="B346" s="4"/>
      <c r="C346" s="5" t="s">
        <v>369</v>
      </c>
      <c r="D346" s="6" t="s">
        <v>370</v>
      </c>
      <c r="E346" s="633">
        <v>27717</v>
      </c>
      <c r="F346" s="633">
        <f>G346-E346</f>
        <v>12083</v>
      </c>
      <c r="G346" s="634">
        <v>39800</v>
      </c>
      <c r="H346" s="1195">
        <v>35499.129999999997</v>
      </c>
      <c r="I346" s="1196">
        <f t="shared" si="245"/>
        <v>0.89193793969849244</v>
      </c>
      <c r="J346" s="1195">
        <v>0</v>
      </c>
      <c r="K346" s="1197">
        <v>0</v>
      </c>
      <c r="L346" s="1195">
        <v>0</v>
      </c>
    </row>
    <row r="347" spans="1:12" ht="22.5" x14ac:dyDescent="0.2">
      <c r="A347" s="3"/>
      <c r="B347" s="626" t="s">
        <v>155</v>
      </c>
      <c r="C347" s="624"/>
      <c r="D347" s="625" t="s">
        <v>156</v>
      </c>
      <c r="E347" s="631">
        <f>E348</f>
        <v>321350</v>
      </c>
      <c r="F347" s="631">
        <f t="shared" ref="F347:G347" si="249">F348</f>
        <v>219657.52000000002</v>
      </c>
      <c r="G347" s="631">
        <f t="shared" si="249"/>
        <v>541007.52</v>
      </c>
      <c r="H347" s="631">
        <f t="shared" ref="H347" si="250">H348</f>
        <v>538687.52</v>
      </c>
      <c r="I347" s="640">
        <f t="shared" si="245"/>
        <v>0.99571170470976078</v>
      </c>
      <c r="J347" s="631">
        <f t="shared" ref="J347" si="251">J348</f>
        <v>6191.45</v>
      </c>
      <c r="K347" s="632">
        <f t="shared" ref="K347" si="252">K348</f>
        <v>0</v>
      </c>
      <c r="L347" s="638">
        <f t="shared" ref="L347" si="253">L348</f>
        <v>0</v>
      </c>
    </row>
    <row r="348" spans="1:12" x14ac:dyDescent="0.2">
      <c r="A348" s="4"/>
      <c r="B348" s="4"/>
      <c r="C348" s="5" t="s">
        <v>363</v>
      </c>
      <c r="D348" s="6" t="s">
        <v>364</v>
      </c>
      <c r="E348" s="633">
        <v>321350</v>
      </c>
      <c r="F348" s="633">
        <f>G348-E348</f>
        <v>219657.52000000002</v>
      </c>
      <c r="G348" s="634">
        <v>541007.52</v>
      </c>
      <c r="H348" s="1195">
        <v>538687.52</v>
      </c>
      <c r="I348" s="1196">
        <f t="shared" si="245"/>
        <v>0.99571170470976078</v>
      </c>
      <c r="J348" s="1195">
        <v>6191.45</v>
      </c>
      <c r="K348" s="1197">
        <v>0</v>
      </c>
      <c r="L348" s="1195">
        <v>0</v>
      </c>
    </row>
    <row r="349" spans="1:12" ht="15" x14ac:dyDescent="0.2">
      <c r="A349" s="3"/>
      <c r="B349" s="626" t="s">
        <v>371</v>
      </c>
      <c r="C349" s="624"/>
      <c r="D349" s="625" t="s">
        <v>372</v>
      </c>
      <c r="E349" s="631">
        <f>E350</f>
        <v>450000</v>
      </c>
      <c r="F349" s="631">
        <f t="shared" ref="F349:G349" si="254">F350</f>
        <v>10271</v>
      </c>
      <c r="G349" s="631">
        <f t="shared" si="254"/>
        <v>460271</v>
      </c>
      <c r="H349" s="631">
        <f t="shared" ref="H349" si="255">H350</f>
        <v>460270.81</v>
      </c>
      <c r="I349" s="640">
        <f t="shared" si="245"/>
        <v>0.99999958719971493</v>
      </c>
      <c r="J349" s="631">
        <f t="shared" ref="J349" si="256">J350</f>
        <v>0</v>
      </c>
      <c r="K349" s="632">
        <f t="shared" ref="K349" si="257">K350</f>
        <v>0</v>
      </c>
      <c r="L349" s="638">
        <f t="shared" ref="L349" si="258">L350</f>
        <v>0</v>
      </c>
    </row>
    <row r="350" spans="1:12" x14ac:dyDescent="0.2">
      <c r="A350" s="4"/>
      <c r="B350" s="4"/>
      <c r="C350" s="5" t="s">
        <v>363</v>
      </c>
      <c r="D350" s="6" t="s">
        <v>364</v>
      </c>
      <c r="E350" s="633">
        <v>450000</v>
      </c>
      <c r="F350" s="633">
        <f>G350-E350</f>
        <v>10271</v>
      </c>
      <c r="G350" s="634">
        <v>460271</v>
      </c>
      <c r="H350" s="1195">
        <v>460270.81</v>
      </c>
      <c r="I350" s="1196">
        <f t="shared" si="245"/>
        <v>0.99999958719971493</v>
      </c>
      <c r="J350" s="1195">
        <v>0</v>
      </c>
      <c r="K350" s="1197">
        <v>0</v>
      </c>
      <c r="L350" s="1195">
        <v>0</v>
      </c>
    </row>
    <row r="351" spans="1:12" ht="15" x14ac:dyDescent="0.2">
      <c r="A351" s="3"/>
      <c r="B351" s="626" t="s">
        <v>159</v>
      </c>
      <c r="C351" s="624"/>
      <c r="D351" s="625" t="s">
        <v>160</v>
      </c>
      <c r="E351" s="631">
        <f>SUM(E352:E353)</f>
        <v>143100</v>
      </c>
      <c r="F351" s="631">
        <f t="shared" ref="F351:G351" si="259">SUM(F352:F353)</f>
        <v>116680</v>
      </c>
      <c r="G351" s="631">
        <f t="shared" si="259"/>
        <v>259780</v>
      </c>
      <c r="H351" s="631">
        <f t="shared" ref="H351" si="260">SUM(H352:H353)</f>
        <v>242733.09</v>
      </c>
      <c r="I351" s="640">
        <f t="shared" si="245"/>
        <v>0.93437943644622368</v>
      </c>
      <c r="J351" s="631">
        <f t="shared" ref="J351" si="261">SUM(J352:J353)</f>
        <v>100</v>
      </c>
      <c r="K351" s="632">
        <f t="shared" ref="K351" si="262">SUM(K352:K353)</f>
        <v>0</v>
      </c>
      <c r="L351" s="638">
        <f t="shared" ref="L351" si="263">SUM(L352:L353)</f>
        <v>0</v>
      </c>
    </row>
    <row r="352" spans="1:12" ht="67.5" x14ac:dyDescent="0.2">
      <c r="A352" s="4"/>
      <c r="B352" s="4"/>
      <c r="C352" s="5" t="s">
        <v>151</v>
      </c>
      <c r="D352" s="6" t="s">
        <v>362</v>
      </c>
      <c r="E352" s="633">
        <v>0</v>
      </c>
      <c r="F352" s="633">
        <f>G352-E352</f>
        <v>100</v>
      </c>
      <c r="G352" s="634">
        <v>100</v>
      </c>
      <c r="H352" s="1195">
        <v>0</v>
      </c>
      <c r="I352" s="1196">
        <f t="shared" si="245"/>
        <v>0</v>
      </c>
      <c r="J352" s="1195">
        <v>100</v>
      </c>
      <c r="K352" s="1197">
        <v>0</v>
      </c>
      <c r="L352" s="1195">
        <v>0</v>
      </c>
    </row>
    <row r="353" spans="1:12" x14ac:dyDescent="0.2">
      <c r="A353" s="4"/>
      <c r="B353" s="4"/>
      <c r="C353" s="5" t="s">
        <v>363</v>
      </c>
      <c r="D353" s="6" t="s">
        <v>364</v>
      </c>
      <c r="E353" s="633">
        <v>143100</v>
      </c>
      <c r="F353" s="633">
        <f>G353-E353</f>
        <v>116580</v>
      </c>
      <c r="G353" s="634">
        <v>259680</v>
      </c>
      <c r="H353" s="1195">
        <v>242733.09</v>
      </c>
      <c r="I353" s="1196">
        <f t="shared" si="245"/>
        <v>0.93473925600739372</v>
      </c>
      <c r="J353" s="1195">
        <v>0</v>
      </c>
      <c r="K353" s="1197">
        <v>0</v>
      </c>
      <c r="L353" s="1195">
        <v>0</v>
      </c>
    </row>
    <row r="354" spans="1:12" ht="15" x14ac:dyDescent="0.2">
      <c r="A354" s="3"/>
      <c r="B354" s="626" t="s">
        <v>161</v>
      </c>
      <c r="C354" s="624"/>
      <c r="D354" s="625" t="s">
        <v>162</v>
      </c>
      <c r="E354" s="631">
        <f>SUM(E355:E373)</f>
        <v>959291</v>
      </c>
      <c r="F354" s="631">
        <f t="shared" ref="F354:G354" si="264">SUM(F355:F373)</f>
        <v>-65850</v>
      </c>
      <c r="G354" s="631">
        <f t="shared" si="264"/>
        <v>893441</v>
      </c>
      <c r="H354" s="631">
        <f t="shared" ref="H354" si="265">SUM(H355:H373)</f>
        <v>869910.87999999977</v>
      </c>
      <c r="I354" s="640">
        <f t="shared" si="245"/>
        <v>0.97366348757220655</v>
      </c>
      <c r="J354" s="631">
        <f t="shared" ref="J354" si="266">SUM(J355:J373)</f>
        <v>53369.53</v>
      </c>
      <c r="K354" s="632">
        <f>SUM(K355:K373)</f>
        <v>0</v>
      </c>
      <c r="L354" s="638">
        <f t="shared" ref="L354" si="267">SUM(L355:L373)</f>
        <v>0</v>
      </c>
    </row>
    <row r="355" spans="1:12" ht="22.5" x14ac:dyDescent="0.2">
      <c r="A355" s="4"/>
      <c r="B355" s="4"/>
      <c r="C355" s="5" t="s">
        <v>276</v>
      </c>
      <c r="D355" s="6" t="s">
        <v>277</v>
      </c>
      <c r="E355" s="633">
        <v>4400</v>
      </c>
      <c r="F355" s="633">
        <f>G355-E355</f>
        <v>500</v>
      </c>
      <c r="G355" s="634">
        <v>4900</v>
      </c>
      <c r="H355" s="1195">
        <v>4882.16</v>
      </c>
      <c r="I355" s="1196">
        <f t="shared" si="245"/>
        <v>0.99635918367346932</v>
      </c>
      <c r="J355" s="1195">
        <v>0</v>
      </c>
      <c r="K355" s="1197">
        <v>0</v>
      </c>
      <c r="L355" s="1443">
        <v>0</v>
      </c>
    </row>
    <row r="356" spans="1:12" x14ac:dyDescent="0.2">
      <c r="A356" s="4"/>
      <c r="B356" s="4"/>
      <c r="C356" s="5" t="s">
        <v>206</v>
      </c>
      <c r="D356" s="6" t="s">
        <v>207</v>
      </c>
      <c r="E356" s="633">
        <v>611926</v>
      </c>
      <c r="F356" s="633">
        <f t="shared" ref="F356:F373" si="268">G356-E356</f>
        <v>-63272</v>
      </c>
      <c r="G356" s="634">
        <v>548654</v>
      </c>
      <c r="H356" s="1195">
        <v>542369.29</v>
      </c>
      <c r="I356" s="1196">
        <f t="shared" ref="I356:I373" si="269">H356/G356</f>
        <v>0.98854522157862701</v>
      </c>
      <c r="J356" s="1195">
        <v>0</v>
      </c>
      <c r="K356" s="1197">
        <v>0</v>
      </c>
      <c r="L356" s="1195">
        <v>0</v>
      </c>
    </row>
    <row r="357" spans="1:12" x14ac:dyDescent="0.2">
      <c r="A357" s="4"/>
      <c r="B357" s="4"/>
      <c r="C357" s="5" t="s">
        <v>264</v>
      </c>
      <c r="D357" s="6" t="s">
        <v>265</v>
      </c>
      <c r="E357" s="633">
        <v>43049</v>
      </c>
      <c r="F357" s="633">
        <f t="shared" si="268"/>
        <v>903</v>
      </c>
      <c r="G357" s="634">
        <v>43952</v>
      </c>
      <c r="H357" s="1195">
        <v>42583.71</v>
      </c>
      <c r="I357" s="1196">
        <f t="shared" si="269"/>
        <v>0.96886853840553333</v>
      </c>
      <c r="J357" s="1195">
        <v>44874.89</v>
      </c>
      <c r="K357" s="1197">
        <v>0</v>
      </c>
      <c r="L357" s="1195">
        <v>0</v>
      </c>
    </row>
    <row r="358" spans="1:12" x14ac:dyDescent="0.2">
      <c r="A358" s="4"/>
      <c r="B358" s="4"/>
      <c r="C358" s="5" t="s">
        <v>208</v>
      </c>
      <c r="D358" s="6" t="s">
        <v>209</v>
      </c>
      <c r="E358" s="633">
        <v>103673</v>
      </c>
      <c r="F358" s="633">
        <f t="shared" si="268"/>
        <v>-5500</v>
      </c>
      <c r="G358" s="634">
        <v>98173</v>
      </c>
      <c r="H358" s="1195">
        <v>96208.31</v>
      </c>
      <c r="I358" s="1196">
        <f t="shared" si="269"/>
        <v>0.97998747109694107</v>
      </c>
      <c r="J358" s="1195">
        <v>7727.46</v>
      </c>
      <c r="K358" s="1197">
        <v>0</v>
      </c>
      <c r="L358" s="1195">
        <v>0</v>
      </c>
    </row>
    <row r="359" spans="1:12" x14ac:dyDescent="0.2">
      <c r="A359" s="4"/>
      <c r="B359" s="4"/>
      <c r="C359" s="5" t="s">
        <v>210</v>
      </c>
      <c r="D359" s="6" t="s">
        <v>211</v>
      </c>
      <c r="E359" s="633">
        <v>14751</v>
      </c>
      <c r="F359" s="633">
        <f t="shared" si="268"/>
        <v>-157</v>
      </c>
      <c r="G359" s="634">
        <v>14594</v>
      </c>
      <c r="H359" s="1195">
        <v>7666.92</v>
      </c>
      <c r="I359" s="1196">
        <f t="shared" si="269"/>
        <v>0.52534740304234617</v>
      </c>
      <c r="J359" s="1195">
        <v>703.87</v>
      </c>
      <c r="K359" s="1197">
        <v>0</v>
      </c>
      <c r="L359" s="1195">
        <v>0</v>
      </c>
    </row>
    <row r="360" spans="1:12" ht="22.5" x14ac:dyDescent="0.2">
      <c r="A360" s="4"/>
      <c r="B360" s="4"/>
      <c r="C360" s="5" t="s">
        <v>278</v>
      </c>
      <c r="D360" s="6" t="s">
        <v>279</v>
      </c>
      <c r="E360" s="633">
        <v>24000</v>
      </c>
      <c r="F360" s="633">
        <f t="shared" si="268"/>
        <v>-13000</v>
      </c>
      <c r="G360" s="634">
        <v>11000</v>
      </c>
      <c r="H360" s="1195">
        <v>10577</v>
      </c>
      <c r="I360" s="1196">
        <f t="shared" si="269"/>
        <v>0.96154545454545459</v>
      </c>
      <c r="J360" s="1195">
        <v>0</v>
      </c>
      <c r="K360" s="1197">
        <v>0</v>
      </c>
      <c r="L360" s="1195">
        <v>0</v>
      </c>
    </row>
    <row r="361" spans="1:12" x14ac:dyDescent="0.2">
      <c r="A361" s="4"/>
      <c r="B361" s="4"/>
      <c r="C361" s="5" t="s">
        <v>220</v>
      </c>
      <c r="D361" s="6" t="s">
        <v>221</v>
      </c>
      <c r="E361" s="633">
        <v>20400</v>
      </c>
      <c r="F361" s="633">
        <f t="shared" si="268"/>
        <v>-12380</v>
      </c>
      <c r="G361" s="634">
        <v>8020</v>
      </c>
      <c r="H361" s="1195">
        <v>8020</v>
      </c>
      <c r="I361" s="1196">
        <f t="shared" si="269"/>
        <v>1</v>
      </c>
      <c r="J361" s="1195">
        <v>0</v>
      </c>
      <c r="K361" s="1197">
        <v>0</v>
      </c>
      <c r="L361" s="1195">
        <v>0</v>
      </c>
    </row>
    <row r="362" spans="1:12" x14ac:dyDescent="0.2">
      <c r="A362" s="4"/>
      <c r="B362" s="4"/>
      <c r="C362" s="5" t="s">
        <v>212</v>
      </c>
      <c r="D362" s="6" t="s">
        <v>213</v>
      </c>
      <c r="E362" s="633">
        <v>25900</v>
      </c>
      <c r="F362" s="633">
        <f t="shared" si="268"/>
        <v>3000</v>
      </c>
      <c r="G362" s="634">
        <v>28900</v>
      </c>
      <c r="H362" s="1195">
        <v>28900</v>
      </c>
      <c r="I362" s="1196">
        <f t="shared" si="269"/>
        <v>1</v>
      </c>
      <c r="J362" s="1195">
        <v>0</v>
      </c>
      <c r="K362" s="1197">
        <v>0</v>
      </c>
      <c r="L362" s="1195">
        <v>0</v>
      </c>
    </row>
    <row r="363" spans="1:12" x14ac:dyDescent="0.2">
      <c r="A363" s="4"/>
      <c r="B363" s="4"/>
      <c r="C363" s="5" t="s">
        <v>222</v>
      </c>
      <c r="D363" s="6" t="s">
        <v>223</v>
      </c>
      <c r="E363" s="633">
        <v>12000</v>
      </c>
      <c r="F363" s="633">
        <f t="shared" si="268"/>
        <v>0</v>
      </c>
      <c r="G363" s="634">
        <v>12000</v>
      </c>
      <c r="H363" s="1195">
        <v>11277.19</v>
      </c>
      <c r="I363" s="1196">
        <f t="shared" si="269"/>
        <v>0.93976583333333341</v>
      </c>
      <c r="J363" s="1195">
        <v>0</v>
      </c>
      <c r="K363" s="1197">
        <v>0</v>
      </c>
      <c r="L363" s="1195">
        <v>0</v>
      </c>
    </row>
    <row r="364" spans="1:12" x14ac:dyDescent="0.2">
      <c r="A364" s="4"/>
      <c r="B364" s="4"/>
      <c r="C364" s="5" t="s">
        <v>232</v>
      </c>
      <c r="D364" s="6" t="s">
        <v>233</v>
      </c>
      <c r="E364" s="633">
        <v>1000</v>
      </c>
      <c r="F364" s="633">
        <f t="shared" si="268"/>
        <v>0</v>
      </c>
      <c r="G364" s="634">
        <v>1000</v>
      </c>
      <c r="H364" s="1195">
        <v>360.94</v>
      </c>
      <c r="I364" s="1196">
        <f t="shared" si="269"/>
        <v>0.36093999999999998</v>
      </c>
      <c r="J364" s="1195">
        <v>0</v>
      </c>
      <c r="K364" s="1197">
        <v>0</v>
      </c>
      <c r="L364" s="1195">
        <v>0</v>
      </c>
    </row>
    <row r="365" spans="1:12" x14ac:dyDescent="0.2">
      <c r="A365" s="4"/>
      <c r="B365" s="4"/>
      <c r="C365" s="5" t="s">
        <v>284</v>
      </c>
      <c r="D365" s="6" t="s">
        <v>285</v>
      </c>
      <c r="E365" s="633">
        <v>700</v>
      </c>
      <c r="F365" s="633">
        <f t="shared" si="268"/>
        <v>-206</v>
      </c>
      <c r="G365" s="634">
        <v>494</v>
      </c>
      <c r="H365" s="1195">
        <v>394</v>
      </c>
      <c r="I365" s="1196">
        <f t="shared" si="269"/>
        <v>0.79757085020242913</v>
      </c>
      <c r="J365" s="1195">
        <v>0</v>
      </c>
      <c r="K365" s="1197">
        <v>0</v>
      </c>
      <c r="L365" s="1195">
        <v>0</v>
      </c>
    </row>
    <row r="366" spans="1:12" x14ac:dyDescent="0.2">
      <c r="A366" s="4"/>
      <c r="B366" s="4"/>
      <c r="C366" s="5" t="s">
        <v>214</v>
      </c>
      <c r="D366" s="6" t="s">
        <v>215</v>
      </c>
      <c r="E366" s="633">
        <v>23800</v>
      </c>
      <c r="F366" s="633">
        <f t="shared" si="268"/>
        <v>29026</v>
      </c>
      <c r="G366" s="634">
        <v>52826</v>
      </c>
      <c r="H366" s="1195">
        <v>50772.25</v>
      </c>
      <c r="I366" s="1196">
        <f t="shared" si="269"/>
        <v>0.96112236398743045</v>
      </c>
      <c r="J366" s="1195">
        <v>63.31</v>
      </c>
      <c r="K366" s="1197">
        <v>0</v>
      </c>
      <c r="L366" s="1195">
        <v>0</v>
      </c>
    </row>
    <row r="367" spans="1:12" ht="33.75" x14ac:dyDescent="0.2">
      <c r="A367" s="4"/>
      <c r="B367" s="4"/>
      <c r="C367" s="5" t="s">
        <v>288</v>
      </c>
      <c r="D367" s="6" t="s">
        <v>289</v>
      </c>
      <c r="E367" s="633">
        <v>6000</v>
      </c>
      <c r="F367" s="633">
        <f t="shared" si="268"/>
        <v>0</v>
      </c>
      <c r="G367" s="634">
        <v>6000</v>
      </c>
      <c r="H367" s="1195">
        <v>5659.48</v>
      </c>
      <c r="I367" s="1196">
        <f t="shared" si="269"/>
        <v>0.94324666666666657</v>
      </c>
      <c r="J367" s="1195">
        <v>0</v>
      </c>
      <c r="K367" s="1197">
        <v>0</v>
      </c>
      <c r="L367" s="1195">
        <v>0</v>
      </c>
    </row>
    <row r="368" spans="1:12" ht="45" x14ac:dyDescent="0.2">
      <c r="A368" s="4"/>
      <c r="B368" s="4"/>
      <c r="C368" s="5" t="s">
        <v>290</v>
      </c>
      <c r="D368" s="6" t="s">
        <v>291</v>
      </c>
      <c r="E368" s="633">
        <v>3200</v>
      </c>
      <c r="F368" s="633">
        <f t="shared" si="268"/>
        <v>-1200</v>
      </c>
      <c r="G368" s="634">
        <v>2000</v>
      </c>
      <c r="H368" s="1195">
        <v>1359.73</v>
      </c>
      <c r="I368" s="1196">
        <f t="shared" si="269"/>
        <v>0.67986500000000005</v>
      </c>
      <c r="J368" s="1195">
        <v>0</v>
      </c>
      <c r="K368" s="1197">
        <v>0</v>
      </c>
      <c r="L368" s="1195">
        <v>0</v>
      </c>
    </row>
    <row r="369" spans="1:12" ht="33.75" x14ac:dyDescent="0.2">
      <c r="A369" s="4"/>
      <c r="B369" s="4"/>
      <c r="C369" s="5" t="s">
        <v>365</v>
      </c>
      <c r="D369" s="6" t="s">
        <v>366</v>
      </c>
      <c r="E369" s="633">
        <v>26542</v>
      </c>
      <c r="F369" s="633">
        <f t="shared" si="268"/>
        <v>-3000</v>
      </c>
      <c r="G369" s="634">
        <v>23542</v>
      </c>
      <c r="H369" s="1195">
        <v>22252.44</v>
      </c>
      <c r="I369" s="1196">
        <f t="shared" si="269"/>
        <v>0.94522300569195472</v>
      </c>
      <c r="J369" s="1195">
        <v>0</v>
      </c>
      <c r="K369" s="1197">
        <v>0</v>
      </c>
      <c r="L369" s="1195">
        <v>0</v>
      </c>
    </row>
    <row r="370" spans="1:12" x14ac:dyDescent="0.2">
      <c r="A370" s="4"/>
      <c r="B370" s="4"/>
      <c r="C370" s="5" t="s">
        <v>266</v>
      </c>
      <c r="D370" s="6" t="s">
        <v>267</v>
      </c>
      <c r="E370" s="633">
        <v>10500</v>
      </c>
      <c r="F370" s="633">
        <f t="shared" si="268"/>
        <v>-2000</v>
      </c>
      <c r="G370" s="634">
        <v>8500</v>
      </c>
      <c r="H370" s="1195">
        <v>8485.1200000000008</v>
      </c>
      <c r="I370" s="1196">
        <f t="shared" si="269"/>
        <v>0.99824941176470594</v>
      </c>
      <c r="J370" s="1195">
        <v>0</v>
      </c>
      <c r="K370" s="1197">
        <v>0</v>
      </c>
      <c r="L370" s="1195">
        <v>0</v>
      </c>
    </row>
    <row r="371" spans="1:12" ht="22.5" x14ac:dyDescent="0.2">
      <c r="A371" s="4"/>
      <c r="B371" s="4"/>
      <c r="C371" s="5" t="s">
        <v>296</v>
      </c>
      <c r="D371" s="6" t="s">
        <v>297</v>
      </c>
      <c r="E371" s="633">
        <v>24750</v>
      </c>
      <c r="F371" s="633">
        <f t="shared" si="268"/>
        <v>1856</v>
      </c>
      <c r="G371" s="634">
        <v>26606</v>
      </c>
      <c r="H371" s="1195">
        <v>26606</v>
      </c>
      <c r="I371" s="1196">
        <f t="shared" si="269"/>
        <v>1</v>
      </c>
      <c r="J371" s="1195">
        <v>0</v>
      </c>
      <c r="K371" s="1197">
        <v>0</v>
      </c>
      <c r="L371" s="1195">
        <v>0</v>
      </c>
    </row>
    <row r="372" spans="1:12" ht="22.5" x14ac:dyDescent="0.2">
      <c r="A372" s="4"/>
      <c r="B372" s="4"/>
      <c r="C372" s="5" t="s">
        <v>254</v>
      </c>
      <c r="D372" s="6" t="s">
        <v>255</v>
      </c>
      <c r="E372" s="633">
        <v>0</v>
      </c>
      <c r="F372" s="633">
        <f t="shared" si="268"/>
        <v>1200</v>
      </c>
      <c r="G372" s="634">
        <v>1200</v>
      </c>
      <c r="H372" s="1195">
        <v>596.34</v>
      </c>
      <c r="I372" s="1196">
        <f t="shared" si="269"/>
        <v>0.49695</v>
      </c>
      <c r="J372" s="1195">
        <v>0</v>
      </c>
      <c r="K372" s="1197">
        <v>0</v>
      </c>
      <c r="L372" s="1195">
        <v>0</v>
      </c>
    </row>
    <row r="373" spans="1:12" ht="22.5" x14ac:dyDescent="0.2">
      <c r="A373" s="4"/>
      <c r="B373" s="4"/>
      <c r="C373" s="5" t="s">
        <v>218</v>
      </c>
      <c r="D373" s="6" t="s">
        <v>219</v>
      </c>
      <c r="E373" s="633">
        <v>2700</v>
      </c>
      <c r="F373" s="633">
        <f t="shared" si="268"/>
        <v>-1620</v>
      </c>
      <c r="G373" s="634">
        <v>1080</v>
      </c>
      <c r="H373" s="1195">
        <v>940</v>
      </c>
      <c r="I373" s="1196">
        <f t="shared" si="269"/>
        <v>0.87037037037037035</v>
      </c>
      <c r="J373" s="1195">
        <v>0</v>
      </c>
      <c r="K373" s="1197">
        <v>0</v>
      </c>
      <c r="L373" s="1442">
        <v>0</v>
      </c>
    </row>
    <row r="374" spans="1:12" ht="22.5" x14ac:dyDescent="0.2">
      <c r="A374" s="3"/>
      <c r="B374" s="626" t="s">
        <v>163</v>
      </c>
      <c r="C374" s="624"/>
      <c r="D374" s="625" t="s">
        <v>164</v>
      </c>
      <c r="E374" s="631">
        <f>SUM(E375:E384)</f>
        <v>380916</v>
      </c>
      <c r="F374" s="631">
        <f t="shared" ref="F374" si="270">SUM(F375:F384)</f>
        <v>10700</v>
      </c>
      <c r="G374" s="631">
        <f t="shared" ref="G374" si="271">SUM(G375:G384)</f>
        <v>391616</v>
      </c>
      <c r="H374" s="631">
        <f t="shared" ref="H374" si="272">SUM(H375:H384)</f>
        <v>390348.07999999996</v>
      </c>
      <c r="I374" s="640">
        <f>H374/G374</f>
        <v>0.99676233861742103</v>
      </c>
      <c r="J374" s="631">
        <f t="shared" ref="J374" si="273">SUM(J375:J384)</f>
        <v>2595.64</v>
      </c>
      <c r="K374" s="632">
        <f t="shared" ref="K374" si="274">SUM(K375:K384)</f>
        <v>0</v>
      </c>
      <c r="L374" s="638">
        <f t="shared" ref="L374" si="275">SUM(L375:L384)</f>
        <v>0</v>
      </c>
    </row>
    <row r="375" spans="1:12" x14ac:dyDescent="0.2">
      <c r="A375" s="4"/>
      <c r="B375" s="4"/>
      <c r="C375" s="5" t="s">
        <v>206</v>
      </c>
      <c r="D375" s="6" t="s">
        <v>207</v>
      </c>
      <c r="E375" s="633">
        <v>26780</v>
      </c>
      <c r="F375" s="633">
        <f>G375-E375</f>
        <v>-26780</v>
      </c>
      <c r="G375" s="634">
        <v>0</v>
      </c>
      <c r="H375" s="1195">
        <v>0</v>
      </c>
      <c r="I375" s="1196">
        <v>0</v>
      </c>
      <c r="J375" s="1195">
        <v>0</v>
      </c>
      <c r="K375" s="1197">
        <v>0</v>
      </c>
      <c r="L375" s="1195">
        <v>0</v>
      </c>
    </row>
    <row r="376" spans="1:12" x14ac:dyDescent="0.2">
      <c r="A376" s="4"/>
      <c r="B376" s="4"/>
      <c r="C376" s="5" t="s">
        <v>264</v>
      </c>
      <c r="D376" s="6" t="s">
        <v>265</v>
      </c>
      <c r="E376" s="633">
        <v>2007</v>
      </c>
      <c r="F376" s="633">
        <f t="shared" ref="F376:F384" si="276">G376-E376</f>
        <v>-2007</v>
      </c>
      <c r="G376" s="634">
        <v>0</v>
      </c>
      <c r="H376" s="1195">
        <v>0</v>
      </c>
      <c r="I376" s="1196">
        <v>0</v>
      </c>
      <c r="J376" s="1195">
        <v>0</v>
      </c>
      <c r="K376" s="1197">
        <v>0</v>
      </c>
      <c r="L376" s="1195">
        <v>0</v>
      </c>
    </row>
    <row r="377" spans="1:12" x14ac:dyDescent="0.2">
      <c r="A377" s="4"/>
      <c r="B377" s="4"/>
      <c r="C377" s="5" t="s">
        <v>208</v>
      </c>
      <c r="D377" s="6" t="s">
        <v>209</v>
      </c>
      <c r="E377" s="633">
        <v>9123</v>
      </c>
      <c r="F377" s="633">
        <f t="shared" si="276"/>
        <v>-5957</v>
      </c>
      <c r="G377" s="634">
        <v>3166</v>
      </c>
      <c r="H377" s="1195">
        <v>3153.29</v>
      </c>
      <c r="I377" s="1196">
        <f t="shared" ref="I377:I383" si="277">H377/G377</f>
        <v>0.99598547062539478</v>
      </c>
      <c r="J377" s="1195">
        <v>0</v>
      </c>
      <c r="K377" s="1197">
        <v>0</v>
      </c>
      <c r="L377" s="1195">
        <v>0</v>
      </c>
    </row>
    <row r="378" spans="1:12" x14ac:dyDescent="0.2">
      <c r="A378" s="4"/>
      <c r="B378" s="4"/>
      <c r="C378" s="5" t="s">
        <v>210</v>
      </c>
      <c r="D378" s="6" t="s">
        <v>211</v>
      </c>
      <c r="E378" s="633">
        <v>706</v>
      </c>
      <c r="F378" s="633">
        <f t="shared" si="276"/>
        <v>-706</v>
      </c>
      <c r="G378" s="634">
        <v>0</v>
      </c>
      <c r="H378" s="1195">
        <v>0</v>
      </c>
      <c r="I378" s="1196">
        <v>0</v>
      </c>
      <c r="J378" s="1195">
        <v>0</v>
      </c>
      <c r="K378" s="1197">
        <v>0</v>
      </c>
      <c r="L378" s="1195">
        <v>0</v>
      </c>
    </row>
    <row r="379" spans="1:12" x14ac:dyDescent="0.2">
      <c r="A379" s="4"/>
      <c r="B379" s="4"/>
      <c r="C379" s="5" t="s">
        <v>220</v>
      </c>
      <c r="D379" s="6" t="s">
        <v>221</v>
      </c>
      <c r="E379" s="633">
        <v>37000</v>
      </c>
      <c r="F379" s="633">
        <f t="shared" si="276"/>
        <v>-16800</v>
      </c>
      <c r="G379" s="634">
        <v>20200</v>
      </c>
      <c r="H379" s="1195">
        <v>20127</v>
      </c>
      <c r="I379" s="1196">
        <f t="shared" si="277"/>
        <v>0.99638613861386138</v>
      </c>
      <c r="J379" s="1195">
        <v>0</v>
      </c>
      <c r="K379" s="1197">
        <v>0</v>
      </c>
      <c r="L379" s="1195">
        <v>0</v>
      </c>
    </row>
    <row r="380" spans="1:12" x14ac:dyDescent="0.2">
      <c r="A380" s="4"/>
      <c r="B380" s="4"/>
      <c r="C380" s="5" t="s">
        <v>212</v>
      </c>
      <c r="D380" s="6" t="s">
        <v>213</v>
      </c>
      <c r="E380" s="633">
        <v>400</v>
      </c>
      <c r="F380" s="633">
        <f t="shared" si="276"/>
        <v>0</v>
      </c>
      <c r="G380" s="634">
        <v>400</v>
      </c>
      <c r="H380" s="1195">
        <v>400</v>
      </c>
      <c r="I380" s="1196">
        <f t="shared" si="277"/>
        <v>1</v>
      </c>
      <c r="J380" s="1195">
        <v>0</v>
      </c>
      <c r="K380" s="1197">
        <v>0</v>
      </c>
      <c r="L380" s="1195">
        <v>0</v>
      </c>
    </row>
    <row r="381" spans="1:12" x14ac:dyDescent="0.2">
      <c r="A381" s="4"/>
      <c r="B381" s="4"/>
      <c r="C381" s="5" t="s">
        <v>214</v>
      </c>
      <c r="D381" s="6" t="s">
        <v>215</v>
      </c>
      <c r="E381" s="633">
        <v>1700</v>
      </c>
      <c r="F381" s="633">
        <f t="shared" si="276"/>
        <v>35602</v>
      </c>
      <c r="G381" s="634">
        <v>37302</v>
      </c>
      <c r="H381" s="1195">
        <v>37302</v>
      </c>
      <c r="I381" s="1196">
        <f t="shared" si="277"/>
        <v>1</v>
      </c>
      <c r="J381" s="1195">
        <v>2595.64</v>
      </c>
      <c r="K381" s="1197">
        <v>0</v>
      </c>
      <c r="L381" s="1195">
        <v>0</v>
      </c>
    </row>
    <row r="382" spans="1:12" ht="33.75" x14ac:dyDescent="0.2">
      <c r="A382" s="4"/>
      <c r="B382" s="4"/>
      <c r="C382" s="5" t="s">
        <v>360</v>
      </c>
      <c r="D382" s="6" t="s">
        <v>361</v>
      </c>
      <c r="E382" s="633">
        <v>301450</v>
      </c>
      <c r="F382" s="633">
        <f t="shared" si="276"/>
        <v>28500</v>
      </c>
      <c r="G382" s="634">
        <v>329950</v>
      </c>
      <c r="H382" s="1195">
        <v>328767.78999999998</v>
      </c>
      <c r="I382" s="1196">
        <f t="shared" si="277"/>
        <v>0.99641700257614785</v>
      </c>
      <c r="J382" s="1195">
        <v>0</v>
      </c>
      <c r="K382" s="1197">
        <v>0</v>
      </c>
      <c r="L382" s="1195">
        <v>0</v>
      </c>
    </row>
    <row r="383" spans="1:12" x14ac:dyDescent="0.2">
      <c r="A383" s="4"/>
      <c r="B383" s="4"/>
      <c r="C383" s="5" t="s">
        <v>266</v>
      </c>
      <c r="D383" s="6" t="s">
        <v>267</v>
      </c>
      <c r="E383" s="633">
        <v>598</v>
      </c>
      <c r="F383" s="633">
        <f t="shared" si="276"/>
        <v>0</v>
      </c>
      <c r="G383" s="634">
        <v>598</v>
      </c>
      <c r="H383" s="1195">
        <v>598</v>
      </c>
      <c r="I383" s="1196">
        <f t="shared" si="277"/>
        <v>1</v>
      </c>
      <c r="J383" s="1195">
        <v>0</v>
      </c>
      <c r="K383" s="1197">
        <v>0</v>
      </c>
      <c r="L383" s="1195">
        <v>0</v>
      </c>
    </row>
    <row r="384" spans="1:12" ht="22.5" x14ac:dyDescent="0.2">
      <c r="A384" s="4"/>
      <c r="B384" s="4"/>
      <c r="C384" s="5" t="s">
        <v>296</v>
      </c>
      <c r="D384" s="6" t="s">
        <v>297</v>
      </c>
      <c r="E384" s="633">
        <v>1152</v>
      </c>
      <c r="F384" s="633">
        <f t="shared" si="276"/>
        <v>-1152</v>
      </c>
      <c r="G384" s="634">
        <v>0</v>
      </c>
      <c r="H384" s="1195">
        <v>0</v>
      </c>
      <c r="I384" s="1196">
        <v>0</v>
      </c>
      <c r="J384" s="1195">
        <v>0</v>
      </c>
      <c r="K384" s="1197">
        <v>0</v>
      </c>
      <c r="L384" s="1195">
        <v>0</v>
      </c>
    </row>
    <row r="385" spans="1:12" ht="15" x14ac:dyDescent="0.2">
      <c r="A385" s="3"/>
      <c r="B385" s="626" t="s">
        <v>165</v>
      </c>
      <c r="C385" s="624"/>
      <c r="D385" s="625" t="s">
        <v>166</v>
      </c>
      <c r="E385" s="631" t="str">
        <f>E386</f>
        <v>0,00</v>
      </c>
      <c r="F385" s="631" t="str">
        <f t="shared" ref="F385:G385" si="278">F386</f>
        <v>6 000,00</v>
      </c>
      <c r="G385" s="631" t="str">
        <f t="shared" si="278"/>
        <v>6 000,00</v>
      </c>
      <c r="H385" s="631">
        <f t="shared" ref="H385" si="279">H386</f>
        <v>6000</v>
      </c>
      <c r="I385" s="640">
        <f>H385/G385</f>
        <v>1</v>
      </c>
      <c r="J385" s="631">
        <f t="shared" ref="J385" si="280">J386</f>
        <v>0</v>
      </c>
      <c r="K385" s="632">
        <f t="shared" ref="K385" si="281">K386</f>
        <v>0</v>
      </c>
      <c r="L385" s="638">
        <f t="shared" ref="L385" si="282">L386</f>
        <v>0</v>
      </c>
    </row>
    <row r="386" spans="1:12" x14ac:dyDescent="0.2">
      <c r="A386" s="4"/>
      <c r="B386" s="4"/>
      <c r="C386" s="5" t="s">
        <v>363</v>
      </c>
      <c r="D386" s="6" t="s">
        <v>364</v>
      </c>
      <c r="E386" s="633" t="s">
        <v>6</v>
      </c>
      <c r="F386" s="633" t="s">
        <v>142</v>
      </c>
      <c r="G386" s="634" t="s">
        <v>142</v>
      </c>
      <c r="H386" s="1195">
        <v>6000</v>
      </c>
      <c r="I386" s="1196">
        <f>H386/G386</f>
        <v>1</v>
      </c>
      <c r="J386" s="1195">
        <v>0</v>
      </c>
      <c r="K386" s="1197">
        <v>0</v>
      </c>
      <c r="L386" s="1195">
        <v>0</v>
      </c>
    </row>
    <row r="387" spans="1:12" ht="15" x14ac:dyDescent="0.2">
      <c r="A387" s="3"/>
      <c r="B387" s="626" t="s">
        <v>167</v>
      </c>
      <c r="C387" s="624"/>
      <c r="D387" s="625" t="s">
        <v>8</v>
      </c>
      <c r="E387" s="631">
        <f>SUM(E388:E396)</f>
        <v>112244</v>
      </c>
      <c r="F387" s="631">
        <f t="shared" ref="F387:G387" si="283">SUM(F388:F396)</f>
        <v>274036</v>
      </c>
      <c r="G387" s="631">
        <f t="shared" si="283"/>
        <v>386280</v>
      </c>
      <c r="H387" s="631">
        <f t="shared" ref="H387" si="284">SUM(H388:H396)</f>
        <v>378580</v>
      </c>
      <c r="I387" s="640">
        <f>H387/G387</f>
        <v>0.98006627316972139</v>
      </c>
      <c r="J387" s="631">
        <f t="shared" ref="J387" si="285">SUM(J388:J396)</f>
        <v>0</v>
      </c>
      <c r="K387" s="632">
        <f t="shared" ref="K387" si="286">SUM(K388:K396)</f>
        <v>0</v>
      </c>
      <c r="L387" s="638">
        <f t="shared" ref="L387" si="287">SUM(L388:L396)</f>
        <v>0</v>
      </c>
    </row>
    <row r="388" spans="1:12" ht="22.5" x14ac:dyDescent="0.2">
      <c r="A388" s="4"/>
      <c r="B388" s="4"/>
      <c r="C388" s="5" t="s">
        <v>276</v>
      </c>
      <c r="D388" s="6" t="s">
        <v>277</v>
      </c>
      <c r="E388" s="633">
        <v>200</v>
      </c>
      <c r="F388" s="633">
        <f>G388-E388</f>
        <v>-200</v>
      </c>
      <c r="G388" s="634">
        <v>0</v>
      </c>
      <c r="H388" s="1195">
        <v>0</v>
      </c>
      <c r="I388" s="1196">
        <v>0</v>
      </c>
      <c r="J388" s="1195">
        <v>0</v>
      </c>
      <c r="K388" s="1197">
        <v>0</v>
      </c>
      <c r="L388" s="1195">
        <v>0</v>
      </c>
    </row>
    <row r="389" spans="1:12" x14ac:dyDescent="0.2">
      <c r="A389" s="4"/>
      <c r="B389" s="4"/>
      <c r="C389" s="5" t="s">
        <v>363</v>
      </c>
      <c r="D389" s="6" t="s">
        <v>364</v>
      </c>
      <c r="E389" s="633">
        <v>95000</v>
      </c>
      <c r="F389" s="633">
        <f t="shared" ref="F389:F396" si="288">G389-E389</f>
        <v>287210</v>
      </c>
      <c r="G389" s="634">
        <v>382210</v>
      </c>
      <c r="H389" s="1195">
        <v>374510</v>
      </c>
      <c r="I389" s="1196">
        <f t="shared" ref="I389:I395" si="289">H389/G389</f>
        <v>0.97985400695952485</v>
      </c>
      <c r="J389" s="1195">
        <v>0</v>
      </c>
      <c r="K389" s="1197">
        <v>0</v>
      </c>
      <c r="L389" s="1195">
        <v>0</v>
      </c>
    </row>
    <row r="390" spans="1:12" x14ac:dyDescent="0.2">
      <c r="A390" s="4"/>
      <c r="B390" s="4"/>
      <c r="C390" s="5" t="s">
        <v>206</v>
      </c>
      <c r="D390" s="6" t="s">
        <v>207</v>
      </c>
      <c r="E390" s="633">
        <v>10710</v>
      </c>
      <c r="F390" s="633">
        <f t="shared" si="288"/>
        <v>-10710</v>
      </c>
      <c r="G390" s="634">
        <v>0</v>
      </c>
      <c r="H390" s="1195">
        <v>0</v>
      </c>
      <c r="I390" s="1196">
        <v>0</v>
      </c>
      <c r="J390" s="1195">
        <v>0</v>
      </c>
      <c r="K390" s="1197">
        <v>0</v>
      </c>
      <c r="L390" s="1195">
        <v>0</v>
      </c>
    </row>
    <row r="391" spans="1:12" x14ac:dyDescent="0.2">
      <c r="A391" s="4"/>
      <c r="B391" s="4"/>
      <c r="C391" s="5" t="s">
        <v>264</v>
      </c>
      <c r="D391" s="6" t="s">
        <v>265</v>
      </c>
      <c r="E391" s="633">
        <v>903</v>
      </c>
      <c r="F391" s="633">
        <f t="shared" si="288"/>
        <v>-903</v>
      </c>
      <c r="G391" s="634">
        <v>0</v>
      </c>
      <c r="H391" s="1195">
        <v>0</v>
      </c>
      <c r="I391" s="1196">
        <v>0</v>
      </c>
      <c r="J391" s="1195">
        <v>0</v>
      </c>
      <c r="K391" s="1197">
        <v>0</v>
      </c>
      <c r="L391" s="1195">
        <v>0</v>
      </c>
    </row>
    <row r="392" spans="1:12" x14ac:dyDescent="0.2">
      <c r="A392" s="4"/>
      <c r="B392" s="4"/>
      <c r="C392" s="5" t="s">
        <v>208</v>
      </c>
      <c r="D392" s="6" t="s">
        <v>209</v>
      </c>
      <c r="E392" s="633">
        <v>2000</v>
      </c>
      <c r="F392" s="633">
        <f t="shared" si="288"/>
        <v>-2000</v>
      </c>
      <c r="G392" s="634">
        <v>0</v>
      </c>
      <c r="H392" s="1195">
        <v>0</v>
      </c>
      <c r="I392" s="1196">
        <v>0</v>
      </c>
      <c r="J392" s="1195">
        <v>0</v>
      </c>
      <c r="K392" s="1197">
        <v>0</v>
      </c>
      <c r="L392" s="1195">
        <v>0</v>
      </c>
    </row>
    <row r="393" spans="1:12" x14ac:dyDescent="0.2">
      <c r="A393" s="4"/>
      <c r="B393" s="4"/>
      <c r="C393" s="5" t="s">
        <v>210</v>
      </c>
      <c r="D393" s="6" t="s">
        <v>211</v>
      </c>
      <c r="E393" s="633">
        <v>285</v>
      </c>
      <c r="F393" s="633">
        <f t="shared" si="288"/>
        <v>-285</v>
      </c>
      <c r="G393" s="634">
        <v>0</v>
      </c>
      <c r="H393" s="1195">
        <v>0</v>
      </c>
      <c r="I393" s="1196">
        <v>0</v>
      </c>
      <c r="J393" s="1195">
        <v>0</v>
      </c>
      <c r="K393" s="1197">
        <v>0</v>
      </c>
      <c r="L393" s="1195">
        <v>0</v>
      </c>
    </row>
    <row r="394" spans="1:12" x14ac:dyDescent="0.2">
      <c r="A394" s="4"/>
      <c r="B394" s="4"/>
      <c r="C394" s="5" t="s">
        <v>212</v>
      </c>
      <c r="D394" s="6" t="s">
        <v>213</v>
      </c>
      <c r="E394" s="633">
        <v>1600</v>
      </c>
      <c r="F394" s="633">
        <f t="shared" si="288"/>
        <v>1500</v>
      </c>
      <c r="G394" s="634">
        <v>3100</v>
      </c>
      <c r="H394" s="1195">
        <v>3100</v>
      </c>
      <c r="I394" s="1196">
        <f>H394/G394</f>
        <v>1</v>
      </c>
      <c r="J394" s="1195">
        <v>0</v>
      </c>
      <c r="K394" s="1197">
        <v>0</v>
      </c>
      <c r="L394" s="1195">
        <v>0</v>
      </c>
    </row>
    <row r="395" spans="1:12" x14ac:dyDescent="0.2">
      <c r="A395" s="4"/>
      <c r="B395" s="4"/>
      <c r="C395" s="5" t="s">
        <v>214</v>
      </c>
      <c r="D395" s="6" t="s">
        <v>215</v>
      </c>
      <c r="E395" s="633">
        <v>970</v>
      </c>
      <c r="F395" s="633">
        <f t="shared" si="288"/>
        <v>0</v>
      </c>
      <c r="G395" s="634">
        <v>970</v>
      </c>
      <c r="H395" s="1195">
        <v>970</v>
      </c>
      <c r="I395" s="1196">
        <f t="shared" si="289"/>
        <v>1</v>
      </c>
      <c r="J395" s="1195">
        <v>0</v>
      </c>
      <c r="K395" s="1197">
        <v>0</v>
      </c>
      <c r="L395" s="1195">
        <v>0</v>
      </c>
    </row>
    <row r="396" spans="1:12" ht="22.5" x14ac:dyDescent="0.2">
      <c r="A396" s="4"/>
      <c r="B396" s="4"/>
      <c r="C396" s="5" t="s">
        <v>296</v>
      </c>
      <c r="D396" s="6" t="s">
        <v>297</v>
      </c>
      <c r="E396" s="633">
        <v>576</v>
      </c>
      <c r="F396" s="633">
        <f t="shared" si="288"/>
        <v>-576</v>
      </c>
      <c r="G396" s="634">
        <v>0</v>
      </c>
      <c r="H396" s="1195">
        <v>0</v>
      </c>
      <c r="I396" s="1196">
        <v>0</v>
      </c>
      <c r="J396" s="1195">
        <v>0</v>
      </c>
      <c r="K396" s="1197">
        <v>0</v>
      </c>
      <c r="L396" s="1195">
        <v>0</v>
      </c>
    </row>
    <row r="397" spans="1:12" ht="22.5" x14ac:dyDescent="0.2">
      <c r="A397" s="622" t="s">
        <v>168</v>
      </c>
      <c r="B397" s="622"/>
      <c r="C397" s="622"/>
      <c r="D397" s="623" t="s">
        <v>169</v>
      </c>
      <c r="E397" s="635">
        <f>E398</f>
        <v>0</v>
      </c>
      <c r="F397" s="635">
        <f t="shared" ref="F397:L397" si="290">F398</f>
        <v>235460.27</v>
      </c>
      <c r="G397" s="635">
        <f t="shared" si="290"/>
        <v>235460.27</v>
      </c>
      <c r="H397" s="635">
        <f t="shared" si="290"/>
        <v>212031.19000000003</v>
      </c>
      <c r="I397" s="641">
        <f>H397/G397</f>
        <v>0.90049667402487921</v>
      </c>
      <c r="J397" s="635">
        <f t="shared" si="290"/>
        <v>0</v>
      </c>
      <c r="K397" s="630">
        <f t="shared" si="290"/>
        <v>0</v>
      </c>
      <c r="L397" s="639">
        <f t="shared" si="290"/>
        <v>0</v>
      </c>
    </row>
    <row r="398" spans="1:12" ht="15" x14ac:dyDescent="0.2">
      <c r="A398" s="3"/>
      <c r="B398" s="626" t="s">
        <v>170</v>
      </c>
      <c r="C398" s="624"/>
      <c r="D398" s="625" t="s">
        <v>8</v>
      </c>
      <c r="E398" s="631">
        <f>SUM(E399:E415)</f>
        <v>0</v>
      </c>
      <c r="F398" s="631">
        <f t="shared" ref="F398" si="291">SUM(F399:F415)</f>
        <v>235460.27</v>
      </c>
      <c r="G398" s="631">
        <f t="shared" ref="G398" si="292">SUM(G399:G415)</f>
        <v>235460.27</v>
      </c>
      <c r="H398" s="631">
        <f t="shared" ref="H398" si="293">SUM(H399:H415)</f>
        <v>212031.19000000003</v>
      </c>
      <c r="I398" s="640">
        <f>H398/G398</f>
        <v>0.90049667402487921</v>
      </c>
      <c r="J398" s="631">
        <f t="shared" ref="J398" si="294">SUM(J399:J415)</f>
        <v>0</v>
      </c>
      <c r="K398" s="632">
        <f t="shared" ref="K398" si="295">SUM(K399:K415)</f>
        <v>0</v>
      </c>
      <c r="L398" s="638">
        <f t="shared" ref="L398" si="296">SUM(L399:L415)</f>
        <v>0</v>
      </c>
    </row>
    <row r="399" spans="1:12" ht="67.5" x14ac:dyDescent="0.2">
      <c r="A399" s="4"/>
      <c r="B399" s="4"/>
      <c r="C399" s="5" t="s">
        <v>373</v>
      </c>
      <c r="D399" s="6" t="s">
        <v>362</v>
      </c>
      <c r="E399" s="633">
        <v>0</v>
      </c>
      <c r="F399" s="633">
        <f>G399-E399</f>
        <v>1828.18</v>
      </c>
      <c r="G399" s="634">
        <v>1828.18</v>
      </c>
      <c r="H399" s="1195">
        <v>1828.18</v>
      </c>
      <c r="I399" s="1196">
        <f>H399/G399</f>
        <v>1</v>
      </c>
      <c r="J399" s="1195">
        <v>0</v>
      </c>
      <c r="K399" s="1195">
        <v>0</v>
      </c>
      <c r="L399" s="1195">
        <v>0</v>
      </c>
    </row>
    <row r="400" spans="1:12" ht="67.5" x14ac:dyDescent="0.2">
      <c r="A400" s="4"/>
      <c r="B400" s="4"/>
      <c r="C400" s="5" t="s">
        <v>374</v>
      </c>
      <c r="D400" s="6" t="s">
        <v>362</v>
      </c>
      <c r="E400" s="633">
        <v>0</v>
      </c>
      <c r="F400" s="633">
        <f t="shared" ref="F400:F415" si="297">G400-E400</f>
        <v>97.03</v>
      </c>
      <c r="G400" s="634">
        <v>97.03</v>
      </c>
      <c r="H400" s="1195">
        <v>97.03</v>
      </c>
      <c r="I400" s="1196">
        <f t="shared" ref="I400:I415" si="298">H400/G400</f>
        <v>1</v>
      </c>
      <c r="J400" s="1195">
        <v>0</v>
      </c>
      <c r="K400" s="1195">
        <v>0</v>
      </c>
      <c r="L400" s="1195">
        <v>0</v>
      </c>
    </row>
    <row r="401" spans="1:12" x14ac:dyDescent="0.2">
      <c r="A401" s="4"/>
      <c r="B401" s="4"/>
      <c r="C401" s="5" t="s">
        <v>375</v>
      </c>
      <c r="D401" s="6" t="s">
        <v>364</v>
      </c>
      <c r="E401" s="633">
        <v>0</v>
      </c>
      <c r="F401" s="633">
        <f t="shared" si="297"/>
        <v>23000.27</v>
      </c>
      <c r="G401" s="634">
        <v>23000.27</v>
      </c>
      <c r="H401" s="1195">
        <v>22061.13</v>
      </c>
      <c r="I401" s="1196">
        <f t="shared" si="298"/>
        <v>0.9591683054155451</v>
      </c>
      <c r="J401" s="1195">
        <v>0</v>
      </c>
      <c r="K401" s="1195">
        <v>0</v>
      </c>
      <c r="L401" s="1195">
        <v>0</v>
      </c>
    </row>
    <row r="402" spans="1:12" x14ac:dyDescent="0.2">
      <c r="A402" s="4"/>
      <c r="B402" s="4"/>
      <c r="C402" s="5" t="s">
        <v>376</v>
      </c>
      <c r="D402" s="6" t="s">
        <v>207</v>
      </c>
      <c r="E402" s="633">
        <v>0</v>
      </c>
      <c r="F402" s="633">
        <f t="shared" si="297"/>
        <v>27512.58</v>
      </c>
      <c r="G402" s="634">
        <v>27512.58</v>
      </c>
      <c r="H402" s="1195">
        <v>27512.52</v>
      </c>
      <c r="I402" s="1196">
        <f t="shared" si="298"/>
        <v>0.99999781917944441</v>
      </c>
      <c r="J402" s="1195">
        <v>0</v>
      </c>
      <c r="K402" s="1195">
        <v>0</v>
      </c>
      <c r="L402" s="1195">
        <v>0</v>
      </c>
    </row>
    <row r="403" spans="1:12" x14ac:dyDescent="0.2">
      <c r="A403" s="4"/>
      <c r="B403" s="4"/>
      <c r="C403" s="5" t="s">
        <v>377</v>
      </c>
      <c r="D403" s="6" t="s">
        <v>207</v>
      </c>
      <c r="E403" s="633">
        <v>0</v>
      </c>
      <c r="F403" s="633">
        <f t="shared" si="297"/>
        <v>1456.53</v>
      </c>
      <c r="G403" s="634">
        <v>1456.53</v>
      </c>
      <c r="H403" s="1195">
        <v>1456.53</v>
      </c>
      <c r="I403" s="1196">
        <f t="shared" si="298"/>
        <v>1</v>
      </c>
      <c r="J403" s="1195">
        <v>0</v>
      </c>
      <c r="K403" s="1195">
        <v>0</v>
      </c>
      <c r="L403" s="1195">
        <v>0</v>
      </c>
    </row>
    <row r="404" spans="1:12" x14ac:dyDescent="0.2">
      <c r="A404" s="4"/>
      <c r="B404" s="4"/>
      <c r="C404" s="5" t="s">
        <v>378</v>
      </c>
      <c r="D404" s="6" t="s">
        <v>209</v>
      </c>
      <c r="E404" s="633">
        <v>0</v>
      </c>
      <c r="F404" s="633">
        <f t="shared" si="297"/>
        <v>6310.26</v>
      </c>
      <c r="G404" s="634">
        <v>6310.26</v>
      </c>
      <c r="H404" s="1195">
        <v>6310.17</v>
      </c>
      <c r="I404" s="1196">
        <f t="shared" si="298"/>
        <v>0.99998573751319275</v>
      </c>
      <c r="J404" s="1195">
        <v>0</v>
      </c>
      <c r="K404" s="1195">
        <v>0</v>
      </c>
      <c r="L404" s="1195">
        <v>0</v>
      </c>
    </row>
    <row r="405" spans="1:12" x14ac:dyDescent="0.2">
      <c r="A405" s="4"/>
      <c r="B405" s="4"/>
      <c r="C405" s="5" t="s">
        <v>379</v>
      </c>
      <c r="D405" s="6" t="s">
        <v>209</v>
      </c>
      <c r="E405" s="633">
        <v>0</v>
      </c>
      <c r="F405" s="633">
        <f t="shared" si="297"/>
        <v>334.08</v>
      </c>
      <c r="G405" s="634">
        <v>334.08</v>
      </c>
      <c r="H405" s="1195">
        <v>334.07</v>
      </c>
      <c r="I405" s="1196">
        <f t="shared" si="298"/>
        <v>0.99997006704980851</v>
      </c>
      <c r="J405" s="1195">
        <v>0</v>
      </c>
      <c r="K405" s="1195">
        <v>0</v>
      </c>
      <c r="L405" s="1195">
        <v>0</v>
      </c>
    </row>
    <row r="406" spans="1:12" x14ac:dyDescent="0.2">
      <c r="A406" s="4"/>
      <c r="B406" s="4"/>
      <c r="C406" s="5" t="s">
        <v>380</v>
      </c>
      <c r="D406" s="6" t="s">
        <v>211</v>
      </c>
      <c r="E406" s="633">
        <v>0</v>
      </c>
      <c r="F406" s="633">
        <f t="shared" si="297"/>
        <v>803.14</v>
      </c>
      <c r="G406" s="634">
        <v>803.14</v>
      </c>
      <c r="H406" s="1195">
        <v>744.82</v>
      </c>
      <c r="I406" s="1196">
        <f t="shared" si="298"/>
        <v>0.92738501382075367</v>
      </c>
      <c r="J406" s="1195">
        <v>0</v>
      </c>
      <c r="K406" s="1195">
        <v>0</v>
      </c>
      <c r="L406" s="1195">
        <v>0</v>
      </c>
    </row>
    <row r="407" spans="1:12" x14ac:dyDescent="0.2">
      <c r="A407" s="4"/>
      <c r="B407" s="4"/>
      <c r="C407" s="5" t="s">
        <v>381</v>
      </c>
      <c r="D407" s="6" t="s">
        <v>211</v>
      </c>
      <c r="E407" s="633">
        <v>0</v>
      </c>
      <c r="F407" s="633">
        <f t="shared" si="297"/>
        <v>42.53</v>
      </c>
      <c r="G407" s="634">
        <v>42.53</v>
      </c>
      <c r="H407" s="1195">
        <v>39.44</v>
      </c>
      <c r="I407" s="1196">
        <f t="shared" si="298"/>
        <v>0.92734540324476833</v>
      </c>
      <c r="J407" s="1195">
        <v>0</v>
      </c>
      <c r="K407" s="1195">
        <v>0</v>
      </c>
      <c r="L407" s="1195">
        <v>0</v>
      </c>
    </row>
    <row r="408" spans="1:12" x14ac:dyDescent="0.2">
      <c r="A408" s="4"/>
      <c r="B408" s="4"/>
      <c r="C408" s="5" t="s">
        <v>382</v>
      </c>
      <c r="D408" s="6" t="s">
        <v>221</v>
      </c>
      <c r="E408" s="633">
        <v>0</v>
      </c>
      <c r="F408" s="633">
        <f t="shared" si="297"/>
        <v>25847.52</v>
      </c>
      <c r="G408" s="634">
        <v>25847.52</v>
      </c>
      <c r="H408" s="1195">
        <v>21858.44</v>
      </c>
      <c r="I408" s="1196">
        <f t="shared" si="298"/>
        <v>0.84566875274687858</v>
      </c>
      <c r="J408" s="1195">
        <v>0</v>
      </c>
      <c r="K408" s="1195">
        <v>0</v>
      </c>
      <c r="L408" s="1195">
        <v>0</v>
      </c>
    </row>
    <row r="409" spans="1:12" x14ac:dyDescent="0.2">
      <c r="A409" s="4"/>
      <c r="B409" s="4"/>
      <c r="C409" s="5" t="s">
        <v>383</v>
      </c>
      <c r="D409" s="6" t="s">
        <v>221</v>
      </c>
      <c r="E409" s="633">
        <v>0</v>
      </c>
      <c r="F409" s="633">
        <f t="shared" si="297"/>
        <v>1368.15</v>
      </c>
      <c r="G409" s="634">
        <v>1368.15</v>
      </c>
      <c r="H409" s="1195">
        <v>1157.21</v>
      </c>
      <c r="I409" s="1196">
        <f t="shared" si="298"/>
        <v>0.84582099915944886</v>
      </c>
      <c r="J409" s="1195">
        <v>0</v>
      </c>
      <c r="K409" s="1195">
        <v>0</v>
      </c>
      <c r="L409" s="1195">
        <v>0</v>
      </c>
    </row>
    <row r="410" spans="1:12" x14ac:dyDescent="0.2">
      <c r="A410" s="4"/>
      <c r="B410" s="4"/>
      <c r="C410" s="5" t="s">
        <v>384</v>
      </c>
      <c r="D410" s="6" t="s">
        <v>213</v>
      </c>
      <c r="E410" s="633">
        <v>0</v>
      </c>
      <c r="F410" s="633">
        <f t="shared" si="297"/>
        <v>4501.67</v>
      </c>
      <c r="G410" s="634">
        <v>4501.67</v>
      </c>
      <c r="H410" s="1195">
        <v>4501.67</v>
      </c>
      <c r="I410" s="1196">
        <f t="shared" si="298"/>
        <v>1</v>
      </c>
      <c r="J410" s="1195">
        <v>0</v>
      </c>
      <c r="K410" s="1195">
        <v>0</v>
      </c>
      <c r="L410" s="1195">
        <v>0</v>
      </c>
    </row>
    <row r="411" spans="1:12" x14ac:dyDescent="0.2">
      <c r="A411" s="4"/>
      <c r="B411" s="4"/>
      <c r="C411" s="5" t="s">
        <v>385</v>
      </c>
      <c r="D411" s="6" t="s">
        <v>213</v>
      </c>
      <c r="E411" s="633">
        <v>0</v>
      </c>
      <c r="F411" s="633">
        <f t="shared" si="297"/>
        <v>238.33</v>
      </c>
      <c r="G411" s="634">
        <v>238.33</v>
      </c>
      <c r="H411" s="1195">
        <v>238.32</v>
      </c>
      <c r="I411" s="1196">
        <f t="shared" si="298"/>
        <v>0.99995804137120792</v>
      </c>
      <c r="J411" s="1195">
        <v>0</v>
      </c>
      <c r="K411" s="1195">
        <v>0</v>
      </c>
      <c r="L411" s="1195">
        <v>0</v>
      </c>
    </row>
    <row r="412" spans="1:12" x14ac:dyDescent="0.2">
      <c r="A412" s="4"/>
      <c r="B412" s="4"/>
      <c r="C412" s="5" t="s">
        <v>386</v>
      </c>
      <c r="D412" s="6" t="s">
        <v>215</v>
      </c>
      <c r="E412" s="633">
        <v>0</v>
      </c>
      <c r="F412" s="633">
        <f t="shared" si="297"/>
        <v>133264.81</v>
      </c>
      <c r="G412" s="634">
        <v>133264.81</v>
      </c>
      <c r="H412" s="1195">
        <v>115952.96000000001</v>
      </c>
      <c r="I412" s="1196">
        <f t="shared" si="298"/>
        <v>0.87009436324563105</v>
      </c>
      <c r="J412" s="1195">
        <v>0</v>
      </c>
      <c r="K412" s="1195">
        <v>0</v>
      </c>
      <c r="L412" s="1195">
        <v>0</v>
      </c>
    </row>
    <row r="413" spans="1:12" x14ac:dyDescent="0.2">
      <c r="A413" s="4"/>
      <c r="B413" s="4"/>
      <c r="C413" s="5" t="s">
        <v>387</v>
      </c>
      <c r="D413" s="6" t="s">
        <v>215</v>
      </c>
      <c r="E413" s="633">
        <v>0</v>
      </c>
      <c r="F413" s="633">
        <f t="shared" si="297"/>
        <v>7055.19</v>
      </c>
      <c r="G413" s="634">
        <v>7055.19</v>
      </c>
      <c r="H413" s="1195">
        <v>6138.7</v>
      </c>
      <c r="I413" s="1196">
        <f t="shared" si="298"/>
        <v>0.87009704912270258</v>
      </c>
      <c r="J413" s="1195">
        <v>0</v>
      </c>
      <c r="K413" s="1195">
        <v>0</v>
      </c>
      <c r="L413" s="1195">
        <v>0</v>
      </c>
    </row>
    <row r="414" spans="1:12" ht="33.75" x14ac:dyDescent="0.2">
      <c r="A414" s="4"/>
      <c r="B414" s="4"/>
      <c r="C414" s="5" t="s">
        <v>388</v>
      </c>
      <c r="D414" s="6" t="s">
        <v>366</v>
      </c>
      <c r="E414" s="633">
        <v>0</v>
      </c>
      <c r="F414" s="633">
        <f t="shared" si="297"/>
        <v>1709.5</v>
      </c>
      <c r="G414" s="634">
        <v>1709.5</v>
      </c>
      <c r="H414" s="1195">
        <v>1709.5</v>
      </c>
      <c r="I414" s="1196">
        <f t="shared" si="298"/>
        <v>1</v>
      </c>
      <c r="J414" s="1195">
        <v>0</v>
      </c>
      <c r="K414" s="1195">
        <v>0</v>
      </c>
      <c r="L414" s="1195">
        <v>0</v>
      </c>
    </row>
    <row r="415" spans="1:12" ht="33.75" x14ac:dyDescent="0.2">
      <c r="A415" s="4"/>
      <c r="B415" s="4"/>
      <c r="C415" s="5" t="s">
        <v>389</v>
      </c>
      <c r="D415" s="6" t="s">
        <v>366</v>
      </c>
      <c r="E415" s="633">
        <v>0</v>
      </c>
      <c r="F415" s="633">
        <f t="shared" si="297"/>
        <v>90.5</v>
      </c>
      <c r="G415" s="634">
        <v>90.5</v>
      </c>
      <c r="H415" s="1195">
        <v>90.5</v>
      </c>
      <c r="I415" s="1196">
        <f t="shared" si="298"/>
        <v>1</v>
      </c>
      <c r="J415" s="1195">
        <v>0</v>
      </c>
      <c r="K415" s="1195">
        <v>0</v>
      </c>
      <c r="L415" s="1195">
        <v>0</v>
      </c>
    </row>
    <row r="416" spans="1:12" ht="22.5" x14ac:dyDescent="0.2">
      <c r="A416" s="622" t="s">
        <v>174</v>
      </c>
      <c r="B416" s="622"/>
      <c r="C416" s="622"/>
      <c r="D416" s="623" t="s">
        <v>175</v>
      </c>
      <c r="E416" s="635">
        <f>E417+E429+E432</f>
        <v>571166</v>
      </c>
      <c r="F416" s="635">
        <f t="shared" ref="F416:L416" si="299">F417+F429+F432</f>
        <v>547336</v>
      </c>
      <c r="G416" s="635">
        <f t="shared" si="299"/>
        <v>1118502</v>
      </c>
      <c r="H416" s="635">
        <f t="shared" si="299"/>
        <v>1068362.33</v>
      </c>
      <c r="I416" s="641">
        <f>H416/G416</f>
        <v>0.95517248069292682</v>
      </c>
      <c r="J416" s="635">
        <f t="shared" si="299"/>
        <v>34601.33</v>
      </c>
      <c r="K416" s="630">
        <f t="shared" si="299"/>
        <v>0</v>
      </c>
      <c r="L416" s="639">
        <f t="shared" si="299"/>
        <v>0</v>
      </c>
    </row>
    <row r="417" spans="1:12" ht="15" x14ac:dyDescent="0.2">
      <c r="A417" s="3"/>
      <c r="B417" s="626" t="s">
        <v>390</v>
      </c>
      <c r="C417" s="624"/>
      <c r="D417" s="625" t="s">
        <v>391</v>
      </c>
      <c r="E417" s="631">
        <f>SUM(E418:E428)</f>
        <v>486937</v>
      </c>
      <c r="F417" s="631">
        <f t="shared" ref="F417" si="300">SUM(F418:F428)</f>
        <v>-34978</v>
      </c>
      <c r="G417" s="631">
        <f t="shared" ref="G417" si="301">SUM(G418:G428)</f>
        <v>451959</v>
      </c>
      <c r="H417" s="631">
        <f t="shared" ref="H417" si="302">SUM(H418:H428)</f>
        <v>434427.16000000009</v>
      </c>
      <c r="I417" s="640">
        <f>H417/G417</f>
        <v>0.96120922473056203</v>
      </c>
      <c r="J417" s="631">
        <f t="shared" ref="J417" si="303">SUM(J418:J428)</f>
        <v>34601.33</v>
      </c>
      <c r="K417" s="632">
        <f t="shared" ref="K417" si="304">SUM(K418:K428)</f>
        <v>0</v>
      </c>
      <c r="L417" s="638">
        <f t="shared" ref="L417" si="305">SUM(L418:L428)</f>
        <v>0</v>
      </c>
    </row>
    <row r="418" spans="1:12" ht="22.5" x14ac:dyDescent="0.2">
      <c r="A418" s="4"/>
      <c r="B418" s="4"/>
      <c r="C418" s="5" t="s">
        <v>276</v>
      </c>
      <c r="D418" s="6" t="s">
        <v>277</v>
      </c>
      <c r="E418" s="633">
        <v>978</v>
      </c>
      <c r="F418" s="633">
        <f>G418-E418</f>
        <v>0</v>
      </c>
      <c r="G418" s="634">
        <v>978</v>
      </c>
      <c r="H418" s="1195">
        <v>978</v>
      </c>
      <c r="I418" s="1196">
        <f>H418/G418</f>
        <v>1</v>
      </c>
      <c r="J418" s="1195">
        <v>0</v>
      </c>
      <c r="K418" s="1197">
        <v>0</v>
      </c>
      <c r="L418" s="1195">
        <v>0</v>
      </c>
    </row>
    <row r="419" spans="1:12" x14ac:dyDescent="0.2">
      <c r="A419" s="4"/>
      <c r="B419" s="4"/>
      <c r="C419" s="5" t="s">
        <v>206</v>
      </c>
      <c r="D419" s="6" t="s">
        <v>207</v>
      </c>
      <c r="E419" s="633">
        <v>346387</v>
      </c>
      <c r="F419" s="633">
        <f t="shared" ref="F419:F428" si="306">G419-E419</f>
        <v>-19900</v>
      </c>
      <c r="G419" s="634">
        <v>326487</v>
      </c>
      <c r="H419" s="1195">
        <v>317815.08</v>
      </c>
      <c r="I419" s="1196">
        <f t="shared" ref="I419:I428" si="307">H419/G419</f>
        <v>0.97343869740602229</v>
      </c>
      <c r="J419" s="1195">
        <v>6498.97</v>
      </c>
      <c r="K419" s="1197">
        <v>0</v>
      </c>
      <c r="L419" s="1195">
        <v>0</v>
      </c>
    </row>
    <row r="420" spans="1:12" x14ac:dyDescent="0.2">
      <c r="A420" s="4"/>
      <c r="B420" s="4"/>
      <c r="C420" s="5" t="s">
        <v>264</v>
      </c>
      <c r="D420" s="6" t="s">
        <v>265</v>
      </c>
      <c r="E420" s="633">
        <v>30800</v>
      </c>
      <c r="F420" s="633">
        <f t="shared" si="306"/>
        <v>-10378</v>
      </c>
      <c r="G420" s="634">
        <v>20422</v>
      </c>
      <c r="H420" s="1195">
        <v>20349.25</v>
      </c>
      <c r="I420" s="1196">
        <f t="shared" si="307"/>
        <v>0.99643766526295174</v>
      </c>
      <c r="J420" s="1195">
        <v>19822.79</v>
      </c>
      <c r="K420" s="1197">
        <v>0</v>
      </c>
      <c r="L420" s="1195">
        <v>0</v>
      </c>
    </row>
    <row r="421" spans="1:12" x14ac:dyDescent="0.2">
      <c r="A421" s="4"/>
      <c r="B421" s="4"/>
      <c r="C421" s="5" t="s">
        <v>208</v>
      </c>
      <c r="D421" s="6" t="s">
        <v>209</v>
      </c>
      <c r="E421" s="633">
        <v>64768</v>
      </c>
      <c r="F421" s="633">
        <f t="shared" si="306"/>
        <v>-4700</v>
      </c>
      <c r="G421" s="634">
        <v>60068</v>
      </c>
      <c r="H421" s="1195">
        <v>55576.65</v>
      </c>
      <c r="I421" s="1196">
        <f t="shared" si="307"/>
        <v>0.92522890723846307</v>
      </c>
      <c r="J421" s="1195">
        <v>7275.16</v>
      </c>
      <c r="K421" s="1197">
        <v>0</v>
      </c>
      <c r="L421" s="1195">
        <v>0</v>
      </c>
    </row>
    <row r="422" spans="1:12" x14ac:dyDescent="0.2">
      <c r="A422" s="4"/>
      <c r="B422" s="4"/>
      <c r="C422" s="5" t="s">
        <v>210</v>
      </c>
      <c r="D422" s="6" t="s">
        <v>211</v>
      </c>
      <c r="E422" s="633">
        <v>9242</v>
      </c>
      <c r="F422" s="633">
        <f t="shared" si="306"/>
        <v>0</v>
      </c>
      <c r="G422" s="634">
        <v>9242</v>
      </c>
      <c r="H422" s="1195">
        <v>7797.88</v>
      </c>
      <c r="I422" s="1196">
        <f t="shared" si="307"/>
        <v>0.84374377840294312</v>
      </c>
      <c r="J422" s="1195">
        <v>1004.41</v>
      </c>
      <c r="K422" s="1197">
        <v>0</v>
      </c>
      <c r="L422" s="1195">
        <v>0</v>
      </c>
    </row>
    <row r="423" spans="1:12" x14ac:dyDescent="0.2">
      <c r="A423" s="4"/>
      <c r="B423" s="4"/>
      <c r="C423" s="5" t="s">
        <v>212</v>
      </c>
      <c r="D423" s="6" t="s">
        <v>213</v>
      </c>
      <c r="E423" s="633">
        <v>8800</v>
      </c>
      <c r="F423" s="633">
        <f t="shared" si="306"/>
        <v>0</v>
      </c>
      <c r="G423" s="634">
        <v>8800</v>
      </c>
      <c r="H423" s="1195">
        <v>8776.7099999999991</v>
      </c>
      <c r="I423" s="1196">
        <f t="shared" si="307"/>
        <v>0.99735340909090897</v>
      </c>
      <c r="J423" s="1195">
        <v>0</v>
      </c>
      <c r="K423" s="1197">
        <v>0</v>
      </c>
      <c r="L423" s="1195">
        <v>0</v>
      </c>
    </row>
    <row r="424" spans="1:12" ht="22.5" x14ac:dyDescent="0.2">
      <c r="A424" s="4"/>
      <c r="B424" s="4"/>
      <c r="C424" s="5" t="s">
        <v>282</v>
      </c>
      <c r="D424" s="6" t="s">
        <v>283</v>
      </c>
      <c r="E424" s="633">
        <v>3400</v>
      </c>
      <c r="F424" s="633">
        <f t="shared" si="306"/>
        <v>0</v>
      </c>
      <c r="G424" s="634">
        <v>3400</v>
      </c>
      <c r="H424" s="1195">
        <v>3399.37</v>
      </c>
      <c r="I424" s="1196">
        <f t="shared" si="307"/>
        <v>0.99981470588235288</v>
      </c>
      <c r="J424" s="1195">
        <v>0</v>
      </c>
      <c r="K424" s="1197">
        <v>0</v>
      </c>
      <c r="L424" s="1195">
        <v>0</v>
      </c>
    </row>
    <row r="425" spans="1:12" x14ac:dyDescent="0.2">
      <c r="A425" s="4"/>
      <c r="B425" s="4"/>
      <c r="C425" s="5" t="s">
        <v>222</v>
      </c>
      <c r="D425" s="6" t="s">
        <v>223</v>
      </c>
      <c r="E425" s="633">
        <v>6000</v>
      </c>
      <c r="F425" s="633">
        <f t="shared" si="306"/>
        <v>0</v>
      </c>
      <c r="G425" s="634">
        <v>6000</v>
      </c>
      <c r="H425" s="1195">
        <v>3948.5</v>
      </c>
      <c r="I425" s="1196">
        <f t="shared" si="307"/>
        <v>0.65808333333333335</v>
      </c>
      <c r="J425" s="1195">
        <v>0</v>
      </c>
      <c r="K425" s="1197">
        <v>0</v>
      </c>
      <c r="L425" s="1195">
        <v>0</v>
      </c>
    </row>
    <row r="426" spans="1:12" x14ac:dyDescent="0.2">
      <c r="A426" s="4"/>
      <c r="B426" s="4"/>
      <c r="C426" s="5" t="s">
        <v>232</v>
      </c>
      <c r="D426" s="6" t="s">
        <v>233</v>
      </c>
      <c r="E426" s="633">
        <v>1300</v>
      </c>
      <c r="F426" s="633">
        <f t="shared" si="306"/>
        <v>0</v>
      </c>
      <c r="G426" s="634">
        <v>1300</v>
      </c>
      <c r="H426" s="1195">
        <v>1025.8399999999999</v>
      </c>
      <c r="I426" s="1196">
        <f t="shared" si="307"/>
        <v>0.78910769230769229</v>
      </c>
      <c r="J426" s="1195">
        <v>0</v>
      </c>
      <c r="K426" s="1197">
        <v>0</v>
      </c>
      <c r="L426" s="1195">
        <v>0</v>
      </c>
    </row>
    <row r="427" spans="1:12" x14ac:dyDescent="0.2">
      <c r="A427" s="4"/>
      <c r="B427" s="4"/>
      <c r="C427" s="5" t="s">
        <v>214</v>
      </c>
      <c r="D427" s="6" t="s">
        <v>215</v>
      </c>
      <c r="E427" s="633">
        <v>1900</v>
      </c>
      <c r="F427" s="633">
        <f t="shared" si="306"/>
        <v>0</v>
      </c>
      <c r="G427" s="634">
        <v>1900</v>
      </c>
      <c r="H427" s="1195">
        <v>1811.88</v>
      </c>
      <c r="I427" s="1196">
        <f t="shared" si="307"/>
        <v>0.95362105263157904</v>
      </c>
      <c r="J427" s="1195">
        <v>0</v>
      </c>
      <c r="K427" s="1197">
        <v>0</v>
      </c>
      <c r="L427" s="1195">
        <v>0</v>
      </c>
    </row>
    <row r="428" spans="1:12" ht="22.5" x14ac:dyDescent="0.2">
      <c r="A428" s="4"/>
      <c r="B428" s="4"/>
      <c r="C428" s="5" t="s">
        <v>296</v>
      </c>
      <c r="D428" s="6" t="s">
        <v>297</v>
      </c>
      <c r="E428" s="633">
        <v>13362</v>
      </c>
      <c r="F428" s="633">
        <f t="shared" si="306"/>
        <v>0</v>
      </c>
      <c r="G428" s="634">
        <v>13362</v>
      </c>
      <c r="H428" s="1195">
        <v>12948</v>
      </c>
      <c r="I428" s="1196">
        <f t="shared" si="307"/>
        <v>0.96901661427929953</v>
      </c>
      <c r="J428" s="1195">
        <v>0</v>
      </c>
      <c r="K428" s="1197">
        <v>0</v>
      </c>
      <c r="L428" s="1195">
        <v>0</v>
      </c>
    </row>
    <row r="429" spans="1:12" ht="15" x14ac:dyDescent="0.2">
      <c r="A429" s="3"/>
      <c r="B429" s="626" t="s">
        <v>176</v>
      </c>
      <c r="C429" s="624"/>
      <c r="D429" s="625" t="s">
        <v>177</v>
      </c>
      <c r="E429" s="631">
        <f>SUM(E430:E431)</f>
        <v>81000</v>
      </c>
      <c r="F429" s="631">
        <f t="shared" ref="F429:G429" si="308">SUM(F430:F431)</f>
        <v>582970</v>
      </c>
      <c r="G429" s="631">
        <f t="shared" si="308"/>
        <v>663970</v>
      </c>
      <c r="H429" s="631">
        <f t="shared" ref="H429" si="309">SUM(H430:H431)</f>
        <v>631857.17999999993</v>
      </c>
      <c r="I429" s="640">
        <f>H429/G429</f>
        <v>0.95163513411750522</v>
      </c>
      <c r="J429" s="631">
        <f>SUM(J430:J431)</f>
        <v>0</v>
      </c>
      <c r="K429" s="632">
        <f t="shared" ref="K429" si="310">SUM(K430:K431)</f>
        <v>0</v>
      </c>
      <c r="L429" s="638">
        <f t="shared" ref="L429" si="311">SUM(L430:L431)</f>
        <v>0</v>
      </c>
    </row>
    <row r="430" spans="1:12" x14ac:dyDescent="0.2">
      <c r="A430" s="4"/>
      <c r="B430" s="4"/>
      <c r="C430" s="5" t="s">
        <v>331</v>
      </c>
      <c r="D430" s="6" t="s">
        <v>332</v>
      </c>
      <c r="E430" s="633">
        <v>67700</v>
      </c>
      <c r="F430" s="633">
        <f>G430-E430</f>
        <v>498541</v>
      </c>
      <c r="G430" s="634">
        <v>566241</v>
      </c>
      <c r="H430" s="1195">
        <v>566177</v>
      </c>
      <c r="I430" s="1196">
        <f t="shared" ref="I430:I440" si="312">H430/G430</f>
        <v>0.99988697392099835</v>
      </c>
      <c r="J430" s="1195">
        <v>0</v>
      </c>
      <c r="K430" s="1197">
        <v>0</v>
      </c>
      <c r="L430" s="1195">
        <v>0</v>
      </c>
    </row>
    <row r="431" spans="1:12" x14ac:dyDescent="0.2">
      <c r="A431" s="4"/>
      <c r="B431" s="4"/>
      <c r="C431" s="5" t="s">
        <v>392</v>
      </c>
      <c r="D431" s="6" t="s">
        <v>393</v>
      </c>
      <c r="E431" s="633">
        <v>13300</v>
      </c>
      <c r="F431" s="633">
        <f>G431-E431</f>
        <v>84429</v>
      </c>
      <c r="G431" s="634">
        <v>97729</v>
      </c>
      <c r="H431" s="1195">
        <v>65680.179999999993</v>
      </c>
      <c r="I431" s="1196">
        <f t="shared" si="312"/>
        <v>0.67206438211789743</v>
      </c>
      <c r="J431" s="1195">
        <v>0</v>
      </c>
      <c r="K431" s="1197">
        <v>0</v>
      </c>
      <c r="L431" s="1195">
        <v>0</v>
      </c>
    </row>
    <row r="432" spans="1:12" ht="15" x14ac:dyDescent="0.2">
      <c r="A432" s="3"/>
      <c r="B432" s="626" t="s">
        <v>394</v>
      </c>
      <c r="C432" s="624"/>
      <c r="D432" s="625" t="s">
        <v>344</v>
      </c>
      <c r="E432" s="631">
        <f>E433</f>
        <v>3229</v>
      </c>
      <c r="F432" s="631">
        <f t="shared" ref="F432:L432" si="313">F433</f>
        <v>-656</v>
      </c>
      <c r="G432" s="631">
        <f t="shared" si="313"/>
        <v>2573</v>
      </c>
      <c r="H432" s="631">
        <f t="shared" si="313"/>
        <v>2077.9899999999998</v>
      </c>
      <c r="I432" s="640">
        <f t="shared" si="312"/>
        <v>0.80761368052856575</v>
      </c>
      <c r="J432" s="631">
        <f t="shared" si="313"/>
        <v>0</v>
      </c>
      <c r="K432" s="632">
        <f t="shared" si="313"/>
        <v>0</v>
      </c>
      <c r="L432" s="638">
        <f t="shared" si="313"/>
        <v>0</v>
      </c>
    </row>
    <row r="433" spans="1:12" ht="22.5" x14ac:dyDescent="0.2">
      <c r="A433" s="4"/>
      <c r="B433" s="4"/>
      <c r="C433" s="5" t="s">
        <v>218</v>
      </c>
      <c r="D433" s="6" t="s">
        <v>219</v>
      </c>
      <c r="E433" s="633">
        <v>3229</v>
      </c>
      <c r="F433" s="633">
        <f>G433-E433</f>
        <v>-656</v>
      </c>
      <c r="G433" s="634">
        <v>2573</v>
      </c>
      <c r="H433" s="1195">
        <v>2077.9899999999998</v>
      </c>
      <c r="I433" s="1196">
        <f t="shared" si="312"/>
        <v>0.80761368052856575</v>
      </c>
      <c r="J433" s="1195">
        <v>0</v>
      </c>
      <c r="K433" s="1197">
        <v>0</v>
      </c>
      <c r="L433" s="1195">
        <v>0</v>
      </c>
    </row>
    <row r="434" spans="1:12" ht="22.5" x14ac:dyDescent="0.2">
      <c r="A434" s="622" t="s">
        <v>180</v>
      </c>
      <c r="B434" s="622"/>
      <c r="C434" s="622"/>
      <c r="D434" s="623" t="s">
        <v>181</v>
      </c>
      <c r="E434" s="635">
        <f>E435+E439+E444+E446+E450+E454+E459+E461</f>
        <v>12944351</v>
      </c>
      <c r="F434" s="635">
        <f t="shared" ref="F434:L434" si="314">F435+F439+F444+F446+F450+F454+F459+F461</f>
        <v>-619196</v>
      </c>
      <c r="G434" s="635">
        <f t="shared" si="314"/>
        <v>12325155</v>
      </c>
      <c r="H434" s="635">
        <f t="shared" si="314"/>
        <v>11705343.819999998</v>
      </c>
      <c r="I434" s="641">
        <f t="shared" si="312"/>
        <v>0.94971169287526191</v>
      </c>
      <c r="J434" s="635">
        <f t="shared" si="314"/>
        <v>224306.65999999997</v>
      </c>
      <c r="K434" s="630">
        <f t="shared" si="314"/>
        <v>5442.68</v>
      </c>
      <c r="L434" s="639">
        <f t="shared" si="314"/>
        <v>18398.48</v>
      </c>
    </row>
    <row r="435" spans="1:12" ht="15" x14ac:dyDescent="0.2">
      <c r="A435" s="3"/>
      <c r="B435" s="626" t="s">
        <v>182</v>
      </c>
      <c r="C435" s="624"/>
      <c r="D435" s="625" t="s">
        <v>183</v>
      </c>
      <c r="E435" s="631">
        <f>SUM(E436:E438)</f>
        <v>10611565</v>
      </c>
      <c r="F435" s="631">
        <f t="shared" ref="F435:G435" si="315">SUM(F436:F438)</f>
        <v>-849200</v>
      </c>
      <c r="G435" s="631">
        <f t="shared" si="315"/>
        <v>9762365</v>
      </c>
      <c r="H435" s="631">
        <f t="shared" ref="H435" si="316">SUM(H436:H438)</f>
        <v>9632892.9399999995</v>
      </c>
      <c r="I435" s="640">
        <f t="shared" si="312"/>
        <v>0.98673763375985224</v>
      </c>
      <c r="J435" s="631">
        <f t="shared" ref="J435" si="317">SUM(J436:J438)</f>
        <v>0</v>
      </c>
      <c r="K435" s="632">
        <f t="shared" ref="K435" si="318">SUM(K436:K438)</f>
        <v>0</v>
      </c>
      <c r="L435" s="638">
        <f t="shared" ref="L435" si="319">SUM(L436:L438)</f>
        <v>0</v>
      </c>
    </row>
    <row r="436" spans="1:12" x14ac:dyDescent="0.2">
      <c r="A436" s="4"/>
      <c r="B436" s="4"/>
      <c r="C436" s="5" t="s">
        <v>214</v>
      </c>
      <c r="D436" s="6" t="s">
        <v>215</v>
      </c>
      <c r="E436" s="633">
        <v>10000</v>
      </c>
      <c r="F436" s="633">
        <f>G436-E436</f>
        <v>20000</v>
      </c>
      <c r="G436" s="634">
        <v>30000</v>
      </c>
      <c r="H436" s="1195">
        <v>17420.18</v>
      </c>
      <c r="I436" s="1196">
        <f t="shared" si="312"/>
        <v>0.58067266666666673</v>
      </c>
      <c r="J436" s="1195">
        <v>0</v>
      </c>
      <c r="K436" s="1197">
        <v>0</v>
      </c>
      <c r="L436" s="1195">
        <v>0</v>
      </c>
    </row>
    <row r="437" spans="1:12" ht="22.5" x14ac:dyDescent="0.2">
      <c r="A437" s="4"/>
      <c r="B437" s="4"/>
      <c r="C437" s="5" t="s">
        <v>395</v>
      </c>
      <c r="D437" s="6" t="s">
        <v>235</v>
      </c>
      <c r="E437" s="633">
        <v>3979072</v>
      </c>
      <c r="F437" s="633">
        <f t="shared" ref="F437:F438" si="320">G437-E437</f>
        <v>-118300</v>
      </c>
      <c r="G437" s="634">
        <v>3860772</v>
      </c>
      <c r="H437" s="1195">
        <v>3860739.59</v>
      </c>
      <c r="I437" s="1196">
        <f t="shared" si="312"/>
        <v>0.99999160530588183</v>
      </c>
      <c r="J437" s="1195">
        <v>0</v>
      </c>
      <c r="K437" s="1197">
        <v>0</v>
      </c>
      <c r="L437" s="1195">
        <v>0</v>
      </c>
    </row>
    <row r="438" spans="1:12" ht="22.5" x14ac:dyDescent="0.2">
      <c r="A438" s="4"/>
      <c r="B438" s="4"/>
      <c r="C438" s="5" t="s">
        <v>237</v>
      </c>
      <c r="D438" s="6" t="s">
        <v>235</v>
      </c>
      <c r="E438" s="633">
        <v>6622493</v>
      </c>
      <c r="F438" s="633">
        <f t="shared" si="320"/>
        <v>-750900</v>
      </c>
      <c r="G438" s="634">
        <v>5871593</v>
      </c>
      <c r="H438" s="1195">
        <v>5754733.1699999999</v>
      </c>
      <c r="I438" s="1196">
        <f t="shared" si="312"/>
        <v>0.98009742330573657</v>
      </c>
      <c r="J438" s="1195">
        <v>0</v>
      </c>
      <c r="K438" s="1197">
        <v>0</v>
      </c>
      <c r="L438" s="1195">
        <v>0</v>
      </c>
    </row>
    <row r="439" spans="1:12" ht="15" x14ac:dyDescent="0.2">
      <c r="A439" s="3"/>
      <c r="B439" s="626" t="s">
        <v>186</v>
      </c>
      <c r="C439" s="624"/>
      <c r="D439" s="625" t="s">
        <v>187</v>
      </c>
      <c r="E439" s="631">
        <f>SUM(E440:E443)</f>
        <v>740853</v>
      </c>
      <c r="F439" s="631">
        <f>SUM(F440:F443)</f>
        <v>132000</v>
      </c>
      <c r="G439" s="631">
        <f t="shared" ref="G439" si="321">SUM(G440:G443)</f>
        <v>872853</v>
      </c>
      <c r="H439" s="631">
        <f t="shared" ref="H439" si="322">SUM(H440:H443)</f>
        <v>649579.74</v>
      </c>
      <c r="I439" s="640">
        <f t="shared" si="312"/>
        <v>0.74420290701870762</v>
      </c>
      <c r="J439" s="631">
        <f t="shared" ref="J439" si="323">SUM(J440:J443)</f>
        <v>112250.02</v>
      </c>
      <c r="K439" s="632">
        <f t="shared" ref="K439" si="324">SUM(K440:K443)</f>
        <v>0</v>
      </c>
      <c r="L439" s="638">
        <v>0</v>
      </c>
    </row>
    <row r="440" spans="1:12" ht="45" x14ac:dyDescent="0.2">
      <c r="A440" s="4"/>
      <c r="B440" s="4"/>
      <c r="C440" s="5" t="s">
        <v>337</v>
      </c>
      <c r="D440" s="6" t="s">
        <v>338</v>
      </c>
      <c r="E440" s="633">
        <v>20000</v>
      </c>
      <c r="F440" s="633">
        <f>G440-E440</f>
        <v>10000</v>
      </c>
      <c r="G440" s="634">
        <v>30000</v>
      </c>
      <c r="H440" s="1195">
        <v>24458.73</v>
      </c>
      <c r="I440" s="1196">
        <f t="shared" si="312"/>
        <v>0.81529099999999999</v>
      </c>
      <c r="J440" s="1195">
        <v>0</v>
      </c>
      <c r="K440" s="1197">
        <v>0</v>
      </c>
      <c r="L440" s="1195">
        <v>0</v>
      </c>
    </row>
    <row r="441" spans="1:12" x14ac:dyDescent="0.2">
      <c r="A441" s="4"/>
      <c r="B441" s="4"/>
      <c r="C441" s="5" t="s">
        <v>212</v>
      </c>
      <c r="D441" s="6" t="s">
        <v>213</v>
      </c>
      <c r="E441" s="633">
        <v>30000</v>
      </c>
      <c r="F441" s="633">
        <f t="shared" ref="F441:F443" si="325">G441-E441</f>
        <v>0</v>
      </c>
      <c r="G441" s="634">
        <v>30000</v>
      </c>
      <c r="H441" s="1195">
        <v>16492.13</v>
      </c>
      <c r="I441" s="1196">
        <f t="shared" ref="I441:I443" si="326">H441/G441</f>
        <v>0.54973766666666668</v>
      </c>
      <c r="J441" s="1195">
        <v>0</v>
      </c>
      <c r="K441" s="1197">
        <v>0</v>
      </c>
      <c r="L441" s="1195">
        <v>0</v>
      </c>
    </row>
    <row r="442" spans="1:12" x14ac:dyDescent="0.2">
      <c r="A442" s="4"/>
      <c r="B442" s="4"/>
      <c r="C442" s="5" t="s">
        <v>214</v>
      </c>
      <c r="D442" s="6" t="s">
        <v>215</v>
      </c>
      <c r="E442" s="633">
        <v>685000</v>
      </c>
      <c r="F442" s="633">
        <f t="shared" si="325"/>
        <v>122000</v>
      </c>
      <c r="G442" s="634">
        <v>807000</v>
      </c>
      <c r="H442" s="1195">
        <v>608628.88</v>
      </c>
      <c r="I442" s="1196">
        <f t="shared" si="326"/>
        <v>0.75418696406443619</v>
      </c>
      <c r="J442" s="1195">
        <v>112250.02</v>
      </c>
      <c r="K442" s="1197">
        <v>0</v>
      </c>
      <c r="L442" s="1195">
        <v>0</v>
      </c>
    </row>
    <row r="443" spans="1:12" x14ac:dyDescent="0.2">
      <c r="A443" s="4"/>
      <c r="B443" s="4"/>
      <c r="C443" s="5" t="s">
        <v>216</v>
      </c>
      <c r="D443" s="6" t="s">
        <v>217</v>
      </c>
      <c r="E443" s="633">
        <v>5853</v>
      </c>
      <c r="F443" s="633">
        <f t="shared" si="325"/>
        <v>0</v>
      </c>
      <c r="G443" s="634">
        <v>5853</v>
      </c>
      <c r="H443" s="1195">
        <v>0</v>
      </c>
      <c r="I443" s="1196">
        <f t="shared" si="326"/>
        <v>0</v>
      </c>
      <c r="J443" s="1195">
        <v>0</v>
      </c>
      <c r="K443" s="1197">
        <v>0</v>
      </c>
      <c r="L443" s="1195">
        <v>0</v>
      </c>
    </row>
    <row r="444" spans="1:12" ht="15" x14ac:dyDescent="0.2">
      <c r="A444" s="3"/>
      <c r="B444" s="626" t="s">
        <v>396</v>
      </c>
      <c r="C444" s="624"/>
      <c r="D444" s="625" t="s">
        <v>397</v>
      </c>
      <c r="E444" s="631">
        <f>E445</f>
        <v>315000</v>
      </c>
      <c r="F444" s="631">
        <f t="shared" ref="F444:G444" si="327">F445</f>
        <v>-20000</v>
      </c>
      <c r="G444" s="631">
        <f t="shared" si="327"/>
        <v>295000</v>
      </c>
      <c r="H444" s="631">
        <f t="shared" ref="H444" si="328">H445</f>
        <v>271513.78000000003</v>
      </c>
      <c r="I444" s="640">
        <f>H444/G444</f>
        <v>0.92038569491525435</v>
      </c>
      <c r="J444" s="631">
        <f t="shared" ref="J444" si="329">J445</f>
        <v>1211.21</v>
      </c>
      <c r="K444" s="632">
        <f t="shared" ref="K444" si="330">K445</f>
        <v>0</v>
      </c>
      <c r="L444" s="638">
        <f t="shared" ref="L444" si="331">L445</f>
        <v>0</v>
      </c>
    </row>
    <row r="445" spans="1:12" x14ac:dyDescent="0.2">
      <c r="A445" s="4"/>
      <c r="B445" s="4"/>
      <c r="C445" s="5" t="s">
        <v>214</v>
      </c>
      <c r="D445" s="6" t="s">
        <v>215</v>
      </c>
      <c r="E445" s="633">
        <v>315000</v>
      </c>
      <c r="F445" s="633">
        <f>G445-E445</f>
        <v>-20000</v>
      </c>
      <c r="G445" s="634">
        <v>295000</v>
      </c>
      <c r="H445" s="1195">
        <v>271513.78000000003</v>
      </c>
      <c r="I445" s="1196">
        <f>H445/G445</f>
        <v>0.92038569491525435</v>
      </c>
      <c r="J445" s="1195">
        <v>1211.21</v>
      </c>
      <c r="K445" s="1197">
        <v>0</v>
      </c>
      <c r="L445" s="1195">
        <v>0</v>
      </c>
    </row>
    <row r="446" spans="1:12" ht="15" x14ac:dyDescent="0.2">
      <c r="A446" s="3"/>
      <c r="B446" s="626" t="s">
        <v>398</v>
      </c>
      <c r="C446" s="624"/>
      <c r="D446" s="625" t="s">
        <v>399</v>
      </c>
      <c r="E446" s="631">
        <f>SUM(E447:E449)</f>
        <v>167933</v>
      </c>
      <c r="F446" s="631">
        <f t="shared" ref="F446:G446" si="332">SUM(F447:F449)</f>
        <v>-45000</v>
      </c>
      <c r="G446" s="631">
        <f t="shared" si="332"/>
        <v>122933</v>
      </c>
      <c r="H446" s="631">
        <f t="shared" ref="H446" si="333">SUM(H447:H449)</f>
        <v>83185.919999999998</v>
      </c>
      <c r="I446" s="640">
        <f>H446/G446</f>
        <v>0.67667688903711776</v>
      </c>
      <c r="J446" s="631">
        <f t="shared" ref="J446" si="334">SUM(J447:J449)</f>
        <v>0</v>
      </c>
      <c r="K446" s="632">
        <f t="shared" ref="K446" si="335">SUM(K447:K449)</f>
        <v>5442.68</v>
      </c>
      <c r="L446" s="638">
        <f t="shared" ref="L446" si="336">SUM(L447:L449)</f>
        <v>0</v>
      </c>
    </row>
    <row r="447" spans="1:12" x14ac:dyDescent="0.2">
      <c r="A447" s="4"/>
      <c r="B447" s="4"/>
      <c r="C447" s="5" t="s">
        <v>212</v>
      </c>
      <c r="D447" s="6" t="s">
        <v>213</v>
      </c>
      <c r="E447" s="633">
        <v>94505</v>
      </c>
      <c r="F447" s="633">
        <f>G447-E447</f>
        <v>-29000</v>
      </c>
      <c r="G447" s="634">
        <v>65505</v>
      </c>
      <c r="H447" s="1195">
        <v>42210.59</v>
      </c>
      <c r="I447" s="1196">
        <f>H447/G447</f>
        <v>0.64438729867949007</v>
      </c>
      <c r="J447" s="1195">
        <v>0</v>
      </c>
      <c r="K447" s="1197">
        <v>4477.7</v>
      </c>
      <c r="L447" s="1195">
        <v>0</v>
      </c>
    </row>
    <row r="448" spans="1:12" x14ac:dyDescent="0.2">
      <c r="A448" s="4"/>
      <c r="B448" s="4"/>
      <c r="C448" s="5" t="s">
        <v>222</v>
      </c>
      <c r="D448" s="6" t="s">
        <v>223</v>
      </c>
      <c r="E448" s="633">
        <v>2000</v>
      </c>
      <c r="F448" s="633">
        <f t="shared" ref="F448:F449" si="337">G448-E448</f>
        <v>-1000</v>
      </c>
      <c r="G448" s="634">
        <v>1000</v>
      </c>
      <c r="H448" s="1195">
        <v>83.76</v>
      </c>
      <c r="I448" s="1196">
        <f t="shared" ref="I448:I449" si="338">H448/G448</f>
        <v>8.3760000000000001E-2</v>
      </c>
      <c r="J448" s="1195">
        <v>0</v>
      </c>
      <c r="K448" s="1197">
        <v>0</v>
      </c>
      <c r="L448" s="1195">
        <v>0</v>
      </c>
    </row>
    <row r="449" spans="1:12" x14ac:dyDescent="0.2">
      <c r="A449" s="4"/>
      <c r="B449" s="4"/>
      <c r="C449" s="5" t="s">
        <v>214</v>
      </c>
      <c r="D449" s="6" t="s">
        <v>215</v>
      </c>
      <c r="E449" s="633">
        <v>71428</v>
      </c>
      <c r="F449" s="633">
        <f t="shared" si="337"/>
        <v>-15000</v>
      </c>
      <c r="G449" s="634">
        <v>56428</v>
      </c>
      <c r="H449" s="1195">
        <v>40891.57</v>
      </c>
      <c r="I449" s="1196">
        <f t="shared" si="338"/>
        <v>0.72466807258807686</v>
      </c>
      <c r="J449" s="1195">
        <v>0</v>
      </c>
      <c r="K449" s="1197">
        <v>964.98</v>
      </c>
      <c r="L449" s="1195">
        <v>0</v>
      </c>
    </row>
    <row r="450" spans="1:12" ht="15" x14ac:dyDescent="0.2">
      <c r="A450" s="3"/>
      <c r="B450" s="626" t="s">
        <v>400</v>
      </c>
      <c r="C450" s="624"/>
      <c r="D450" s="625" t="s">
        <v>401</v>
      </c>
      <c r="E450" s="631">
        <f>SUM(E451:E453)</f>
        <v>95000</v>
      </c>
      <c r="F450" s="631">
        <f t="shared" ref="F450:G450" si="339">SUM(F451:F453)</f>
        <v>-3373</v>
      </c>
      <c r="G450" s="631">
        <f t="shared" si="339"/>
        <v>91627</v>
      </c>
      <c r="H450" s="631">
        <f t="shared" ref="H450" si="340">SUM(H451:H453)</f>
        <v>81627.31</v>
      </c>
      <c r="I450" s="640">
        <f>H450/G450</f>
        <v>0.89086524714330928</v>
      </c>
      <c r="J450" s="631">
        <f t="shared" ref="J450" si="341">SUM(J451:J453)</f>
        <v>0</v>
      </c>
      <c r="K450" s="632">
        <f t="shared" ref="K450" si="342">SUM(K451:K453)</f>
        <v>0</v>
      </c>
      <c r="L450" s="638">
        <f t="shared" ref="L450" si="343">SUM(L451:L453)</f>
        <v>0</v>
      </c>
    </row>
    <row r="451" spans="1:12" ht="45" x14ac:dyDescent="0.2">
      <c r="A451" s="4"/>
      <c r="B451" s="4"/>
      <c r="C451" s="5" t="s">
        <v>134</v>
      </c>
      <c r="D451" s="6" t="s">
        <v>226</v>
      </c>
      <c r="E451" s="633">
        <v>80000</v>
      </c>
      <c r="F451" s="633">
        <f>G451-E451</f>
        <v>0</v>
      </c>
      <c r="G451" s="634">
        <v>80000</v>
      </c>
      <c r="H451" s="1195">
        <v>80000</v>
      </c>
      <c r="I451" s="1196">
        <f>H451/G451</f>
        <v>1</v>
      </c>
      <c r="J451" s="1195">
        <v>0</v>
      </c>
      <c r="K451" s="1197">
        <v>0</v>
      </c>
      <c r="L451" s="1195">
        <v>0</v>
      </c>
    </row>
    <row r="452" spans="1:12" x14ac:dyDescent="0.2">
      <c r="A452" s="4"/>
      <c r="B452" s="4"/>
      <c r="C452" s="5" t="s">
        <v>212</v>
      </c>
      <c r="D452" s="6" t="s">
        <v>213</v>
      </c>
      <c r="E452" s="633">
        <v>1000</v>
      </c>
      <c r="F452" s="633">
        <f t="shared" ref="F452:F453" si="344">G452-E452</f>
        <v>-373</v>
      </c>
      <c r="G452" s="634">
        <v>627</v>
      </c>
      <c r="H452" s="1195">
        <v>208.81</v>
      </c>
      <c r="I452" s="1196">
        <f t="shared" ref="I452:I453" si="345">H452/G452</f>
        <v>0.33303030303030301</v>
      </c>
      <c r="J452" s="1195">
        <v>0</v>
      </c>
      <c r="K452" s="1197">
        <v>0</v>
      </c>
      <c r="L452" s="1195">
        <v>0</v>
      </c>
    </row>
    <row r="453" spans="1:12" x14ac:dyDescent="0.2">
      <c r="A453" s="4"/>
      <c r="B453" s="4"/>
      <c r="C453" s="5" t="s">
        <v>214</v>
      </c>
      <c r="D453" s="6" t="s">
        <v>215</v>
      </c>
      <c r="E453" s="633">
        <v>14000</v>
      </c>
      <c r="F453" s="633">
        <f t="shared" si="344"/>
        <v>-3000</v>
      </c>
      <c r="G453" s="634">
        <v>11000</v>
      </c>
      <c r="H453" s="1195">
        <v>1418.5</v>
      </c>
      <c r="I453" s="1196">
        <f t="shared" si="345"/>
        <v>0.12895454545454546</v>
      </c>
      <c r="J453" s="1195">
        <v>0</v>
      </c>
      <c r="K453" s="1197">
        <v>0</v>
      </c>
      <c r="L453" s="1195">
        <v>0</v>
      </c>
    </row>
    <row r="454" spans="1:12" ht="15" x14ac:dyDescent="0.2">
      <c r="A454" s="3"/>
      <c r="B454" s="626" t="s">
        <v>402</v>
      </c>
      <c r="C454" s="624"/>
      <c r="D454" s="625" t="s">
        <v>403</v>
      </c>
      <c r="E454" s="631">
        <f>SUM(E455:E458)</f>
        <v>965000</v>
      </c>
      <c r="F454" s="631">
        <f t="shared" ref="F454:G454" si="346">SUM(F455:F458)</f>
        <v>108877</v>
      </c>
      <c r="G454" s="631">
        <f t="shared" si="346"/>
        <v>1073877</v>
      </c>
      <c r="H454" s="631">
        <f t="shared" ref="H454" si="347">SUM(H455:H458)</f>
        <v>892093.53</v>
      </c>
      <c r="I454" s="640">
        <f>H454/G454</f>
        <v>0.83072226148804751</v>
      </c>
      <c r="J454" s="631">
        <f t="shared" ref="J454" si="348">SUM(J455:J458)</f>
        <v>108971.62999999999</v>
      </c>
      <c r="K454" s="632">
        <f t="shared" ref="K454" si="349">SUM(K455:K458)</f>
        <v>0</v>
      </c>
      <c r="L454" s="638">
        <f t="shared" ref="L454" si="350">SUM(L455:L458)</f>
        <v>18398.48</v>
      </c>
    </row>
    <row r="455" spans="1:12" x14ac:dyDescent="0.2">
      <c r="A455" s="4"/>
      <c r="B455" s="4"/>
      <c r="C455" s="5" t="s">
        <v>212</v>
      </c>
      <c r="D455" s="6" t="s">
        <v>213</v>
      </c>
      <c r="E455" s="633">
        <v>0</v>
      </c>
      <c r="F455" s="633">
        <f>G455-E455</f>
        <v>4600</v>
      </c>
      <c r="G455" s="634">
        <v>4600</v>
      </c>
      <c r="H455" s="1195">
        <v>0</v>
      </c>
      <c r="I455" s="1196">
        <f>H455/G455</f>
        <v>0</v>
      </c>
      <c r="J455" s="1195">
        <v>0</v>
      </c>
      <c r="K455" s="1197">
        <v>0</v>
      </c>
      <c r="L455" s="1195">
        <v>0</v>
      </c>
    </row>
    <row r="456" spans="1:12" x14ac:dyDescent="0.2">
      <c r="A456" s="4"/>
      <c r="B456" s="4"/>
      <c r="C456" s="5" t="s">
        <v>222</v>
      </c>
      <c r="D456" s="6" t="s">
        <v>223</v>
      </c>
      <c r="E456" s="633">
        <v>565000</v>
      </c>
      <c r="F456" s="633">
        <f t="shared" ref="F456:F458" si="351">G456-E456</f>
        <v>73077</v>
      </c>
      <c r="G456" s="634">
        <v>638077</v>
      </c>
      <c r="H456" s="1195">
        <v>520805.54</v>
      </c>
      <c r="I456" s="1196">
        <f t="shared" ref="I456:I458" si="352">H456/G456</f>
        <v>0.81621111558636339</v>
      </c>
      <c r="J456" s="1195">
        <v>105448.79</v>
      </c>
      <c r="K456" s="1197">
        <v>0</v>
      </c>
      <c r="L456" s="1195">
        <v>0</v>
      </c>
    </row>
    <row r="457" spans="1:12" x14ac:dyDescent="0.2">
      <c r="A457" s="4"/>
      <c r="B457" s="4"/>
      <c r="C457" s="5" t="s">
        <v>214</v>
      </c>
      <c r="D457" s="6" t="s">
        <v>215</v>
      </c>
      <c r="E457" s="633">
        <v>320000</v>
      </c>
      <c r="F457" s="633">
        <f t="shared" si="351"/>
        <v>26200</v>
      </c>
      <c r="G457" s="634">
        <v>346200</v>
      </c>
      <c r="H457" s="1195">
        <v>298032.69</v>
      </c>
      <c r="I457" s="1196">
        <f t="shared" si="352"/>
        <v>0.86086854419410741</v>
      </c>
      <c r="J457" s="1195">
        <v>3522.84</v>
      </c>
      <c r="K457" s="1197">
        <v>0</v>
      </c>
      <c r="L457" s="1195">
        <v>0</v>
      </c>
    </row>
    <row r="458" spans="1:12" ht="22.5" x14ac:dyDescent="0.2">
      <c r="A458" s="4"/>
      <c r="B458" s="4"/>
      <c r="C458" s="5" t="s">
        <v>234</v>
      </c>
      <c r="D458" s="6" t="s">
        <v>235</v>
      </c>
      <c r="E458" s="633">
        <v>80000</v>
      </c>
      <c r="F458" s="633">
        <f t="shared" si="351"/>
        <v>5000</v>
      </c>
      <c r="G458" s="634">
        <v>85000</v>
      </c>
      <c r="H458" s="1195">
        <v>73255.3</v>
      </c>
      <c r="I458" s="1196">
        <f t="shared" si="352"/>
        <v>0.86182705882352939</v>
      </c>
      <c r="J458" s="1195">
        <v>0</v>
      </c>
      <c r="K458" s="1197">
        <v>0</v>
      </c>
      <c r="L458" s="1195">
        <v>18398.48</v>
      </c>
    </row>
    <row r="459" spans="1:12" ht="33.75" x14ac:dyDescent="0.2">
      <c r="A459" s="3"/>
      <c r="B459" s="626" t="s">
        <v>189</v>
      </c>
      <c r="C459" s="624"/>
      <c r="D459" s="625" t="s">
        <v>190</v>
      </c>
      <c r="E459" s="631" t="s">
        <v>199</v>
      </c>
      <c r="F459" s="631">
        <f>F460</f>
        <v>0</v>
      </c>
      <c r="G459" s="631">
        <f>G460</f>
        <v>15000</v>
      </c>
      <c r="H459" s="631">
        <f t="shared" ref="H459:L459" si="353">H460</f>
        <v>7844</v>
      </c>
      <c r="I459" s="640">
        <f>H459/G459</f>
        <v>0.52293333333333336</v>
      </c>
      <c r="J459" s="631">
        <f t="shared" si="353"/>
        <v>0</v>
      </c>
      <c r="K459" s="632">
        <f t="shared" si="353"/>
        <v>0</v>
      </c>
      <c r="L459" s="638">
        <f t="shared" si="353"/>
        <v>0</v>
      </c>
    </row>
    <row r="460" spans="1:12" x14ac:dyDescent="0.2">
      <c r="A460" s="4"/>
      <c r="B460" s="4"/>
      <c r="C460" s="5" t="s">
        <v>216</v>
      </c>
      <c r="D460" s="6" t="s">
        <v>217</v>
      </c>
      <c r="E460" s="633">
        <v>15000</v>
      </c>
      <c r="F460" s="633">
        <f>G460-E460</f>
        <v>0</v>
      </c>
      <c r="G460" s="634">
        <v>15000</v>
      </c>
      <c r="H460" s="1195">
        <v>7844</v>
      </c>
      <c r="I460" s="1196">
        <f>H460/G460</f>
        <v>0.52293333333333336</v>
      </c>
      <c r="J460" s="1195">
        <v>0</v>
      </c>
      <c r="K460" s="1197">
        <v>0</v>
      </c>
      <c r="L460" s="1195">
        <v>0</v>
      </c>
    </row>
    <row r="461" spans="1:12" ht="15" x14ac:dyDescent="0.2">
      <c r="A461" s="3"/>
      <c r="B461" s="626" t="s">
        <v>404</v>
      </c>
      <c r="C461" s="624"/>
      <c r="D461" s="625" t="s">
        <v>8</v>
      </c>
      <c r="E461" s="631">
        <f>SUM(E462:E467)</f>
        <v>34000</v>
      </c>
      <c r="F461" s="631">
        <f t="shared" ref="F461:G461" si="354">SUM(F462:F467)</f>
        <v>57500</v>
      </c>
      <c r="G461" s="631">
        <f t="shared" si="354"/>
        <v>91500</v>
      </c>
      <c r="H461" s="631">
        <f t="shared" ref="H461" si="355">SUM(H462:H467)</f>
        <v>86606.6</v>
      </c>
      <c r="I461" s="640">
        <f>H461/G461</f>
        <v>0.94652021857923507</v>
      </c>
      <c r="J461" s="631">
        <f t="shared" ref="J461" si="356">SUM(J462:J467)</f>
        <v>1873.8</v>
      </c>
      <c r="K461" s="632">
        <f t="shared" ref="K461" si="357">SUM(K462:K467)</f>
        <v>0</v>
      </c>
      <c r="L461" s="638">
        <f t="shared" ref="L461" si="358">SUM(L462:L467)</f>
        <v>0</v>
      </c>
    </row>
    <row r="462" spans="1:12" ht="45" x14ac:dyDescent="0.2">
      <c r="A462" s="4"/>
      <c r="B462" s="4"/>
      <c r="C462" s="5" t="s">
        <v>134</v>
      </c>
      <c r="D462" s="6" t="s">
        <v>226</v>
      </c>
      <c r="E462" s="633">
        <v>0</v>
      </c>
      <c r="F462" s="633">
        <f>G462-E462</f>
        <v>0</v>
      </c>
      <c r="G462" s="634">
        <v>0</v>
      </c>
      <c r="H462" s="1195">
        <v>0</v>
      </c>
      <c r="I462" s="1196">
        <v>0</v>
      </c>
      <c r="J462" s="1195">
        <v>0</v>
      </c>
      <c r="K462" s="1197">
        <v>0</v>
      </c>
      <c r="L462" s="1195">
        <v>0</v>
      </c>
    </row>
    <row r="463" spans="1:12" x14ac:dyDescent="0.2">
      <c r="A463" s="4"/>
      <c r="B463" s="4"/>
      <c r="C463" s="5" t="s">
        <v>212</v>
      </c>
      <c r="D463" s="6" t="s">
        <v>213</v>
      </c>
      <c r="E463" s="633">
        <v>5000</v>
      </c>
      <c r="F463" s="633">
        <f t="shared" ref="F463:F467" si="359">G463-E463</f>
        <v>-4000</v>
      </c>
      <c r="G463" s="634">
        <v>1000</v>
      </c>
      <c r="H463" s="1195">
        <v>249.16</v>
      </c>
      <c r="I463" s="1196">
        <f t="shared" ref="I463:I467" si="360">H463/G463</f>
        <v>0.24915999999999999</v>
      </c>
      <c r="J463" s="1195">
        <v>0</v>
      </c>
      <c r="K463" s="1197">
        <v>0</v>
      </c>
      <c r="L463" s="1195">
        <v>0</v>
      </c>
    </row>
    <row r="464" spans="1:12" x14ac:dyDescent="0.2">
      <c r="A464" s="4"/>
      <c r="B464" s="4"/>
      <c r="C464" s="5" t="s">
        <v>222</v>
      </c>
      <c r="D464" s="6" t="s">
        <v>223</v>
      </c>
      <c r="E464" s="633">
        <v>24000</v>
      </c>
      <c r="F464" s="633">
        <f t="shared" si="359"/>
        <v>0</v>
      </c>
      <c r="G464" s="634">
        <v>24000</v>
      </c>
      <c r="H464" s="1195">
        <v>20488.55</v>
      </c>
      <c r="I464" s="1196">
        <f t="shared" si="360"/>
        <v>0.85368958333333333</v>
      </c>
      <c r="J464" s="1195">
        <v>1873.8</v>
      </c>
      <c r="K464" s="1197">
        <v>0</v>
      </c>
      <c r="L464" s="1195">
        <v>0</v>
      </c>
    </row>
    <row r="465" spans="1:12" x14ac:dyDescent="0.2">
      <c r="A465" s="4"/>
      <c r="B465" s="4"/>
      <c r="C465" s="5" t="s">
        <v>232</v>
      </c>
      <c r="D465" s="6" t="s">
        <v>233</v>
      </c>
      <c r="E465" s="633">
        <v>0</v>
      </c>
      <c r="F465" s="633">
        <f t="shared" si="359"/>
        <v>21000</v>
      </c>
      <c r="G465" s="634">
        <v>21000</v>
      </c>
      <c r="H465" s="1195">
        <v>20694.650000000001</v>
      </c>
      <c r="I465" s="1196">
        <f t="shared" si="360"/>
        <v>0.98545952380952384</v>
      </c>
      <c r="J465" s="1195">
        <v>0</v>
      </c>
      <c r="K465" s="1197">
        <v>0</v>
      </c>
      <c r="L465" s="1195">
        <v>0</v>
      </c>
    </row>
    <row r="466" spans="1:12" x14ac:dyDescent="0.2">
      <c r="A466" s="4"/>
      <c r="B466" s="4"/>
      <c r="C466" s="5" t="s">
        <v>214</v>
      </c>
      <c r="D466" s="6" t="s">
        <v>215</v>
      </c>
      <c r="E466" s="633">
        <v>5000</v>
      </c>
      <c r="F466" s="633">
        <f t="shared" si="359"/>
        <v>33000</v>
      </c>
      <c r="G466" s="634">
        <v>38000</v>
      </c>
      <c r="H466" s="1195">
        <v>37715.49</v>
      </c>
      <c r="I466" s="1196">
        <f t="shared" si="360"/>
        <v>0.99251289473684201</v>
      </c>
      <c r="J466" s="1195">
        <v>0</v>
      </c>
      <c r="K466" s="1197">
        <v>0</v>
      </c>
      <c r="L466" s="1195">
        <v>0</v>
      </c>
    </row>
    <row r="467" spans="1:12" ht="22.5" x14ac:dyDescent="0.2">
      <c r="A467" s="4"/>
      <c r="B467" s="4"/>
      <c r="C467" s="5" t="s">
        <v>234</v>
      </c>
      <c r="D467" s="6" t="s">
        <v>235</v>
      </c>
      <c r="E467" s="633">
        <v>0</v>
      </c>
      <c r="F467" s="633">
        <f t="shared" si="359"/>
        <v>7500</v>
      </c>
      <c r="G467" s="634">
        <v>7500</v>
      </c>
      <c r="H467" s="1195">
        <v>7458.75</v>
      </c>
      <c r="I467" s="1196">
        <f t="shared" si="360"/>
        <v>0.99450000000000005</v>
      </c>
      <c r="J467" s="1195">
        <v>0</v>
      </c>
      <c r="K467" s="1197">
        <v>0</v>
      </c>
      <c r="L467" s="1195">
        <v>0</v>
      </c>
    </row>
    <row r="468" spans="1:12" ht="22.5" x14ac:dyDescent="0.2">
      <c r="A468" s="622" t="s">
        <v>192</v>
      </c>
      <c r="B468" s="622"/>
      <c r="C468" s="622"/>
      <c r="D468" s="623" t="s">
        <v>193</v>
      </c>
      <c r="E468" s="635">
        <f>E469+E472+E483+E486+E488+E490</f>
        <v>1607640</v>
      </c>
      <c r="F468" s="635">
        <f t="shared" ref="F468:L468" si="361">F469+F472+F483+F486+F488+F490</f>
        <v>62474.52</v>
      </c>
      <c r="G468" s="635">
        <f t="shared" si="361"/>
        <v>1670114.52</v>
      </c>
      <c r="H468" s="635">
        <f t="shared" si="361"/>
        <v>1619830.95</v>
      </c>
      <c r="I468" s="641">
        <f t="shared" ref="I468:I473" si="362">H468/G468</f>
        <v>0.9698921424861332</v>
      </c>
      <c r="J468" s="635">
        <f t="shared" si="361"/>
        <v>3676.21</v>
      </c>
      <c r="K468" s="630">
        <f t="shared" si="361"/>
        <v>91153.8</v>
      </c>
      <c r="L468" s="639">
        <f t="shared" si="361"/>
        <v>0</v>
      </c>
    </row>
    <row r="469" spans="1:12" ht="15" x14ac:dyDescent="0.2">
      <c r="A469" s="3"/>
      <c r="B469" s="626" t="s">
        <v>194</v>
      </c>
      <c r="C469" s="624"/>
      <c r="D469" s="625" t="s">
        <v>195</v>
      </c>
      <c r="E469" s="631">
        <f>SUM(E470:E471)</f>
        <v>0</v>
      </c>
      <c r="F469" s="631">
        <f t="shared" ref="F469:G469" si="363">SUM(F470:F471)</f>
        <v>3530</v>
      </c>
      <c r="G469" s="631">
        <f t="shared" si="363"/>
        <v>3530</v>
      </c>
      <c r="H469" s="631">
        <f t="shared" ref="H469" si="364">SUM(H470:H471)</f>
        <v>3526.85</v>
      </c>
      <c r="I469" s="640">
        <f t="shared" si="362"/>
        <v>0.9991076487252124</v>
      </c>
      <c r="J469" s="631">
        <f t="shared" ref="J469" si="365">SUM(J470:J471)</f>
        <v>0</v>
      </c>
      <c r="K469" s="632">
        <f t="shared" ref="K469" si="366">SUM(K470:K471)</f>
        <v>0</v>
      </c>
      <c r="L469" s="638">
        <f t="shared" ref="L469" si="367">SUM(L470:L471)</f>
        <v>0</v>
      </c>
    </row>
    <row r="470" spans="1:12" x14ac:dyDescent="0.2">
      <c r="A470" s="4"/>
      <c r="B470" s="4"/>
      <c r="C470" s="5" t="s">
        <v>212</v>
      </c>
      <c r="D470" s="6" t="s">
        <v>213</v>
      </c>
      <c r="E470" s="633">
        <v>0</v>
      </c>
      <c r="F470" s="633">
        <f>G470-E470</f>
        <v>1000</v>
      </c>
      <c r="G470" s="634">
        <v>1000</v>
      </c>
      <c r="H470" s="1195">
        <v>996.85</v>
      </c>
      <c r="I470" s="1196">
        <f t="shared" si="362"/>
        <v>0.99685000000000001</v>
      </c>
      <c r="J470" s="1195">
        <v>0</v>
      </c>
      <c r="K470" s="1197">
        <v>0</v>
      </c>
      <c r="L470" s="1195">
        <v>0</v>
      </c>
    </row>
    <row r="471" spans="1:12" x14ac:dyDescent="0.2">
      <c r="A471" s="4"/>
      <c r="B471" s="4"/>
      <c r="C471" s="5" t="s">
        <v>214</v>
      </c>
      <c r="D471" s="6" t="s">
        <v>215</v>
      </c>
      <c r="E471" s="633">
        <v>0</v>
      </c>
      <c r="F471" s="633">
        <f>G471-E471</f>
        <v>2530</v>
      </c>
      <c r="G471" s="634">
        <v>2530</v>
      </c>
      <c r="H471" s="1195">
        <v>2530</v>
      </c>
      <c r="I471" s="1196">
        <f t="shared" si="362"/>
        <v>1</v>
      </c>
      <c r="J471" s="1195">
        <v>0</v>
      </c>
      <c r="K471" s="1197">
        <v>0</v>
      </c>
      <c r="L471" s="1195">
        <v>0</v>
      </c>
    </row>
    <row r="472" spans="1:12" ht="15" x14ac:dyDescent="0.2">
      <c r="A472" s="3"/>
      <c r="B472" s="626" t="s">
        <v>405</v>
      </c>
      <c r="C472" s="624"/>
      <c r="D472" s="625" t="s">
        <v>406</v>
      </c>
      <c r="E472" s="631">
        <f>SUM(E473:E482)</f>
        <v>884373</v>
      </c>
      <c r="F472" s="631">
        <f t="shared" ref="F472:G472" si="368">SUM(F473:F482)</f>
        <v>58944.52</v>
      </c>
      <c r="G472" s="631">
        <f t="shared" si="368"/>
        <v>943317.52</v>
      </c>
      <c r="H472" s="631">
        <f t="shared" ref="H472" si="369">SUM(H473:H482)</f>
        <v>901568.76</v>
      </c>
      <c r="I472" s="640">
        <f t="shared" si="362"/>
        <v>0.95574262206006733</v>
      </c>
      <c r="J472" s="631">
        <f t="shared" ref="J472" si="370">SUM(J473:J482)</f>
        <v>3676.21</v>
      </c>
      <c r="K472" s="632">
        <f t="shared" ref="K472" si="371">SUM(K473:K482)</f>
        <v>40240</v>
      </c>
      <c r="L472" s="638">
        <f t="shared" ref="L472" si="372">SUM(L473:L482)</f>
        <v>0</v>
      </c>
    </row>
    <row r="473" spans="1:12" ht="22.5" x14ac:dyDescent="0.2">
      <c r="A473" s="4"/>
      <c r="B473" s="4"/>
      <c r="C473" s="5" t="s">
        <v>407</v>
      </c>
      <c r="D473" s="6" t="s">
        <v>408</v>
      </c>
      <c r="E473" s="633">
        <v>718800</v>
      </c>
      <c r="F473" s="633">
        <f>G473-E473</f>
        <v>6000</v>
      </c>
      <c r="G473" s="634">
        <v>724800</v>
      </c>
      <c r="H473" s="1195">
        <v>724800</v>
      </c>
      <c r="I473" s="1196">
        <f t="shared" si="362"/>
        <v>1</v>
      </c>
      <c r="J473" s="1195">
        <v>0</v>
      </c>
      <c r="K473" s="1197">
        <v>0</v>
      </c>
      <c r="L473" s="1195">
        <v>0</v>
      </c>
    </row>
    <row r="474" spans="1:12" ht="45" x14ac:dyDescent="0.2">
      <c r="A474" s="4"/>
      <c r="B474" s="4"/>
      <c r="C474" s="5" t="s">
        <v>409</v>
      </c>
      <c r="D474" s="6" t="s">
        <v>410</v>
      </c>
      <c r="E474" s="633">
        <v>0</v>
      </c>
      <c r="F474" s="633">
        <f t="shared" ref="F474:F482" si="373">G474-E474</f>
        <v>20000</v>
      </c>
      <c r="G474" s="634">
        <v>20000</v>
      </c>
      <c r="H474" s="1195">
        <v>20000</v>
      </c>
      <c r="I474" s="1196">
        <f t="shared" ref="I474:I482" si="374">H474/G474</f>
        <v>1</v>
      </c>
      <c r="J474" s="1195">
        <v>0</v>
      </c>
      <c r="K474" s="1197">
        <v>0</v>
      </c>
      <c r="L474" s="1195">
        <v>0</v>
      </c>
    </row>
    <row r="475" spans="1:12" x14ac:dyDescent="0.2">
      <c r="A475" s="4"/>
      <c r="B475" s="4"/>
      <c r="C475" s="5" t="s">
        <v>212</v>
      </c>
      <c r="D475" s="6" t="s">
        <v>213</v>
      </c>
      <c r="E475" s="633">
        <v>28400</v>
      </c>
      <c r="F475" s="633">
        <f t="shared" si="373"/>
        <v>-4610</v>
      </c>
      <c r="G475" s="634">
        <v>23790</v>
      </c>
      <c r="H475" s="1195">
        <v>23461.13</v>
      </c>
      <c r="I475" s="1196">
        <f t="shared" si="374"/>
        <v>0.98617612442202607</v>
      </c>
      <c r="J475" s="1195">
        <v>0</v>
      </c>
      <c r="K475" s="1197">
        <v>23336.73</v>
      </c>
      <c r="L475" s="1195">
        <v>0</v>
      </c>
    </row>
    <row r="476" spans="1:12" x14ac:dyDescent="0.2">
      <c r="A476" s="4"/>
      <c r="B476" s="4"/>
      <c r="C476" s="5" t="s">
        <v>222</v>
      </c>
      <c r="D476" s="6" t="s">
        <v>223</v>
      </c>
      <c r="E476" s="633">
        <v>38000</v>
      </c>
      <c r="F476" s="633">
        <f t="shared" si="373"/>
        <v>6907.5199999999968</v>
      </c>
      <c r="G476" s="634">
        <v>44907.519999999997</v>
      </c>
      <c r="H476" s="1195">
        <v>42554.19</v>
      </c>
      <c r="I476" s="1196">
        <f t="shared" si="374"/>
        <v>0.94759608190343192</v>
      </c>
      <c r="J476" s="1195">
        <v>3676.21</v>
      </c>
      <c r="K476" s="1197">
        <v>3954.02</v>
      </c>
      <c r="L476" s="1195">
        <v>0</v>
      </c>
    </row>
    <row r="477" spans="1:12" x14ac:dyDescent="0.2">
      <c r="A477" s="4"/>
      <c r="B477" s="4"/>
      <c r="C477" s="5" t="s">
        <v>232</v>
      </c>
      <c r="D477" s="6" t="s">
        <v>233</v>
      </c>
      <c r="E477" s="633">
        <v>0</v>
      </c>
      <c r="F477" s="633">
        <f t="shared" si="373"/>
        <v>5000</v>
      </c>
      <c r="G477" s="634">
        <v>5000</v>
      </c>
      <c r="H477" s="1195">
        <v>4760.24</v>
      </c>
      <c r="I477" s="1196">
        <f t="shared" si="374"/>
        <v>0.95204800000000001</v>
      </c>
      <c r="J477" s="1195">
        <v>0</v>
      </c>
      <c r="K477" s="1197">
        <v>0</v>
      </c>
      <c r="L477" s="1195">
        <v>0</v>
      </c>
    </row>
    <row r="478" spans="1:12" x14ac:dyDescent="0.2">
      <c r="A478" s="4"/>
      <c r="B478" s="4"/>
      <c r="C478" s="5" t="s">
        <v>214</v>
      </c>
      <c r="D478" s="6" t="s">
        <v>215</v>
      </c>
      <c r="E478" s="633">
        <v>21848</v>
      </c>
      <c r="F478" s="633">
        <f t="shared" si="373"/>
        <v>9210</v>
      </c>
      <c r="G478" s="634">
        <v>31058</v>
      </c>
      <c r="H478" s="1195">
        <v>20681.45</v>
      </c>
      <c r="I478" s="1196">
        <f t="shared" si="374"/>
        <v>0.66589767531714861</v>
      </c>
      <c r="J478" s="1195">
        <v>0</v>
      </c>
      <c r="K478" s="1197">
        <v>10647.61</v>
      </c>
      <c r="L478" s="1195">
        <v>0</v>
      </c>
    </row>
    <row r="479" spans="1:12" x14ac:dyDescent="0.2">
      <c r="A479" s="4"/>
      <c r="B479" s="4"/>
      <c r="C479" s="5" t="s">
        <v>286</v>
      </c>
      <c r="D479" s="6" t="s">
        <v>287</v>
      </c>
      <c r="E479" s="633">
        <v>1325</v>
      </c>
      <c r="F479" s="633">
        <f t="shared" si="373"/>
        <v>0</v>
      </c>
      <c r="G479" s="634">
        <v>1325</v>
      </c>
      <c r="H479" s="1195">
        <v>1313.64</v>
      </c>
      <c r="I479" s="1196">
        <f t="shared" si="374"/>
        <v>0.99142641509433971</v>
      </c>
      <c r="J479" s="1195">
        <v>0</v>
      </c>
      <c r="K479" s="1197">
        <v>1313.64</v>
      </c>
      <c r="L479" s="1195">
        <v>0</v>
      </c>
    </row>
    <row r="480" spans="1:12" x14ac:dyDescent="0.2">
      <c r="A480" s="4"/>
      <c r="B480" s="4"/>
      <c r="C480" s="5" t="s">
        <v>216</v>
      </c>
      <c r="D480" s="6" t="s">
        <v>217</v>
      </c>
      <c r="E480" s="633">
        <v>4000</v>
      </c>
      <c r="F480" s="633">
        <f t="shared" si="373"/>
        <v>-600</v>
      </c>
      <c r="G480" s="634">
        <v>3400</v>
      </c>
      <c r="H480" s="1195">
        <v>1353</v>
      </c>
      <c r="I480" s="1196">
        <f t="shared" si="374"/>
        <v>0.39794117647058824</v>
      </c>
      <c r="J480" s="1195">
        <v>0</v>
      </c>
      <c r="K480" s="1197">
        <v>988</v>
      </c>
      <c r="L480" s="1195">
        <v>0</v>
      </c>
    </row>
    <row r="481" spans="1:12" ht="22.5" x14ac:dyDescent="0.2">
      <c r="A481" s="4"/>
      <c r="B481" s="4"/>
      <c r="C481" s="5" t="s">
        <v>234</v>
      </c>
      <c r="D481" s="6" t="s">
        <v>235</v>
      </c>
      <c r="E481" s="633">
        <v>72000</v>
      </c>
      <c r="F481" s="633">
        <f t="shared" si="373"/>
        <v>0</v>
      </c>
      <c r="G481" s="634">
        <v>72000</v>
      </c>
      <c r="H481" s="1195">
        <v>45608.82</v>
      </c>
      <c r="I481" s="1196">
        <f t="shared" si="374"/>
        <v>0.63345583333333333</v>
      </c>
      <c r="J481" s="1195">
        <v>0</v>
      </c>
      <c r="K481" s="1197">
        <v>0</v>
      </c>
      <c r="L481" s="1195">
        <v>0</v>
      </c>
    </row>
    <row r="482" spans="1:12" ht="22.5" x14ac:dyDescent="0.2">
      <c r="A482" s="4"/>
      <c r="B482" s="4"/>
      <c r="C482" s="5" t="s">
        <v>256</v>
      </c>
      <c r="D482" s="6" t="s">
        <v>257</v>
      </c>
      <c r="E482" s="633">
        <v>0</v>
      </c>
      <c r="F482" s="633">
        <f t="shared" si="373"/>
        <v>17037</v>
      </c>
      <c r="G482" s="634">
        <v>17037</v>
      </c>
      <c r="H482" s="1195">
        <v>17036.29</v>
      </c>
      <c r="I482" s="1196">
        <f t="shared" si="374"/>
        <v>0.99995832599636092</v>
      </c>
      <c r="J482" s="1195">
        <v>0</v>
      </c>
      <c r="K482" s="1197">
        <v>0</v>
      </c>
      <c r="L482" s="1195">
        <v>0</v>
      </c>
    </row>
    <row r="483" spans="1:12" ht="15" x14ac:dyDescent="0.2">
      <c r="A483" s="3"/>
      <c r="B483" s="626" t="s">
        <v>411</v>
      </c>
      <c r="C483" s="624"/>
      <c r="D483" s="625" t="s">
        <v>412</v>
      </c>
      <c r="E483" s="631">
        <f>SUM(E484:E485)</f>
        <v>278234</v>
      </c>
      <c r="F483" s="631">
        <f t="shared" ref="F483:G483" si="375">SUM(F484:F485)</f>
        <v>0</v>
      </c>
      <c r="G483" s="631">
        <f t="shared" si="375"/>
        <v>278234</v>
      </c>
      <c r="H483" s="631">
        <f t="shared" ref="H483" si="376">SUM(H484:H485)</f>
        <v>278234</v>
      </c>
      <c r="I483" s="640">
        <f t="shared" ref="I483:I491" si="377">H483/G483</f>
        <v>1</v>
      </c>
      <c r="J483" s="631">
        <f t="shared" ref="J483" si="378">SUM(J484:J485)</f>
        <v>0</v>
      </c>
      <c r="K483" s="632">
        <f t="shared" ref="K483" si="379">SUM(K484:K485)</f>
        <v>334</v>
      </c>
      <c r="L483" s="638">
        <f t="shared" ref="L483" si="380">SUM(L484:L485)</f>
        <v>0</v>
      </c>
    </row>
    <row r="484" spans="1:12" ht="22.5" x14ac:dyDescent="0.2">
      <c r="A484" s="4"/>
      <c r="B484" s="4"/>
      <c r="C484" s="5" t="s">
        <v>407</v>
      </c>
      <c r="D484" s="6" t="s">
        <v>408</v>
      </c>
      <c r="E484" s="633">
        <v>277900</v>
      </c>
      <c r="F484" s="633">
        <f>G484-E484</f>
        <v>0</v>
      </c>
      <c r="G484" s="634">
        <v>277900</v>
      </c>
      <c r="H484" s="1195">
        <v>277900</v>
      </c>
      <c r="I484" s="1196">
        <f t="shared" si="377"/>
        <v>1</v>
      </c>
      <c r="J484" s="1195">
        <v>0</v>
      </c>
      <c r="K484" s="1197">
        <v>0</v>
      </c>
      <c r="L484" s="1195">
        <v>0</v>
      </c>
    </row>
    <row r="485" spans="1:12" x14ac:dyDescent="0.2">
      <c r="A485" s="4"/>
      <c r="B485" s="4"/>
      <c r="C485" s="5" t="s">
        <v>212</v>
      </c>
      <c r="D485" s="6" t="s">
        <v>213</v>
      </c>
      <c r="E485" s="633">
        <v>334</v>
      </c>
      <c r="F485" s="633">
        <f>G485-E485</f>
        <v>0</v>
      </c>
      <c r="G485" s="634">
        <v>334</v>
      </c>
      <c r="H485" s="1195">
        <v>334</v>
      </c>
      <c r="I485" s="1196">
        <f t="shared" si="377"/>
        <v>1</v>
      </c>
      <c r="J485" s="1195">
        <v>0</v>
      </c>
      <c r="K485" s="1197">
        <v>334</v>
      </c>
      <c r="L485" s="1195">
        <v>0</v>
      </c>
    </row>
    <row r="486" spans="1:12" ht="15" x14ac:dyDescent="0.2">
      <c r="A486" s="3"/>
      <c r="B486" s="626" t="s">
        <v>413</v>
      </c>
      <c r="C486" s="624"/>
      <c r="D486" s="625" t="s">
        <v>414</v>
      </c>
      <c r="E486" s="631">
        <f>E487</f>
        <v>365600</v>
      </c>
      <c r="F486" s="631">
        <f t="shared" ref="F486:G486" si="381">F487</f>
        <v>0</v>
      </c>
      <c r="G486" s="631">
        <f t="shared" si="381"/>
        <v>365600</v>
      </c>
      <c r="H486" s="631">
        <f t="shared" ref="H486" si="382">H487</f>
        <v>365600</v>
      </c>
      <c r="I486" s="640">
        <f t="shared" si="377"/>
        <v>1</v>
      </c>
      <c r="J486" s="631">
        <f t="shared" ref="J486" si="383">J487</f>
        <v>0</v>
      </c>
      <c r="K486" s="632">
        <f t="shared" ref="K486" si="384">K487</f>
        <v>0</v>
      </c>
      <c r="L486" s="638">
        <f t="shared" ref="L486" si="385">L487</f>
        <v>0</v>
      </c>
    </row>
    <row r="487" spans="1:12" ht="22.5" x14ac:dyDescent="0.2">
      <c r="A487" s="4"/>
      <c r="B487" s="4"/>
      <c r="C487" s="5" t="s">
        <v>407</v>
      </c>
      <c r="D487" s="6" t="s">
        <v>408</v>
      </c>
      <c r="E487" s="633">
        <v>365600</v>
      </c>
      <c r="F487" s="633">
        <v>0</v>
      </c>
      <c r="G487" s="634">
        <v>365600</v>
      </c>
      <c r="H487" s="1195">
        <v>365600</v>
      </c>
      <c r="I487" s="1196">
        <f t="shared" si="377"/>
        <v>1</v>
      </c>
      <c r="J487" s="1195">
        <v>0</v>
      </c>
      <c r="K487" s="1197">
        <v>0</v>
      </c>
      <c r="L487" s="1195">
        <v>0</v>
      </c>
    </row>
    <row r="488" spans="1:12" ht="22.5" x14ac:dyDescent="0.2">
      <c r="A488" s="3"/>
      <c r="B488" s="626" t="s">
        <v>415</v>
      </c>
      <c r="C488" s="624"/>
      <c r="D488" s="625" t="s">
        <v>416</v>
      </c>
      <c r="E488" s="631">
        <f>E489</f>
        <v>27500</v>
      </c>
      <c r="F488" s="631">
        <f t="shared" ref="F488:L488" si="386">F489</f>
        <v>0</v>
      </c>
      <c r="G488" s="631" t="str">
        <f t="shared" si="386"/>
        <v>27 500,00</v>
      </c>
      <c r="H488" s="631">
        <f t="shared" si="386"/>
        <v>20000</v>
      </c>
      <c r="I488" s="640">
        <f t="shared" si="377"/>
        <v>0.72727272727272729</v>
      </c>
      <c r="J488" s="631">
        <f t="shared" si="386"/>
        <v>0</v>
      </c>
      <c r="K488" s="632">
        <f t="shared" si="386"/>
        <v>0</v>
      </c>
      <c r="L488" s="638">
        <f t="shared" si="386"/>
        <v>0</v>
      </c>
    </row>
    <row r="489" spans="1:12" ht="67.5" x14ac:dyDescent="0.2">
      <c r="A489" s="4"/>
      <c r="B489" s="4"/>
      <c r="C489" s="5" t="s">
        <v>418</v>
      </c>
      <c r="D489" s="6" t="s">
        <v>419</v>
      </c>
      <c r="E489" s="633">
        <v>27500</v>
      </c>
      <c r="F489" s="633">
        <f>G489-E489</f>
        <v>0</v>
      </c>
      <c r="G489" s="634" t="s">
        <v>417</v>
      </c>
      <c r="H489" s="1195">
        <v>20000</v>
      </c>
      <c r="I489" s="1196">
        <f t="shared" si="377"/>
        <v>0.72727272727272729</v>
      </c>
      <c r="J489" s="1195">
        <v>0</v>
      </c>
      <c r="K489" s="1197">
        <v>0</v>
      </c>
      <c r="L489" s="1195">
        <v>0</v>
      </c>
    </row>
    <row r="490" spans="1:12" ht="15" x14ac:dyDescent="0.2">
      <c r="A490" s="3"/>
      <c r="B490" s="626" t="s">
        <v>420</v>
      </c>
      <c r="C490" s="624"/>
      <c r="D490" s="625" t="s">
        <v>8</v>
      </c>
      <c r="E490" s="631">
        <f>SUM(E491:E493)</f>
        <v>51933</v>
      </c>
      <c r="F490" s="631">
        <f t="shared" ref="F490:L490" si="387">SUM(F491:F493)</f>
        <v>0</v>
      </c>
      <c r="G490" s="631">
        <f t="shared" si="387"/>
        <v>51933</v>
      </c>
      <c r="H490" s="631">
        <f t="shared" si="387"/>
        <v>50901.34</v>
      </c>
      <c r="I490" s="640">
        <f t="shared" si="377"/>
        <v>0.98013478905512863</v>
      </c>
      <c r="J490" s="631">
        <f t="shared" si="387"/>
        <v>0</v>
      </c>
      <c r="K490" s="632">
        <f t="shared" si="387"/>
        <v>50579.8</v>
      </c>
      <c r="L490" s="638">
        <f t="shared" si="387"/>
        <v>0</v>
      </c>
    </row>
    <row r="491" spans="1:12" x14ac:dyDescent="0.2">
      <c r="A491" s="4"/>
      <c r="B491" s="4"/>
      <c r="C491" s="5" t="s">
        <v>220</v>
      </c>
      <c r="D491" s="6" t="s">
        <v>221</v>
      </c>
      <c r="E491" s="633">
        <v>1869</v>
      </c>
      <c r="F491" s="633">
        <f>G491-E491</f>
        <v>0</v>
      </c>
      <c r="G491" s="634">
        <v>1869</v>
      </c>
      <c r="H491" s="1195">
        <v>1869</v>
      </c>
      <c r="I491" s="1196">
        <f t="shared" si="377"/>
        <v>1</v>
      </c>
      <c r="J491" s="1195">
        <v>0</v>
      </c>
      <c r="K491" s="1197">
        <v>1869</v>
      </c>
      <c r="L491" s="1195">
        <v>0</v>
      </c>
    </row>
    <row r="492" spans="1:12" x14ac:dyDescent="0.2">
      <c r="A492" s="4"/>
      <c r="B492" s="4"/>
      <c r="C492" s="5" t="s">
        <v>212</v>
      </c>
      <c r="D492" s="6" t="s">
        <v>213</v>
      </c>
      <c r="E492" s="633">
        <v>34314</v>
      </c>
      <c r="F492" s="633">
        <f t="shared" ref="F492:F493" si="388">G492-E492</f>
        <v>0</v>
      </c>
      <c r="G492" s="634">
        <v>34314</v>
      </c>
      <c r="H492" s="1195">
        <v>34119.019999999997</v>
      </c>
      <c r="I492" s="1196">
        <f t="shared" ref="I492:I493" si="389">H492/G492</f>
        <v>0.99431777117211628</v>
      </c>
      <c r="J492" s="1195">
        <v>0</v>
      </c>
      <c r="K492" s="1197">
        <v>33797.480000000003</v>
      </c>
      <c r="L492" s="1195">
        <v>0</v>
      </c>
    </row>
    <row r="493" spans="1:12" x14ac:dyDescent="0.2">
      <c r="A493" s="4"/>
      <c r="B493" s="4"/>
      <c r="C493" s="5" t="s">
        <v>214</v>
      </c>
      <c r="D493" s="6" t="s">
        <v>215</v>
      </c>
      <c r="E493" s="633">
        <v>15750</v>
      </c>
      <c r="F493" s="633">
        <f t="shared" si="388"/>
        <v>0</v>
      </c>
      <c r="G493" s="634">
        <v>15750</v>
      </c>
      <c r="H493" s="1195">
        <v>14913.32</v>
      </c>
      <c r="I493" s="1196">
        <f t="shared" si="389"/>
        <v>0.94687746031746034</v>
      </c>
      <c r="J493" s="1195">
        <v>0</v>
      </c>
      <c r="K493" s="1197">
        <v>14913.32</v>
      </c>
      <c r="L493" s="1195">
        <v>0</v>
      </c>
    </row>
    <row r="494" spans="1:12" ht="22.5" x14ac:dyDescent="0.2">
      <c r="A494" s="622" t="s">
        <v>421</v>
      </c>
      <c r="B494" s="622"/>
      <c r="C494" s="622"/>
      <c r="D494" s="623" t="s">
        <v>422</v>
      </c>
      <c r="E494" s="635">
        <f>E495+E506</f>
        <v>352929</v>
      </c>
      <c r="F494" s="635">
        <f t="shared" ref="F494:L494" si="390">F495+F506</f>
        <v>49400</v>
      </c>
      <c r="G494" s="635">
        <f t="shared" si="390"/>
        <v>402329</v>
      </c>
      <c r="H494" s="635">
        <f t="shared" si="390"/>
        <v>385823.47</v>
      </c>
      <c r="I494" s="641">
        <f>H494/G494</f>
        <v>0.95897504281321999</v>
      </c>
      <c r="J494" s="635">
        <f t="shared" si="390"/>
        <v>4914.26</v>
      </c>
      <c r="K494" s="630">
        <f t="shared" si="390"/>
        <v>40275.97</v>
      </c>
      <c r="L494" s="639">
        <f t="shared" si="390"/>
        <v>18000</v>
      </c>
    </row>
    <row r="495" spans="1:12" ht="15" x14ac:dyDescent="0.2">
      <c r="A495" s="3"/>
      <c r="B495" s="626" t="s">
        <v>423</v>
      </c>
      <c r="C495" s="624"/>
      <c r="D495" s="625" t="s">
        <v>424</v>
      </c>
      <c r="E495" s="631">
        <f>SUM(E496:E505)</f>
        <v>94600</v>
      </c>
      <c r="F495" s="631">
        <f t="shared" ref="F495:G495" si="391">SUM(F496:F505)</f>
        <v>28400</v>
      </c>
      <c r="G495" s="631">
        <f t="shared" si="391"/>
        <v>123000</v>
      </c>
      <c r="H495" s="631">
        <f t="shared" ref="H495" si="392">SUM(H496:H505)</f>
        <v>115934.93</v>
      </c>
      <c r="I495" s="640">
        <f>H495/G495</f>
        <v>0.94256040650406503</v>
      </c>
      <c r="J495" s="631">
        <f t="shared" ref="J495" si="393">SUM(J496:J505)</f>
        <v>4034.26</v>
      </c>
      <c r="K495" s="632">
        <f t="shared" ref="K495" si="394">SUM(K496:K505)</f>
        <v>0</v>
      </c>
      <c r="L495" s="638">
        <f t="shared" ref="L495" si="395">SUM(L496:L505)</f>
        <v>18000</v>
      </c>
    </row>
    <row r="496" spans="1:12" x14ac:dyDescent="0.2">
      <c r="A496" s="4"/>
      <c r="B496" s="4"/>
      <c r="C496" s="5" t="s">
        <v>208</v>
      </c>
      <c r="D496" s="6" t="s">
        <v>209</v>
      </c>
      <c r="E496" s="633">
        <v>9000</v>
      </c>
      <c r="F496" s="633">
        <f>G496-E496</f>
        <v>0</v>
      </c>
      <c r="G496" s="634">
        <v>9000</v>
      </c>
      <c r="H496" s="1195">
        <v>8455.41</v>
      </c>
      <c r="I496" s="1196">
        <f>H496/G496</f>
        <v>0.93948999999999994</v>
      </c>
      <c r="J496" s="1195">
        <v>579.65</v>
      </c>
      <c r="K496" s="1197">
        <v>0</v>
      </c>
      <c r="L496" s="1195">
        <v>0</v>
      </c>
    </row>
    <row r="497" spans="1:13" x14ac:dyDescent="0.2">
      <c r="A497" s="4"/>
      <c r="B497" s="4"/>
      <c r="C497" s="5" t="s">
        <v>210</v>
      </c>
      <c r="D497" s="6" t="s">
        <v>211</v>
      </c>
      <c r="E497" s="633">
        <v>1400</v>
      </c>
      <c r="F497" s="633">
        <f t="shared" ref="F497:F505" si="396">G497-E497</f>
        <v>-500</v>
      </c>
      <c r="G497" s="634">
        <v>900</v>
      </c>
      <c r="H497" s="1195">
        <v>602.08000000000004</v>
      </c>
      <c r="I497" s="1196">
        <f t="shared" ref="I497:I505" si="397">H497/G497</f>
        <v>0.66897777777777778</v>
      </c>
      <c r="J497" s="1195">
        <v>82.61</v>
      </c>
      <c r="K497" s="1197">
        <v>0</v>
      </c>
      <c r="L497" s="1195">
        <v>0</v>
      </c>
    </row>
    <row r="498" spans="1:13" x14ac:dyDescent="0.2">
      <c r="A498" s="4"/>
      <c r="B498" s="4"/>
      <c r="C498" s="5" t="s">
        <v>220</v>
      </c>
      <c r="D498" s="6" t="s">
        <v>221</v>
      </c>
      <c r="E498" s="633">
        <v>50000</v>
      </c>
      <c r="F498" s="633">
        <f t="shared" si="396"/>
        <v>500</v>
      </c>
      <c r="G498" s="634">
        <v>50500</v>
      </c>
      <c r="H498" s="1195">
        <v>49188</v>
      </c>
      <c r="I498" s="1196">
        <f t="shared" si="397"/>
        <v>0.974019801980198</v>
      </c>
      <c r="J498" s="1195">
        <v>3372</v>
      </c>
      <c r="K498" s="1197">
        <v>0</v>
      </c>
      <c r="L498" s="1195">
        <v>0</v>
      </c>
    </row>
    <row r="499" spans="1:13" x14ac:dyDescent="0.2">
      <c r="A499" s="4"/>
      <c r="B499" s="4"/>
      <c r="C499" s="5" t="s">
        <v>212</v>
      </c>
      <c r="D499" s="6" t="s">
        <v>213</v>
      </c>
      <c r="E499" s="633">
        <v>10000</v>
      </c>
      <c r="F499" s="633">
        <f t="shared" si="396"/>
        <v>3300</v>
      </c>
      <c r="G499" s="634">
        <v>13300</v>
      </c>
      <c r="H499" s="1195">
        <v>13299.39</v>
      </c>
      <c r="I499" s="1196">
        <f t="shared" si="397"/>
        <v>0.99995413533834587</v>
      </c>
      <c r="J499" s="1195">
        <v>0</v>
      </c>
      <c r="K499" s="1197">
        <v>0</v>
      </c>
      <c r="L499" s="1195">
        <v>0</v>
      </c>
    </row>
    <row r="500" spans="1:13" ht="22.5" x14ac:dyDescent="0.2">
      <c r="A500" s="4"/>
      <c r="B500" s="4"/>
      <c r="C500" s="5" t="s">
        <v>280</v>
      </c>
      <c r="D500" s="6" t="s">
        <v>281</v>
      </c>
      <c r="E500" s="633">
        <v>200</v>
      </c>
      <c r="F500" s="633">
        <f t="shared" si="396"/>
        <v>0</v>
      </c>
      <c r="G500" s="634">
        <v>200</v>
      </c>
      <c r="H500" s="1195">
        <v>189.26</v>
      </c>
      <c r="I500" s="1196">
        <f t="shared" si="397"/>
        <v>0.94629999999999992</v>
      </c>
      <c r="J500" s="1195">
        <v>0</v>
      </c>
      <c r="K500" s="1197">
        <v>0</v>
      </c>
      <c r="L500" s="1195">
        <v>0</v>
      </c>
    </row>
    <row r="501" spans="1:13" x14ac:dyDescent="0.2">
      <c r="A501" s="4"/>
      <c r="B501" s="4"/>
      <c r="C501" s="5" t="s">
        <v>222</v>
      </c>
      <c r="D501" s="6" t="s">
        <v>223</v>
      </c>
      <c r="E501" s="633">
        <v>11100</v>
      </c>
      <c r="F501" s="633">
        <f t="shared" si="396"/>
        <v>0</v>
      </c>
      <c r="G501" s="634">
        <v>11100</v>
      </c>
      <c r="H501" s="1195">
        <v>8811.81</v>
      </c>
      <c r="I501" s="1196">
        <f t="shared" si="397"/>
        <v>0.79385675675675671</v>
      </c>
      <c r="J501" s="1195">
        <v>0</v>
      </c>
      <c r="K501" s="1197">
        <v>0</v>
      </c>
      <c r="L501" s="1195">
        <v>0</v>
      </c>
    </row>
    <row r="502" spans="1:13" x14ac:dyDescent="0.2">
      <c r="A502" s="4"/>
      <c r="B502" s="4"/>
      <c r="C502" s="5" t="s">
        <v>214</v>
      </c>
      <c r="D502" s="6" t="s">
        <v>215</v>
      </c>
      <c r="E502" s="633">
        <v>9900</v>
      </c>
      <c r="F502" s="633">
        <f t="shared" si="396"/>
        <v>-900</v>
      </c>
      <c r="G502" s="634">
        <v>9000</v>
      </c>
      <c r="H502" s="1195">
        <v>7978.98</v>
      </c>
      <c r="I502" s="1196">
        <f t="shared" si="397"/>
        <v>0.8865533333333333</v>
      </c>
      <c r="J502" s="1195">
        <v>0</v>
      </c>
      <c r="K502" s="1197">
        <v>0</v>
      </c>
      <c r="L502" s="1195">
        <v>0</v>
      </c>
    </row>
    <row r="503" spans="1:13" x14ac:dyDescent="0.2">
      <c r="A503" s="4"/>
      <c r="B503" s="4"/>
      <c r="C503" s="5" t="s">
        <v>216</v>
      </c>
      <c r="D503" s="6" t="s">
        <v>217</v>
      </c>
      <c r="E503" s="633">
        <v>3000</v>
      </c>
      <c r="F503" s="633">
        <f t="shared" si="396"/>
        <v>0</v>
      </c>
      <c r="G503" s="634">
        <v>3000</v>
      </c>
      <c r="H503" s="1195">
        <v>1410</v>
      </c>
      <c r="I503" s="1196">
        <f t="shared" si="397"/>
        <v>0.47</v>
      </c>
      <c r="J503" s="1195">
        <v>0</v>
      </c>
      <c r="K503" s="1197">
        <v>0</v>
      </c>
      <c r="L503" s="1195">
        <v>0</v>
      </c>
    </row>
    <row r="504" spans="1:13" ht="22.5" x14ac:dyDescent="0.2">
      <c r="A504" s="4"/>
      <c r="B504" s="4"/>
      <c r="C504" s="5" t="s">
        <v>234</v>
      </c>
      <c r="D504" s="6" t="s">
        <v>235</v>
      </c>
      <c r="E504" s="633">
        <v>0</v>
      </c>
      <c r="F504" s="633">
        <f t="shared" si="396"/>
        <v>18000</v>
      </c>
      <c r="G504" s="634">
        <v>18000</v>
      </c>
      <c r="H504" s="1195">
        <v>18000</v>
      </c>
      <c r="I504" s="1196">
        <f t="shared" si="397"/>
        <v>1</v>
      </c>
      <c r="J504" s="1195">
        <v>0</v>
      </c>
      <c r="K504" s="1197">
        <v>0</v>
      </c>
      <c r="L504" s="1195">
        <v>18000</v>
      </c>
    </row>
    <row r="505" spans="1:13" ht="22.5" x14ac:dyDescent="0.2">
      <c r="A505" s="4"/>
      <c r="B505" s="4"/>
      <c r="C505" s="5" t="s">
        <v>256</v>
      </c>
      <c r="D505" s="6" t="s">
        <v>257</v>
      </c>
      <c r="E505" s="633">
        <v>0</v>
      </c>
      <c r="F505" s="633">
        <f t="shared" si="396"/>
        <v>8000</v>
      </c>
      <c r="G505" s="634">
        <v>8000</v>
      </c>
      <c r="H505" s="1195">
        <v>8000</v>
      </c>
      <c r="I505" s="1196">
        <f t="shared" si="397"/>
        <v>1</v>
      </c>
      <c r="J505" s="1195">
        <v>0</v>
      </c>
      <c r="K505" s="1197">
        <v>0</v>
      </c>
      <c r="L505" s="1195">
        <v>0</v>
      </c>
    </row>
    <row r="506" spans="1:13" ht="15" x14ac:dyDescent="0.2">
      <c r="A506" s="3"/>
      <c r="B506" s="626" t="s">
        <v>425</v>
      </c>
      <c r="C506" s="624"/>
      <c r="D506" s="625" t="s">
        <v>8</v>
      </c>
      <c r="E506" s="631">
        <f>SUM(E507:E512)</f>
        <v>258329</v>
      </c>
      <c r="F506" s="631">
        <f t="shared" ref="F506:G506" si="398">SUM(F507:F512)</f>
        <v>21000</v>
      </c>
      <c r="G506" s="631">
        <f t="shared" si="398"/>
        <v>279329</v>
      </c>
      <c r="H506" s="631">
        <f t="shared" ref="H506" si="399">SUM(H507:H512)</f>
        <v>269888.53999999998</v>
      </c>
      <c r="I506" s="640">
        <f>H506/G506</f>
        <v>0.96620307952271334</v>
      </c>
      <c r="J506" s="631">
        <f t="shared" ref="J506" si="400">SUM(J507:J512)</f>
        <v>880</v>
      </c>
      <c r="K506" s="632">
        <f t="shared" ref="K506" si="401">SUM(K507:K512)</f>
        <v>40275.97</v>
      </c>
      <c r="L506" s="638">
        <f t="shared" ref="L506" si="402">SUM(L507:L512)</f>
        <v>0</v>
      </c>
      <c r="M506" s="644"/>
    </row>
    <row r="507" spans="1:13" ht="67.5" x14ac:dyDescent="0.2">
      <c r="A507" s="4"/>
      <c r="B507" s="4"/>
      <c r="C507" s="5" t="s">
        <v>149</v>
      </c>
      <c r="D507" s="6" t="s">
        <v>356</v>
      </c>
      <c r="E507" s="633">
        <v>165000</v>
      </c>
      <c r="F507" s="633">
        <f>G507-E507</f>
        <v>0</v>
      </c>
      <c r="G507" s="634">
        <v>165000</v>
      </c>
      <c r="H507" s="1195">
        <v>164956.54999999999</v>
      </c>
      <c r="I507" s="1196">
        <f>H507/G507</f>
        <v>0.99973666666666661</v>
      </c>
      <c r="J507" s="1195">
        <v>0</v>
      </c>
      <c r="K507" s="1197">
        <v>0</v>
      </c>
      <c r="L507" s="1195"/>
    </row>
    <row r="508" spans="1:13" x14ac:dyDescent="0.2">
      <c r="A508" s="4"/>
      <c r="B508" s="4"/>
      <c r="C508" s="5" t="s">
        <v>220</v>
      </c>
      <c r="D508" s="6" t="s">
        <v>221</v>
      </c>
      <c r="E508" s="633">
        <v>10000</v>
      </c>
      <c r="F508" s="633">
        <f t="shared" ref="F508:F512" si="403">G508-E508</f>
        <v>13000</v>
      </c>
      <c r="G508" s="634">
        <v>23000</v>
      </c>
      <c r="H508" s="1195">
        <v>18680</v>
      </c>
      <c r="I508" s="1196">
        <f t="shared" ref="I508:I512" si="404">H508/G508</f>
        <v>0.8121739130434783</v>
      </c>
      <c r="J508" s="1195">
        <v>0</v>
      </c>
      <c r="K508" s="1197">
        <v>0</v>
      </c>
      <c r="L508" s="1195"/>
    </row>
    <row r="509" spans="1:13" x14ac:dyDescent="0.2">
      <c r="A509" s="4"/>
      <c r="B509" s="4"/>
      <c r="C509" s="5" t="s">
        <v>212</v>
      </c>
      <c r="D509" s="6" t="s">
        <v>213</v>
      </c>
      <c r="E509" s="633">
        <v>57529</v>
      </c>
      <c r="F509" s="633">
        <f t="shared" si="403"/>
        <v>-2000</v>
      </c>
      <c r="G509" s="634">
        <v>55529</v>
      </c>
      <c r="H509" s="1195">
        <v>53840.160000000003</v>
      </c>
      <c r="I509" s="1196">
        <f t="shared" si="404"/>
        <v>0.96958634227160589</v>
      </c>
      <c r="J509" s="1195">
        <v>0</v>
      </c>
      <c r="K509" s="1197">
        <v>31648.560000000001</v>
      </c>
      <c r="L509" s="1195"/>
    </row>
    <row r="510" spans="1:13" x14ac:dyDescent="0.2">
      <c r="A510" s="4"/>
      <c r="B510" s="4"/>
      <c r="C510" s="5" t="s">
        <v>232</v>
      </c>
      <c r="D510" s="6" t="s">
        <v>233</v>
      </c>
      <c r="E510" s="633">
        <v>0</v>
      </c>
      <c r="F510" s="633">
        <f t="shared" si="403"/>
        <v>10000</v>
      </c>
      <c r="G510" s="634">
        <v>10000</v>
      </c>
      <c r="H510" s="1195">
        <v>10000</v>
      </c>
      <c r="I510" s="1196">
        <f t="shared" si="404"/>
        <v>1</v>
      </c>
      <c r="J510" s="1195">
        <v>0</v>
      </c>
      <c r="K510" s="1197">
        <v>0</v>
      </c>
      <c r="L510" s="1195"/>
    </row>
    <row r="511" spans="1:13" x14ac:dyDescent="0.2">
      <c r="A511" s="4"/>
      <c r="B511" s="4"/>
      <c r="C511" s="5" t="s">
        <v>214</v>
      </c>
      <c r="D511" s="6" t="s">
        <v>215</v>
      </c>
      <c r="E511" s="633">
        <v>18800</v>
      </c>
      <c r="F511" s="633">
        <f t="shared" si="403"/>
        <v>0</v>
      </c>
      <c r="G511" s="634">
        <v>18800</v>
      </c>
      <c r="H511" s="1195">
        <v>16314.83</v>
      </c>
      <c r="I511" s="1196">
        <f t="shared" si="404"/>
        <v>0.86781010638297873</v>
      </c>
      <c r="J511" s="1195">
        <v>0</v>
      </c>
      <c r="K511" s="1197">
        <v>8627.41</v>
      </c>
      <c r="L511" s="1195"/>
    </row>
    <row r="512" spans="1:13" x14ac:dyDescent="0.2">
      <c r="A512" s="4"/>
      <c r="B512" s="4"/>
      <c r="C512" s="5" t="s">
        <v>216</v>
      </c>
      <c r="D512" s="6" t="s">
        <v>217</v>
      </c>
      <c r="E512" s="633">
        <v>7000</v>
      </c>
      <c r="F512" s="633">
        <f t="shared" si="403"/>
        <v>0</v>
      </c>
      <c r="G512" s="634">
        <v>7000</v>
      </c>
      <c r="H512" s="1195">
        <v>6097</v>
      </c>
      <c r="I512" s="1196">
        <f t="shared" si="404"/>
        <v>0.871</v>
      </c>
      <c r="J512" s="1195">
        <v>880</v>
      </c>
      <c r="K512" s="1197">
        <v>0</v>
      </c>
      <c r="L512" s="1195">
        <v>0</v>
      </c>
    </row>
    <row r="513" spans="1:12" ht="23.25" customHeight="1" x14ac:dyDescent="0.2">
      <c r="A513" s="1631" t="s">
        <v>196</v>
      </c>
      <c r="B513" s="1631"/>
      <c r="C513" s="1631"/>
      <c r="D513" s="1631"/>
      <c r="E513" s="1507">
        <f>E494+E468+E434+E416+E397+E314+E294+E168+E165+E162+E124+E119+E66+E60+E46+E40+E25+E18+E5</f>
        <v>53881165</v>
      </c>
      <c r="F513" s="1507">
        <f t="shared" ref="F513:L513" si="405">F494+F468+F434+F416+F397+F314+F294+F168+F165+F162+F124+F119+F66+F60+F46+F40+F25+F18+F5</f>
        <v>4611009.8600000003</v>
      </c>
      <c r="G513" s="1507">
        <f t="shared" si="405"/>
        <v>58492174.860000007</v>
      </c>
      <c r="H513" s="1507">
        <f t="shared" si="405"/>
        <v>56363522.751022309</v>
      </c>
      <c r="I513" s="1508">
        <f>H513/G513</f>
        <v>0.96360791654486111</v>
      </c>
      <c r="J513" s="1507">
        <f t="shared" si="405"/>
        <v>2102995.4799999995</v>
      </c>
      <c r="K513" s="1509">
        <f t="shared" si="405"/>
        <v>200308.73</v>
      </c>
      <c r="L513" s="1510">
        <f t="shared" si="405"/>
        <v>128679.97</v>
      </c>
    </row>
    <row r="514" spans="1:12" ht="12" customHeight="1" x14ac:dyDescent="0.2">
      <c r="A514" s="1621" t="s">
        <v>720</v>
      </c>
      <c r="B514" s="1622"/>
      <c r="C514" s="1622"/>
      <c r="D514" s="1623"/>
      <c r="E514" s="1511"/>
      <c r="F514" s="1511"/>
      <c r="G514" s="1512"/>
      <c r="H514" s="1511"/>
      <c r="I514" s="1513"/>
      <c r="J514" s="1511"/>
      <c r="K514" s="1511"/>
      <c r="L514" s="1511"/>
    </row>
    <row r="515" spans="1:12" ht="30.75" customHeight="1" x14ac:dyDescent="0.2">
      <c r="A515" s="1624" t="s">
        <v>732</v>
      </c>
      <c r="B515" s="1625"/>
      <c r="C515" s="1625"/>
      <c r="D515" s="1625"/>
      <c r="E515" s="1514">
        <f>E517+E520+E521+E522+E523</f>
        <v>42795600</v>
      </c>
      <c r="F515" s="1514">
        <f t="shared" ref="F515:L515" si="406">F517+F520+F521+F522+F523</f>
        <v>3565578.8600000003</v>
      </c>
      <c r="G515" s="1514">
        <f t="shared" si="406"/>
        <v>46361178.860000007</v>
      </c>
      <c r="H515" s="1514">
        <f t="shared" si="406"/>
        <v>44461903.231022313</v>
      </c>
      <c r="I515" s="1515">
        <f>H515/G515</f>
        <v>0.95903306008000644</v>
      </c>
      <c r="J515" s="1514">
        <f t="shared" si="406"/>
        <v>2102995.48</v>
      </c>
      <c r="K515" s="1514">
        <f t="shared" si="406"/>
        <v>200308.73</v>
      </c>
      <c r="L515" s="1514">
        <f t="shared" si="406"/>
        <v>0</v>
      </c>
    </row>
    <row r="516" spans="1:12" x14ac:dyDescent="0.2">
      <c r="A516" s="1626" t="s">
        <v>451</v>
      </c>
      <c r="B516" s="1627"/>
      <c r="C516" s="1627"/>
      <c r="D516" s="1627"/>
      <c r="E516" s="654"/>
      <c r="F516" s="654"/>
      <c r="G516" s="654"/>
      <c r="H516" s="654"/>
      <c r="I516" s="659"/>
      <c r="J516" s="654"/>
      <c r="K516" s="654"/>
      <c r="L516" s="654"/>
    </row>
    <row r="517" spans="1:12" ht="18" customHeight="1" x14ac:dyDescent="0.2">
      <c r="A517" s="664" t="s">
        <v>733</v>
      </c>
      <c r="B517" s="1635" t="s">
        <v>734</v>
      </c>
      <c r="C517" s="1635"/>
      <c r="D517" s="1635"/>
      <c r="E517" s="671">
        <f>E518+E519</f>
        <v>29718700</v>
      </c>
      <c r="F517" s="671">
        <f t="shared" ref="F517:L517" si="407">F518+F519</f>
        <v>1716883.12</v>
      </c>
      <c r="G517" s="671">
        <f t="shared" si="407"/>
        <v>31435583.119999997</v>
      </c>
      <c r="H517" s="671">
        <f t="shared" si="407"/>
        <v>30015813.921022311</v>
      </c>
      <c r="I517" s="1199">
        <f>H517/G517</f>
        <v>0.95483560163150283</v>
      </c>
      <c r="J517" s="671">
        <f t="shared" si="407"/>
        <v>2036183.0700000003</v>
      </c>
      <c r="K517" s="671">
        <f t="shared" si="407"/>
        <v>200308.73</v>
      </c>
      <c r="L517" s="671">
        <f t="shared" si="407"/>
        <v>0</v>
      </c>
    </row>
    <row r="518" spans="1:12" ht="18" customHeight="1" x14ac:dyDescent="0.2">
      <c r="A518" s="665"/>
      <c r="B518" s="1636" t="s">
        <v>735</v>
      </c>
      <c r="C518" s="1636"/>
      <c r="D518" s="1636"/>
      <c r="E518" s="656">
        <f>E508+E498+E497+E496+E491+E422+E421+E420+E419+E393+E392+E391+E390+E379+E378+E377+E376+E375+E361+E359+E358+E357+E356+E334+E333+E332+E331+E322+E321+E320+E319+E316+E304+E303+E302+E298+E283+E282+E281+E280+E279+E260+E261+E262+E263+E264+E239+E240+E241+E242+E243+E218+E217+E216+E215+E214+E199+E198+E197+E196+E195+E176+E175+E174+E173+E172+E156+E155+E154+E153+E135+E134+E133+E132+E123+E122+E121+E116+E111+E110+E89+E87+E86+E85+E84+E72+E71+E70+E69+E68+E62+E34+E21+E20+E13+E12+E11</f>
        <v>19110578</v>
      </c>
      <c r="F518" s="656">
        <f t="shared" ref="F518:L518" si="408">F508+F498+F497+F496+F491+F422+F421+F420+F419+F393+F392+F391+F390+F379+F378+F377+F376+F375+F361+F359+F358+F357+F356+F334+F333+F332+F331+F322+F321+F320+F319+F316+F304+F303+F302+F298+F283+F282+F281+F280+F279+F260+F261+F262+F263+F264+F239+F240+F241+F242+F243+F218+F217+F216+F215+F214+F199+F198+F197+F196+F195+F176+F175+F174+F173+F172+F156+F155+F154+F153+F135+F134+F133+F132+F123+F122+F121+F116+F111+F110+F89+F87+F86+F85+F84+F72+F71+F70+F69+F68+F62+F34+F21+F20+F13+F12+F11</f>
        <v>-128385.18000000002</v>
      </c>
      <c r="G518" s="656">
        <f t="shared" si="408"/>
        <v>18982192.82</v>
      </c>
      <c r="H518" s="656">
        <f t="shared" si="408"/>
        <v>18718148.319999997</v>
      </c>
      <c r="I518" s="1201">
        <f t="shared" ref="I518:I522" si="409">H518/G518</f>
        <v>0.9860898842139143</v>
      </c>
      <c r="J518" s="656">
        <f t="shared" si="408"/>
        <v>1753629.5000000002</v>
      </c>
      <c r="K518" s="656">
        <f t="shared" si="408"/>
        <v>1869</v>
      </c>
      <c r="L518" s="656">
        <f t="shared" si="408"/>
        <v>0</v>
      </c>
    </row>
    <row r="519" spans="1:12" ht="16.5" customHeight="1" x14ac:dyDescent="0.2">
      <c r="A519" s="666"/>
      <c r="B519" s="1484" t="s">
        <v>826</v>
      </c>
      <c r="C519" s="1484"/>
      <c r="D519" s="1484"/>
      <c r="E519" s="1485">
        <f>E512+E511+E510+E509+E503+E502+E501+E500+E499+E493+E492+E485+E480+E479+E478+E477+E476+E475+E471+E470+E466+E465+E464+E463+E460+E457+E456+E455+E453+E452+E449+E448+E447+E445+E443+E442+E441+E436+E433+E428+E427+E426+E425+E424+E423+E396+E395+E394+E384+E383+E382+E381+E380+E373+E372+E371+E370+E369+E368+E367+E366+E365+E364+E363+E362+E360+E344+E343+E342+E341+E340+E339+E338+E337+E336+E335+E327+E326+E325+E324+E323+E317+E311+E310+E309+E308+E307+E306+E305+E299+E293+E292+E290+E289+E288+E287+E286+E285+E284+E277+E276+E275+E273+E272+E271+E270+E269+E268+E267+E266+E265+E257+E255+E254+E253+E252+E251+E250+E249+E248+E247+E246+E245+E244+E233+E232+E231+E230+E229+E228+E227+E226+E225+E224+E223+E222+E221+E220+E219+E208+E207+E206+E205+E204+E203+E202+E201+E200+E190+E189+E188+E187+E186+E185+E184+E183+E182+E181+E180+E179+E178+E177+E167+E161+E160+E159+E158+E157+E150+E149+E148+E147+E144+E143+E142+E141+E140+E139+E138+E137+E136+E127+E118+E117+E113+E112+E107+E106+E105+E104+E103+E102+E101+E100+E99+E98+E97+E96+E95+E94+E93+E92+E91+E90+E81+E80+E79+E75+E74+E73+E65+E63+E58+E57+E56+E55+E54+E53+E52+E51+E50+E43+E42+E38+E37+E36+E35+E28+E24+E23+E22+E17+E16+E15+E14+E352+E329+E313+E88+E346+E9+E126</f>
        <v>10608122</v>
      </c>
      <c r="F519" s="1485">
        <f t="shared" ref="F519:L519" si="410">F512+F511+F510+F509+F503+F502+F501+F500+F499+F493+F492+F485+F480+F479+F478+F477+F476+F475+F471+F470+F466+F465+F464+F463+F460+F457+F456+F455+F453+F452+F449+F448+F447+F445+F443+F442+F441+F436+F433+F428+F427+F426+F425+F424+F423+F396+F395+F394+F384+F383+F382+F381+F380+F373+F372+F371+F370+F369+F368+F367+F366+F365+F364+F363+F362+F360+F344+F343+F342+F341+F340+F339+F338+F337+F336+F335+F327+F326+F325+F324+F323+F317+F311+F310+F309+F308+F307+F306+F305+F299+F293+F292+F290+F289+F288+F287+F286+F285+F284+F277+F276+F275+F273+F272+F271+F270+F269+F268+F267+F266+F265+F257+F255+F254+F253+F252+F251+F250+F249+F248+F247+F246+F245+F244+F233+F232+F231+F230+F229+F228+F227+F226+F225+F224+F223+F222+F221+F220+F219+F208+F207+F206+F205+F204+F203+F202+F201+F200+F190+F189+F188+F187+F186+F185+F184+F183+F182+F181+F180+F179+F178+F177+F167+F161+F160+F159+F158+F157+F150+F149+F148+F147+F144+F143+F142+F141+F140+F139+F138+F137+F136+F127+F118+F117+F113+F112+F107+F106+F105+F104+F103+F102+F101+F100+F99+F98+F97+F96+F95+F94+F93+F92+F91+F90+F81+F80+F79+F75+F74+F73+F65+F63+F58+F57+F56+F55+F54+F53+F52+F51+F50+F43+F42+F38+F37+F36+F35+F28+F24+F23+F22+F17+F16+F15+F14+F352+F329+F313+F88+F346+F9+F126</f>
        <v>1845268.3</v>
      </c>
      <c r="G519" s="1485">
        <f t="shared" si="410"/>
        <v>12453390.299999999</v>
      </c>
      <c r="H519" s="1485">
        <f t="shared" si="410"/>
        <v>11297665.601022312</v>
      </c>
      <c r="I519" s="1200">
        <f t="shared" si="409"/>
        <v>0.90719597867436252</v>
      </c>
      <c r="J519" s="1485">
        <f t="shared" si="410"/>
        <v>282553.56999999995</v>
      </c>
      <c r="K519" s="1485">
        <f t="shared" si="410"/>
        <v>198439.73</v>
      </c>
      <c r="L519" s="1485">
        <f t="shared" si="410"/>
        <v>0</v>
      </c>
    </row>
    <row r="520" spans="1:12" s="650" customFormat="1" ht="17.25" customHeight="1" x14ac:dyDescent="0.2">
      <c r="A520" s="667" t="s">
        <v>736</v>
      </c>
      <c r="B520" s="662" t="s">
        <v>827</v>
      </c>
      <c r="C520" s="662"/>
      <c r="D520" s="662"/>
      <c r="E520" s="671">
        <f>E507+E489+E487+E484+E473+E474+E462+E451+E440+E301+E236+E235+E212+E211+E193+E48+E27+E7</f>
        <v>4444660</v>
      </c>
      <c r="F520" s="671">
        <f t="shared" ref="F520:L520" si="411">F507+F489+F487+F484+F473+F474+F462+F451+F440+F301+F236+F235+F212+F211+F193+F48+F27+F7</f>
        <v>721991.95</v>
      </c>
      <c r="G520" s="671">
        <f t="shared" si="411"/>
        <v>5166651.95</v>
      </c>
      <c r="H520" s="671">
        <f t="shared" si="411"/>
        <v>5050097.34</v>
      </c>
      <c r="I520" s="1199">
        <f t="shared" si="409"/>
        <v>0.97744097896898197</v>
      </c>
      <c r="J520" s="671">
        <f t="shared" si="411"/>
        <v>12188.88</v>
      </c>
      <c r="K520" s="671">
        <f t="shared" si="411"/>
        <v>0</v>
      </c>
      <c r="L520" s="671">
        <f t="shared" si="411"/>
        <v>0</v>
      </c>
    </row>
    <row r="521" spans="1:12" ht="17.25" customHeight="1" x14ac:dyDescent="0.2">
      <c r="A521" s="667" t="s">
        <v>737</v>
      </c>
      <c r="B521" s="662" t="s">
        <v>828</v>
      </c>
      <c r="C521" s="662"/>
      <c r="D521" s="662"/>
      <c r="E521" s="671">
        <f>E430+E418+E388+E386+E355+E353+E350+E348+E330+E259+E237+E238+E213+E194+E170+E171+E152+E131+E115+E83+E77+E431+E389+E78</f>
        <v>7809940</v>
      </c>
      <c r="F521" s="671">
        <f t="shared" ref="F521:L521" si="412">F430+F418+F388+F386+F355+F353+F350+F348+F330+F259+F237+F238+F213+F194+F170+F171+F152+F131+F115+F83+F77+F431+F389+F78</f>
        <v>1241498.52</v>
      </c>
      <c r="G521" s="671">
        <f t="shared" si="412"/>
        <v>9051438.5199999996</v>
      </c>
      <c r="H521" s="671">
        <f t="shared" si="412"/>
        <v>8766130.4200000018</v>
      </c>
      <c r="I521" s="1199">
        <f t="shared" si="409"/>
        <v>0.96847925339496221</v>
      </c>
      <c r="J521" s="671">
        <f t="shared" si="412"/>
        <v>18239.91</v>
      </c>
      <c r="K521" s="671">
        <f t="shared" si="412"/>
        <v>0</v>
      </c>
      <c r="L521" s="671">
        <f t="shared" si="412"/>
        <v>0</v>
      </c>
    </row>
    <row r="522" spans="1:12" ht="15.75" customHeight="1" x14ac:dyDescent="0.2">
      <c r="A522" s="667" t="s">
        <v>738</v>
      </c>
      <c r="B522" s="662" t="s">
        <v>739</v>
      </c>
      <c r="C522" s="662"/>
      <c r="D522" s="662"/>
      <c r="E522" s="671">
        <f>E164</f>
        <v>822300</v>
      </c>
      <c r="F522" s="671">
        <f t="shared" ref="F522:L522" si="413">F164</f>
        <v>-350255</v>
      </c>
      <c r="G522" s="671">
        <f t="shared" si="413"/>
        <v>472045</v>
      </c>
      <c r="H522" s="671">
        <f t="shared" si="413"/>
        <v>417830.36</v>
      </c>
      <c r="I522" s="1199">
        <f t="shared" si="409"/>
        <v>0.88514942431335997</v>
      </c>
      <c r="J522" s="671">
        <f t="shared" si="413"/>
        <v>36383.620000000003</v>
      </c>
      <c r="K522" s="671">
        <f t="shared" si="413"/>
        <v>0</v>
      </c>
      <c r="L522" s="671">
        <f t="shared" si="413"/>
        <v>0</v>
      </c>
    </row>
    <row r="523" spans="1:12" ht="26.25" customHeight="1" x14ac:dyDescent="0.2">
      <c r="A523" s="668" t="s">
        <v>740</v>
      </c>
      <c r="B523" s="1637" t="s">
        <v>801</v>
      </c>
      <c r="C523" s="1637"/>
      <c r="D523" s="1637"/>
      <c r="E523" s="672">
        <f>E415+E414+E413+E412+E411+E410+E409+E408+E407+E406+E405+E404+E403+E402+E401+E400+E399</f>
        <v>0</v>
      </c>
      <c r="F523" s="672">
        <f t="shared" ref="F523:L523" si="414">F415+F414+F413+F412+F411+F410+F409+F408+F407+F406+F405+F404+F403+F402+F401+F400+F399</f>
        <v>235460.26999999996</v>
      </c>
      <c r="G523" s="672">
        <f t="shared" si="414"/>
        <v>235460.26999999996</v>
      </c>
      <c r="H523" s="672">
        <f t="shared" si="414"/>
        <v>212031.19000000003</v>
      </c>
      <c r="I523" s="1199">
        <f>H523/G523</f>
        <v>0.90049667402487932</v>
      </c>
      <c r="J523" s="672">
        <f t="shared" si="414"/>
        <v>0</v>
      </c>
      <c r="K523" s="672">
        <f t="shared" si="414"/>
        <v>0</v>
      </c>
      <c r="L523" s="672">
        <f t="shared" si="414"/>
        <v>0</v>
      </c>
    </row>
    <row r="524" spans="1:12" ht="21.75" customHeight="1" x14ac:dyDescent="0.2">
      <c r="A524" s="1624" t="s">
        <v>741</v>
      </c>
      <c r="B524" s="1625"/>
      <c r="C524" s="1625"/>
      <c r="D524" s="1625"/>
      <c r="E524" s="1483">
        <f>E526+E527+E528</f>
        <v>11085565</v>
      </c>
      <c r="F524" s="1483">
        <f t="shared" ref="F524:L524" si="415">F526+F527+F528</f>
        <v>1045431</v>
      </c>
      <c r="G524" s="1483">
        <f t="shared" si="415"/>
        <v>12130996</v>
      </c>
      <c r="H524" s="1483">
        <f t="shared" si="415"/>
        <v>11901619.52</v>
      </c>
      <c r="I524" s="1198">
        <f>H524/G524</f>
        <v>0.9810917026104039</v>
      </c>
      <c r="J524" s="1483">
        <f t="shared" si="415"/>
        <v>0</v>
      </c>
      <c r="K524" s="1483">
        <f t="shared" si="415"/>
        <v>0</v>
      </c>
      <c r="L524" s="1483">
        <f t="shared" si="415"/>
        <v>128679.97</v>
      </c>
    </row>
    <row r="525" spans="1:12" x14ac:dyDescent="0.2">
      <c r="A525" s="1633" t="s">
        <v>451</v>
      </c>
      <c r="B525" s="1634"/>
      <c r="C525" s="1634"/>
      <c r="D525" s="1634"/>
      <c r="E525" s="1516"/>
      <c r="F525" s="1516"/>
      <c r="G525" s="1516"/>
      <c r="H525" s="1516"/>
      <c r="I525" s="1517"/>
      <c r="J525" s="1516"/>
      <c r="K525" s="1516"/>
      <c r="L525" s="1516"/>
    </row>
    <row r="526" spans="1:12" ht="15" customHeight="1" x14ac:dyDescent="0.2">
      <c r="A526" s="664" t="s">
        <v>733</v>
      </c>
      <c r="B526" s="661" t="s">
        <v>743</v>
      </c>
      <c r="C526" s="661"/>
      <c r="D526" s="663"/>
      <c r="E526" s="671">
        <f>E296+E145+E32+E30</f>
        <v>50000</v>
      </c>
      <c r="F526" s="671">
        <f t="shared" ref="F526:L526" si="416">F296+F145+F32+F30</f>
        <v>117835</v>
      </c>
      <c r="G526" s="671">
        <f t="shared" si="416"/>
        <v>167835</v>
      </c>
      <c r="H526" s="671">
        <f t="shared" si="416"/>
        <v>167644.5</v>
      </c>
      <c r="I526" s="1199">
        <f>H526/G526</f>
        <v>0.99886495665385644</v>
      </c>
      <c r="J526" s="671">
        <f t="shared" si="416"/>
        <v>0</v>
      </c>
      <c r="K526" s="671">
        <f t="shared" si="416"/>
        <v>0</v>
      </c>
      <c r="L526" s="671">
        <f t="shared" si="416"/>
        <v>0</v>
      </c>
    </row>
    <row r="527" spans="1:12" ht="28.5" customHeight="1" x14ac:dyDescent="0.2">
      <c r="A527" s="669" t="s">
        <v>736</v>
      </c>
      <c r="B527" s="1632" t="s">
        <v>802</v>
      </c>
      <c r="C527" s="1632"/>
      <c r="D527" s="1632"/>
      <c r="E527" s="671">
        <f>E438+E437+E45+E44</f>
        <v>10601565</v>
      </c>
      <c r="F527" s="671">
        <f t="shared" ref="F527:L527" si="417">F438+F437+F45+F44</f>
        <v>-709200</v>
      </c>
      <c r="G527" s="671">
        <f t="shared" si="417"/>
        <v>9892365</v>
      </c>
      <c r="H527" s="671">
        <f t="shared" si="417"/>
        <v>9707754.25</v>
      </c>
      <c r="I527" s="1199">
        <f t="shared" ref="I527:I528" si="418">H527/G527</f>
        <v>0.98133805717844014</v>
      </c>
      <c r="J527" s="671">
        <f t="shared" si="417"/>
        <v>0</v>
      </c>
      <c r="K527" s="671">
        <f t="shared" si="417"/>
        <v>0</v>
      </c>
      <c r="L527" s="671">
        <f t="shared" si="417"/>
        <v>92281.49</v>
      </c>
    </row>
    <row r="528" spans="1:12" ht="18" customHeight="1" x14ac:dyDescent="0.2">
      <c r="A528" s="670" t="s">
        <v>737</v>
      </c>
      <c r="B528" s="660" t="s">
        <v>742</v>
      </c>
      <c r="C528" s="660"/>
      <c r="D528" s="660"/>
      <c r="E528" s="673">
        <f>E505+E504+E482+E481+E467+E458+E209+E191+E129+E108+E59+E39</f>
        <v>434000</v>
      </c>
      <c r="F528" s="673">
        <f t="shared" ref="F528:L528" si="419">F505+F504+F482+F481+F467+F458+F209+F191+F129+F108+F59+F39</f>
        <v>1636796</v>
      </c>
      <c r="G528" s="673">
        <f t="shared" si="419"/>
        <v>2070796</v>
      </c>
      <c r="H528" s="673">
        <f t="shared" si="419"/>
        <v>2026220.77</v>
      </c>
      <c r="I528" s="1203">
        <f t="shared" si="418"/>
        <v>0.97847434996011196</v>
      </c>
      <c r="J528" s="673">
        <f t="shared" si="419"/>
        <v>0</v>
      </c>
      <c r="K528" s="673">
        <f t="shared" si="419"/>
        <v>0</v>
      </c>
      <c r="L528" s="673">
        <f t="shared" si="419"/>
        <v>36398.479999999996</v>
      </c>
    </row>
    <row r="529" spans="1:12" x14ac:dyDescent="0.2">
      <c r="A529" s="657"/>
      <c r="B529" s="657"/>
      <c r="C529" s="657"/>
      <c r="D529" s="657"/>
      <c r="E529" s="649"/>
      <c r="F529" s="649"/>
      <c r="G529" s="649"/>
      <c r="H529" s="649"/>
      <c r="I529" s="649"/>
      <c r="J529" s="649"/>
      <c r="K529" s="649"/>
      <c r="L529" s="649"/>
    </row>
    <row r="530" spans="1:12" x14ac:dyDescent="0.2">
      <c r="A530" s="657"/>
      <c r="B530" s="657"/>
      <c r="C530" s="657"/>
      <c r="D530" s="657"/>
      <c r="H530" s="644"/>
      <c r="I530" s="644"/>
      <c r="J530" s="644"/>
      <c r="K530" s="644"/>
      <c r="L530" s="644"/>
    </row>
    <row r="531" spans="1:12" x14ac:dyDescent="0.2">
      <c r="A531" s="657"/>
      <c r="B531" s="657"/>
      <c r="C531" s="657"/>
      <c r="D531" s="657"/>
    </row>
    <row r="532" spans="1:12" x14ac:dyDescent="0.2">
      <c r="A532" s="657"/>
      <c r="B532" s="657"/>
      <c r="C532" s="657"/>
      <c r="D532" s="657"/>
      <c r="H532" s="644"/>
      <c r="I532" s="644"/>
      <c r="J532" s="644"/>
      <c r="K532" s="644"/>
      <c r="L532" s="644"/>
    </row>
    <row r="533" spans="1:12" x14ac:dyDescent="0.2">
      <c r="A533" s="657"/>
      <c r="B533" s="657"/>
      <c r="C533" s="657"/>
      <c r="D533" s="657"/>
      <c r="H533" s="644"/>
      <c r="I533" s="644"/>
      <c r="J533" s="644"/>
      <c r="K533" s="644"/>
      <c r="L533" s="644"/>
    </row>
    <row r="534" spans="1:12" x14ac:dyDescent="0.2">
      <c r="A534" s="657"/>
      <c r="B534" s="657"/>
      <c r="C534" s="657"/>
      <c r="D534" s="657"/>
      <c r="H534" s="644"/>
      <c r="I534" s="644"/>
      <c r="J534" s="644"/>
      <c r="K534" s="644"/>
      <c r="L534" s="644"/>
    </row>
    <row r="535" spans="1:12" x14ac:dyDescent="0.2">
      <c r="A535" s="657"/>
      <c r="B535" s="657"/>
      <c r="C535" s="657"/>
      <c r="D535" s="657"/>
    </row>
    <row r="536" spans="1:12" x14ac:dyDescent="0.2">
      <c r="A536" s="657"/>
      <c r="B536" s="657"/>
      <c r="C536" s="657"/>
      <c r="D536" s="657"/>
    </row>
    <row r="537" spans="1:12" x14ac:dyDescent="0.2">
      <c r="A537" s="657"/>
      <c r="B537" s="657"/>
      <c r="C537" s="657"/>
      <c r="D537" s="657"/>
    </row>
  </sheetData>
  <mergeCells count="25">
    <mergeCell ref="B527:D527"/>
    <mergeCell ref="A524:D524"/>
    <mergeCell ref="A525:D525"/>
    <mergeCell ref="B517:D517"/>
    <mergeCell ref="B518:D518"/>
    <mergeCell ref="B523:D523"/>
    <mergeCell ref="A514:D514"/>
    <mergeCell ref="A515:D515"/>
    <mergeCell ref="A516:D516"/>
    <mergeCell ref="K3:K4"/>
    <mergeCell ref="L3:L4"/>
    <mergeCell ref="A513:D513"/>
    <mergeCell ref="A1:G1"/>
    <mergeCell ref="H1:L1"/>
    <mergeCell ref="C2:J2"/>
    <mergeCell ref="B3:B4"/>
    <mergeCell ref="A3:A4"/>
    <mergeCell ref="H3:H4"/>
    <mergeCell ref="I3:I4"/>
    <mergeCell ref="J3:J4"/>
    <mergeCell ref="G3:G4"/>
    <mergeCell ref="F3:F4"/>
    <mergeCell ref="E3:E4"/>
    <mergeCell ref="D3:D4"/>
    <mergeCell ref="C3:C4"/>
  </mergeCells>
  <pageMargins left="0.35433070866141736" right="0" top="0.98425196850393704" bottom="0.39370078740157483" header="0.31496062992125984" footer="0.11811023622047245"/>
  <pageSetup paperSize="9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K30" sqref="K30"/>
    </sheetView>
  </sheetViews>
  <sheetFormatPr defaultRowHeight="11.25" x14ac:dyDescent="0.2"/>
  <cols>
    <col min="1" max="1" width="4.140625" style="108" customWidth="1"/>
    <col min="2" max="2" width="4.7109375" style="108" customWidth="1"/>
    <col min="3" max="3" width="26.140625" style="108" customWidth="1"/>
    <col min="4" max="4" width="11.7109375" style="108" customWidth="1"/>
    <col min="5" max="5" width="11.140625" style="108" customWidth="1"/>
    <col min="6" max="6" width="11.7109375" style="108" customWidth="1"/>
    <col min="7" max="7" width="12.42578125" style="108" customWidth="1"/>
    <col min="8" max="8" width="8.42578125" style="108" customWidth="1"/>
    <col min="9" max="16384" width="9.140625" style="108"/>
  </cols>
  <sheetData>
    <row r="1" spans="1:8" ht="17.25" customHeight="1" x14ac:dyDescent="0.2">
      <c r="A1" s="107"/>
      <c r="B1" s="107"/>
      <c r="C1" s="107"/>
      <c r="D1" s="1644" t="s">
        <v>744</v>
      </c>
      <c r="E1" s="1644"/>
      <c r="F1" s="1644"/>
      <c r="G1" s="1644"/>
      <c r="H1" s="1644"/>
    </row>
    <row r="2" spans="1:8" ht="12.75" x14ac:dyDescent="0.2">
      <c r="A2" s="107"/>
      <c r="B2" s="107"/>
      <c r="C2" s="107"/>
      <c r="D2" s="109"/>
      <c r="E2" s="110"/>
    </row>
    <row r="3" spans="1:8" ht="12.75" x14ac:dyDescent="0.2">
      <c r="A3" s="107"/>
      <c r="B3" s="107"/>
      <c r="C3" s="107"/>
      <c r="D3" s="111"/>
      <c r="E3" s="110"/>
    </row>
    <row r="4" spans="1:8" ht="12.75" x14ac:dyDescent="0.2">
      <c r="A4" s="107"/>
      <c r="B4" s="107"/>
      <c r="C4" s="107"/>
      <c r="D4" s="112"/>
      <c r="E4" s="110"/>
    </row>
    <row r="5" spans="1:8" ht="15.75" x14ac:dyDescent="0.2">
      <c r="A5" s="1645" t="s">
        <v>745</v>
      </c>
      <c r="B5" s="1645"/>
      <c r="C5" s="1645"/>
      <c r="D5" s="1645"/>
      <c r="E5" s="1645"/>
      <c r="F5" s="1645"/>
      <c r="G5" s="1645"/>
    </row>
    <row r="6" spans="1:8" ht="12.75" x14ac:dyDescent="0.2">
      <c r="A6" s="1655"/>
      <c r="B6" s="1655"/>
      <c r="C6" s="1655"/>
      <c r="D6" s="1655"/>
      <c r="E6" s="1655"/>
    </row>
    <row r="7" spans="1:8" ht="15.75" customHeight="1" x14ac:dyDescent="0.25">
      <c r="A7" s="1646" t="s">
        <v>441</v>
      </c>
      <c r="B7" s="1646"/>
      <c r="C7" s="1646"/>
      <c r="D7" s="1646"/>
      <c r="E7" s="1646"/>
      <c r="F7" s="1646"/>
      <c r="G7" s="1646"/>
    </row>
    <row r="8" spans="1:8" ht="15.75" x14ac:dyDescent="0.25">
      <c r="A8" s="1647" t="s">
        <v>442</v>
      </c>
      <c r="B8" s="1647"/>
      <c r="C8" s="1647"/>
      <c r="D8" s="1647"/>
      <c r="E8" s="1647"/>
      <c r="F8" s="1647"/>
      <c r="G8" s="1647"/>
    </row>
    <row r="9" spans="1:8" ht="12.75" x14ac:dyDescent="0.2">
      <c r="A9" s="107"/>
      <c r="B9" s="107"/>
      <c r="C9" s="107"/>
      <c r="D9" s="107"/>
      <c r="E9" s="107"/>
    </row>
    <row r="10" spans="1:8" ht="12.75" x14ac:dyDescent="0.2">
      <c r="A10" s="107"/>
      <c r="B10" s="107"/>
      <c r="C10" s="107"/>
      <c r="D10" s="107"/>
      <c r="E10" s="107"/>
    </row>
    <row r="11" spans="1:8" ht="12.75" x14ac:dyDescent="0.2">
      <c r="A11" s="107"/>
      <c r="B11" s="107"/>
      <c r="C11" s="107"/>
      <c r="D11" s="107"/>
      <c r="E11" s="107"/>
    </row>
    <row r="12" spans="1:8" ht="13.5" thickBot="1" x14ac:dyDescent="0.25">
      <c r="A12" s="107"/>
      <c r="B12" s="107"/>
      <c r="C12" s="107"/>
      <c r="D12" s="113"/>
      <c r="E12" s="113"/>
    </row>
    <row r="13" spans="1:8" ht="30.75" customHeight="1" thickBot="1" x14ac:dyDescent="0.25">
      <c r="A13" s="1656" t="s">
        <v>443</v>
      </c>
      <c r="B13" s="1657" t="s">
        <v>426</v>
      </c>
      <c r="C13" s="1658" t="s">
        <v>444</v>
      </c>
      <c r="D13" s="1659" t="s">
        <v>746</v>
      </c>
      <c r="E13" s="1660"/>
      <c r="F13" s="1638" t="s">
        <v>749</v>
      </c>
      <c r="G13" s="1639"/>
      <c r="H13" s="1642" t="s">
        <v>750</v>
      </c>
    </row>
    <row r="14" spans="1:8" ht="30" customHeight="1" x14ac:dyDescent="0.2">
      <c r="A14" s="1656"/>
      <c r="B14" s="1657"/>
      <c r="C14" s="1657"/>
      <c r="D14" s="704" t="s">
        <v>747</v>
      </c>
      <c r="E14" s="705" t="s">
        <v>748</v>
      </c>
      <c r="F14" s="706" t="s">
        <v>747</v>
      </c>
      <c r="G14" s="707" t="s">
        <v>748</v>
      </c>
      <c r="H14" s="1643"/>
    </row>
    <row r="15" spans="1:8" ht="38.25" x14ac:dyDescent="0.2">
      <c r="A15" s="674" t="s">
        <v>445</v>
      </c>
      <c r="B15" s="675">
        <v>992</v>
      </c>
      <c r="C15" s="676" t="s">
        <v>446</v>
      </c>
      <c r="D15" s="677"/>
      <c r="E15" s="694">
        <v>96000</v>
      </c>
      <c r="F15" s="699"/>
      <c r="G15" s="694">
        <v>96000</v>
      </c>
      <c r="H15" s="708">
        <f>G15/E15</f>
        <v>1</v>
      </c>
    </row>
    <row r="16" spans="1:8" ht="38.25" x14ac:dyDescent="0.2">
      <c r="A16" s="674" t="s">
        <v>447</v>
      </c>
      <c r="B16" s="675">
        <v>992</v>
      </c>
      <c r="C16" s="676" t="s">
        <v>446</v>
      </c>
      <c r="D16" s="677"/>
      <c r="E16" s="694">
        <v>103400</v>
      </c>
      <c r="F16" s="699"/>
      <c r="G16" s="694">
        <v>103400</v>
      </c>
      <c r="H16" s="708">
        <f t="shared" ref="H16:H17" si="0">G16/E16</f>
        <v>1</v>
      </c>
    </row>
    <row r="17" spans="1:8" ht="38.25" x14ac:dyDescent="0.2">
      <c r="A17" s="674" t="s">
        <v>448</v>
      </c>
      <c r="B17" s="675">
        <v>992</v>
      </c>
      <c r="C17" s="676" t="s">
        <v>446</v>
      </c>
      <c r="D17" s="677"/>
      <c r="E17" s="694">
        <v>732000</v>
      </c>
      <c r="F17" s="699"/>
      <c r="G17" s="694">
        <v>732000</v>
      </c>
      <c r="H17" s="708">
        <f t="shared" si="0"/>
        <v>1</v>
      </c>
    </row>
    <row r="18" spans="1:8" ht="38.25" x14ac:dyDescent="0.2">
      <c r="A18" s="678" t="s">
        <v>449</v>
      </c>
      <c r="B18" s="679">
        <v>952</v>
      </c>
      <c r="C18" s="680" t="s">
        <v>450</v>
      </c>
      <c r="D18" s="681">
        <f>D20+D21</f>
        <v>5292360.1500000004</v>
      </c>
      <c r="E18" s="695"/>
      <c r="F18" s="711">
        <f>F20+F21</f>
        <v>5292360.1500000004</v>
      </c>
      <c r="G18" s="700"/>
      <c r="H18" s="709">
        <f>F18/D18</f>
        <v>1</v>
      </c>
    </row>
    <row r="19" spans="1:8" ht="12.75" x14ac:dyDescent="0.2">
      <c r="A19" s="682"/>
      <c r="B19" s="683"/>
      <c r="C19" s="684" t="s">
        <v>451</v>
      </c>
      <c r="D19" s="685"/>
      <c r="E19" s="686"/>
      <c r="F19" s="715"/>
      <c r="G19" s="702"/>
      <c r="H19" s="710"/>
    </row>
    <row r="20" spans="1:8" ht="26.25" customHeight="1" x14ac:dyDescent="0.2">
      <c r="A20" s="682"/>
      <c r="B20" s="683"/>
      <c r="C20" s="684" t="s">
        <v>452</v>
      </c>
      <c r="D20" s="114">
        <v>1652944.17</v>
      </c>
      <c r="E20" s="686"/>
      <c r="F20" s="716">
        <v>1652944.17</v>
      </c>
      <c r="G20" s="702"/>
      <c r="H20" s="710">
        <f>F20/D20</f>
        <v>1</v>
      </c>
    </row>
    <row r="21" spans="1:8" ht="28.5" customHeight="1" x14ac:dyDescent="0.2">
      <c r="A21" s="687"/>
      <c r="B21" s="688"/>
      <c r="C21" s="689" t="s">
        <v>453</v>
      </c>
      <c r="D21" s="115">
        <v>3639415.98</v>
      </c>
      <c r="E21" s="690"/>
      <c r="F21" s="717">
        <v>3639415.98</v>
      </c>
      <c r="G21" s="701"/>
      <c r="H21" s="1202">
        <f>F21/D21</f>
        <v>1</v>
      </c>
    </row>
    <row r="22" spans="1:8" ht="25.5" x14ac:dyDescent="0.2">
      <c r="A22" s="687" t="s">
        <v>454</v>
      </c>
      <c r="B22" s="688">
        <v>950</v>
      </c>
      <c r="C22" s="689" t="s">
        <v>455</v>
      </c>
      <c r="D22" s="691">
        <v>2931500</v>
      </c>
      <c r="E22" s="696"/>
      <c r="F22" s="712">
        <v>3001809.02</v>
      </c>
      <c r="G22" s="698"/>
      <c r="H22" s="710">
        <f>F22/D22</f>
        <v>1.0239839740747059</v>
      </c>
    </row>
    <row r="23" spans="1:8" ht="34.5" customHeight="1" x14ac:dyDescent="0.2">
      <c r="A23" s="1648" t="s">
        <v>456</v>
      </c>
      <c r="B23" s="1649"/>
      <c r="C23" s="1650"/>
      <c r="D23" s="692">
        <f>D18+D22</f>
        <v>8223860.1500000004</v>
      </c>
      <c r="E23" s="693">
        <f>SUM(E15:E18)</f>
        <v>931400</v>
      </c>
      <c r="F23" s="703">
        <f>F18+F22</f>
        <v>8294169.1699999999</v>
      </c>
      <c r="G23" s="697">
        <f t="shared" ref="G23" si="1">SUM(G15:G18)</f>
        <v>931400</v>
      </c>
      <c r="H23" s="714" t="s">
        <v>751</v>
      </c>
    </row>
    <row r="24" spans="1:8" ht="34.5" customHeight="1" thickBot="1" x14ac:dyDescent="0.25">
      <c r="A24" s="1651" t="s">
        <v>457</v>
      </c>
      <c r="B24" s="1652"/>
      <c r="C24" s="1653"/>
      <c r="D24" s="1654">
        <f>E23-D23</f>
        <v>-7292460.1500000004</v>
      </c>
      <c r="E24" s="1654"/>
      <c r="F24" s="1640">
        <f>G23-F23</f>
        <v>-7362769.1699999999</v>
      </c>
      <c r="G24" s="1641"/>
      <c r="H24" s="713">
        <f>F24/D24</f>
        <v>1.0096413307105969</v>
      </c>
    </row>
  </sheetData>
  <mergeCells count="15">
    <mergeCell ref="F13:G13"/>
    <mergeCell ref="F24:G24"/>
    <mergeCell ref="H13:H14"/>
    <mergeCell ref="D1:H1"/>
    <mergeCell ref="A5:G5"/>
    <mergeCell ref="A7:G7"/>
    <mergeCell ref="A8:G8"/>
    <mergeCell ref="A23:C23"/>
    <mergeCell ref="A24:C24"/>
    <mergeCell ref="D24:E24"/>
    <mergeCell ref="A6:E6"/>
    <mergeCell ref="A13:A14"/>
    <mergeCell ref="B13:B14"/>
    <mergeCell ref="C13:C14"/>
    <mergeCell ref="D13:E13"/>
  </mergeCells>
  <pageMargins left="0.9055118110236221" right="0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zoomScale="115" zoomScaleNormal="115" workbookViewId="0">
      <selection activeCell="A4" sqref="A4:I4"/>
    </sheetView>
  </sheetViews>
  <sheetFormatPr defaultRowHeight="11.25" x14ac:dyDescent="0.2"/>
  <cols>
    <col min="1" max="1" width="4.5703125" style="118" customWidth="1"/>
    <col min="2" max="2" width="37.85546875" style="118" customWidth="1"/>
    <col min="3" max="3" width="6.5703125" style="118" customWidth="1"/>
    <col min="4" max="4" width="7.85546875" style="118" customWidth="1"/>
    <col min="5" max="5" width="7.7109375" style="118" customWidth="1"/>
    <col min="6" max="6" width="16.140625" style="118" customWidth="1"/>
    <col min="7" max="7" width="17.28515625" style="118" customWidth="1"/>
    <col min="8" max="8" width="15.28515625" style="118" customWidth="1"/>
    <col min="9" max="9" width="9.140625" style="118"/>
    <col min="10" max="10" width="10" style="118" bestFit="1" customWidth="1"/>
    <col min="11" max="16384" width="9.140625" style="118"/>
  </cols>
  <sheetData>
    <row r="1" spans="1:9" ht="12.75" x14ac:dyDescent="0.2">
      <c r="A1" s="116"/>
      <c r="B1" s="116"/>
      <c r="C1" s="116"/>
      <c r="D1" s="116"/>
      <c r="E1" s="116"/>
      <c r="F1" s="116"/>
      <c r="G1" s="812" t="s">
        <v>752</v>
      </c>
      <c r="H1" s="117"/>
    </row>
    <row r="2" spans="1:9" ht="12.75" x14ac:dyDescent="0.2">
      <c r="A2" s="116"/>
      <c r="B2" s="116"/>
      <c r="C2" s="116"/>
      <c r="D2" s="116"/>
      <c r="E2" s="116"/>
      <c r="F2" s="116"/>
      <c r="G2" s="8"/>
      <c r="H2" s="117"/>
    </row>
    <row r="3" spans="1:9" ht="12.75" x14ac:dyDescent="0.2">
      <c r="A3" s="116"/>
      <c r="B3" s="116"/>
      <c r="C3" s="116"/>
      <c r="D3" s="116"/>
      <c r="E3" s="116"/>
      <c r="F3" s="116"/>
      <c r="G3" s="117"/>
      <c r="H3" s="117"/>
    </row>
    <row r="4" spans="1:9" ht="21.75" customHeight="1" x14ac:dyDescent="0.2">
      <c r="A4" s="1681" t="s">
        <v>821</v>
      </c>
      <c r="B4" s="1681"/>
      <c r="C4" s="1681"/>
      <c r="D4" s="1681"/>
      <c r="E4" s="1681"/>
      <c r="F4" s="1681"/>
      <c r="G4" s="1681"/>
      <c r="H4" s="1681"/>
      <c r="I4" s="1681"/>
    </row>
    <row r="5" spans="1:9" ht="9.75" customHeight="1" thickBot="1" x14ac:dyDescent="0.25">
      <c r="A5" s="119"/>
      <c r="B5" s="120"/>
      <c r="C5" s="120"/>
      <c r="D5" s="120"/>
      <c r="E5" s="120"/>
      <c r="F5" s="120"/>
      <c r="G5" s="120"/>
      <c r="H5" s="120"/>
    </row>
    <row r="6" spans="1:9" ht="86.25" customHeight="1" x14ac:dyDescent="0.2">
      <c r="A6" s="121" t="s">
        <v>443</v>
      </c>
      <c r="B6" s="997" t="s">
        <v>458</v>
      </c>
      <c r="C6" s="122" t="s">
        <v>459</v>
      </c>
      <c r="D6" s="122" t="s">
        <v>1</v>
      </c>
      <c r="E6" s="122" t="s">
        <v>2</v>
      </c>
      <c r="F6" s="123" t="s">
        <v>460</v>
      </c>
      <c r="G6" s="121" t="s">
        <v>753</v>
      </c>
      <c r="H6" s="998" t="s">
        <v>813</v>
      </c>
      <c r="I6" s="800" t="s">
        <v>750</v>
      </c>
    </row>
    <row r="7" spans="1:9" x14ac:dyDescent="0.2">
      <c r="A7" s="124">
        <v>1</v>
      </c>
      <c r="B7" s="125">
        <v>2</v>
      </c>
      <c r="C7" s="1680">
        <v>3</v>
      </c>
      <c r="D7" s="1680"/>
      <c r="E7" s="1680"/>
      <c r="F7" s="126">
        <v>5</v>
      </c>
      <c r="G7" s="124">
        <v>6</v>
      </c>
      <c r="H7" s="127">
        <v>7</v>
      </c>
      <c r="I7" s="801">
        <v>8</v>
      </c>
    </row>
    <row r="8" spans="1:9" ht="38.25" x14ac:dyDescent="0.2">
      <c r="A8" s="128" t="s">
        <v>445</v>
      </c>
      <c r="B8" s="129" t="s">
        <v>461</v>
      </c>
      <c r="C8" s="130" t="s">
        <v>19</v>
      </c>
      <c r="D8" s="130" t="s">
        <v>230</v>
      </c>
      <c r="E8" s="130" t="s">
        <v>26</v>
      </c>
      <c r="F8" s="131">
        <v>100000</v>
      </c>
      <c r="G8" s="983">
        <v>100000</v>
      </c>
      <c r="H8" s="132">
        <v>0</v>
      </c>
      <c r="I8" s="1001">
        <f>G8/F8</f>
        <v>1</v>
      </c>
    </row>
    <row r="9" spans="1:9" ht="15" customHeight="1" x14ac:dyDescent="0.2">
      <c r="A9" s="1664" t="s">
        <v>754</v>
      </c>
      <c r="B9" s="1665"/>
      <c r="C9" s="768"/>
      <c r="D9" s="768"/>
      <c r="E9" s="767"/>
      <c r="F9" s="746">
        <f>F8</f>
        <v>100000</v>
      </c>
      <c r="G9" s="773">
        <f t="shared" ref="G9:H9" si="0">G8</f>
        <v>100000</v>
      </c>
      <c r="H9" s="774">
        <f t="shared" si="0"/>
        <v>0</v>
      </c>
      <c r="I9" s="1002">
        <f>G9/F9</f>
        <v>1</v>
      </c>
    </row>
    <row r="10" spans="1:9" ht="51" x14ac:dyDescent="0.2">
      <c r="A10" s="128" t="s">
        <v>447</v>
      </c>
      <c r="B10" s="129" t="s">
        <v>462</v>
      </c>
      <c r="C10" s="133" t="s">
        <v>19</v>
      </c>
      <c r="D10" s="133" t="s">
        <v>21</v>
      </c>
      <c r="E10" s="133" t="s">
        <v>234</v>
      </c>
      <c r="F10" s="134">
        <v>184000</v>
      </c>
      <c r="G10" s="984">
        <v>183633.9</v>
      </c>
      <c r="H10" s="135">
        <v>0</v>
      </c>
      <c r="I10" s="1001">
        <f>G10/F10</f>
        <v>0.9980103260869565</v>
      </c>
    </row>
    <row r="11" spans="1:9" ht="25.5" x14ac:dyDescent="0.2">
      <c r="A11" s="128" t="s">
        <v>448</v>
      </c>
      <c r="B11" s="129" t="s">
        <v>463</v>
      </c>
      <c r="C11" s="133" t="s">
        <v>19</v>
      </c>
      <c r="D11" s="133" t="s">
        <v>21</v>
      </c>
      <c r="E11" s="133" t="s">
        <v>234</v>
      </c>
      <c r="F11" s="134">
        <v>18000</v>
      </c>
      <c r="G11" s="984">
        <v>17901.93</v>
      </c>
      <c r="H11" s="135">
        <v>0</v>
      </c>
      <c r="I11" s="1001">
        <f>G11/F11</f>
        <v>0.99455166666666672</v>
      </c>
    </row>
    <row r="12" spans="1:9" ht="38.25" x14ac:dyDescent="0.2">
      <c r="A12" s="128" t="s">
        <v>449</v>
      </c>
      <c r="B12" s="129" t="s">
        <v>464</v>
      </c>
      <c r="C12" s="133" t="s">
        <v>19</v>
      </c>
      <c r="D12" s="133" t="s">
        <v>21</v>
      </c>
      <c r="E12" s="133" t="s">
        <v>234</v>
      </c>
      <c r="F12" s="134">
        <v>45915</v>
      </c>
      <c r="G12" s="984">
        <v>45914.35</v>
      </c>
      <c r="H12" s="135">
        <v>0</v>
      </c>
      <c r="I12" s="1001">
        <f>G12/F12</f>
        <v>0.99998584340629426</v>
      </c>
    </row>
    <row r="13" spans="1:9" ht="25.5" x14ac:dyDescent="0.2">
      <c r="A13" s="128" t="s">
        <v>454</v>
      </c>
      <c r="B13" s="129" t="s">
        <v>465</v>
      </c>
      <c r="C13" s="133" t="s">
        <v>19</v>
      </c>
      <c r="D13" s="133" t="s">
        <v>21</v>
      </c>
      <c r="E13" s="133" t="s">
        <v>234</v>
      </c>
      <c r="F13" s="134">
        <v>183100</v>
      </c>
      <c r="G13" s="983">
        <v>182813.6</v>
      </c>
      <c r="H13" s="135">
        <v>0</v>
      </c>
      <c r="I13" s="1001">
        <f t="shared" ref="I13:I17" si="1">G13/F13</f>
        <v>0.99843582741671222</v>
      </c>
    </row>
    <row r="14" spans="1:9" ht="38.25" x14ac:dyDescent="0.2">
      <c r="A14" s="136" t="s">
        <v>466</v>
      </c>
      <c r="B14" s="137" t="s">
        <v>467</v>
      </c>
      <c r="C14" s="138" t="s">
        <v>19</v>
      </c>
      <c r="D14" s="138" t="s">
        <v>21</v>
      </c>
      <c r="E14" s="138" t="s">
        <v>234</v>
      </c>
      <c r="F14" s="139">
        <v>729407</v>
      </c>
      <c r="G14" s="985">
        <v>728956.25</v>
      </c>
      <c r="H14" s="140">
        <v>0</v>
      </c>
      <c r="I14" s="1001">
        <f t="shared" si="1"/>
        <v>0.99938203225359779</v>
      </c>
    </row>
    <row r="15" spans="1:9" ht="16.5" customHeight="1" x14ac:dyDescent="0.2">
      <c r="A15" s="141" t="s">
        <v>468</v>
      </c>
      <c r="B15" s="142" t="s">
        <v>469</v>
      </c>
      <c r="C15" s="143" t="s">
        <v>19</v>
      </c>
      <c r="D15" s="143" t="s">
        <v>21</v>
      </c>
      <c r="E15" s="143" t="s">
        <v>234</v>
      </c>
      <c r="F15" s="144">
        <v>319488</v>
      </c>
      <c r="G15" s="803">
        <v>319487.5</v>
      </c>
      <c r="H15" s="145">
        <v>0</v>
      </c>
      <c r="I15" s="1001">
        <f t="shared" si="1"/>
        <v>0.99999843499599361</v>
      </c>
    </row>
    <row r="16" spans="1:9" ht="38.25" x14ac:dyDescent="0.2">
      <c r="A16" s="128" t="s">
        <v>470</v>
      </c>
      <c r="B16" s="129" t="s">
        <v>471</v>
      </c>
      <c r="C16" s="133" t="s">
        <v>19</v>
      </c>
      <c r="D16" s="133" t="s">
        <v>21</v>
      </c>
      <c r="E16" s="133" t="s">
        <v>234</v>
      </c>
      <c r="F16" s="134">
        <v>48049</v>
      </c>
      <c r="G16" s="983">
        <v>48048.959999999999</v>
      </c>
      <c r="H16" s="135">
        <v>0</v>
      </c>
      <c r="I16" s="1001">
        <f t="shared" si="1"/>
        <v>0.99999916751649354</v>
      </c>
    </row>
    <row r="17" spans="1:9" ht="25.5" x14ac:dyDescent="0.2">
      <c r="A17" s="128" t="s">
        <v>472</v>
      </c>
      <c r="B17" s="147" t="s">
        <v>473</v>
      </c>
      <c r="C17" s="148" t="s">
        <v>19</v>
      </c>
      <c r="D17" s="148" t="s">
        <v>21</v>
      </c>
      <c r="E17" s="148" t="s">
        <v>234</v>
      </c>
      <c r="F17" s="149">
        <v>52000</v>
      </c>
      <c r="G17" s="983">
        <v>50911.199999999997</v>
      </c>
      <c r="H17" s="150">
        <v>0</v>
      </c>
      <c r="I17" s="1001">
        <f t="shared" si="1"/>
        <v>0.97906153846153843</v>
      </c>
    </row>
    <row r="18" spans="1:9" ht="18.75" customHeight="1" x14ac:dyDescent="0.2">
      <c r="A18" s="1662" t="s">
        <v>755</v>
      </c>
      <c r="B18" s="1663"/>
      <c r="C18" s="805"/>
      <c r="D18" s="805"/>
      <c r="E18" s="806"/>
      <c r="F18" s="807">
        <f>SUM(F10:F17)</f>
        <v>1579959</v>
      </c>
      <c r="G18" s="808">
        <f t="shared" ref="G18:H18" si="2">SUM(G10:G17)</f>
        <v>1577667.69</v>
      </c>
      <c r="H18" s="809">
        <f t="shared" si="2"/>
        <v>0</v>
      </c>
      <c r="I18" s="1002">
        <f>G18/F18</f>
        <v>0.99854976616481816</v>
      </c>
    </row>
    <row r="19" spans="1:9" ht="54.75" customHeight="1" x14ac:dyDescent="0.2">
      <c r="A19" s="141" t="s">
        <v>474</v>
      </c>
      <c r="B19" s="142" t="s">
        <v>475</v>
      </c>
      <c r="C19" s="143" t="s">
        <v>28</v>
      </c>
      <c r="D19" s="143" t="s">
        <v>30</v>
      </c>
      <c r="E19" s="143"/>
      <c r="F19" s="802">
        <f t="shared" ref="F19" si="3">F20+F21</f>
        <v>160000</v>
      </c>
      <c r="G19" s="803">
        <f>SUM(G20:G21)</f>
        <v>92281.49</v>
      </c>
      <c r="H19" s="804">
        <f>SUM(H20:H21)</f>
        <v>92281.49</v>
      </c>
      <c r="I19" s="1003">
        <f>H19/F19</f>
        <v>0.57675931250000001</v>
      </c>
    </row>
    <row r="20" spans="1:9" ht="12.75" x14ac:dyDescent="0.2">
      <c r="A20" s="141"/>
      <c r="B20" s="151" t="s">
        <v>451</v>
      </c>
      <c r="C20" s="152"/>
      <c r="D20" s="152"/>
      <c r="E20" s="153" t="s">
        <v>236</v>
      </c>
      <c r="F20" s="154">
        <v>102000</v>
      </c>
      <c r="G20" s="738">
        <v>60020.480000000003</v>
      </c>
      <c r="H20" s="775">
        <v>60020.480000000003</v>
      </c>
      <c r="I20" s="1008">
        <f t="shared" ref="I20:I30" si="4">G20/F20</f>
        <v>0.58843607843137258</v>
      </c>
    </row>
    <row r="21" spans="1:9" ht="12.75" x14ac:dyDescent="0.2">
      <c r="A21" s="155"/>
      <c r="B21" s="156"/>
      <c r="C21" s="157"/>
      <c r="D21" s="157"/>
      <c r="E21" s="158" t="s">
        <v>237</v>
      </c>
      <c r="F21" s="159">
        <v>58000</v>
      </c>
      <c r="G21" s="739">
        <v>32261.01</v>
      </c>
      <c r="H21" s="776">
        <v>32261.01</v>
      </c>
      <c r="I21" s="1009">
        <f t="shared" si="4"/>
        <v>0.55622431034482755</v>
      </c>
    </row>
    <row r="22" spans="1:9" ht="19.5" customHeight="1" x14ac:dyDescent="0.2">
      <c r="A22" s="1666" t="s">
        <v>756</v>
      </c>
      <c r="B22" s="1667"/>
      <c r="C22" s="766"/>
      <c r="D22" s="766"/>
      <c r="E22" s="765"/>
      <c r="F22" s="734">
        <f>F19</f>
        <v>160000</v>
      </c>
      <c r="G22" s="777">
        <f t="shared" ref="G22:H22" si="5">G19</f>
        <v>92281.49</v>
      </c>
      <c r="H22" s="778">
        <f t="shared" si="5"/>
        <v>92281.49</v>
      </c>
      <c r="I22" s="1010">
        <f t="shared" si="4"/>
        <v>0.57675931250000001</v>
      </c>
    </row>
    <row r="23" spans="1:9" ht="12.75" x14ac:dyDescent="0.2">
      <c r="A23" s="146" t="s">
        <v>476</v>
      </c>
      <c r="B23" s="160" t="s">
        <v>477</v>
      </c>
      <c r="C23" s="161">
        <v>700</v>
      </c>
      <c r="D23" s="161">
        <v>70005</v>
      </c>
      <c r="E23" s="161">
        <v>6060</v>
      </c>
      <c r="F23" s="740">
        <v>69300</v>
      </c>
      <c r="G23" s="986">
        <v>67375.37</v>
      </c>
      <c r="H23" s="779">
        <v>0</v>
      </c>
      <c r="I23" s="1004">
        <f t="shared" si="4"/>
        <v>0.97222756132756127</v>
      </c>
    </row>
    <row r="24" spans="1:9" ht="19.5" customHeight="1" x14ac:dyDescent="0.2">
      <c r="A24" s="1668" t="s">
        <v>757</v>
      </c>
      <c r="B24" s="1669"/>
      <c r="C24" s="764"/>
      <c r="D24" s="764"/>
      <c r="E24" s="763"/>
      <c r="F24" s="724">
        <f>F23</f>
        <v>69300</v>
      </c>
      <c r="G24" s="780">
        <f t="shared" ref="G24:H24" si="6">G23</f>
        <v>67375.37</v>
      </c>
      <c r="H24" s="175">
        <f t="shared" si="6"/>
        <v>0</v>
      </c>
      <c r="I24" s="1011">
        <f t="shared" si="4"/>
        <v>0.97222756132756127</v>
      </c>
    </row>
    <row r="25" spans="1:9" ht="15.75" customHeight="1" x14ac:dyDescent="0.2">
      <c r="A25" s="146" t="s">
        <v>478</v>
      </c>
      <c r="B25" s="162" t="s">
        <v>479</v>
      </c>
      <c r="C25" s="163" t="s">
        <v>48</v>
      </c>
      <c r="D25" s="163" t="s">
        <v>52</v>
      </c>
      <c r="E25" s="163" t="s">
        <v>256</v>
      </c>
      <c r="F25" s="718">
        <v>20000</v>
      </c>
      <c r="G25" s="985">
        <v>19999.79</v>
      </c>
      <c r="H25" s="140">
        <v>0</v>
      </c>
      <c r="I25" s="1001">
        <f t="shared" si="4"/>
        <v>0.99998950000000009</v>
      </c>
    </row>
    <row r="26" spans="1:9" ht="38.25" x14ac:dyDescent="0.2">
      <c r="A26" s="141" t="s">
        <v>480</v>
      </c>
      <c r="B26" s="741" t="s">
        <v>481</v>
      </c>
      <c r="C26" s="164" t="s">
        <v>48</v>
      </c>
      <c r="D26" s="164" t="s">
        <v>52</v>
      </c>
      <c r="E26" s="164" t="s">
        <v>256</v>
      </c>
      <c r="F26" s="728">
        <v>9500</v>
      </c>
      <c r="G26" s="988">
        <v>9500</v>
      </c>
      <c r="H26" s="989">
        <v>0</v>
      </c>
      <c r="I26" s="1001">
        <f t="shared" si="4"/>
        <v>1</v>
      </c>
    </row>
    <row r="27" spans="1:9" ht="21" customHeight="1" x14ac:dyDescent="0.2">
      <c r="A27" s="1670" t="s">
        <v>758</v>
      </c>
      <c r="B27" s="1671"/>
      <c r="C27" s="762"/>
      <c r="D27" s="762"/>
      <c r="E27" s="761"/>
      <c r="F27" s="733">
        <f>F25+F26</f>
        <v>29500</v>
      </c>
      <c r="G27" s="782">
        <f t="shared" ref="G27:H27" si="7">G25+G26</f>
        <v>29499.79</v>
      </c>
      <c r="H27" s="783">
        <f t="shared" si="7"/>
        <v>0</v>
      </c>
      <c r="I27" s="1002">
        <f t="shared" si="4"/>
        <v>0.99999288135593223</v>
      </c>
    </row>
    <row r="28" spans="1:9" ht="38.25" x14ac:dyDescent="0.2">
      <c r="A28" s="141" t="s">
        <v>482</v>
      </c>
      <c r="B28" s="742" t="s">
        <v>483</v>
      </c>
      <c r="C28" s="166" t="s">
        <v>303</v>
      </c>
      <c r="D28" s="166" t="s">
        <v>309</v>
      </c>
      <c r="E28" s="166" t="s">
        <v>311</v>
      </c>
      <c r="F28" s="719">
        <v>40000</v>
      </c>
      <c r="G28" s="990">
        <v>38000</v>
      </c>
      <c r="H28" s="991">
        <v>0</v>
      </c>
      <c r="I28" s="1012">
        <f t="shared" si="4"/>
        <v>0.95</v>
      </c>
    </row>
    <row r="29" spans="1:9" ht="18.75" customHeight="1" x14ac:dyDescent="0.2">
      <c r="A29" s="1670" t="s">
        <v>759</v>
      </c>
      <c r="B29" s="1671"/>
      <c r="C29" s="760"/>
      <c r="D29" s="760"/>
      <c r="E29" s="759"/>
      <c r="F29" s="733">
        <f>F28</f>
        <v>40000</v>
      </c>
      <c r="G29" s="782">
        <f t="shared" ref="G29:H29" si="8">G28</f>
        <v>38000</v>
      </c>
      <c r="H29" s="783">
        <f t="shared" si="8"/>
        <v>0</v>
      </c>
      <c r="I29" s="1002">
        <f t="shared" si="4"/>
        <v>0.95</v>
      </c>
    </row>
    <row r="30" spans="1:9" ht="25.5" x14ac:dyDescent="0.2">
      <c r="A30" s="146" t="s">
        <v>484</v>
      </c>
      <c r="B30" s="167" t="s">
        <v>485</v>
      </c>
      <c r="C30" s="168" t="s">
        <v>303</v>
      </c>
      <c r="D30" s="168" t="s">
        <v>313</v>
      </c>
      <c r="E30" s="168" t="s">
        <v>315</v>
      </c>
      <c r="F30" s="723">
        <v>13308</v>
      </c>
      <c r="G30" s="813">
        <v>13307.5</v>
      </c>
      <c r="H30" s="172">
        <v>0</v>
      </c>
      <c r="I30" s="1012">
        <f t="shared" si="4"/>
        <v>0.99996242861436735</v>
      </c>
    </row>
    <row r="31" spans="1:9" ht="25.5" x14ac:dyDescent="0.2">
      <c r="A31" s="146" t="s">
        <v>486</v>
      </c>
      <c r="B31" s="167" t="s">
        <v>487</v>
      </c>
      <c r="C31" s="168" t="s">
        <v>303</v>
      </c>
      <c r="D31" s="168" t="s">
        <v>313</v>
      </c>
      <c r="E31" s="168" t="s">
        <v>315</v>
      </c>
      <c r="F31" s="723">
        <v>28335</v>
      </c>
      <c r="G31" s="813">
        <v>28335</v>
      </c>
      <c r="H31" s="172">
        <v>0</v>
      </c>
      <c r="I31" s="1012">
        <f t="shared" ref="I31:I32" si="9">G31/F31</f>
        <v>1</v>
      </c>
    </row>
    <row r="32" spans="1:9" ht="25.5" x14ac:dyDescent="0.2">
      <c r="A32" s="141" t="s">
        <v>488</v>
      </c>
      <c r="B32" s="745" t="s">
        <v>489</v>
      </c>
      <c r="C32" s="168" t="s">
        <v>303</v>
      </c>
      <c r="D32" s="168" t="s">
        <v>313</v>
      </c>
      <c r="E32" s="168" t="s">
        <v>315</v>
      </c>
      <c r="F32" s="723">
        <v>16692</v>
      </c>
      <c r="G32" s="813">
        <v>16692</v>
      </c>
      <c r="H32" s="172">
        <v>0</v>
      </c>
      <c r="I32" s="1012">
        <f t="shared" si="9"/>
        <v>1</v>
      </c>
    </row>
    <row r="33" spans="1:11" ht="16.5" customHeight="1" x14ac:dyDescent="0.2">
      <c r="A33" s="1670" t="s">
        <v>760</v>
      </c>
      <c r="B33" s="1671"/>
      <c r="C33" s="758"/>
      <c r="D33" s="758"/>
      <c r="E33" s="757"/>
      <c r="F33" s="733">
        <f>SUM(F30:F32)</f>
        <v>58335</v>
      </c>
      <c r="G33" s="782">
        <f t="shared" ref="G33:H33" si="10">SUM(G30:G32)</f>
        <v>58334.5</v>
      </c>
      <c r="H33" s="783">
        <f t="shared" si="10"/>
        <v>0</v>
      </c>
      <c r="I33" s="1001">
        <f>G33/F33</f>
        <v>0.99999142881631953</v>
      </c>
    </row>
    <row r="34" spans="1:11" ht="12.75" x14ac:dyDescent="0.2">
      <c r="A34" s="146" t="s">
        <v>490</v>
      </c>
      <c r="B34" s="167" t="s">
        <v>815</v>
      </c>
      <c r="C34" s="194" t="s">
        <v>123</v>
      </c>
      <c r="D34" s="194" t="s">
        <v>125</v>
      </c>
      <c r="E34" s="194" t="s">
        <v>256</v>
      </c>
      <c r="F34" s="721">
        <v>4000</v>
      </c>
      <c r="G34" s="992">
        <v>3999.97</v>
      </c>
      <c r="H34" s="784">
        <v>0</v>
      </c>
      <c r="I34" s="1001">
        <f>G34/F34</f>
        <v>0.99999249999999995</v>
      </c>
    </row>
    <row r="35" spans="1:11" ht="12.75" x14ac:dyDescent="0.2">
      <c r="A35" s="146" t="s">
        <v>491</v>
      </c>
      <c r="B35" s="169" t="s">
        <v>814</v>
      </c>
      <c r="C35" s="194" t="s">
        <v>123</v>
      </c>
      <c r="D35" s="194" t="s">
        <v>125</v>
      </c>
      <c r="E35" s="194" t="s">
        <v>256</v>
      </c>
      <c r="F35" s="728">
        <v>8000</v>
      </c>
      <c r="G35" s="993">
        <v>7995</v>
      </c>
      <c r="H35" s="785">
        <v>0</v>
      </c>
      <c r="I35" s="1001">
        <f t="shared" ref="I35:I38" si="11">G35/F35</f>
        <v>0.99937500000000001</v>
      </c>
    </row>
    <row r="36" spans="1:11" ht="25.5" x14ac:dyDescent="0.2">
      <c r="A36" s="146" t="s">
        <v>492</v>
      </c>
      <c r="B36" s="810" t="s">
        <v>493</v>
      </c>
      <c r="C36" s="170" t="s">
        <v>123</v>
      </c>
      <c r="D36" s="170" t="s">
        <v>125</v>
      </c>
      <c r="E36" s="170" t="s">
        <v>256</v>
      </c>
      <c r="F36" s="728">
        <v>21500</v>
      </c>
      <c r="G36" s="993">
        <v>21402</v>
      </c>
      <c r="H36" s="781">
        <v>0</v>
      </c>
      <c r="I36" s="1001">
        <f t="shared" si="11"/>
        <v>0.99544186046511629</v>
      </c>
    </row>
    <row r="37" spans="1:11" ht="25.5" x14ac:dyDescent="0.2">
      <c r="A37" s="146" t="s">
        <v>494</v>
      </c>
      <c r="B37" s="169" t="s">
        <v>495</v>
      </c>
      <c r="C37" s="170" t="s">
        <v>123</v>
      </c>
      <c r="D37" s="170" t="s">
        <v>125</v>
      </c>
      <c r="E37" s="170" t="s">
        <v>256</v>
      </c>
      <c r="F37" s="728">
        <v>22000</v>
      </c>
      <c r="G37" s="993">
        <v>21955.5</v>
      </c>
      <c r="H37" s="785">
        <v>0</v>
      </c>
      <c r="I37" s="1001">
        <f t="shared" si="11"/>
        <v>0.99797727272727277</v>
      </c>
    </row>
    <row r="38" spans="1:11" ht="28.5" customHeight="1" x14ac:dyDescent="0.2">
      <c r="A38" s="141" t="s">
        <v>496</v>
      </c>
      <c r="B38" s="744" t="s">
        <v>816</v>
      </c>
      <c r="C38" s="171" t="s">
        <v>123</v>
      </c>
      <c r="D38" s="171" t="s">
        <v>125</v>
      </c>
      <c r="E38" s="171" t="s">
        <v>256</v>
      </c>
      <c r="F38" s="722">
        <v>9000</v>
      </c>
      <c r="G38" s="813">
        <v>9000</v>
      </c>
      <c r="H38" s="785">
        <v>0</v>
      </c>
      <c r="I38" s="1001">
        <f t="shared" si="11"/>
        <v>1</v>
      </c>
    </row>
    <row r="39" spans="1:11" ht="16.5" customHeight="1" x14ac:dyDescent="0.2">
      <c r="A39" s="1670" t="s">
        <v>761</v>
      </c>
      <c r="B39" s="1671"/>
      <c r="C39" s="760"/>
      <c r="D39" s="743"/>
      <c r="E39" s="743"/>
      <c r="F39" s="720">
        <f>SUM(F34:F38)</f>
        <v>64500</v>
      </c>
      <c r="G39" s="782">
        <f t="shared" ref="G39:H39" si="12">SUM(G34:G38)</f>
        <v>64352.47</v>
      </c>
      <c r="H39" s="783">
        <f t="shared" si="12"/>
        <v>0</v>
      </c>
      <c r="I39" s="1002">
        <f t="shared" ref="I39:I45" si="13">G39/F39</f>
        <v>0.99771271317829457</v>
      </c>
    </row>
    <row r="40" spans="1:11" ht="38.25" x14ac:dyDescent="0.2">
      <c r="A40" s="146" t="s">
        <v>497</v>
      </c>
      <c r="B40" s="165" t="s">
        <v>498</v>
      </c>
      <c r="C40" s="166" t="s">
        <v>123</v>
      </c>
      <c r="D40" s="166" t="s">
        <v>127</v>
      </c>
      <c r="E40" s="166" t="s">
        <v>234</v>
      </c>
      <c r="F40" s="719">
        <v>50000</v>
      </c>
      <c r="G40" s="990">
        <v>49966.29</v>
      </c>
      <c r="H40" s="991">
        <v>0</v>
      </c>
      <c r="I40" s="1012">
        <f t="shared" si="13"/>
        <v>0.99932580000000004</v>
      </c>
    </row>
    <row r="41" spans="1:11" ht="25.5" x14ac:dyDescent="0.2">
      <c r="A41" s="141" t="s">
        <v>499</v>
      </c>
      <c r="B41" s="745" t="s">
        <v>500</v>
      </c>
      <c r="C41" s="168" t="s">
        <v>123</v>
      </c>
      <c r="D41" s="168" t="s">
        <v>127</v>
      </c>
      <c r="E41" s="168" t="s">
        <v>234</v>
      </c>
      <c r="F41" s="723">
        <v>30000</v>
      </c>
      <c r="G41" s="990">
        <v>30000</v>
      </c>
      <c r="H41" s="172">
        <v>0</v>
      </c>
      <c r="I41" s="1012">
        <f t="shared" si="13"/>
        <v>1</v>
      </c>
    </row>
    <row r="42" spans="1:11" ht="18.75" customHeight="1" x14ac:dyDescent="0.2">
      <c r="A42" s="1670" t="s">
        <v>762</v>
      </c>
      <c r="B42" s="1671"/>
      <c r="C42" s="758"/>
      <c r="D42" s="758"/>
      <c r="E42" s="757"/>
      <c r="F42" s="733">
        <f>SUM(F40:F41)</f>
        <v>80000</v>
      </c>
      <c r="G42" s="782">
        <f t="shared" ref="G42:H42" si="14">SUM(G40:G41)</f>
        <v>79966.290000000008</v>
      </c>
      <c r="H42" s="783">
        <f t="shared" si="14"/>
        <v>0</v>
      </c>
      <c r="I42" s="1002">
        <f t="shared" si="13"/>
        <v>0.99957862500000005</v>
      </c>
    </row>
    <row r="43" spans="1:11" ht="38.25" x14ac:dyDescent="0.2">
      <c r="A43" s="155" t="s">
        <v>501</v>
      </c>
      <c r="B43" s="167" t="s">
        <v>502</v>
      </c>
      <c r="C43" s="194" t="s">
        <v>346</v>
      </c>
      <c r="D43" s="194" t="s">
        <v>348</v>
      </c>
      <c r="E43" s="194" t="s">
        <v>350</v>
      </c>
      <c r="F43" s="728">
        <v>9500</v>
      </c>
      <c r="G43" s="993">
        <v>9310</v>
      </c>
      <c r="H43" s="172">
        <v>0</v>
      </c>
      <c r="I43" s="1012">
        <f t="shared" si="13"/>
        <v>0.98</v>
      </c>
    </row>
    <row r="44" spans="1:11" ht="12.75" x14ac:dyDescent="0.2">
      <c r="A44" s="1675" t="s">
        <v>766</v>
      </c>
      <c r="B44" s="1676"/>
      <c r="C44" s="766"/>
      <c r="D44" s="766"/>
      <c r="E44" s="766"/>
      <c r="F44" s="734">
        <f>F43</f>
        <v>9500</v>
      </c>
      <c r="G44" s="777">
        <f t="shared" ref="G44:H44" si="15">G43</f>
        <v>9310</v>
      </c>
      <c r="H44" s="778">
        <f t="shared" si="15"/>
        <v>0</v>
      </c>
      <c r="I44" s="1005">
        <f t="shared" si="13"/>
        <v>0.98</v>
      </c>
    </row>
    <row r="45" spans="1:11" ht="63.75" x14ac:dyDescent="0.2">
      <c r="A45" s="141" t="s">
        <v>503</v>
      </c>
      <c r="B45" s="173" t="s">
        <v>504</v>
      </c>
      <c r="C45" s="174" t="s">
        <v>180</v>
      </c>
      <c r="D45" s="174" t="s">
        <v>182</v>
      </c>
      <c r="E45" s="174"/>
      <c r="F45" s="814">
        <f>F47+F53</f>
        <v>9732365</v>
      </c>
      <c r="G45" s="1017">
        <f>G47+G53</f>
        <v>9615472.7599999998</v>
      </c>
      <c r="H45" s="994">
        <v>0</v>
      </c>
      <c r="I45" s="1013">
        <f t="shared" si="13"/>
        <v>0.98798932839037579</v>
      </c>
    </row>
    <row r="46" spans="1:11" ht="12.75" x14ac:dyDescent="0.2">
      <c r="A46" s="176"/>
      <c r="B46" s="177" t="s">
        <v>451</v>
      </c>
      <c r="C46" s="174"/>
      <c r="D46" s="174" t="s">
        <v>505</v>
      </c>
      <c r="E46" s="178" t="s">
        <v>237</v>
      </c>
      <c r="F46" s="1024" t="s">
        <v>506</v>
      </c>
      <c r="G46" s="1018" t="s">
        <v>506</v>
      </c>
      <c r="H46" s="786"/>
      <c r="I46" s="1003"/>
    </row>
    <row r="47" spans="1:11" ht="12.75" x14ac:dyDescent="0.2">
      <c r="A47" s="176"/>
      <c r="B47" s="179"/>
      <c r="C47" s="174"/>
      <c r="D47" s="174"/>
      <c r="E47" s="180" t="s">
        <v>451</v>
      </c>
      <c r="F47" s="1025">
        <v>5871593</v>
      </c>
      <c r="G47" s="1019">
        <v>5754733.1699999999</v>
      </c>
      <c r="H47" s="787"/>
      <c r="I47" s="1007">
        <f>G47/F47</f>
        <v>0.98009742330573657</v>
      </c>
      <c r="J47" s="1015"/>
    </row>
    <row r="48" spans="1:11" ht="15" customHeight="1" x14ac:dyDescent="0.2">
      <c r="A48" s="176"/>
      <c r="B48" s="179"/>
      <c r="C48" s="174"/>
      <c r="D48" s="174"/>
      <c r="E48" s="181"/>
      <c r="F48" s="1026" t="s">
        <v>507</v>
      </c>
      <c r="G48" s="1020" t="s">
        <v>507</v>
      </c>
      <c r="H48" s="788"/>
      <c r="I48" s="1003"/>
      <c r="J48" s="1015"/>
      <c r="K48" s="1016"/>
    </row>
    <row r="49" spans="1:11" ht="12.75" x14ac:dyDescent="0.2">
      <c r="A49" s="176"/>
      <c r="B49" s="179"/>
      <c r="C49" s="174"/>
      <c r="D49" s="174"/>
      <c r="E49" s="174"/>
      <c r="F49" s="1027">
        <v>1652944.17</v>
      </c>
      <c r="G49" s="1021">
        <v>1652944.17</v>
      </c>
      <c r="H49" s="789"/>
      <c r="I49" s="1014"/>
    </row>
    <row r="50" spans="1:11" ht="12.75" x14ac:dyDescent="0.2">
      <c r="A50" s="176"/>
      <c r="B50" s="179"/>
      <c r="C50" s="174"/>
      <c r="D50" s="174"/>
      <c r="E50" s="174"/>
      <c r="F50" s="1028" t="s">
        <v>508</v>
      </c>
      <c r="G50" s="1022" t="s">
        <v>508</v>
      </c>
      <c r="H50" s="790"/>
      <c r="I50" s="1003"/>
    </row>
    <row r="51" spans="1:11" ht="12.75" x14ac:dyDescent="0.2">
      <c r="A51" s="176"/>
      <c r="B51" s="179"/>
      <c r="C51" s="174"/>
      <c r="D51" s="174"/>
      <c r="E51" s="174"/>
      <c r="F51" s="1027">
        <v>3639415.98</v>
      </c>
      <c r="G51" s="1021">
        <v>3639415.98</v>
      </c>
      <c r="H51" s="789"/>
      <c r="I51" s="1014"/>
    </row>
    <row r="52" spans="1:11" ht="12.75" x14ac:dyDescent="0.2">
      <c r="A52" s="176"/>
      <c r="B52" s="179"/>
      <c r="C52" s="174"/>
      <c r="D52" s="174"/>
      <c r="E52" s="174"/>
      <c r="F52" s="1024" t="s">
        <v>509</v>
      </c>
      <c r="G52" s="1018" t="s">
        <v>509</v>
      </c>
      <c r="H52" s="786"/>
      <c r="I52" s="1003"/>
      <c r="K52" s="1016"/>
    </row>
    <row r="53" spans="1:11" ht="12.75" x14ac:dyDescent="0.2">
      <c r="A53" s="182"/>
      <c r="B53" s="183"/>
      <c r="C53" s="171"/>
      <c r="D53" s="171"/>
      <c r="E53" s="184" t="s">
        <v>395</v>
      </c>
      <c r="F53" s="1029">
        <v>3860772</v>
      </c>
      <c r="G53" s="1023">
        <v>3860739.59</v>
      </c>
      <c r="H53" s="791"/>
      <c r="I53" s="1006">
        <f>G53/F53</f>
        <v>0.99999160530588183</v>
      </c>
    </row>
    <row r="54" spans="1:11" ht="15.75" customHeight="1" x14ac:dyDescent="0.2">
      <c r="A54" s="1672" t="s">
        <v>763</v>
      </c>
      <c r="B54" s="1673"/>
      <c r="C54" s="755"/>
      <c r="D54" s="754"/>
      <c r="E54" s="756"/>
      <c r="F54" s="748">
        <f>F45</f>
        <v>9732365</v>
      </c>
      <c r="G54" s="792">
        <f t="shared" ref="G54:H54" si="16">G45</f>
        <v>9615472.7599999998</v>
      </c>
      <c r="H54" s="793">
        <f t="shared" si="16"/>
        <v>0</v>
      </c>
      <c r="I54" s="1006">
        <f>G54/F54</f>
        <v>0.98798932839037579</v>
      </c>
    </row>
    <row r="55" spans="1:11" ht="25.5" x14ac:dyDescent="0.2">
      <c r="A55" s="185" t="s">
        <v>510</v>
      </c>
      <c r="B55" s="186" t="s">
        <v>511</v>
      </c>
      <c r="C55" s="187" t="s">
        <v>180</v>
      </c>
      <c r="D55" s="187" t="s">
        <v>402</v>
      </c>
      <c r="E55" s="187" t="s">
        <v>234</v>
      </c>
      <c r="F55" s="725">
        <v>10000</v>
      </c>
      <c r="G55" s="983">
        <v>9982.5</v>
      </c>
      <c r="H55" s="781">
        <v>0</v>
      </c>
      <c r="I55" s="1000">
        <f>G55/F55</f>
        <v>0.99824999999999997</v>
      </c>
    </row>
    <row r="56" spans="1:11" ht="25.5" x14ac:dyDescent="0.2">
      <c r="A56" s="185" t="s">
        <v>512</v>
      </c>
      <c r="B56" s="188" t="s">
        <v>513</v>
      </c>
      <c r="C56" s="189" t="s">
        <v>180</v>
      </c>
      <c r="D56" s="189" t="s">
        <v>402</v>
      </c>
      <c r="E56" s="189" t="s">
        <v>234</v>
      </c>
      <c r="F56" s="726">
        <v>25000</v>
      </c>
      <c r="G56" s="987">
        <v>25000</v>
      </c>
      <c r="H56" s="785">
        <v>18398.48</v>
      </c>
      <c r="I56" s="1000">
        <f t="shared" ref="I56:I60" si="17">G56/F56</f>
        <v>1</v>
      </c>
    </row>
    <row r="57" spans="1:11" ht="25.5" x14ac:dyDescent="0.2">
      <c r="A57" s="185" t="s">
        <v>514</v>
      </c>
      <c r="B57" s="811" t="s">
        <v>515</v>
      </c>
      <c r="C57" s="189" t="s">
        <v>180</v>
      </c>
      <c r="D57" s="189" t="s">
        <v>402</v>
      </c>
      <c r="E57" s="189" t="s">
        <v>234</v>
      </c>
      <c r="F57" s="726">
        <v>5000</v>
      </c>
      <c r="G57" s="986">
        <v>4999.95</v>
      </c>
      <c r="H57" s="785">
        <v>0</v>
      </c>
      <c r="I57" s="1000">
        <f t="shared" si="17"/>
        <v>0.99998999999999993</v>
      </c>
    </row>
    <row r="58" spans="1:11" ht="25.5" x14ac:dyDescent="0.2">
      <c r="A58" s="185" t="s">
        <v>516</v>
      </c>
      <c r="B58" s="190" t="s">
        <v>517</v>
      </c>
      <c r="C58" s="187" t="s">
        <v>180</v>
      </c>
      <c r="D58" s="187" t="s">
        <v>402</v>
      </c>
      <c r="E58" s="187" t="s">
        <v>234</v>
      </c>
      <c r="F58" s="735">
        <v>22000</v>
      </c>
      <c r="G58" s="983">
        <v>20438.77</v>
      </c>
      <c r="H58" s="781">
        <v>0</v>
      </c>
      <c r="I58" s="1000">
        <f t="shared" si="17"/>
        <v>0.92903500000000006</v>
      </c>
    </row>
    <row r="59" spans="1:11" ht="25.5" x14ac:dyDescent="0.2">
      <c r="A59" s="185" t="s">
        <v>518</v>
      </c>
      <c r="B59" s="186" t="s">
        <v>519</v>
      </c>
      <c r="C59" s="187" t="s">
        <v>180</v>
      </c>
      <c r="D59" s="187" t="s">
        <v>402</v>
      </c>
      <c r="E59" s="187" t="s">
        <v>234</v>
      </c>
      <c r="F59" s="736">
        <v>10000</v>
      </c>
      <c r="G59" s="995">
        <v>0</v>
      </c>
      <c r="H59" s="781">
        <v>0</v>
      </c>
      <c r="I59" s="1000">
        <f t="shared" si="17"/>
        <v>0</v>
      </c>
    </row>
    <row r="60" spans="1:11" ht="25.5" x14ac:dyDescent="0.2">
      <c r="A60" s="185" t="s">
        <v>520</v>
      </c>
      <c r="B60" s="191" t="s">
        <v>521</v>
      </c>
      <c r="C60" s="189" t="s">
        <v>180</v>
      </c>
      <c r="D60" s="189" t="s">
        <v>402</v>
      </c>
      <c r="E60" s="189" t="s">
        <v>234</v>
      </c>
      <c r="F60" s="737">
        <v>13000</v>
      </c>
      <c r="G60" s="995">
        <v>12834.08</v>
      </c>
      <c r="H60" s="785">
        <v>0</v>
      </c>
      <c r="I60" s="1000">
        <f t="shared" si="17"/>
        <v>0.98723692307692312</v>
      </c>
    </row>
    <row r="61" spans="1:11" ht="12.75" x14ac:dyDescent="0.2">
      <c r="A61" s="1674" t="s">
        <v>764</v>
      </c>
      <c r="B61" s="1673"/>
      <c r="C61" s="752"/>
      <c r="D61" s="754"/>
      <c r="E61" s="753"/>
      <c r="F61" s="749">
        <f>SUM(F55:F60)</f>
        <v>85000</v>
      </c>
      <c r="G61" s="794">
        <f t="shared" ref="G61:H61" si="18">SUM(G55:G60)</f>
        <v>73255.3</v>
      </c>
      <c r="H61" s="795">
        <f t="shared" si="18"/>
        <v>18398.48</v>
      </c>
      <c r="I61" s="1002">
        <f t="shared" ref="I61:I70" si="19">G61/F61</f>
        <v>0.86182705882352939</v>
      </c>
    </row>
    <row r="62" spans="1:11" ht="38.25" x14ac:dyDescent="0.2">
      <c r="A62" s="185" t="s">
        <v>522</v>
      </c>
      <c r="B62" s="191" t="s">
        <v>523</v>
      </c>
      <c r="C62" s="168" t="s">
        <v>180</v>
      </c>
      <c r="D62" s="168" t="s">
        <v>404</v>
      </c>
      <c r="E62" s="168" t="s">
        <v>234</v>
      </c>
      <c r="F62" s="815">
        <v>7500</v>
      </c>
      <c r="G62" s="813">
        <v>7458.75</v>
      </c>
      <c r="H62" s="172">
        <v>0</v>
      </c>
      <c r="I62" s="1012">
        <f t="shared" si="19"/>
        <v>0.99450000000000005</v>
      </c>
    </row>
    <row r="63" spans="1:11" s="750" customFormat="1" ht="12.75" x14ac:dyDescent="0.2">
      <c r="A63" s="769"/>
      <c r="B63" s="751" t="s">
        <v>765</v>
      </c>
      <c r="C63" s="747"/>
      <c r="D63" s="747"/>
      <c r="E63" s="747"/>
      <c r="F63" s="771">
        <f>F62</f>
        <v>7500</v>
      </c>
      <c r="G63" s="796">
        <f t="shared" ref="G63:H63" si="20">G62</f>
        <v>7458.75</v>
      </c>
      <c r="H63" s="797">
        <f t="shared" si="20"/>
        <v>0</v>
      </c>
      <c r="I63" s="1002">
        <f t="shared" si="19"/>
        <v>0.99450000000000005</v>
      </c>
    </row>
    <row r="64" spans="1:11" ht="51" x14ac:dyDescent="0.2">
      <c r="A64" s="185" t="s">
        <v>524</v>
      </c>
      <c r="B64" s="192" t="s">
        <v>525</v>
      </c>
      <c r="C64" s="193" t="s">
        <v>192</v>
      </c>
      <c r="D64" s="193" t="s">
        <v>405</v>
      </c>
      <c r="E64" s="193" t="s">
        <v>234</v>
      </c>
      <c r="F64" s="727">
        <v>72000</v>
      </c>
      <c r="G64" s="992">
        <v>45608.82</v>
      </c>
      <c r="H64" s="996">
        <v>0</v>
      </c>
      <c r="I64" s="1012">
        <f t="shared" si="19"/>
        <v>0.63345583333333333</v>
      </c>
    </row>
    <row r="65" spans="1:9" ht="25.5" x14ac:dyDescent="0.2">
      <c r="A65" s="185" t="s">
        <v>526</v>
      </c>
      <c r="B65" s="190" t="s">
        <v>527</v>
      </c>
      <c r="C65" s="194" t="s">
        <v>192</v>
      </c>
      <c r="D65" s="194" t="s">
        <v>405</v>
      </c>
      <c r="E65" s="194" t="s">
        <v>256</v>
      </c>
      <c r="F65" s="728">
        <v>17037</v>
      </c>
      <c r="G65" s="813">
        <v>17036.29</v>
      </c>
      <c r="H65" s="989">
        <v>0</v>
      </c>
      <c r="I65" s="1012">
        <f t="shared" si="19"/>
        <v>0.99995832599636092</v>
      </c>
    </row>
    <row r="66" spans="1:9" ht="12.75" x14ac:dyDescent="0.2">
      <c r="A66" s="1674" t="s">
        <v>767</v>
      </c>
      <c r="B66" s="1677"/>
      <c r="C66" s="766"/>
      <c r="D66" s="766"/>
      <c r="E66" s="756"/>
      <c r="F66" s="734">
        <f>SUM(F64:F65)</f>
        <v>89037</v>
      </c>
      <c r="G66" s="777">
        <f t="shared" ref="G66:H66" si="21">SUM(G64:G65)</f>
        <v>62645.11</v>
      </c>
      <c r="H66" s="778">
        <f t="shared" si="21"/>
        <v>0</v>
      </c>
      <c r="I66" s="1002">
        <f t="shared" si="19"/>
        <v>0.70358513876253692</v>
      </c>
    </row>
    <row r="67" spans="1:9" ht="25.5" x14ac:dyDescent="0.2">
      <c r="A67" s="185" t="s">
        <v>528</v>
      </c>
      <c r="B67" s="190" t="s">
        <v>529</v>
      </c>
      <c r="C67" s="194" t="s">
        <v>421</v>
      </c>
      <c r="D67" s="194" t="s">
        <v>423</v>
      </c>
      <c r="E67" s="194" t="s">
        <v>234</v>
      </c>
      <c r="F67" s="728">
        <v>18000</v>
      </c>
      <c r="G67" s="813">
        <v>18000</v>
      </c>
      <c r="H67" s="814">
        <v>18000</v>
      </c>
      <c r="I67" s="1012">
        <f t="shared" si="19"/>
        <v>1</v>
      </c>
    </row>
    <row r="68" spans="1:9" ht="16.5" customHeight="1" x14ac:dyDescent="0.2">
      <c r="A68" s="730" t="s">
        <v>530</v>
      </c>
      <c r="B68" s="731" t="s">
        <v>531</v>
      </c>
      <c r="C68" s="732" t="s">
        <v>421</v>
      </c>
      <c r="D68" s="732" t="s">
        <v>423</v>
      </c>
      <c r="E68" s="732" t="s">
        <v>256</v>
      </c>
      <c r="F68" s="729">
        <v>8000</v>
      </c>
      <c r="G68" s="999">
        <v>8000</v>
      </c>
      <c r="H68" s="814">
        <v>0</v>
      </c>
      <c r="I68" s="1012">
        <f t="shared" si="19"/>
        <v>1</v>
      </c>
    </row>
    <row r="69" spans="1:9" ht="16.5" customHeight="1" thickBot="1" x14ac:dyDescent="0.25">
      <c r="A69" s="1678" t="s">
        <v>768</v>
      </c>
      <c r="B69" s="1679"/>
      <c r="C69" s="770"/>
      <c r="D69" s="770"/>
      <c r="E69" s="770"/>
      <c r="F69" s="772">
        <f>SUM(F67:F68)</f>
        <v>26000</v>
      </c>
      <c r="G69" s="798">
        <f t="shared" ref="G69:H69" si="22">SUM(G67:G68)</f>
        <v>26000</v>
      </c>
      <c r="H69" s="799">
        <f t="shared" si="22"/>
        <v>18000</v>
      </c>
      <c r="I69" s="1007">
        <f t="shared" si="19"/>
        <v>1</v>
      </c>
    </row>
    <row r="70" spans="1:9" ht="21" customHeight="1" thickBot="1" x14ac:dyDescent="0.3">
      <c r="A70" s="1661" t="s">
        <v>769</v>
      </c>
      <c r="B70" s="1661"/>
      <c r="C70" s="1661"/>
      <c r="D70" s="1661"/>
      <c r="E70" s="1661"/>
      <c r="F70" s="1030">
        <f>F64+F45+F38+F23+F28+F34+F25+F59+F58+F57+F56+F55+F13+F12+F11+F10+F40+F14+F15+F16+F30+F65+F68+F62+F8+F41+F19+F60+F37+F36+F31+F67++F17+F26+F43+F35+F32</f>
        <v>12130996</v>
      </c>
      <c r="G70" s="1031">
        <f t="shared" ref="G70:H70" si="23">G64+G45+G38+G23+G28+G34+G25+G59+G58+G57+G56+G55+G13+G12+G11+G10+G40+G14+G15+G16+G30+G65+G68+G62+G8+G41+G19+G60+G37+G36+G31+G67++G17+G26+G43+G35+G32</f>
        <v>11901619.519999996</v>
      </c>
      <c r="H70" s="1032">
        <f t="shared" si="23"/>
        <v>128679.97</v>
      </c>
      <c r="I70" s="1033">
        <f t="shared" si="19"/>
        <v>0.98109170261040357</v>
      </c>
    </row>
  </sheetData>
  <mergeCells count="17">
    <mergeCell ref="C7:E7"/>
    <mergeCell ref="A4:I4"/>
    <mergeCell ref="A70:E70"/>
    <mergeCell ref="A18:B18"/>
    <mergeCell ref="A9:B9"/>
    <mergeCell ref="A22:B22"/>
    <mergeCell ref="A24:B24"/>
    <mergeCell ref="A27:B27"/>
    <mergeCell ref="A29:B29"/>
    <mergeCell ref="A33:B33"/>
    <mergeCell ref="A39:B39"/>
    <mergeCell ref="A42:B42"/>
    <mergeCell ref="A54:B54"/>
    <mergeCell ref="A61:B61"/>
    <mergeCell ref="A44:B44"/>
    <mergeCell ref="A66:B66"/>
    <mergeCell ref="A69:B69"/>
  </mergeCells>
  <pageMargins left="1.1023622047244095" right="0.70866141732283472" top="1.1417322834645669" bottom="0.15748031496062992" header="0.31496062992125984" footer="0"/>
  <pageSetup paperSize="9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opLeftCell="A4" zoomScaleNormal="100" workbookViewId="0">
      <selection activeCell="K8" sqref="K8"/>
    </sheetView>
  </sheetViews>
  <sheetFormatPr defaultRowHeight="12.75" x14ac:dyDescent="0.2"/>
  <cols>
    <col min="1" max="1" width="7.5703125" style="7" customWidth="1"/>
    <col min="2" max="2" width="7.7109375" style="7" customWidth="1"/>
    <col min="3" max="3" width="4.7109375" style="7" customWidth="1"/>
    <col min="4" max="4" width="30.5703125" style="7" customWidth="1"/>
    <col min="5" max="5" width="14.28515625" style="7" customWidth="1"/>
    <col min="6" max="6" width="13.140625" style="7" customWidth="1"/>
    <col min="7" max="7" width="10.28515625" style="7" customWidth="1"/>
    <col min="8" max="8" width="14.5703125" style="7" customWidth="1"/>
    <col min="9" max="9" width="14.42578125" style="7" customWidth="1"/>
    <col min="10" max="10" width="10" style="7" customWidth="1"/>
    <col min="11" max="11" width="11.7109375" style="7" customWidth="1"/>
    <col min="12" max="16384" width="9.140625" style="7"/>
  </cols>
  <sheetData>
    <row r="1" spans="1:11" x14ac:dyDescent="0.2">
      <c r="E1" s="8"/>
      <c r="F1" s="8"/>
      <c r="G1" s="8"/>
      <c r="H1" s="841" t="s">
        <v>770</v>
      </c>
      <c r="I1" s="841"/>
      <c r="J1" s="841"/>
    </row>
    <row r="2" spans="1:11" x14ac:dyDescent="0.2">
      <c r="E2" s="8"/>
      <c r="F2" s="8"/>
      <c r="G2" s="8"/>
      <c r="H2" s="1686"/>
      <c r="I2" s="1686"/>
      <c r="J2" s="9"/>
    </row>
    <row r="3" spans="1:11" ht="11.25" customHeight="1" x14ac:dyDescent="0.2">
      <c r="E3" s="10"/>
      <c r="F3" s="10"/>
      <c r="G3" s="10"/>
      <c r="H3" s="1687"/>
      <c r="I3" s="1687"/>
      <c r="J3" s="1687"/>
    </row>
    <row r="4" spans="1:11" ht="36.75" customHeight="1" x14ac:dyDescent="0.25">
      <c r="A4" s="1688" t="s">
        <v>771</v>
      </c>
      <c r="B4" s="1689"/>
      <c r="C4" s="1689"/>
      <c r="D4" s="1689"/>
      <c r="E4" s="1689"/>
      <c r="F4" s="1689"/>
      <c r="G4" s="1689"/>
      <c r="H4" s="1689"/>
    </row>
    <row r="5" spans="1:11" ht="16.5" thickBot="1" x14ac:dyDescent="0.3">
      <c r="A5" s="1690"/>
      <c r="B5" s="1690"/>
      <c r="C5" s="1690"/>
      <c r="D5" s="1690"/>
      <c r="E5" s="1691"/>
      <c r="F5" s="1691"/>
      <c r="G5" s="1691"/>
      <c r="H5" s="1691"/>
    </row>
    <row r="6" spans="1:11" ht="15" customHeight="1" x14ac:dyDescent="0.2">
      <c r="A6" s="1692" t="s">
        <v>0</v>
      </c>
      <c r="B6" s="1694" t="s">
        <v>1</v>
      </c>
      <c r="C6" s="1694" t="s">
        <v>426</v>
      </c>
      <c r="D6" s="1694" t="s">
        <v>427</v>
      </c>
      <c r="E6" s="1696" t="s">
        <v>428</v>
      </c>
      <c r="F6" s="1697"/>
      <c r="G6" s="1698" t="s">
        <v>750</v>
      </c>
      <c r="H6" s="1700" t="s">
        <v>429</v>
      </c>
      <c r="I6" s="1701"/>
      <c r="J6" s="1682" t="s">
        <v>750</v>
      </c>
      <c r="K6" s="1684" t="s">
        <v>836</v>
      </c>
    </row>
    <row r="7" spans="1:11" ht="36" customHeight="1" thickBot="1" x14ac:dyDescent="0.25">
      <c r="A7" s="1693"/>
      <c r="B7" s="1695"/>
      <c r="C7" s="1695"/>
      <c r="D7" s="1695"/>
      <c r="E7" s="838" t="s">
        <v>701</v>
      </c>
      <c r="F7" s="839" t="s">
        <v>711</v>
      </c>
      <c r="G7" s="1699"/>
      <c r="H7" s="840" t="s">
        <v>701</v>
      </c>
      <c r="I7" s="839" t="s">
        <v>711</v>
      </c>
      <c r="J7" s="1683"/>
      <c r="K7" s="1685"/>
    </row>
    <row r="8" spans="1:11" ht="15.75" x14ac:dyDescent="0.2">
      <c r="A8" s="11" t="s">
        <v>4</v>
      </c>
      <c r="B8" s="12"/>
      <c r="C8" s="12"/>
      <c r="D8" s="13" t="s">
        <v>5</v>
      </c>
      <c r="E8" s="14">
        <f>E9</f>
        <v>789841.99</v>
      </c>
      <c r="F8" s="14">
        <f t="shared" ref="F8:F9" si="0">F9</f>
        <v>789841.99</v>
      </c>
      <c r="G8" s="816">
        <f>F8/E8</f>
        <v>1</v>
      </c>
      <c r="H8" s="15">
        <f>H9</f>
        <v>789841.99</v>
      </c>
      <c r="I8" s="16">
        <f t="shared" ref="I8:K8" si="1">I9</f>
        <v>789841.99</v>
      </c>
      <c r="J8" s="846">
        <f>I8/H8</f>
        <v>1</v>
      </c>
      <c r="K8" s="909">
        <f t="shared" si="1"/>
        <v>0</v>
      </c>
    </row>
    <row r="9" spans="1:11" ht="15.75" x14ac:dyDescent="0.2">
      <c r="A9" s="17"/>
      <c r="B9" s="18" t="s">
        <v>7</v>
      </c>
      <c r="C9" s="19"/>
      <c r="D9" s="20" t="s">
        <v>430</v>
      </c>
      <c r="E9" s="21">
        <f>E10</f>
        <v>789841.99</v>
      </c>
      <c r="F9" s="21">
        <f t="shared" si="0"/>
        <v>789841.99</v>
      </c>
      <c r="G9" s="817">
        <f>F9/E9</f>
        <v>1</v>
      </c>
      <c r="H9" s="22">
        <f>SUM(H11:H17)</f>
        <v>789841.99</v>
      </c>
      <c r="I9" s="23">
        <f>SUM(I11:I17)</f>
        <v>789841.99</v>
      </c>
      <c r="J9" s="847">
        <f>I9/H9</f>
        <v>1</v>
      </c>
      <c r="K9" s="844">
        <f>K10</f>
        <v>0</v>
      </c>
    </row>
    <row r="10" spans="1:11" ht="60" x14ac:dyDescent="0.2">
      <c r="A10" s="24"/>
      <c r="B10" s="25"/>
      <c r="C10" s="26">
        <v>2010</v>
      </c>
      <c r="D10" s="27" t="s">
        <v>12</v>
      </c>
      <c r="E10" s="28">
        <v>789841.99</v>
      </c>
      <c r="F10" s="29">
        <v>789841.99</v>
      </c>
      <c r="G10" s="818">
        <f>F10/E10</f>
        <v>1</v>
      </c>
      <c r="H10" s="30"/>
      <c r="I10" s="31"/>
      <c r="J10" s="848"/>
      <c r="K10" s="910"/>
    </row>
    <row r="11" spans="1:11" ht="15.75" x14ac:dyDescent="0.2">
      <c r="A11" s="24"/>
      <c r="B11" s="32"/>
      <c r="C11" s="26">
        <v>4010</v>
      </c>
      <c r="D11" s="27" t="s">
        <v>207</v>
      </c>
      <c r="E11" s="33"/>
      <c r="F11" s="34"/>
      <c r="G11" s="819"/>
      <c r="H11" s="35">
        <v>7895.53</v>
      </c>
      <c r="I11" s="35">
        <v>7895.53</v>
      </c>
      <c r="J11" s="849">
        <f>I11/H11</f>
        <v>1</v>
      </c>
      <c r="K11" s="910"/>
    </row>
    <row r="12" spans="1:11" ht="15.75" x14ac:dyDescent="0.2">
      <c r="A12" s="24"/>
      <c r="B12" s="32"/>
      <c r="C12" s="26">
        <v>4110</v>
      </c>
      <c r="D12" s="27" t="s">
        <v>209</v>
      </c>
      <c r="E12" s="33"/>
      <c r="F12" s="33"/>
      <c r="G12" s="819"/>
      <c r="H12" s="35">
        <v>1357.24</v>
      </c>
      <c r="I12" s="35">
        <v>1357.24</v>
      </c>
      <c r="J12" s="849">
        <f t="shared" ref="J12:J17" si="2">I12/H12</f>
        <v>1</v>
      </c>
      <c r="K12" s="910"/>
    </row>
    <row r="13" spans="1:11" ht="15.75" x14ac:dyDescent="0.2">
      <c r="A13" s="24"/>
      <c r="B13" s="32"/>
      <c r="C13" s="26">
        <v>4120</v>
      </c>
      <c r="D13" s="27" t="s">
        <v>211</v>
      </c>
      <c r="E13" s="33"/>
      <c r="F13" s="33"/>
      <c r="G13" s="819"/>
      <c r="H13" s="35">
        <v>193.44</v>
      </c>
      <c r="I13" s="35">
        <v>193.44</v>
      </c>
      <c r="J13" s="849">
        <f t="shared" si="2"/>
        <v>1</v>
      </c>
      <c r="K13" s="910"/>
    </row>
    <row r="14" spans="1:11" ht="15.75" x14ac:dyDescent="0.2">
      <c r="A14" s="24"/>
      <c r="B14" s="36"/>
      <c r="C14" s="26">
        <v>4210</v>
      </c>
      <c r="D14" s="37" t="s">
        <v>213</v>
      </c>
      <c r="E14" s="33"/>
      <c r="F14" s="33"/>
      <c r="G14" s="819"/>
      <c r="H14" s="35">
        <v>3505.28</v>
      </c>
      <c r="I14" s="35">
        <v>3505.28</v>
      </c>
      <c r="J14" s="849">
        <f t="shared" si="2"/>
        <v>1</v>
      </c>
      <c r="K14" s="910"/>
    </row>
    <row r="15" spans="1:11" ht="15.75" x14ac:dyDescent="0.2">
      <c r="A15" s="24"/>
      <c r="B15" s="36"/>
      <c r="C15" s="26">
        <v>4300</v>
      </c>
      <c r="D15" s="37" t="s">
        <v>215</v>
      </c>
      <c r="E15" s="33"/>
      <c r="F15" s="33"/>
      <c r="G15" s="819"/>
      <c r="H15" s="35">
        <v>2211.6</v>
      </c>
      <c r="I15" s="35">
        <v>2211.6</v>
      </c>
      <c r="J15" s="849">
        <f t="shared" si="2"/>
        <v>1</v>
      </c>
      <c r="K15" s="910"/>
    </row>
    <row r="16" spans="1:11" ht="15.75" x14ac:dyDescent="0.2">
      <c r="A16" s="24"/>
      <c r="B16" s="36"/>
      <c r="C16" s="26">
        <v>4430</v>
      </c>
      <c r="D16" s="37" t="s">
        <v>431</v>
      </c>
      <c r="E16" s="33"/>
      <c r="F16" s="33"/>
      <c r="G16" s="819"/>
      <c r="H16" s="35">
        <v>774354.9</v>
      </c>
      <c r="I16" s="35">
        <v>774354.9</v>
      </c>
      <c r="J16" s="849">
        <f t="shared" si="2"/>
        <v>1</v>
      </c>
      <c r="K16" s="910"/>
    </row>
    <row r="17" spans="1:11" ht="25.5" x14ac:dyDescent="0.2">
      <c r="A17" s="24"/>
      <c r="B17" s="36"/>
      <c r="C17" s="26">
        <v>4700</v>
      </c>
      <c r="D17" s="37" t="s">
        <v>432</v>
      </c>
      <c r="E17" s="28"/>
      <c r="F17" s="28"/>
      <c r="G17" s="818"/>
      <c r="H17" s="38">
        <v>324</v>
      </c>
      <c r="I17" s="39">
        <v>324</v>
      </c>
      <c r="J17" s="849">
        <f t="shared" si="2"/>
        <v>1</v>
      </c>
      <c r="K17" s="910"/>
    </row>
    <row r="18" spans="1:11" ht="15.75" x14ac:dyDescent="0.2">
      <c r="A18" s="40">
        <v>750</v>
      </c>
      <c r="B18" s="12"/>
      <c r="C18" s="12"/>
      <c r="D18" s="13" t="s">
        <v>49</v>
      </c>
      <c r="E18" s="14">
        <f>E19</f>
        <v>120617</v>
      </c>
      <c r="F18" s="14">
        <f>F19</f>
        <v>120617</v>
      </c>
      <c r="G18" s="816">
        <f>F18/E18</f>
        <v>1</v>
      </c>
      <c r="H18" s="15">
        <f>H19</f>
        <v>120617</v>
      </c>
      <c r="I18" s="14">
        <f t="shared" ref="I18:K18" si="3">I19</f>
        <v>120617</v>
      </c>
      <c r="J18" s="850">
        <f>I18/H18</f>
        <v>1</v>
      </c>
      <c r="K18" s="911">
        <f t="shared" si="3"/>
        <v>0</v>
      </c>
    </row>
    <row r="19" spans="1:11" ht="15.75" x14ac:dyDescent="0.2">
      <c r="A19" s="17"/>
      <c r="B19" s="41">
        <v>75011</v>
      </c>
      <c r="C19" s="19"/>
      <c r="D19" s="20" t="s">
        <v>51</v>
      </c>
      <c r="E19" s="21">
        <f>E20</f>
        <v>120617</v>
      </c>
      <c r="F19" s="21">
        <f t="shared" ref="F19" si="4">F20</f>
        <v>120617</v>
      </c>
      <c r="G19" s="817">
        <f>F19/E19</f>
        <v>1</v>
      </c>
      <c r="H19" s="22">
        <f>SUM(H21:H28)</f>
        <v>120617</v>
      </c>
      <c r="I19" s="23">
        <f t="shared" ref="I19" si="5">SUM(I21:I28)</f>
        <v>120617</v>
      </c>
      <c r="J19" s="847">
        <f>I19/H19</f>
        <v>1</v>
      </c>
      <c r="K19" s="844">
        <f>K20</f>
        <v>0</v>
      </c>
    </row>
    <row r="20" spans="1:11" ht="60" x14ac:dyDescent="0.2">
      <c r="A20" s="24"/>
      <c r="B20" s="25"/>
      <c r="C20" s="26">
        <v>2010</v>
      </c>
      <c r="D20" s="27" t="s">
        <v>12</v>
      </c>
      <c r="E20" s="28">
        <v>120617</v>
      </c>
      <c r="F20" s="29">
        <v>120617</v>
      </c>
      <c r="G20" s="818">
        <f>F20/E20</f>
        <v>1</v>
      </c>
      <c r="H20" s="30"/>
      <c r="I20" s="31"/>
      <c r="J20" s="848"/>
      <c r="K20" s="910"/>
    </row>
    <row r="21" spans="1:11" ht="15.75" x14ac:dyDescent="0.2">
      <c r="A21" s="24"/>
      <c r="B21" s="32"/>
      <c r="C21" s="26">
        <v>4010</v>
      </c>
      <c r="D21" s="27" t="s">
        <v>207</v>
      </c>
      <c r="E21" s="33"/>
      <c r="F21" s="34"/>
      <c r="G21" s="819"/>
      <c r="H21" s="42">
        <v>88765</v>
      </c>
      <c r="I21" s="43">
        <v>88765</v>
      </c>
      <c r="J21" s="851">
        <f>I21/H21</f>
        <v>1</v>
      </c>
      <c r="K21" s="910"/>
    </row>
    <row r="22" spans="1:11" ht="15.75" x14ac:dyDescent="0.2">
      <c r="A22" s="24"/>
      <c r="B22" s="32"/>
      <c r="C22" s="26">
        <v>4040</v>
      </c>
      <c r="D22" s="37" t="s">
        <v>433</v>
      </c>
      <c r="E22" s="33"/>
      <c r="F22" s="33"/>
      <c r="G22" s="819"/>
      <c r="H22" s="42">
        <v>7075</v>
      </c>
      <c r="I22" s="43">
        <v>7075</v>
      </c>
      <c r="J22" s="851">
        <f t="shared" ref="J22:J28" si="6">I22/H22</f>
        <v>1</v>
      </c>
      <c r="K22" s="910"/>
    </row>
    <row r="23" spans="1:11" ht="15.75" x14ac:dyDescent="0.2">
      <c r="A23" s="24"/>
      <c r="B23" s="32"/>
      <c r="C23" s="26">
        <v>4110</v>
      </c>
      <c r="D23" s="27" t="s">
        <v>209</v>
      </c>
      <c r="E23" s="33"/>
      <c r="F23" s="33"/>
      <c r="G23" s="819"/>
      <c r="H23" s="42">
        <v>16678</v>
      </c>
      <c r="I23" s="43">
        <v>16678</v>
      </c>
      <c r="J23" s="851">
        <f t="shared" si="6"/>
        <v>1</v>
      </c>
      <c r="K23" s="910"/>
    </row>
    <row r="24" spans="1:11" ht="15.75" x14ac:dyDescent="0.2">
      <c r="A24" s="24"/>
      <c r="B24" s="32"/>
      <c r="C24" s="26">
        <v>4120</v>
      </c>
      <c r="D24" s="27" t="s">
        <v>211</v>
      </c>
      <c r="E24" s="33"/>
      <c r="F24" s="33"/>
      <c r="G24" s="819"/>
      <c r="H24" s="42">
        <v>2348</v>
      </c>
      <c r="I24" s="43">
        <v>2348</v>
      </c>
      <c r="J24" s="851">
        <f t="shared" si="6"/>
        <v>1</v>
      </c>
      <c r="K24" s="910"/>
    </row>
    <row r="25" spans="1:11" ht="15.75" x14ac:dyDescent="0.2">
      <c r="A25" s="24"/>
      <c r="B25" s="36"/>
      <c r="C25" s="26">
        <v>4170</v>
      </c>
      <c r="D25" s="27" t="s">
        <v>434</v>
      </c>
      <c r="E25" s="33"/>
      <c r="F25" s="33"/>
      <c r="G25" s="819"/>
      <c r="H25" s="42">
        <v>1186</v>
      </c>
      <c r="I25" s="43">
        <v>1186</v>
      </c>
      <c r="J25" s="851">
        <f t="shared" si="6"/>
        <v>1</v>
      </c>
      <c r="K25" s="910"/>
    </row>
    <row r="26" spans="1:11" ht="15.75" x14ac:dyDescent="0.2">
      <c r="A26" s="24"/>
      <c r="B26" s="36"/>
      <c r="C26" s="26">
        <v>4210</v>
      </c>
      <c r="D26" s="37" t="s">
        <v>213</v>
      </c>
      <c r="E26" s="33"/>
      <c r="F26" s="33"/>
      <c r="G26" s="819"/>
      <c r="H26" s="42">
        <v>857.41</v>
      </c>
      <c r="I26" s="43">
        <v>857.41</v>
      </c>
      <c r="J26" s="851">
        <f t="shared" si="6"/>
        <v>1</v>
      </c>
      <c r="K26" s="910"/>
    </row>
    <row r="27" spans="1:11" ht="15.75" x14ac:dyDescent="0.2">
      <c r="A27" s="24"/>
      <c r="B27" s="36"/>
      <c r="C27" s="26">
        <v>4300</v>
      </c>
      <c r="D27" s="37" t="s">
        <v>215</v>
      </c>
      <c r="E27" s="33"/>
      <c r="F27" s="33"/>
      <c r="G27" s="819"/>
      <c r="H27" s="42">
        <v>2952</v>
      </c>
      <c r="I27" s="43">
        <v>2952</v>
      </c>
      <c r="J27" s="851">
        <f t="shared" si="6"/>
        <v>1</v>
      </c>
      <c r="K27" s="910"/>
    </row>
    <row r="28" spans="1:11" ht="15.75" x14ac:dyDescent="0.2">
      <c r="A28" s="44"/>
      <c r="B28" s="45"/>
      <c r="C28" s="26">
        <v>4410</v>
      </c>
      <c r="D28" s="37" t="s">
        <v>267</v>
      </c>
      <c r="E28" s="28"/>
      <c r="F28" s="28"/>
      <c r="G28" s="818"/>
      <c r="H28" s="42">
        <v>755.59</v>
      </c>
      <c r="I28" s="43">
        <v>755.59</v>
      </c>
      <c r="J28" s="851">
        <f t="shared" si="6"/>
        <v>1</v>
      </c>
      <c r="K28" s="910"/>
    </row>
    <row r="29" spans="1:11" ht="30" customHeight="1" x14ac:dyDescent="0.2">
      <c r="A29" s="40">
        <v>751</v>
      </c>
      <c r="B29" s="12"/>
      <c r="C29" s="12"/>
      <c r="D29" s="13" t="s">
        <v>435</v>
      </c>
      <c r="E29" s="14">
        <f>E30</f>
        <v>2930</v>
      </c>
      <c r="F29" s="14">
        <f t="shared" ref="F29:F30" si="7">F30</f>
        <v>2930</v>
      </c>
      <c r="G29" s="816">
        <f>F29/E29</f>
        <v>1</v>
      </c>
      <c r="H29" s="46">
        <f>H30</f>
        <v>2930</v>
      </c>
      <c r="I29" s="47">
        <f t="shared" ref="I29:K29" si="8">I30</f>
        <v>2930</v>
      </c>
      <c r="J29" s="852">
        <f>I29/H29</f>
        <v>1</v>
      </c>
      <c r="K29" s="842">
        <f t="shared" si="8"/>
        <v>0</v>
      </c>
    </row>
    <row r="30" spans="1:11" ht="25.5" x14ac:dyDescent="0.2">
      <c r="A30" s="17"/>
      <c r="B30" s="48">
        <v>75101</v>
      </c>
      <c r="C30" s="49"/>
      <c r="D30" s="50" t="s">
        <v>435</v>
      </c>
      <c r="E30" s="51">
        <f>E31</f>
        <v>2930</v>
      </c>
      <c r="F30" s="51">
        <f t="shared" si="7"/>
        <v>2930</v>
      </c>
      <c r="G30" s="820">
        <f>F30/E30</f>
        <v>1</v>
      </c>
      <c r="H30" s="52">
        <f>H32+H33+H34</f>
        <v>2930</v>
      </c>
      <c r="I30" s="53">
        <f t="shared" ref="I30" si="9">I32+I33+I34</f>
        <v>2930</v>
      </c>
      <c r="J30" s="853">
        <f>I30/H30</f>
        <v>1</v>
      </c>
      <c r="K30" s="843">
        <f>K31</f>
        <v>0</v>
      </c>
    </row>
    <row r="31" spans="1:11" ht="60" x14ac:dyDescent="0.2">
      <c r="A31" s="24"/>
      <c r="B31" s="25"/>
      <c r="C31" s="26">
        <v>2010</v>
      </c>
      <c r="D31" s="27" t="s">
        <v>12</v>
      </c>
      <c r="E31" s="54">
        <v>2930</v>
      </c>
      <c r="F31" s="55">
        <v>2930</v>
      </c>
      <c r="G31" s="821">
        <f>F31/E31</f>
        <v>1</v>
      </c>
      <c r="H31" s="56"/>
      <c r="I31" s="57"/>
      <c r="J31" s="851"/>
      <c r="K31" s="910"/>
    </row>
    <row r="32" spans="1:11" ht="15.75" x14ac:dyDescent="0.2">
      <c r="A32" s="24"/>
      <c r="B32" s="32"/>
      <c r="C32" s="26">
        <v>4010</v>
      </c>
      <c r="D32" s="27" t="s">
        <v>207</v>
      </c>
      <c r="E32" s="33"/>
      <c r="F32" s="34"/>
      <c r="G32" s="819"/>
      <c r="H32" s="42">
        <v>2449</v>
      </c>
      <c r="I32" s="43">
        <v>2449</v>
      </c>
      <c r="J32" s="851">
        <f>I32/H32</f>
        <v>1</v>
      </c>
      <c r="K32" s="910"/>
    </row>
    <row r="33" spans="1:11" ht="15.75" x14ac:dyDescent="0.2">
      <c r="A33" s="24"/>
      <c r="B33" s="32"/>
      <c r="C33" s="26">
        <v>4110</v>
      </c>
      <c r="D33" s="27" t="s">
        <v>209</v>
      </c>
      <c r="E33" s="33"/>
      <c r="F33" s="33"/>
      <c r="G33" s="819"/>
      <c r="H33" s="42">
        <v>421</v>
      </c>
      <c r="I33" s="43">
        <v>421</v>
      </c>
      <c r="J33" s="851">
        <f t="shared" ref="J33:J34" si="10">I33/H33</f>
        <v>1</v>
      </c>
      <c r="K33" s="910"/>
    </row>
    <row r="34" spans="1:11" ht="15.75" x14ac:dyDescent="0.2">
      <c r="A34" s="24"/>
      <c r="B34" s="32"/>
      <c r="C34" s="26">
        <v>4120</v>
      </c>
      <c r="D34" s="27" t="s">
        <v>211</v>
      </c>
      <c r="E34" s="28"/>
      <c r="F34" s="58"/>
      <c r="G34" s="818"/>
      <c r="H34" s="42">
        <v>60</v>
      </c>
      <c r="I34" s="43">
        <v>60</v>
      </c>
      <c r="J34" s="851">
        <f t="shared" si="10"/>
        <v>1</v>
      </c>
      <c r="K34" s="910"/>
    </row>
    <row r="35" spans="1:11" ht="15.75" x14ac:dyDescent="0.2">
      <c r="A35" s="40">
        <v>852</v>
      </c>
      <c r="B35" s="12"/>
      <c r="C35" s="59"/>
      <c r="D35" s="13" t="s">
        <v>141</v>
      </c>
      <c r="E35" s="14">
        <f>E36+E52+E55+E63+E60</f>
        <v>6346900</v>
      </c>
      <c r="F35" s="14">
        <f>F36+F52+F55+F63+F60</f>
        <v>6125572.6999999993</v>
      </c>
      <c r="G35" s="822">
        <f>F35/E35</f>
        <v>0.96512828309883558</v>
      </c>
      <c r="H35" s="60">
        <f>H36+H52+H55+H63+H60</f>
        <v>6346900</v>
      </c>
      <c r="I35" s="60">
        <f>I36+I52+I55+I63+I60</f>
        <v>6125572.6999999993</v>
      </c>
      <c r="J35" s="854">
        <f>I35/H35</f>
        <v>0.96512828309883558</v>
      </c>
      <c r="K35" s="911">
        <f>K36+K52+K55+K63+K60</f>
        <v>221327.3</v>
      </c>
    </row>
    <row r="36" spans="1:11" ht="56.25" customHeight="1" x14ac:dyDescent="0.2">
      <c r="A36" s="17"/>
      <c r="B36" s="41">
        <v>85212</v>
      </c>
      <c r="C36" s="19"/>
      <c r="D36" s="20" t="s">
        <v>436</v>
      </c>
      <c r="E36" s="61">
        <f>SUM(E37:E37)</f>
        <v>6193000</v>
      </c>
      <c r="F36" s="61">
        <f t="shared" ref="F36" si="11">SUM(F37:F37)</f>
        <v>5981505.0999999996</v>
      </c>
      <c r="G36" s="823">
        <f>F36/E36</f>
        <v>0.96584936218310991</v>
      </c>
      <c r="H36" s="62">
        <f>SUM(H38:H51)</f>
        <v>6193000</v>
      </c>
      <c r="I36" s="63">
        <f t="shared" ref="I36" si="12">SUM(I38:I51)</f>
        <v>5981505.0999999996</v>
      </c>
      <c r="J36" s="855">
        <f>I36/H36</f>
        <v>0.96584936218310991</v>
      </c>
      <c r="K36" s="844">
        <f>K37</f>
        <v>211494.9</v>
      </c>
    </row>
    <row r="37" spans="1:11" ht="60" x14ac:dyDescent="0.2">
      <c r="A37" s="24"/>
      <c r="B37" s="25"/>
      <c r="C37" s="64">
        <v>2010</v>
      </c>
      <c r="D37" s="27" t="s">
        <v>12</v>
      </c>
      <c r="E37" s="54">
        <v>6193000</v>
      </c>
      <c r="F37" s="55">
        <f>E37-K37</f>
        <v>5981505.0999999996</v>
      </c>
      <c r="G37" s="821">
        <f>F37/E37</f>
        <v>0.96584936218310991</v>
      </c>
      <c r="H37" s="56"/>
      <c r="I37" s="43"/>
      <c r="J37" s="851"/>
      <c r="K37" s="910">
        <v>211494.9</v>
      </c>
    </row>
    <row r="38" spans="1:11" ht="15.75" x14ac:dyDescent="0.2">
      <c r="A38" s="24"/>
      <c r="B38" s="32"/>
      <c r="C38" s="64">
        <v>3110</v>
      </c>
      <c r="D38" s="37" t="s">
        <v>364</v>
      </c>
      <c r="E38" s="65"/>
      <c r="F38" s="66"/>
      <c r="G38" s="824"/>
      <c r="H38" s="67">
        <v>5896759</v>
      </c>
      <c r="I38" s="43">
        <v>5685264.0999999996</v>
      </c>
      <c r="J38" s="851">
        <f>I38/H38</f>
        <v>0.96413370463334169</v>
      </c>
      <c r="K38" s="910"/>
    </row>
    <row r="39" spans="1:11" ht="25.5" x14ac:dyDescent="0.2">
      <c r="A39" s="24"/>
      <c r="B39" s="32"/>
      <c r="C39" s="64">
        <v>4010</v>
      </c>
      <c r="D39" s="37" t="s">
        <v>207</v>
      </c>
      <c r="E39" s="65"/>
      <c r="F39" s="65"/>
      <c r="G39" s="824"/>
      <c r="H39" s="67">
        <v>122668</v>
      </c>
      <c r="I39" s="43">
        <v>122668</v>
      </c>
      <c r="J39" s="851">
        <f t="shared" ref="J39:J51" si="13">I39/H39</f>
        <v>1</v>
      </c>
      <c r="K39" s="910"/>
    </row>
    <row r="40" spans="1:11" ht="15.75" x14ac:dyDescent="0.2">
      <c r="A40" s="68"/>
      <c r="B40" s="32"/>
      <c r="C40" s="64">
        <v>4040</v>
      </c>
      <c r="D40" s="37" t="s">
        <v>433</v>
      </c>
      <c r="E40" s="65"/>
      <c r="F40" s="65"/>
      <c r="G40" s="824"/>
      <c r="H40" s="67">
        <v>6999</v>
      </c>
      <c r="I40" s="43">
        <v>6999</v>
      </c>
      <c r="J40" s="851">
        <f t="shared" si="13"/>
        <v>1</v>
      </c>
      <c r="K40" s="910"/>
    </row>
    <row r="41" spans="1:11" ht="15.75" x14ac:dyDescent="0.2">
      <c r="A41" s="68"/>
      <c r="B41" s="32"/>
      <c r="C41" s="64">
        <v>4110</v>
      </c>
      <c r="D41" s="37" t="s">
        <v>209</v>
      </c>
      <c r="E41" s="65"/>
      <c r="F41" s="65"/>
      <c r="G41" s="824"/>
      <c r="H41" s="67">
        <v>139329</v>
      </c>
      <c r="I41" s="43">
        <v>139329</v>
      </c>
      <c r="J41" s="851">
        <f t="shared" si="13"/>
        <v>1</v>
      </c>
      <c r="K41" s="910"/>
    </row>
    <row r="42" spans="1:11" ht="15.75" x14ac:dyDescent="0.2">
      <c r="A42" s="24"/>
      <c r="B42" s="32"/>
      <c r="C42" s="69">
        <v>4120</v>
      </c>
      <c r="D42" s="70" t="s">
        <v>211</v>
      </c>
      <c r="E42" s="65"/>
      <c r="F42" s="65"/>
      <c r="G42" s="824"/>
      <c r="H42" s="67">
        <v>3177</v>
      </c>
      <c r="I42" s="43">
        <v>3177</v>
      </c>
      <c r="J42" s="851">
        <f t="shared" si="13"/>
        <v>1</v>
      </c>
      <c r="K42" s="910"/>
    </row>
    <row r="43" spans="1:11" ht="15.75" x14ac:dyDescent="0.2">
      <c r="A43" s="24"/>
      <c r="B43" s="32"/>
      <c r="C43" s="64">
        <v>4210</v>
      </c>
      <c r="D43" s="37" t="s">
        <v>213</v>
      </c>
      <c r="E43" s="65"/>
      <c r="F43" s="65"/>
      <c r="G43" s="824"/>
      <c r="H43" s="67">
        <v>4200</v>
      </c>
      <c r="I43" s="43">
        <v>4200</v>
      </c>
      <c r="J43" s="851">
        <f t="shared" si="13"/>
        <v>1</v>
      </c>
      <c r="K43" s="910"/>
    </row>
    <row r="44" spans="1:11" ht="15.75" x14ac:dyDescent="0.2">
      <c r="A44" s="24"/>
      <c r="B44" s="32"/>
      <c r="C44" s="64">
        <v>4270</v>
      </c>
      <c r="D44" s="37" t="s">
        <v>233</v>
      </c>
      <c r="E44" s="65"/>
      <c r="F44" s="65"/>
      <c r="G44" s="824"/>
      <c r="H44" s="67">
        <v>550</v>
      </c>
      <c r="I44" s="43">
        <v>550</v>
      </c>
      <c r="J44" s="851">
        <f t="shared" si="13"/>
        <v>1</v>
      </c>
      <c r="K44" s="910"/>
    </row>
    <row r="45" spans="1:11" ht="15.75" x14ac:dyDescent="0.2">
      <c r="A45" s="24"/>
      <c r="B45" s="32"/>
      <c r="C45" s="64">
        <v>4300</v>
      </c>
      <c r="D45" s="37" t="s">
        <v>215</v>
      </c>
      <c r="E45" s="65"/>
      <c r="F45" s="65"/>
      <c r="G45" s="824"/>
      <c r="H45" s="67">
        <v>8113</v>
      </c>
      <c r="I45" s="43">
        <v>8113</v>
      </c>
      <c r="J45" s="851">
        <f t="shared" si="13"/>
        <v>1</v>
      </c>
      <c r="K45" s="910"/>
    </row>
    <row r="46" spans="1:11" ht="38.25" x14ac:dyDescent="0.2">
      <c r="A46" s="24"/>
      <c r="B46" s="32"/>
      <c r="C46" s="64">
        <v>4360</v>
      </c>
      <c r="D46" s="71" t="s">
        <v>437</v>
      </c>
      <c r="E46" s="65"/>
      <c r="F46" s="65"/>
      <c r="G46" s="824"/>
      <c r="H46" s="67">
        <v>1900</v>
      </c>
      <c r="I46" s="43">
        <v>1900</v>
      </c>
      <c r="J46" s="851">
        <f t="shared" si="13"/>
        <v>1</v>
      </c>
      <c r="K46" s="910"/>
    </row>
    <row r="47" spans="1:11" ht="38.25" x14ac:dyDescent="0.2">
      <c r="A47" s="24"/>
      <c r="B47" s="32"/>
      <c r="C47" s="64">
        <v>4370</v>
      </c>
      <c r="D47" s="37" t="s">
        <v>438</v>
      </c>
      <c r="E47" s="65"/>
      <c r="F47" s="65"/>
      <c r="G47" s="824"/>
      <c r="H47" s="72">
        <v>1500</v>
      </c>
      <c r="I47" s="73">
        <v>1500</v>
      </c>
      <c r="J47" s="851">
        <f t="shared" si="13"/>
        <v>1</v>
      </c>
      <c r="K47" s="910"/>
    </row>
    <row r="48" spans="1:11" ht="41.25" customHeight="1" x14ac:dyDescent="0.2">
      <c r="A48" s="24"/>
      <c r="B48" s="32"/>
      <c r="C48" s="64">
        <v>4400</v>
      </c>
      <c r="D48" s="37" t="s">
        <v>366</v>
      </c>
      <c r="E48" s="65"/>
      <c r="F48" s="65"/>
      <c r="G48" s="824"/>
      <c r="H48" s="72">
        <v>2976</v>
      </c>
      <c r="I48" s="73">
        <v>2976</v>
      </c>
      <c r="J48" s="851">
        <f t="shared" si="13"/>
        <v>1</v>
      </c>
      <c r="K48" s="910"/>
    </row>
    <row r="49" spans="1:11" ht="15.75" x14ac:dyDescent="0.2">
      <c r="A49" s="24"/>
      <c r="B49" s="32"/>
      <c r="C49" s="64">
        <v>4410</v>
      </c>
      <c r="D49" s="37" t="s">
        <v>267</v>
      </c>
      <c r="E49" s="65"/>
      <c r="F49" s="65"/>
      <c r="G49" s="824"/>
      <c r="H49" s="67">
        <v>300</v>
      </c>
      <c r="I49" s="43">
        <v>300</v>
      </c>
      <c r="J49" s="851">
        <f t="shared" si="13"/>
        <v>1</v>
      </c>
      <c r="K49" s="910"/>
    </row>
    <row r="50" spans="1:11" ht="25.5" x14ac:dyDescent="0.2">
      <c r="A50" s="24"/>
      <c r="B50" s="32"/>
      <c r="C50" s="64">
        <v>4440</v>
      </c>
      <c r="D50" s="37" t="s">
        <v>297</v>
      </c>
      <c r="E50" s="65"/>
      <c r="F50" s="65"/>
      <c r="G50" s="824"/>
      <c r="H50" s="67">
        <v>4029</v>
      </c>
      <c r="I50" s="43">
        <v>4029</v>
      </c>
      <c r="J50" s="851">
        <f t="shared" si="13"/>
        <v>1</v>
      </c>
      <c r="K50" s="910"/>
    </row>
    <row r="51" spans="1:11" ht="25.5" x14ac:dyDescent="0.2">
      <c r="A51" s="24"/>
      <c r="B51" s="32"/>
      <c r="C51" s="64">
        <v>4700</v>
      </c>
      <c r="D51" s="37" t="s">
        <v>432</v>
      </c>
      <c r="E51" s="74"/>
      <c r="F51" s="74"/>
      <c r="G51" s="825"/>
      <c r="H51" s="67">
        <v>500</v>
      </c>
      <c r="I51" s="43">
        <v>500</v>
      </c>
      <c r="J51" s="851">
        <f t="shared" si="13"/>
        <v>1</v>
      </c>
      <c r="K51" s="910"/>
    </row>
    <row r="52" spans="1:11" ht="89.25" x14ac:dyDescent="0.2">
      <c r="A52" s="24"/>
      <c r="B52" s="75">
        <v>85213</v>
      </c>
      <c r="C52" s="76"/>
      <c r="D52" s="77" t="s">
        <v>439</v>
      </c>
      <c r="E52" s="23">
        <f>E53</f>
        <v>16500</v>
      </c>
      <c r="F52" s="23">
        <f t="shared" ref="F52" si="14">F53</f>
        <v>14367.6</v>
      </c>
      <c r="G52" s="826">
        <f>F52/E52</f>
        <v>0.87076363636363641</v>
      </c>
      <c r="H52" s="62">
        <f>H54</f>
        <v>16500</v>
      </c>
      <c r="I52" s="63">
        <f t="shared" ref="I52" si="15">I54</f>
        <v>14367.6</v>
      </c>
      <c r="J52" s="855">
        <f>I52/H52</f>
        <v>0.87076363636363641</v>
      </c>
      <c r="K52" s="844">
        <f>K53</f>
        <v>2132.4</v>
      </c>
    </row>
    <row r="53" spans="1:11" ht="60" x14ac:dyDescent="0.2">
      <c r="A53" s="24"/>
      <c r="B53" s="25"/>
      <c r="C53" s="64">
        <v>2010</v>
      </c>
      <c r="D53" s="27" t="s">
        <v>12</v>
      </c>
      <c r="E53" s="54">
        <v>16500</v>
      </c>
      <c r="F53" s="55">
        <f>E53-K53</f>
        <v>14367.6</v>
      </c>
      <c r="G53" s="821">
        <f>F53/E53</f>
        <v>0.87076363636363641</v>
      </c>
      <c r="H53" s="67"/>
      <c r="I53" s="57"/>
      <c r="J53" s="851"/>
      <c r="K53" s="910">
        <v>2132.4</v>
      </c>
    </row>
    <row r="54" spans="1:11" ht="15.75" x14ac:dyDescent="0.2">
      <c r="A54" s="24"/>
      <c r="B54" s="78"/>
      <c r="C54" s="64">
        <v>4130</v>
      </c>
      <c r="D54" s="37" t="s">
        <v>370</v>
      </c>
      <c r="E54" s="74"/>
      <c r="F54" s="79"/>
      <c r="G54" s="825"/>
      <c r="H54" s="67">
        <v>16500</v>
      </c>
      <c r="I54" s="43">
        <v>14367.6</v>
      </c>
      <c r="J54" s="851">
        <f>I54/H54</f>
        <v>0.87076363636363641</v>
      </c>
      <c r="K54" s="910"/>
    </row>
    <row r="55" spans="1:11" ht="28.5" customHeight="1" x14ac:dyDescent="0.2">
      <c r="A55" s="24"/>
      <c r="B55" s="80">
        <v>85228</v>
      </c>
      <c r="C55" s="76"/>
      <c r="D55" s="77" t="s">
        <v>164</v>
      </c>
      <c r="E55" s="23">
        <f>E56</f>
        <v>38300</v>
      </c>
      <c r="F55" s="23">
        <f t="shared" ref="F55" si="16">F56</f>
        <v>38300</v>
      </c>
      <c r="G55" s="826"/>
      <c r="H55" s="62">
        <f>SUM(H57:H59)</f>
        <v>38300</v>
      </c>
      <c r="I55" s="63">
        <f>SUM(I57:I59)</f>
        <v>38300</v>
      </c>
      <c r="J55" s="855">
        <f>I55/H55</f>
        <v>1</v>
      </c>
      <c r="K55" s="844">
        <f>SUM(K57:K59)</f>
        <v>0</v>
      </c>
    </row>
    <row r="56" spans="1:11" ht="60" x14ac:dyDescent="0.2">
      <c r="A56" s="24"/>
      <c r="B56" s="25"/>
      <c r="C56" s="64">
        <v>2010</v>
      </c>
      <c r="D56" s="27" t="s">
        <v>12</v>
      </c>
      <c r="E56" s="54">
        <v>38300</v>
      </c>
      <c r="F56" s="55">
        <v>38300</v>
      </c>
      <c r="G56" s="821">
        <f>F56/E56</f>
        <v>1</v>
      </c>
      <c r="H56" s="56"/>
      <c r="I56" s="57"/>
      <c r="J56" s="851"/>
      <c r="K56" s="910"/>
    </row>
    <row r="57" spans="1:11" ht="15.75" x14ac:dyDescent="0.2">
      <c r="A57" s="24"/>
      <c r="B57" s="32"/>
      <c r="C57" s="64">
        <v>4210</v>
      </c>
      <c r="D57" s="37" t="s">
        <v>213</v>
      </c>
      <c r="E57" s="65"/>
      <c r="F57" s="65"/>
      <c r="G57" s="824"/>
      <c r="H57" s="67">
        <v>400</v>
      </c>
      <c r="I57" s="43">
        <v>400</v>
      </c>
      <c r="J57" s="851">
        <f>I57/H57</f>
        <v>1</v>
      </c>
      <c r="K57" s="910"/>
    </row>
    <row r="58" spans="1:11" ht="15.75" x14ac:dyDescent="0.2">
      <c r="A58" s="24"/>
      <c r="B58" s="32"/>
      <c r="C58" s="64">
        <v>4300</v>
      </c>
      <c r="D58" s="37" t="s">
        <v>215</v>
      </c>
      <c r="E58" s="65"/>
      <c r="F58" s="65"/>
      <c r="G58" s="824"/>
      <c r="H58" s="67">
        <v>37302</v>
      </c>
      <c r="I58" s="43">
        <v>37302</v>
      </c>
      <c r="J58" s="851">
        <f t="shared" ref="J58:J59" si="17">I58/H58</f>
        <v>1</v>
      </c>
      <c r="K58" s="910"/>
    </row>
    <row r="59" spans="1:11" ht="15.75" x14ac:dyDescent="0.2">
      <c r="A59" s="24"/>
      <c r="B59" s="32"/>
      <c r="C59" s="64">
        <v>4410</v>
      </c>
      <c r="D59" s="71" t="s">
        <v>267</v>
      </c>
      <c r="E59" s="65"/>
      <c r="F59" s="65"/>
      <c r="G59" s="824"/>
      <c r="H59" s="67">
        <v>598</v>
      </c>
      <c r="I59" s="43">
        <v>598</v>
      </c>
      <c r="J59" s="851">
        <f t="shared" si="17"/>
        <v>1</v>
      </c>
      <c r="K59" s="910"/>
    </row>
    <row r="60" spans="1:11" ht="15.75" x14ac:dyDescent="0.2">
      <c r="A60" s="24"/>
      <c r="B60" s="83">
        <v>85278</v>
      </c>
      <c r="C60" s="84"/>
      <c r="D60" s="85"/>
      <c r="E60" s="86">
        <f>E61</f>
        <v>6000</v>
      </c>
      <c r="F60" s="86">
        <f>F61</f>
        <v>6000</v>
      </c>
      <c r="G60" s="827">
        <f>F60/E60</f>
        <v>1</v>
      </c>
      <c r="H60" s="87">
        <f>H62</f>
        <v>6000</v>
      </c>
      <c r="I60" s="88">
        <f>I62</f>
        <v>6000</v>
      </c>
      <c r="J60" s="856">
        <f>I60/H60</f>
        <v>1</v>
      </c>
      <c r="K60" s="913">
        <f>K61</f>
        <v>0</v>
      </c>
    </row>
    <row r="61" spans="1:11" ht="60" x14ac:dyDescent="0.2">
      <c r="A61" s="24"/>
      <c r="B61" s="32"/>
      <c r="C61" s="64">
        <v>2010</v>
      </c>
      <c r="D61" s="27" t="s">
        <v>12</v>
      </c>
      <c r="E61" s="28">
        <v>6000</v>
      </c>
      <c r="F61" s="28">
        <v>6000</v>
      </c>
      <c r="G61" s="818">
        <f>F61/E61</f>
        <v>1</v>
      </c>
      <c r="H61" s="89"/>
      <c r="I61" s="90"/>
      <c r="J61" s="857"/>
      <c r="K61" s="910"/>
    </row>
    <row r="62" spans="1:11" ht="15.75" x14ac:dyDescent="0.2">
      <c r="A62" s="24"/>
      <c r="B62" s="32"/>
      <c r="C62" s="64">
        <v>3110</v>
      </c>
      <c r="D62" s="37" t="s">
        <v>364</v>
      </c>
      <c r="E62" s="28"/>
      <c r="F62" s="28"/>
      <c r="G62" s="818"/>
      <c r="H62" s="89">
        <v>6000</v>
      </c>
      <c r="I62" s="90">
        <v>6000</v>
      </c>
      <c r="J62" s="857">
        <f>I62/H62</f>
        <v>1</v>
      </c>
      <c r="K62" s="910">
        <v>0</v>
      </c>
    </row>
    <row r="63" spans="1:11" ht="15.75" x14ac:dyDescent="0.2">
      <c r="A63" s="24"/>
      <c r="B63" s="91">
        <v>85295</v>
      </c>
      <c r="C63" s="92"/>
      <c r="D63" s="93"/>
      <c r="E63" s="94">
        <f>E64</f>
        <v>93100</v>
      </c>
      <c r="F63" s="94">
        <f>F64</f>
        <v>85400</v>
      </c>
      <c r="G63" s="828">
        <f>F63/E63</f>
        <v>0.91729323308270672</v>
      </c>
      <c r="H63" s="95">
        <f>H65</f>
        <v>93100</v>
      </c>
      <c r="I63" s="96">
        <f>I65</f>
        <v>85400</v>
      </c>
      <c r="J63" s="858">
        <f>I63/H63</f>
        <v>0.91729323308270672</v>
      </c>
      <c r="K63" s="914">
        <f>K64</f>
        <v>7700</v>
      </c>
    </row>
    <row r="64" spans="1:11" ht="60" x14ac:dyDescent="0.2">
      <c r="A64" s="24"/>
      <c r="B64" s="97"/>
      <c r="C64" s="64">
        <v>2010</v>
      </c>
      <c r="D64" s="27" t="s">
        <v>12</v>
      </c>
      <c r="E64" s="29">
        <v>93100</v>
      </c>
      <c r="F64" s="29">
        <v>85400</v>
      </c>
      <c r="G64" s="829">
        <f>F64/E64</f>
        <v>0.91729323308270672</v>
      </c>
      <c r="H64" s="30"/>
      <c r="I64" s="98"/>
      <c r="J64" s="859"/>
      <c r="K64" s="910">
        <f>E64-F64</f>
        <v>7700</v>
      </c>
    </row>
    <row r="65" spans="1:11" ht="16.5" thickBot="1" x14ac:dyDescent="0.25">
      <c r="A65" s="831"/>
      <c r="B65" s="832"/>
      <c r="C65" s="833">
        <v>3110</v>
      </c>
      <c r="D65" s="834" t="s">
        <v>364</v>
      </c>
      <c r="E65" s="835"/>
      <c r="F65" s="835"/>
      <c r="G65" s="836"/>
      <c r="H65" s="837">
        <v>93100</v>
      </c>
      <c r="I65" s="837">
        <v>85400</v>
      </c>
      <c r="J65" s="860">
        <f>I65/H65</f>
        <v>0.91729323308270672</v>
      </c>
      <c r="K65" s="912"/>
    </row>
    <row r="66" spans="1:11" ht="16.5" thickBot="1" x14ac:dyDescent="0.25">
      <c r="A66" s="99"/>
      <c r="B66" s="100"/>
      <c r="C66" s="100"/>
      <c r="D66" s="101" t="s">
        <v>440</v>
      </c>
      <c r="E66" s="102">
        <f>E35+E29+E18+E8</f>
        <v>7260288.9900000002</v>
      </c>
      <c r="F66" s="102">
        <f>F35+F29+F18+F8</f>
        <v>7038961.6899999995</v>
      </c>
      <c r="G66" s="830">
        <f>F66/E66</f>
        <v>0.96951535947056</v>
      </c>
      <c r="H66" s="103">
        <f>H35+H29+H18+H8</f>
        <v>7260288.9900000002</v>
      </c>
      <c r="I66" s="102">
        <f>I35+I29+I18+I8</f>
        <v>7038961.6899999995</v>
      </c>
      <c r="J66" s="861">
        <f>I66/H66</f>
        <v>0.96951535947056</v>
      </c>
      <c r="K66" s="845">
        <f>K35+K29+K18+K8</f>
        <v>221327.3</v>
      </c>
    </row>
    <row r="68" spans="1:11" x14ac:dyDescent="0.2">
      <c r="K68" s="907"/>
    </row>
    <row r="69" spans="1:11" x14ac:dyDescent="0.2">
      <c r="A69" s="104"/>
      <c r="B69" s="104"/>
      <c r="C69" s="104"/>
      <c r="D69" s="105"/>
      <c r="E69" s="106"/>
      <c r="F69" s="106"/>
      <c r="G69" s="106"/>
    </row>
  </sheetData>
  <mergeCells count="13">
    <mergeCell ref="J6:J7"/>
    <mergeCell ref="K6:K7"/>
    <mergeCell ref="H2:I2"/>
    <mergeCell ref="H3:J3"/>
    <mergeCell ref="A4:H4"/>
    <mergeCell ref="A5:H5"/>
    <mergeCell ref="A6:A7"/>
    <mergeCell ref="B6:B7"/>
    <mergeCell ref="C6:C7"/>
    <mergeCell ref="D6:D7"/>
    <mergeCell ref="E6:F6"/>
    <mergeCell ref="G6:G7"/>
    <mergeCell ref="H6:I6"/>
  </mergeCells>
  <pageMargins left="0.59055118110236227" right="0" top="0.94488188976377963" bottom="0.39370078740157483" header="0.19685039370078741" footer="3.937007874015748E-2"/>
  <pageSetup paperSize="9" orientation="landscape" r:id="rId1"/>
  <headerFooter alignWithMargins="0">
    <oddFooter>&amp;C&amp;9Strona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zoomScaleNormal="100" workbookViewId="0">
      <selection activeCell="K9" sqref="K9"/>
    </sheetView>
  </sheetViews>
  <sheetFormatPr defaultRowHeight="12.75" x14ac:dyDescent="0.2"/>
  <cols>
    <col min="1" max="1" width="5" style="195" customWidth="1"/>
    <col min="2" max="2" width="8" style="195" customWidth="1"/>
    <col min="3" max="3" width="5.85546875" style="195" customWidth="1"/>
    <col min="4" max="4" width="35.5703125" style="195" customWidth="1"/>
    <col min="5" max="5" width="14" style="195" customWidth="1"/>
    <col min="6" max="6" width="12.85546875" style="195" customWidth="1"/>
    <col min="7" max="7" width="10" style="195" customWidth="1"/>
    <col min="8" max="9" width="13" style="195" customWidth="1"/>
    <col min="10" max="10" width="10" style="195" customWidth="1"/>
    <col min="11" max="11" width="11" style="918" customWidth="1"/>
    <col min="12" max="16384" width="9.140625" style="195"/>
  </cols>
  <sheetData>
    <row r="1" spans="1:11" x14ac:dyDescent="0.2">
      <c r="A1" s="7"/>
      <c r="B1" s="7"/>
      <c r="C1" s="7"/>
      <c r="D1" s="7"/>
      <c r="E1" s="8"/>
      <c r="F1" s="8"/>
      <c r="G1" s="8"/>
      <c r="H1" s="902" t="s">
        <v>773</v>
      </c>
      <c r="I1" s="902"/>
      <c r="J1" s="902"/>
    </row>
    <row r="2" spans="1:11" x14ac:dyDescent="0.2">
      <c r="A2" s="7"/>
      <c r="B2" s="7"/>
      <c r="C2" s="7"/>
      <c r="D2" s="7"/>
      <c r="E2" s="8"/>
      <c r="F2" s="8"/>
      <c r="G2" s="8"/>
      <c r="H2" s="1702"/>
      <c r="I2" s="1702"/>
      <c r="J2" s="1702"/>
    </row>
    <row r="3" spans="1:11" x14ac:dyDescent="0.2">
      <c r="A3" s="7"/>
      <c r="B3" s="7"/>
      <c r="C3" s="7"/>
      <c r="D3" s="7"/>
      <c r="E3" s="10"/>
      <c r="F3" s="10"/>
      <c r="G3" s="10"/>
      <c r="H3" s="1687"/>
      <c r="I3" s="1687"/>
      <c r="J3" s="1687"/>
    </row>
    <row r="4" spans="1:11" x14ac:dyDescent="0.2">
      <c r="A4" s="7"/>
      <c r="B4" s="7"/>
      <c r="C4" s="7"/>
      <c r="D4" s="7"/>
      <c r="E4" s="10"/>
      <c r="F4" s="10"/>
      <c r="G4" s="10"/>
      <c r="H4" s="196"/>
      <c r="I4" s="196"/>
      <c r="J4" s="196"/>
    </row>
    <row r="5" spans="1:11" ht="13.5" x14ac:dyDescent="0.25">
      <c r="A5" s="1688" t="s">
        <v>772</v>
      </c>
      <c r="B5" s="1689"/>
      <c r="C5" s="1689"/>
      <c r="D5" s="1689"/>
      <c r="E5" s="1689"/>
      <c r="F5" s="1689"/>
      <c r="G5" s="1689"/>
      <c r="H5" s="1689"/>
      <c r="I5" s="1689"/>
      <c r="J5" s="1689"/>
    </row>
    <row r="6" spans="1:11" ht="16.5" thickBot="1" x14ac:dyDescent="0.3">
      <c r="A6" s="1690"/>
      <c r="B6" s="1690"/>
      <c r="C6" s="1690"/>
      <c r="D6" s="1690"/>
      <c r="E6" s="1690"/>
      <c r="F6" s="1690"/>
      <c r="G6" s="1691"/>
      <c r="H6" s="1690"/>
      <c r="I6" s="1690"/>
      <c r="J6" s="1690"/>
    </row>
    <row r="7" spans="1:11" ht="15" customHeight="1" x14ac:dyDescent="0.2">
      <c r="A7" s="1712" t="s">
        <v>0</v>
      </c>
      <c r="B7" s="1714" t="s">
        <v>1</v>
      </c>
      <c r="C7" s="1714" t="s">
        <v>426</v>
      </c>
      <c r="D7" s="1714" t="s">
        <v>427</v>
      </c>
      <c r="E7" s="1716" t="s">
        <v>428</v>
      </c>
      <c r="F7" s="1717"/>
      <c r="G7" s="1698" t="s">
        <v>750</v>
      </c>
      <c r="H7" s="1703" t="s">
        <v>429</v>
      </c>
      <c r="I7" s="1704"/>
      <c r="J7" s="1719" t="s">
        <v>750</v>
      </c>
      <c r="K7" s="1705" t="s">
        <v>836</v>
      </c>
    </row>
    <row r="8" spans="1:11" ht="35.25" customHeight="1" x14ac:dyDescent="0.2">
      <c r="A8" s="1713"/>
      <c r="B8" s="1715"/>
      <c r="C8" s="1715"/>
      <c r="D8" s="1715"/>
      <c r="E8" s="197" t="s">
        <v>701</v>
      </c>
      <c r="F8" s="198" t="s">
        <v>711</v>
      </c>
      <c r="G8" s="1718"/>
      <c r="H8" s="862" t="s">
        <v>701</v>
      </c>
      <c r="I8" s="197" t="s">
        <v>711</v>
      </c>
      <c r="J8" s="1720"/>
      <c r="K8" s="1706"/>
    </row>
    <row r="9" spans="1:11" ht="17.25" customHeight="1" x14ac:dyDescent="0.2">
      <c r="A9" s="199">
        <v>758</v>
      </c>
      <c r="B9" s="200"/>
      <c r="C9" s="200"/>
      <c r="D9" s="201" t="s">
        <v>103</v>
      </c>
      <c r="E9" s="202">
        <f>E10</f>
        <v>64275.95</v>
      </c>
      <c r="F9" s="915">
        <f>F10</f>
        <v>64275.95</v>
      </c>
      <c r="G9" s="870">
        <f>F9/E9</f>
        <v>1</v>
      </c>
      <c r="H9" s="863"/>
      <c r="I9" s="866"/>
      <c r="J9" s="894"/>
      <c r="K9" s="924"/>
    </row>
    <row r="10" spans="1:11" ht="19.5" customHeight="1" x14ac:dyDescent="0.2">
      <c r="A10" s="1711"/>
      <c r="B10" s="204">
        <v>75814</v>
      </c>
      <c r="C10" s="204"/>
      <c r="D10" s="205" t="s">
        <v>112</v>
      </c>
      <c r="E10" s="206">
        <f>E11+E12</f>
        <v>64275.95</v>
      </c>
      <c r="F10" s="207">
        <f>F11+F12</f>
        <v>64275.95</v>
      </c>
      <c r="G10" s="875">
        <f>F10/E10</f>
        <v>1</v>
      </c>
      <c r="H10" s="864"/>
      <c r="I10" s="867"/>
      <c r="J10" s="895"/>
      <c r="K10" s="923"/>
    </row>
    <row r="11" spans="1:11" ht="36" x14ac:dyDescent="0.2">
      <c r="A11" s="1707"/>
      <c r="B11" s="208"/>
      <c r="C11" s="209">
        <v>2030</v>
      </c>
      <c r="D11" s="27" t="s">
        <v>117</v>
      </c>
      <c r="E11" s="210">
        <v>61609.18</v>
      </c>
      <c r="F11" s="211">
        <v>61609.18</v>
      </c>
      <c r="G11" s="876"/>
      <c r="H11" s="864"/>
      <c r="I11" s="867"/>
      <c r="J11" s="895"/>
      <c r="K11" s="923">
        <v>0</v>
      </c>
    </row>
    <row r="12" spans="1:11" ht="48" x14ac:dyDescent="0.2">
      <c r="A12" s="1708"/>
      <c r="B12" s="208"/>
      <c r="C12" s="209">
        <v>6330</v>
      </c>
      <c r="D12" s="27" t="s">
        <v>119</v>
      </c>
      <c r="E12" s="210">
        <v>2666.77</v>
      </c>
      <c r="F12" s="211">
        <v>2666.77</v>
      </c>
      <c r="G12" s="876"/>
      <c r="H12" s="865"/>
      <c r="I12" s="868"/>
      <c r="J12" s="896"/>
      <c r="K12" s="923">
        <v>0</v>
      </c>
    </row>
    <row r="13" spans="1:11" ht="20.25" customHeight="1" x14ac:dyDescent="0.2">
      <c r="A13" s="199">
        <v>700</v>
      </c>
      <c r="B13" s="200"/>
      <c r="C13" s="212"/>
      <c r="D13" s="213" t="s">
        <v>34</v>
      </c>
      <c r="E13" s="214"/>
      <c r="F13" s="215"/>
      <c r="G13" s="877"/>
      <c r="H13" s="216">
        <f>H14</f>
        <v>2666.77</v>
      </c>
      <c r="I13" s="216">
        <f t="shared" ref="I13:I14" si="0">I14</f>
        <v>2666.77</v>
      </c>
      <c r="J13" s="870">
        <f>I13/H13</f>
        <v>1</v>
      </c>
      <c r="K13" s="920">
        <f t="shared" ref="K13:K14" si="1">K14</f>
        <v>0</v>
      </c>
    </row>
    <row r="14" spans="1:11" ht="19.5" customHeight="1" x14ac:dyDescent="0.2">
      <c r="A14" s="1711"/>
      <c r="B14" s="204">
        <v>70005</v>
      </c>
      <c r="C14" s="204"/>
      <c r="D14" s="217" t="s">
        <v>36</v>
      </c>
      <c r="E14" s="218"/>
      <c r="F14" s="219"/>
      <c r="G14" s="878"/>
      <c r="H14" s="220">
        <f>H15</f>
        <v>2666.77</v>
      </c>
      <c r="I14" s="220">
        <f t="shared" si="0"/>
        <v>2666.77</v>
      </c>
      <c r="J14" s="873">
        <f>I14/H14</f>
        <v>1</v>
      </c>
      <c r="K14" s="901">
        <f t="shared" si="1"/>
        <v>0</v>
      </c>
    </row>
    <row r="15" spans="1:11" ht="24" x14ac:dyDescent="0.2">
      <c r="A15" s="1708"/>
      <c r="B15" s="221"/>
      <c r="C15" s="221">
        <v>6060</v>
      </c>
      <c r="D15" s="222" t="s">
        <v>532</v>
      </c>
      <c r="E15" s="223"/>
      <c r="F15" s="224"/>
      <c r="G15" s="879"/>
      <c r="H15" s="225">
        <v>2666.77</v>
      </c>
      <c r="I15" s="226">
        <v>2666.77</v>
      </c>
      <c r="J15" s="869">
        <f>I15/H15</f>
        <v>1</v>
      </c>
      <c r="K15" s="917"/>
    </row>
    <row r="16" spans="1:11" ht="19.5" customHeight="1" x14ac:dyDescent="0.2">
      <c r="A16" s="199">
        <v>801</v>
      </c>
      <c r="B16" s="200"/>
      <c r="C16" s="200"/>
      <c r="D16" s="201" t="s">
        <v>124</v>
      </c>
      <c r="E16" s="202">
        <f>E20+E17</f>
        <v>260406</v>
      </c>
      <c r="F16" s="203">
        <f>F20+F17</f>
        <v>260406</v>
      </c>
      <c r="G16" s="880">
        <f>F16/E16</f>
        <v>1</v>
      </c>
      <c r="H16" s="216">
        <f>H20+H26+H17</f>
        <v>322015.18</v>
      </c>
      <c r="I16" s="916">
        <f>I17+I20+I26</f>
        <v>322015.18</v>
      </c>
      <c r="J16" s="870">
        <f>I16/H16</f>
        <v>1</v>
      </c>
      <c r="K16" s="921">
        <f t="shared" ref="K16" si="2">K17+K20+K26</f>
        <v>0</v>
      </c>
    </row>
    <row r="17" spans="1:11" ht="25.5" customHeight="1" x14ac:dyDescent="0.2">
      <c r="A17" s="227"/>
      <c r="B17" s="228">
        <v>80103</v>
      </c>
      <c r="C17" s="229"/>
      <c r="D17" s="230" t="s">
        <v>128</v>
      </c>
      <c r="E17" s="231">
        <f>E18</f>
        <v>77211</v>
      </c>
      <c r="F17" s="232">
        <f>F18</f>
        <v>77211</v>
      </c>
      <c r="G17" s="881">
        <f>F17/E17</f>
        <v>1</v>
      </c>
      <c r="H17" s="233">
        <f>SUM(H19:H19)</f>
        <v>77211</v>
      </c>
      <c r="I17" s="234">
        <f>SUM(I19:I19)</f>
        <v>77211</v>
      </c>
      <c r="J17" s="897">
        <f>I17/H17</f>
        <v>1</v>
      </c>
      <c r="K17" s="922">
        <f t="shared" ref="K17" si="3">SUM(K19:K19)</f>
        <v>0</v>
      </c>
    </row>
    <row r="18" spans="1:11" ht="42" customHeight="1" x14ac:dyDescent="0.2">
      <c r="A18" s="227"/>
      <c r="B18" s="235"/>
      <c r="C18" s="236">
        <v>2030</v>
      </c>
      <c r="D18" s="27" t="s">
        <v>117</v>
      </c>
      <c r="E18" s="237">
        <v>77211</v>
      </c>
      <c r="F18" s="238">
        <v>77211</v>
      </c>
      <c r="G18" s="876">
        <f>F18/E18</f>
        <v>1</v>
      </c>
      <c r="H18" s="239"/>
      <c r="I18" s="240"/>
      <c r="J18" s="871"/>
      <c r="K18" s="917">
        <v>0</v>
      </c>
    </row>
    <row r="19" spans="1:11" ht="19.5" customHeight="1" x14ac:dyDescent="0.2">
      <c r="A19" s="227"/>
      <c r="B19" s="241"/>
      <c r="C19" s="64">
        <v>4010</v>
      </c>
      <c r="D19" s="37" t="s">
        <v>207</v>
      </c>
      <c r="E19" s="242"/>
      <c r="F19" s="243"/>
      <c r="G19" s="882"/>
      <c r="H19" s="239">
        <v>77211</v>
      </c>
      <c r="I19" s="210">
        <v>77211</v>
      </c>
      <c r="J19" s="871">
        <f>I19/H19</f>
        <v>1</v>
      </c>
      <c r="K19" s="917"/>
    </row>
    <row r="20" spans="1:11" ht="19.5" customHeight="1" x14ac:dyDescent="0.2">
      <c r="A20" s="1707"/>
      <c r="B20" s="244">
        <v>80104</v>
      </c>
      <c r="C20" s="245"/>
      <c r="D20" s="246" t="s">
        <v>533</v>
      </c>
      <c r="E20" s="206">
        <f>E21+E22</f>
        <v>183195</v>
      </c>
      <c r="F20" s="206">
        <f>F21+F22</f>
        <v>183195</v>
      </c>
      <c r="G20" s="875">
        <f>F20/E20</f>
        <v>1</v>
      </c>
      <c r="H20" s="206">
        <f>SUM(H22:H25)</f>
        <v>223804.18</v>
      </c>
      <c r="I20" s="206">
        <f>SUM(I22:I25)</f>
        <v>223804.18</v>
      </c>
      <c r="J20" s="873">
        <f>I20/H20</f>
        <v>1</v>
      </c>
      <c r="K20" s="901">
        <f t="shared" ref="K20" si="4">SUM(K22:K25)</f>
        <v>0</v>
      </c>
    </row>
    <row r="21" spans="1:11" ht="36" x14ac:dyDescent="0.2">
      <c r="A21" s="1707"/>
      <c r="B21" s="1709"/>
      <c r="C21" s="236">
        <v>2030</v>
      </c>
      <c r="D21" s="27" t="s">
        <v>117</v>
      </c>
      <c r="E21" s="247">
        <v>183195</v>
      </c>
      <c r="F21" s="248">
        <v>183195</v>
      </c>
      <c r="G21" s="883">
        <f>F21/E21</f>
        <v>1</v>
      </c>
      <c r="H21" s="247"/>
      <c r="I21" s="248"/>
      <c r="J21" s="869"/>
      <c r="K21" s="917">
        <v>0</v>
      </c>
    </row>
    <row r="22" spans="1:11" ht="33" customHeight="1" x14ac:dyDescent="0.2">
      <c r="A22" s="1707"/>
      <c r="B22" s="1710"/>
      <c r="C22" s="209">
        <v>2540</v>
      </c>
      <c r="D22" s="249" t="s">
        <v>334</v>
      </c>
      <c r="E22" s="250"/>
      <c r="F22" s="251"/>
      <c r="G22" s="884"/>
      <c r="H22" s="252">
        <v>40609.18</v>
      </c>
      <c r="I22" s="253">
        <v>40609.18</v>
      </c>
      <c r="J22" s="872">
        <f>I22/H22</f>
        <v>1</v>
      </c>
      <c r="K22" s="917"/>
    </row>
    <row r="23" spans="1:11" x14ac:dyDescent="0.2">
      <c r="A23" s="1707"/>
      <c r="B23" s="254"/>
      <c r="C23" s="64">
        <v>4010</v>
      </c>
      <c r="D23" s="37" t="s">
        <v>207</v>
      </c>
      <c r="E23" s="255"/>
      <c r="F23" s="256"/>
      <c r="G23" s="885"/>
      <c r="H23" s="247">
        <v>138595</v>
      </c>
      <c r="I23" s="248">
        <v>138595</v>
      </c>
      <c r="J23" s="872">
        <f t="shared" ref="J23:J25" si="5">I23/H23</f>
        <v>1</v>
      </c>
      <c r="K23" s="917"/>
    </row>
    <row r="24" spans="1:11" ht="25.5" x14ac:dyDescent="0.2">
      <c r="A24" s="1707"/>
      <c r="B24" s="254"/>
      <c r="C24" s="64">
        <v>4240</v>
      </c>
      <c r="D24" s="37" t="s">
        <v>534</v>
      </c>
      <c r="E24" s="255"/>
      <c r="F24" s="256"/>
      <c r="G24" s="885"/>
      <c r="H24" s="247">
        <v>13600</v>
      </c>
      <c r="I24" s="248">
        <v>13600</v>
      </c>
      <c r="J24" s="872">
        <f t="shared" si="5"/>
        <v>1</v>
      </c>
      <c r="K24" s="917"/>
    </row>
    <row r="25" spans="1:11" x14ac:dyDescent="0.2">
      <c r="A25" s="1707"/>
      <c r="B25" s="254"/>
      <c r="C25" s="64">
        <v>4260</v>
      </c>
      <c r="D25" s="37" t="s">
        <v>223</v>
      </c>
      <c r="E25" s="257"/>
      <c r="F25" s="248"/>
      <c r="G25" s="883"/>
      <c r="H25" s="247">
        <v>31000</v>
      </c>
      <c r="I25" s="248">
        <v>31000</v>
      </c>
      <c r="J25" s="872">
        <f t="shared" si="5"/>
        <v>1</v>
      </c>
      <c r="K25" s="917"/>
    </row>
    <row r="26" spans="1:11" ht="19.5" customHeight="1" x14ac:dyDescent="0.2">
      <c r="A26" s="1707"/>
      <c r="B26" s="258">
        <v>80110</v>
      </c>
      <c r="C26" s="229"/>
      <c r="D26" s="205" t="s">
        <v>535</v>
      </c>
      <c r="E26" s="259"/>
      <c r="F26" s="260"/>
      <c r="G26" s="886"/>
      <c r="H26" s="231">
        <f>H27</f>
        <v>21000</v>
      </c>
      <c r="I26" s="893">
        <f>I27</f>
        <v>21000</v>
      </c>
      <c r="J26" s="898">
        <f>I26/H26</f>
        <v>1</v>
      </c>
      <c r="K26" s="901">
        <f t="shared" ref="K26" si="6">K27</f>
        <v>0</v>
      </c>
    </row>
    <row r="27" spans="1:11" ht="31.5" customHeight="1" x14ac:dyDescent="0.2">
      <c r="A27" s="1708"/>
      <c r="B27" s="208"/>
      <c r="C27" s="209">
        <v>2540</v>
      </c>
      <c r="D27" s="249" t="s">
        <v>334</v>
      </c>
      <c r="E27" s="261"/>
      <c r="F27" s="262"/>
      <c r="G27" s="887"/>
      <c r="H27" s="252">
        <v>21000</v>
      </c>
      <c r="I27" s="253">
        <v>21000</v>
      </c>
      <c r="J27" s="869">
        <f>I27/H27</f>
        <v>1</v>
      </c>
      <c r="K27" s="917"/>
    </row>
    <row r="28" spans="1:11" ht="15.75" x14ac:dyDescent="0.2">
      <c r="A28" s="263">
        <v>852</v>
      </c>
      <c r="B28" s="264"/>
      <c r="C28" s="264"/>
      <c r="D28" s="265" t="s">
        <v>141</v>
      </c>
      <c r="E28" s="266">
        <f>E34+E37+E40+E43+E56+E29</f>
        <v>772834.61</v>
      </c>
      <c r="F28" s="266">
        <f>F34+F37+F40+F43+F56+F29</f>
        <v>752024.88</v>
      </c>
      <c r="G28" s="888">
        <f>F28/E28</f>
        <v>0.97307350145718763</v>
      </c>
      <c r="H28" s="266">
        <f>H34+H37+H40+H43+H56+H29</f>
        <v>772834.61</v>
      </c>
      <c r="I28" s="267">
        <f>I34+I37+I40+I43+I56+I29</f>
        <v>752024.88</v>
      </c>
      <c r="J28" s="899">
        <f>I28/H28</f>
        <v>0.97307350145718763</v>
      </c>
      <c r="K28" s="919">
        <f>K29+K34+K37+K40+K43+K56</f>
        <v>20809.730000000007</v>
      </c>
    </row>
    <row r="29" spans="1:11" ht="15.75" x14ac:dyDescent="0.2">
      <c r="A29" s="227"/>
      <c r="B29" s="268">
        <v>85206</v>
      </c>
      <c r="C29" s="269"/>
      <c r="D29" s="270" t="s">
        <v>144</v>
      </c>
      <c r="E29" s="271">
        <f>E30</f>
        <v>33780.61</v>
      </c>
      <c r="F29" s="271">
        <f>F30</f>
        <v>32086.26</v>
      </c>
      <c r="G29" s="889">
        <f>F29/E29</f>
        <v>0.94984252800645097</v>
      </c>
      <c r="H29" s="272">
        <f>SUM(H31:H33)</f>
        <v>33780.609999999993</v>
      </c>
      <c r="I29" s="273">
        <f>SUM(I31:I33)</f>
        <v>32086.260000000002</v>
      </c>
      <c r="J29" s="900">
        <f>I29/H29</f>
        <v>0.9498425280064513</v>
      </c>
      <c r="K29" s="901">
        <f>K30</f>
        <v>1694.3500000000022</v>
      </c>
    </row>
    <row r="30" spans="1:11" ht="36" x14ac:dyDescent="0.2">
      <c r="A30" s="227"/>
      <c r="B30" s="274"/>
      <c r="C30" s="64">
        <v>2030</v>
      </c>
      <c r="D30" s="27" t="s">
        <v>117</v>
      </c>
      <c r="E30" s="275">
        <v>33780.61</v>
      </c>
      <c r="F30" s="276">
        <v>32086.26</v>
      </c>
      <c r="G30" s="890">
        <f>F30/E30</f>
        <v>0.94984252800645097</v>
      </c>
      <c r="H30" s="276"/>
      <c r="I30" s="277"/>
      <c r="J30" s="874"/>
      <c r="K30" s="917">
        <f>E30-F30</f>
        <v>1694.3500000000022</v>
      </c>
    </row>
    <row r="31" spans="1:11" ht="15.75" x14ac:dyDescent="0.2">
      <c r="A31" s="227"/>
      <c r="B31" s="278"/>
      <c r="C31" s="64">
        <v>4010</v>
      </c>
      <c r="D31" s="37" t="s">
        <v>207</v>
      </c>
      <c r="E31" s="279"/>
      <c r="F31" s="280"/>
      <c r="G31" s="891"/>
      <c r="H31" s="276">
        <v>28228.14</v>
      </c>
      <c r="I31" s="277">
        <v>26833.02</v>
      </c>
      <c r="J31" s="874">
        <f>I31/H31</f>
        <v>0.95057697744165937</v>
      </c>
      <c r="K31" s="917"/>
    </row>
    <row r="32" spans="1:11" ht="15.75" x14ac:dyDescent="0.2">
      <c r="A32" s="227"/>
      <c r="B32" s="278"/>
      <c r="C32" s="281">
        <v>4110</v>
      </c>
      <c r="D32" s="37" t="s">
        <v>209</v>
      </c>
      <c r="E32" s="282"/>
      <c r="F32" s="280"/>
      <c r="G32" s="891"/>
      <c r="H32" s="276">
        <v>4860.88</v>
      </c>
      <c r="I32" s="277">
        <v>4598.92</v>
      </c>
      <c r="J32" s="874">
        <f t="shared" ref="J32:J33" si="7">I32/H32</f>
        <v>0.94610852355952013</v>
      </c>
      <c r="K32" s="917"/>
    </row>
    <row r="33" spans="1:11" ht="15.75" x14ac:dyDescent="0.2">
      <c r="A33" s="227"/>
      <c r="B33" s="283"/>
      <c r="C33" s="281">
        <v>4120</v>
      </c>
      <c r="D33" s="37" t="s">
        <v>211</v>
      </c>
      <c r="E33" s="284"/>
      <c r="F33" s="276"/>
      <c r="G33" s="890"/>
      <c r="H33" s="276">
        <v>691.59</v>
      </c>
      <c r="I33" s="277">
        <v>654.32000000000005</v>
      </c>
      <c r="J33" s="874">
        <f t="shared" si="7"/>
        <v>0.94610968926676209</v>
      </c>
      <c r="K33" s="917"/>
    </row>
    <row r="34" spans="1:11" ht="81" customHeight="1" x14ac:dyDescent="0.2">
      <c r="A34" s="24"/>
      <c r="B34" s="75">
        <v>85213</v>
      </c>
      <c r="C34" s="76"/>
      <c r="D34" s="77" t="s">
        <v>439</v>
      </c>
      <c r="E34" s="925">
        <f>E35</f>
        <v>23300</v>
      </c>
      <c r="F34" s="926">
        <f>F35</f>
        <v>21131.53</v>
      </c>
      <c r="G34" s="927">
        <f>F34/E34</f>
        <v>0.90693261802575098</v>
      </c>
      <c r="H34" s="926">
        <f>H36</f>
        <v>23300</v>
      </c>
      <c r="I34" s="928">
        <f>I36</f>
        <v>21131.53</v>
      </c>
      <c r="J34" s="929">
        <f>I34/H34</f>
        <v>0.90693261802575098</v>
      </c>
      <c r="K34" s="930">
        <f>K35</f>
        <v>2168.4700000000012</v>
      </c>
    </row>
    <row r="35" spans="1:11" ht="38.25" customHeight="1" x14ac:dyDescent="0.2">
      <c r="A35" s="24"/>
      <c r="B35" s="25"/>
      <c r="C35" s="64">
        <v>2030</v>
      </c>
      <c r="D35" s="27" t="s">
        <v>117</v>
      </c>
      <c r="E35" s="931">
        <v>23300</v>
      </c>
      <c r="F35" s="932">
        <v>21131.53</v>
      </c>
      <c r="G35" s="933">
        <f>F35/E35</f>
        <v>0.90693261802575098</v>
      </c>
      <c r="H35" s="932"/>
      <c r="I35" s="934"/>
      <c r="J35" s="935"/>
      <c r="K35" s="917">
        <f>E35-F35</f>
        <v>2168.4700000000012</v>
      </c>
    </row>
    <row r="36" spans="1:11" ht="15.75" x14ac:dyDescent="0.2">
      <c r="A36" s="24"/>
      <c r="B36" s="78"/>
      <c r="C36" s="64">
        <v>4130</v>
      </c>
      <c r="D36" s="37" t="s">
        <v>370</v>
      </c>
      <c r="E36" s="936"/>
      <c r="F36" s="937"/>
      <c r="G36" s="938"/>
      <c r="H36" s="932">
        <v>23300</v>
      </c>
      <c r="I36" s="939">
        <v>21131.53</v>
      </c>
      <c r="J36" s="935">
        <f>I36/H36</f>
        <v>0.90693261802575098</v>
      </c>
      <c r="K36" s="917"/>
    </row>
    <row r="37" spans="1:11" ht="32.25" customHeight="1" x14ac:dyDescent="0.2">
      <c r="A37" s="24"/>
      <c r="B37" s="75">
        <v>85214</v>
      </c>
      <c r="C37" s="76"/>
      <c r="D37" s="77" t="s">
        <v>156</v>
      </c>
      <c r="E37" s="925">
        <f>E38</f>
        <v>189626</v>
      </c>
      <c r="F37" s="926">
        <f>F38</f>
        <v>189626</v>
      </c>
      <c r="G37" s="927">
        <f>F37/E37</f>
        <v>1</v>
      </c>
      <c r="H37" s="926">
        <f>H39</f>
        <v>189626</v>
      </c>
      <c r="I37" s="928">
        <f>I39</f>
        <v>189626</v>
      </c>
      <c r="J37" s="929">
        <f>I37/H37</f>
        <v>1</v>
      </c>
      <c r="K37" s="930">
        <f t="shared" ref="K37" si="8">K39</f>
        <v>0</v>
      </c>
    </row>
    <row r="38" spans="1:11" ht="39" customHeight="1" x14ac:dyDescent="0.2">
      <c r="A38" s="24"/>
      <c r="B38" s="25"/>
      <c r="C38" s="64">
        <v>2030</v>
      </c>
      <c r="D38" s="27" t="s">
        <v>117</v>
      </c>
      <c r="E38" s="931">
        <v>189626</v>
      </c>
      <c r="F38" s="932">
        <v>189626</v>
      </c>
      <c r="G38" s="933">
        <f>F38/E38</f>
        <v>1</v>
      </c>
      <c r="H38" s="932"/>
      <c r="I38" s="934"/>
      <c r="J38" s="935"/>
      <c r="K38" s="917">
        <v>0</v>
      </c>
    </row>
    <row r="39" spans="1:11" ht="15.75" x14ac:dyDescent="0.2">
      <c r="A39" s="24"/>
      <c r="B39" s="78"/>
      <c r="C39" s="64">
        <v>3110</v>
      </c>
      <c r="D39" s="37" t="s">
        <v>364</v>
      </c>
      <c r="E39" s="936"/>
      <c r="F39" s="937"/>
      <c r="G39" s="938"/>
      <c r="H39" s="932">
        <v>189626</v>
      </c>
      <c r="I39" s="934">
        <v>189626</v>
      </c>
      <c r="J39" s="935">
        <f>I39/H39</f>
        <v>1</v>
      </c>
      <c r="K39" s="917"/>
    </row>
    <row r="40" spans="1:11" ht="15.75" x14ac:dyDescent="0.2">
      <c r="A40" s="24"/>
      <c r="B40" s="41">
        <v>85216</v>
      </c>
      <c r="C40" s="19"/>
      <c r="D40" s="20" t="s">
        <v>160</v>
      </c>
      <c r="E40" s="940">
        <f>SUM(E41:E41)</f>
        <v>259680</v>
      </c>
      <c r="F40" s="941">
        <f>F41</f>
        <v>242733.09</v>
      </c>
      <c r="G40" s="942">
        <f>F40/E40</f>
        <v>0.93473925600739372</v>
      </c>
      <c r="H40" s="943">
        <f>SUM(H42)</f>
        <v>259680</v>
      </c>
      <c r="I40" s="944">
        <f>I42</f>
        <v>242733.09</v>
      </c>
      <c r="J40" s="945">
        <f>I40/H40</f>
        <v>0.93473925600739372</v>
      </c>
      <c r="K40" s="946">
        <f>K41</f>
        <v>16946.910000000003</v>
      </c>
    </row>
    <row r="41" spans="1:11" ht="41.25" customHeight="1" x14ac:dyDescent="0.2">
      <c r="A41" s="24"/>
      <c r="B41" s="25"/>
      <c r="C41" s="64">
        <v>2030</v>
      </c>
      <c r="D41" s="27" t="s">
        <v>117</v>
      </c>
      <c r="E41" s="931">
        <v>259680</v>
      </c>
      <c r="F41" s="932">
        <v>242733.09</v>
      </c>
      <c r="G41" s="933">
        <f>F41/E41</f>
        <v>0.93473925600739372</v>
      </c>
      <c r="H41" s="937"/>
      <c r="I41" s="934"/>
      <c r="J41" s="947"/>
      <c r="K41" s="917">
        <f>E41-F41</f>
        <v>16946.910000000003</v>
      </c>
    </row>
    <row r="42" spans="1:11" ht="15.75" x14ac:dyDescent="0.2">
      <c r="A42" s="24"/>
      <c r="B42" s="32"/>
      <c r="C42" s="64">
        <v>3110</v>
      </c>
      <c r="D42" s="27" t="s">
        <v>364</v>
      </c>
      <c r="E42" s="931"/>
      <c r="F42" s="932"/>
      <c r="G42" s="933"/>
      <c r="H42" s="932">
        <v>259680</v>
      </c>
      <c r="I42" s="934">
        <v>242733.09</v>
      </c>
      <c r="J42" s="935">
        <f>I42/H42</f>
        <v>0.93473925600739372</v>
      </c>
      <c r="K42" s="917"/>
    </row>
    <row r="43" spans="1:11" ht="15.75" x14ac:dyDescent="0.2">
      <c r="A43" s="24"/>
      <c r="B43" s="75">
        <v>85219</v>
      </c>
      <c r="C43" s="19"/>
      <c r="D43" s="20" t="s">
        <v>162</v>
      </c>
      <c r="E43" s="940">
        <f>E44</f>
        <v>125718</v>
      </c>
      <c r="F43" s="940">
        <f>F44</f>
        <v>125718</v>
      </c>
      <c r="G43" s="942">
        <f>F43/E43</f>
        <v>1</v>
      </c>
      <c r="H43" s="943">
        <f>SUM(H45:H55)</f>
        <v>125718</v>
      </c>
      <c r="I43" s="928">
        <f>SUM(I45:I55)</f>
        <v>125718</v>
      </c>
      <c r="J43" s="929">
        <f>I43/H43</f>
        <v>1</v>
      </c>
      <c r="K43" s="930">
        <f t="shared" ref="K43" si="9">SUM(K45:K55)</f>
        <v>0</v>
      </c>
    </row>
    <row r="44" spans="1:11" ht="39" customHeight="1" x14ac:dyDescent="0.2">
      <c r="A44" s="24"/>
      <c r="B44" s="25"/>
      <c r="C44" s="69">
        <v>2030</v>
      </c>
      <c r="D44" s="285" t="s">
        <v>117</v>
      </c>
      <c r="E44" s="948">
        <v>125718</v>
      </c>
      <c r="F44" s="949">
        <v>125718</v>
      </c>
      <c r="G44" s="950">
        <f>F44/E44</f>
        <v>1</v>
      </c>
      <c r="H44" s="951"/>
      <c r="I44" s="952"/>
      <c r="J44" s="953"/>
      <c r="K44" s="917">
        <v>0</v>
      </c>
    </row>
    <row r="45" spans="1:11" ht="25.5" x14ac:dyDescent="0.2">
      <c r="A45" s="24"/>
      <c r="B45" s="32"/>
      <c r="C45" s="64">
        <v>3020</v>
      </c>
      <c r="D45" s="71" t="s">
        <v>536</v>
      </c>
      <c r="E45" s="954"/>
      <c r="F45" s="955"/>
      <c r="G45" s="956"/>
      <c r="H45" s="932">
        <v>900</v>
      </c>
      <c r="I45" s="934">
        <v>900</v>
      </c>
      <c r="J45" s="935">
        <f>I45/H45</f>
        <v>1</v>
      </c>
      <c r="K45" s="917"/>
    </row>
    <row r="46" spans="1:11" ht="15.75" x14ac:dyDescent="0.2">
      <c r="A46" s="24"/>
      <c r="B46" s="32"/>
      <c r="C46" s="64">
        <v>4010</v>
      </c>
      <c r="D46" s="37" t="s">
        <v>207</v>
      </c>
      <c r="E46" s="954"/>
      <c r="F46" s="955"/>
      <c r="G46" s="956"/>
      <c r="H46" s="932">
        <v>78671</v>
      </c>
      <c r="I46" s="934">
        <v>78671</v>
      </c>
      <c r="J46" s="935">
        <f t="shared" ref="J46:J55" si="10">I46/H46</f>
        <v>1</v>
      </c>
      <c r="K46" s="917"/>
    </row>
    <row r="47" spans="1:11" ht="15.75" x14ac:dyDescent="0.2">
      <c r="A47" s="68"/>
      <c r="B47" s="32"/>
      <c r="C47" s="64">
        <v>4040</v>
      </c>
      <c r="D47" s="37" t="s">
        <v>433</v>
      </c>
      <c r="E47" s="954"/>
      <c r="F47" s="955"/>
      <c r="G47" s="956"/>
      <c r="H47" s="932">
        <v>14719</v>
      </c>
      <c r="I47" s="952">
        <v>14719</v>
      </c>
      <c r="J47" s="935">
        <f t="shared" si="10"/>
        <v>1</v>
      </c>
      <c r="K47" s="917"/>
    </row>
    <row r="48" spans="1:11" ht="15.75" x14ac:dyDescent="0.2">
      <c r="A48" s="68"/>
      <c r="B48" s="32"/>
      <c r="C48" s="281">
        <v>4110</v>
      </c>
      <c r="D48" s="37" t="s">
        <v>209</v>
      </c>
      <c r="E48" s="954"/>
      <c r="F48" s="955"/>
      <c r="G48" s="956"/>
      <c r="H48" s="932">
        <v>12979</v>
      </c>
      <c r="I48" s="952">
        <v>12979</v>
      </c>
      <c r="J48" s="935">
        <f t="shared" si="10"/>
        <v>1</v>
      </c>
      <c r="K48" s="917"/>
    </row>
    <row r="49" spans="1:11" ht="15.75" x14ac:dyDescent="0.2">
      <c r="A49" s="24"/>
      <c r="B49" s="32"/>
      <c r="C49" s="281">
        <v>4120</v>
      </c>
      <c r="D49" s="37" t="s">
        <v>211</v>
      </c>
      <c r="E49" s="954"/>
      <c r="F49" s="955"/>
      <c r="G49" s="956"/>
      <c r="H49" s="932">
        <v>1847</v>
      </c>
      <c r="I49" s="934">
        <v>1847</v>
      </c>
      <c r="J49" s="935">
        <f t="shared" si="10"/>
        <v>1</v>
      </c>
      <c r="K49" s="917"/>
    </row>
    <row r="50" spans="1:11" ht="15.75" x14ac:dyDescent="0.2">
      <c r="A50" s="24"/>
      <c r="B50" s="32"/>
      <c r="C50" s="64">
        <v>4210</v>
      </c>
      <c r="D50" s="37" t="s">
        <v>213</v>
      </c>
      <c r="E50" s="954"/>
      <c r="F50" s="955"/>
      <c r="G50" s="956"/>
      <c r="H50" s="932">
        <v>400</v>
      </c>
      <c r="I50" s="952">
        <v>400</v>
      </c>
      <c r="J50" s="935">
        <f t="shared" si="10"/>
        <v>1</v>
      </c>
      <c r="K50" s="917"/>
    </row>
    <row r="51" spans="1:11" ht="15.75" x14ac:dyDescent="0.2">
      <c r="A51" s="24"/>
      <c r="B51" s="32"/>
      <c r="C51" s="64">
        <v>4260</v>
      </c>
      <c r="D51" s="37" t="s">
        <v>223</v>
      </c>
      <c r="E51" s="954"/>
      <c r="F51" s="955"/>
      <c r="G51" s="956"/>
      <c r="H51" s="932">
        <v>1000</v>
      </c>
      <c r="I51" s="952">
        <v>1000</v>
      </c>
      <c r="J51" s="935">
        <f t="shared" si="10"/>
        <v>1</v>
      </c>
      <c r="K51" s="917"/>
    </row>
    <row r="52" spans="1:11" ht="15.75" x14ac:dyDescent="0.2">
      <c r="A52" s="24"/>
      <c r="B52" s="32"/>
      <c r="C52" s="64">
        <v>4300</v>
      </c>
      <c r="D52" s="37" t="s">
        <v>215</v>
      </c>
      <c r="E52" s="954"/>
      <c r="F52" s="955"/>
      <c r="G52" s="956"/>
      <c r="H52" s="932">
        <v>800</v>
      </c>
      <c r="I52" s="952">
        <v>800</v>
      </c>
      <c r="J52" s="935">
        <f t="shared" si="10"/>
        <v>1</v>
      </c>
      <c r="K52" s="917"/>
    </row>
    <row r="53" spans="1:11" ht="27" customHeight="1" x14ac:dyDescent="0.2">
      <c r="A53" s="24"/>
      <c r="B53" s="32"/>
      <c r="C53" s="64">
        <v>4400</v>
      </c>
      <c r="D53" s="37" t="s">
        <v>366</v>
      </c>
      <c r="E53" s="954"/>
      <c r="F53" s="955"/>
      <c r="G53" s="956"/>
      <c r="H53" s="932">
        <v>3542</v>
      </c>
      <c r="I53" s="952">
        <v>3542</v>
      </c>
      <c r="J53" s="935">
        <f t="shared" si="10"/>
        <v>1</v>
      </c>
      <c r="K53" s="917"/>
    </row>
    <row r="54" spans="1:11" ht="30.75" customHeight="1" x14ac:dyDescent="0.2">
      <c r="A54" s="24"/>
      <c r="B54" s="32"/>
      <c r="C54" s="64">
        <v>4440</v>
      </c>
      <c r="D54" s="37" t="s">
        <v>297</v>
      </c>
      <c r="E54" s="954"/>
      <c r="F54" s="955"/>
      <c r="G54" s="956"/>
      <c r="H54" s="932">
        <v>10360</v>
      </c>
      <c r="I54" s="952">
        <v>10360</v>
      </c>
      <c r="J54" s="935">
        <f t="shared" si="10"/>
        <v>1</v>
      </c>
      <c r="K54" s="917"/>
    </row>
    <row r="55" spans="1:11" ht="30.75" customHeight="1" x14ac:dyDescent="0.2">
      <c r="A55" s="24"/>
      <c r="B55" s="32"/>
      <c r="C55" s="81">
        <v>4700</v>
      </c>
      <c r="D55" s="82" t="s">
        <v>432</v>
      </c>
      <c r="E55" s="957"/>
      <c r="F55" s="955"/>
      <c r="G55" s="956"/>
      <c r="H55" s="958">
        <v>500</v>
      </c>
      <c r="I55" s="959">
        <v>500</v>
      </c>
      <c r="J55" s="935">
        <f t="shared" si="10"/>
        <v>1</v>
      </c>
      <c r="K55" s="917"/>
    </row>
    <row r="56" spans="1:11" ht="15.75" x14ac:dyDescent="0.2">
      <c r="A56" s="24"/>
      <c r="B56" s="286">
        <v>85295</v>
      </c>
      <c r="C56" s="286"/>
      <c r="D56" s="287" t="s">
        <v>8</v>
      </c>
      <c r="E56" s="960">
        <f>E57</f>
        <v>140730</v>
      </c>
      <c r="F56" s="960">
        <f>F57</f>
        <v>140730</v>
      </c>
      <c r="G56" s="961"/>
      <c r="H56" s="962">
        <f>H58</f>
        <v>140730</v>
      </c>
      <c r="I56" s="960">
        <f>I58</f>
        <v>140730</v>
      </c>
      <c r="J56" s="963">
        <f>I56/H56</f>
        <v>1</v>
      </c>
      <c r="K56" s="922">
        <f t="shared" ref="K56" si="11">K58</f>
        <v>0</v>
      </c>
    </row>
    <row r="57" spans="1:11" ht="40.5" customHeight="1" x14ac:dyDescent="0.2">
      <c r="A57" s="24"/>
      <c r="B57" s="32"/>
      <c r="C57" s="69">
        <v>2030</v>
      </c>
      <c r="D57" s="288" t="s">
        <v>117</v>
      </c>
      <c r="E57" s="952">
        <v>140730</v>
      </c>
      <c r="F57" s="952">
        <v>140730</v>
      </c>
      <c r="G57" s="950">
        <f>F57/E57</f>
        <v>1</v>
      </c>
      <c r="H57" s="958"/>
      <c r="I57" s="954"/>
      <c r="J57" s="964"/>
      <c r="K57" s="917">
        <v>0</v>
      </c>
    </row>
    <row r="58" spans="1:11" ht="15.75" x14ac:dyDescent="0.2">
      <c r="A58" s="24"/>
      <c r="B58" s="32"/>
      <c r="C58" s="81">
        <v>3110</v>
      </c>
      <c r="D58" s="289" t="s">
        <v>364</v>
      </c>
      <c r="E58" s="957"/>
      <c r="F58" s="955"/>
      <c r="G58" s="956"/>
      <c r="H58" s="965">
        <v>140730</v>
      </c>
      <c r="I58" s="959">
        <v>140730</v>
      </c>
      <c r="J58" s="966">
        <f>I58/H58</f>
        <v>1</v>
      </c>
      <c r="K58" s="917"/>
    </row>
    <row r="59" spans="1:11" x14ac:dyDescent="0.2">
      <c r="A59" s="290">
        <v>854</v>
      </c>
      <c r="B59" s="291"/>
      <c r="C59" s="292"/>
      <c r="D59" s="293" t="s">
        <v>175</v>
      </c>
      <c r="E59" s="967">
        <f t="shared" ref="E59:K59" si="12">E60</f>
        <v>452941</v>
      </c>
      <c r="F59" s="968">
        <f t="shared" si="12"/>
        <v>452941</v>
      </c>
      <c r="G59" s="969">
        <f>F59/E59</f>
        <v>1</v>
      </c>
      <c r="H59" s="967">
        <f t="shared" si="12"/>
        <v>452941</v>
      </c>
      <c r="I59" s="970">
        <f t="shared" si="12"/>
        <v>452941</v>
      </c>
      <c r="J59" s="971">
        <f>I59/H59</f>
        <v>1</v>
      </c>
      <c r="K59" s="972">
        <f t="shared" si="12"/>
        <v>0</v>
      </c>
    </row>
    <row r="60" spans="1:11" ht="15.75" x14ac:dyDescent="0.2">
      <c r="A60" s="24"/>
      <c r="B60" s="286">
        <v>85415</v>
      </c>
      <c r="C60" s="286"/>
      <c r="D60" s="287" t="s">
        <v>177</v>
      </c>
      <c r="E60" s="960">
        <f>E61</f>
        <v>452941</v>
      </c>
      <c r="F60" s="960">
        <f>F61</f>
        <v>452941</v>
      </c>
      <c r="G60" s="961">
        <f>F60/E60</f>
        <v>1</v>
      </c>
      <c r="H60" s="962">
        <f>H62</f>
        <v>452941</v>
      </c>
      <c r="I60" s="960">
        <f>I62</f>
        <v>452941</v>
      </c>
      <c r="J60" s="963">
        <f>I60/H60</f>
        <v>1</v>
      </c>
      <c r="K60" s="922">
        <f t="shared" ref="K60" si="13">K62</f>
        <v>0</v>
      </c>
    </row>
    <row r="61" spans="1:11" ht="40.5" customHeight="1" x14ac:dyDescent="0.2">
      <c r="A61" s="24"/>
      <c r="B61" s="32"/>
      <c r="C61" s="69">
        <v>2030</v>
      </c>
      <c r="D61" s="288" t="s">
        <v>117</v>
      </c>
      <c r="E61" s="973">
        <v>452941</v>
      </c>
      <c r="F61" s="973">
        <v>452941</v>
      </c>
      <c r="G61" s="974">
        <f>F61/E61</f>
        <v>1</v>
      </c>
      <c r="H61" s="975"/>
      <c r="I61" s="976"/>
      <c r="J61" s="977"/>
      <c r="K61" s="917">
        <v>0</v>
      </c>
    </row>
    <row r="62" spans="1:11" ht="16.5" thickBot="1" x14ac:dyDescent="0.25">
      <c r="A62" s="24"/>
      <c r="B62" s="32"/>
      <c r="C62" s="64">
        <v>3240</v>
      </c>
      <c r="D62" s="27" t="s">
        <v>332</v>
      </c>
      <c r="E62" s="978"/>
      <c r="F62" s="975"/>
      <c r="G62" s="979"/>
      <c r="H62" s="980">
        <v>452941</v>
      </c>
      <c r="I62" s="981">
        <v>452941</v>
      </c>
      <c r="J62" s="982">
        <f>I62/H62</f>
        <v>1</v>
      </c>
      <c r="K62" s="917"/>
    </row>
    <row r="63" spans="1:11" ht="15.75" thickBot="1" x14ac:dyDescent="0.25">
      <c r="A63" s="294"/>
      <c r="B63" s="295"/>
      <c r="C63" s="295"/>
      <c r="D63" s="296" t="s">
        <v>440</v>
      </c>
      <c r="E63" s="297">
        <f t="shared" ref="E63:K63" si="14">E28+E59+E9+E16+E13</f>
        <v>1550457.5599999998</v>
      </c>
      <c r="F63" s="297">
        <f t="shared" si="14"/>
        <v>1529647.8299999998</v>
      </c>
      <c r="G63" s="892">
        <f>F63/E63</f>
        <v>0.98657832981897298</v>
      </c>
      <c r="H63" s="298">
        <f t="shared" si="14"/>
        <v>1550457.5599999998</v>
      </c>
      <c r="I63" s="297">
        <f t="shared" si="14"/>
        <v>1529647.8299999998</v>
      </c>
      <c r="J63" s="892">
        <f>I63/H63</f>
        <v>0.98657832981897298</v>
      </c>
      <c r="K63" s="845">
        <f t="shared" si="14"/>
        <v>20809.730000000007</v>
      </c>
    </row>
  </sheetData>
  <mergeCells count="17">
    <mergeCell ref="K7:K8"/>
    <mergeCell ref="A20:A27"/>
    <mergeCell ref="B21:B22"/>
    <mergeCell ref="A10:A12"/>
    <mergeCell ref="A14:A15"/>
    <mergeCell ref="A7:A8"/>
    <mergeCell ref="B7:B8"/>
    <mergeCell ref="C7:C8"/>
    <mergeCell ref="D7:D8"/>
    <mergeCell ref="E7:F7"/>
    <mergeCell ref="G7:G8"/>
    <mergeCell ref="J7:J8"/>
    <mergeCell ref="H2:J2"/>
    <mergeCell ref="H3:J3"/>
    <mergeCell ref="A5:J5"/>
    <mergeCell ref="A6:J6"/>
    <mergeCell ref="H7:I7"/>
  </mergeCells>
  <pageMargins left="0.51181102362204722" right="0" top="0.94488188976377963" bottom="0.74803149606299213" header="0.31496062992125984" footer="0.31496062992125984"/>
  <pageSetup paperSize="9" orientation="landscape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workbookViewId="0">
      <selection activeCell="B33" sqref="B33:D33"/>
    </sheetView>
  </sheetViews>
  <sheetFormatPr defaultRowHeight="11.25" x14ac:dyDescent="0.2"/>
  <cols>
    <col min="1" max="1" width="4.7109375" style="118" customWidth="1"/>
    <col min="2" max="2" width="6.28515625" style="118" customWidth="1"/>
    <col min="3" max="3" width="6" style="118" customWidth="1"/>
    <col min="4" max="4" width="34.5703125" style="118" customWidth="1"/>
    <col min="5" max="6" width="13.42578125" style="118" customWidth="1"/>
    <col min="7" max="7" width="8.42578125" style="118" customWidth="1"/>
    <col min="8" max="16384" width="9.140625" style="118"/>
  </cols>
  <sheetData>
    <row r="1" spans="1:7" ht="27" customHeight="1" x14ac:dyDescent="0.2">
      <c r="A1" s="299"/>
      <c r="B1" s="299"/>
      <c r="C1" s="299"/>
      <c r="D1" s="300"/>
      <c r="E1" s="1726" t="s">
        <v>774</v>
      </c>
      <c r="F1" s="1726"/>
      <c r="G1" s="1726"/>
    </row>
    <row r="2" spans="1:7" ht="12.75" x14ac:dyDescent="0.2">
      <c r="A2" s="299"/>
      <c r="B2" s="299"/>
      <c r="C2" s="299"/>
      <c r="D2" s="301"/>
      <c r="E2" s="302"/>
    </row>
    <row r="3" spans="1:7" ht="15.75" x14ac:dyDescent="0.2">
      <c r="A3" s="1727" t="s">
        <v>775</v>
      </c>
      <c r="B3" s="1727"/>
      <c r="C3" s="1727"/>
      <c r="D3" s="1727"/>
      <c r="E3" s="1727"/>
      <c r="F3" s="1727"/>
      <c r="G3" s="1727"/>
    </row>
    <row r="4" spans="1:7" ht="15" x14ac:dyDescent="0.2">
      <c r="A4" s="303"/>
      <c r="B4" s="303"/>
      <c r="C4" s="303"/>
      <c r="D4" s="304"/>
      <c r="E4" s="305"/>
    </row>
    <row r="5" spans="1:7" ht="15.75" x14ac:dyDescent="0.2">
      <c r="A5" s="1727" t="s">
        <v>537</v>
      </c>
      <c r="B5" s="1727"/>
      <c r="C5" s="1727"/>
      <c r="D5" s="1727"/>
      <c r="E5" s="1727"/>
    </row>
    <row r="6" spans="1:7" ht="16.5" thickBot="1" x14ac:dyDescent="0.25">
      <c r="A6" s="306"/>
      <c r="B6" s="306"/>
      <c r="C6" s="306"/>
      <c r="D6" s="306"/>
      <c r="E6" s="306"/>
    </row>
    <row r="7" spans="1:7" ht="45.75" customHeight="1" thickBot="1" x14ac:dyDescent="0.25">
      <c r="A7" s="904" t="s">
        <v>0</v>
      </c>
      <c r="B7" s="905" t="s">
        <v>1</v>
      </c>
      <c r="C7" s="906" t="s">
        <v>426</v>
      </c>
      <c r="D7" s="310" t="s">
        <v>3</v>
      </c>
      <c r="E7" s="311" t="s">
        <v>776</v>
      </c>
      <c r="F7" s="312" t="s">
        <v>711</v>
      </c>
      <c r="G7" s="1036" t="s">
        <v>750</v>
      </c>
    </row>
    <row r="8" spans="1:7" ht="30.75" customHeight="1" thickBot="1" x14ac:dyDescent="0.25">
      <c r="A8" s="313" t="s">
        <v>538</v>
      </c>
      <c r="B8" s="1728" t="s">
        <v>539</v>
      </c>
      <c r="C8" s="1728"/>
      <c r="D8" s="1729"/>
      <c r="E8" s="314">
        <f>E9+E17+E33</f>
        <v>3466998</v>
      </c>
      <c r="F8" s="314">
        <f>F9+F17+F34</f>
        <v>3407014.36</v>
      </c>
      <c r="G8" s="1045">
        <f t="shared" ref="G8:G39" si="0">F8/E8</f>
        <v>0.98269868052995701</v>
      </c>
    </row>
    <row r="9" spans="1:7" ht="25.5" customHeight="1" x14ac:dyDescent="0.2">
      <c r="A9" s="315" t="s">
        <v>540</v>
      </c>
      <c r="B9" s="1730" t="s">
        <v>541</v>
      </c>
      <c r="C9" s="1730"/>
      <c r="D9" s="1730"/>
      <c r="E9" s="316">
        <f>SUM(E10)</f>
        <v>1368300</v>
      </c>
      <c r="F9" s="316">
        <f>F10</f>
        <v>1368300</v>
      </c>
      <c r="G9" s="1044">
        <f t="shared" si="0"/>
        <v>1</v>
      </c>
    </row>
    <row r="10" spans="1:7" ht="24" x14ac:dyDescent="0.2">
      <c r="A10" s="1052">
        <v>921</v>
      </c>
      <c r="B10" s="1053"/>
      <c r="C10" s="1054"/>
      <c r="D10" s="1055" t="s">
        <v>193</v>
      </c>
      <c r="E10" s="1056">
        <f>E11+E13+E15</f>
        <v>1368300</v>
      </c>
      <c r="F10" s="1056">
        <f t="shared" ref="F10" si="1">F11+F13+F15</f>
        <v>1368300</v>
      </c>
      <c r="G10" s="1057">
        <f t="shared" si="0"/>
        <v>1</v>
      </c>
    </row>
    <row r="11" spans="1:7" ht="12" x14ac:dyDescent="0.2">
      <c r="A11" s="317"/>
      <c r="B11" s="318">
        <v>92109</v>
      </c>
      <c r="C11" s="319"/>
      <c r="D11" s="320" t="s">
        <v>406</v>
      </c>
      <c r="E11" s="321">
        <f>E12</f>
        <v>724800</v>
      </c>
      <c r="F11" s="321">
        <f t="shared" ref="F11" si="2">F12</f>
        <v>724800</v>
      </c>
      <c r="G11" s="1040">
        <f t="shared" si="0"/>
        <v>1</v>
      </c>
    </row>
    <row r="12" spans="1:7" ht="24" x14ac:dyDescent="0.2">
      <c r="A12" s="322"/>
      <c r="B12" s="323"/>
      <c r="C12" s="324">
        <v>2480</v>
      </c>
      <c r="D12" s="325" t="s">
        <v>408</v>
      </c>
      <c r="E12" s="326">
        <v>724800</v>
      </c>
      <c r="F12" s="327">
        <v>724800</v>
      </c>
      <c r="G12" s="1041">
        <f t="shared" si="0"/>
        <v>1</v>
      </c>
    </row>
    <row r="13" spans="1:7" ht="12" x14ac:dyDescent="0.2">
      <c r="A13" s="322"/>
      <c r="B13" s="318">
        <v>92116</v>
      </c>
      <c r="C13" s="319"/>
      <c r="D13" s="320" t="s">
        <v>412</v>
      </c>
      <c r="E13" s="321">
        <f>E14</f>
        <v>277900</v>
      </c>
      <c r="F13" s="321">
        <f t="shared" ref="F13" si="3">F14</f>
        <v>277900</v>
      </c>
      <c r="G13" s="1040">
        <f t="shared" si="0"/>
        <v>1</v>
      </c>
    </row>
    <row r="14" spans="1:7" ht="24" x14ac:dyDescent="0.2">
      <c r="A14" s="322"/>
      <c r="B14" s="323"/>
      <c r="C14" s="324">
        <v>2480</v>
      </c>
      <c r="D14" s="325" t="s">
        <v>408</v>
      </c>
      <c r="E14" s="326">
        <v>277900</v>
      </c>
      <c r="F14" s="327">
        <v>277900</v>
      </c>
      <c r="G14" s="1041">
        <f t="shared" si="0"/>
        <v>1</v>
      </c>
    </row>
    <row r="15" spans="1:7" ht="12" x14ac:dyDescent="0.2">
      <c r="A15" s="322"/>
      <c r="B15" s="318">
        <v>92118</v>
      </c>
      <c r="C15" s="328"/>
      <c r="D15" s="329" t="s">
        <v>414</v>
      </c>
      <c r="E15" s="330">
        <f>E16</f>
        <v>365600</v>
      </c>
      <c r="F15" s="330">
        <f t="shared" ref="F15" si="4">F16</f>
        <v>365600</v>
      </c>
      <c r="G15" s="1042">
        <f t="shared" si="0"/>
        <v>1</v>
      </c>
    </row>
    <row r="16" spans="1:7" ht="24.75" thickBot="1" x14ac:dyDescent="0.25">
      <c r="A16" s="331"/>
      <c r="B16" s="332"/>
      <c r="C16" s="333">
        <v>2480</v>
      </c>
      <c r="D16" s="334" t="s">
        <v>408</v>
      </c>
      <c r="E16" s="335">
        <v>365600</v>
      </c>
      <c r="F16" s="1034">
        <v>365600</v>
      </c>
      <c r="G16" s="1043">
        <f t="shared" si="0"/>
        <v>1</v>
      </c>
    </row>
    <row r="17" spans="1:7" ht="31.5" customHeight="1" x14ac:dyDescent="0.2">
      <c r="A17" s="336" t="s">
        <v>447</v>
      </c>
      <c r="B17" s="1721" t="s">
        <v>542</v>
      </c>
      <c r="C17" s="1721"/>
      <c r="D17" s="1722"/>
      <c r="E17" s="1035">
        <f>E28+E21+E18</f>
        <v>1617355</v>
      </c>
      <c r="F17" s="1035">
        <f t="shared" ref="F17" si="5">F28+F21+F18</f>
        <v>1559714.31</v>
      </c>
      <c r="G17" s="1046">
        <f t="shared" si="0"/>
        <v>0.96436113902019038</v>
      </c>
    </row>
    <row r="18" spans="1:7" ht="19.5" customHeight="1" x14ac:dyDescent="0.2">
      <c r="A18" s="337">
        <v>600</v>
      </c>
      <c r="B18" s="338"/>
      <c r="C18" s="338"/>
      <c r="D18" s="339" t="s">
        <v>543</v>
      </c>
      <c r="E18" s="340">
        <f t="shared" ref="E18:F19" si="6">E19</f>
        <v>100000</v>
      </c>
      <c r="F18" s="341">
        <f t="shared" si="6"/>
        <v>51193.29</v>
      </c>
      <c r="G18" s="1051">
        <f t="shared" si="0"/>
        <v>0.51193290000000002</v>
      </c>
    </row>
    <row r="19" spans="1:7" ht="17.25" customHeight="1" x14ac:dyDescent="0.2">
      <c r="A19" s="342"/>
      <c r="B19" s="343">
        <v>60004</v>
      </c>
      <c r="C19" s="343"/>
      <c r="D19" s="343" t="s">
        <v>225</v>
      </c>
      <c r="E19" s="344">
        <f t="shared" si="6"/>
        <v>100000</v>
      </c>
      <c r="F19" s="345">
        <f t="shared" si="6"/>
        <v>51193.29</v>
      </c>
      <c r="G19" s="1047">
        <f t="shared" si="0"/>
        <v>0.51193290000000002</v>
      </c>
    </row>
    <row r="20" spans="1:7" ht="54" customHeight="1" x14ac:dyDescent="0.2">
      <c r="A20" s="346"/>
      <c r="B20" s="347"/>
      <c r="C20" s="348">
        <v>2310</v>
      </c>
      <c r="D20" s="349" t="s">
        <v>544</v>
      </c>
      <c r="E20" s="1058">
        <v>100000</v>
      </c>
      <c r="F20" s="1059">
        <v>51193.29</v>
      </c>
      <c r="G20" s="1048">
        <f t="shared" si="0"/>
        <v>0.51193290000000002</v>
      </c>
    </row>
    <row r="21" spans="1:7" ht="24" customHeight="1" x14ac:dyDescent="0.2">
      <c r="A21" s="350">
        <v>801</v>
      </c>
      <c r="B21" s="351"/>
      <c r="C21" s="351"/>
      <c r="D21" s="352" t="s">
        <v>124</v>
      </c>
      <c r="E21" s="353">
        <f>E24+E26+E22</f>
        <v>1407355</v>
      </c>
      <c r="F21" s="353">
        <f>F22+F24+F26</f>
        <v>1404062.29</v>
      </c>
      <c r="G21" s="1060">
        <f t="shared" si="0"/>
        <v>0.99766035577377421</v>
      </c>
    </row>
    <row r="22" spans="1:7" ht="24" x14ac:dyDescent="0.2">
      <c r="A22" s="354"/>
      <c r="B22" s="343">
        <v>80103</v>
      </c>
      <c r="C22" s="343"/>
      <c r="D22" s="355" t="s">
        <v>128</v>
      </c>
      <c r="E22" s="356">
        <f>E23</f>
        <v>3600</v>
      </c>
      <c r="F22" s="356">
        <f t="shared" ref="F22:F24" si="7">F23</f>
        <v>2864.96</v>
      </c>
      <c r="G22" s="1061">
        <f t="shared" si="0"/>
        <v>0.79582222222222221</v>
      </c>
    </row>
    <row r="23" spans="1:7" ht="48" x14ac:dyDescent="0.2">
      <c r="A23" s="357"/>
      <c r="B23" s="347"/>
      <c r="C23" s="348">
        <v>2310</v>
      </c>
      <c r="D23" s="358" t="s">
        <v>544</v>
      </c>
      <c r="E23" s="1059">
        <v>3600</v>
      </c>
      <c r="F23" s="1062">
        <v>2864.96</v>
      </c>
      <c r="G23" s="1041">
        <f t="shared" si="0"/>
        <v>0.79582222222222221</v>
      </c>
    </row>
    <row r="24" spans="1:7" ht="12" x14ac:dyDescent="0.2">
      <c r="A24" s="1037"/>
      <c r="B24" s="343">
        <v>80104</v>
      </c>
      <c r="C24" s="343"/>
      <c r="D24" s="355" t="s">
        <v>533</v>
      </c>
      <c r="E24" s="356">
        <f>E25</f>
        <v>50191</v>
      </c>
      <c r="F24" s="356">
        <f t="shared" si="7"/>
        <v>47633.33</v>
      </c>
      <c r="G24" s="1049">
        <f t="shared" si="0"/>
        <v>0.94904126237771713</v>
      </c>
    </row>
    <row r="25" spans="1:7" ht="48" x14ac:dyDescent="0.2">
      <c r="A25" s="357"/>
      <c r="B25" s="347"/>
      <c r="C25" s="348">
        <v>2310</v>
      </c>
      <c r="D25" s="358" t="s">
        <v>544</v>
      </c>
      <c r="E25" s="1059">
        <v>50191</v>
      </c>
      <c r="F25" s="327">
        <v>47633.33</v>
      </c>
      <c r="G25" s="1050">
        <f t="shared" si="0"/>
        <v>0.94904126237771713</v>
      </c>
    </row>
    <row r="26" spans="1:7" ht="12" x14ac:dyDescent="0.2">
      <c r="A26" s="322"/>
      <c r="B26" s="318">
        <v>80110</v>
      </c>
      <c r="C26" s="319"/>
      <c r="D26" s="320" t="s">
        <v>137</v>
      </c>
      <c r="E26" s="321">
        <f>E27</f>
        <v>1353564</v>
      </c>
      <c r="F26" s="321">
        <f t="shared" ref="F26" si="8">F27</f>
        <v>1353564</v>
      </c>
      <c r="G26" s="1040">
        <f t="shared" si="0"/>
        <v>1</v>
      </c>
    </row>
    <row r="27" spans="1:7" ht="52.5" customHeight="1" x14ac:dyDescent="0.2">
      <c r="A27" s="360"/>
      <c r="B27" s="361"/>
      <c r="C27" s="362">
        <v>2320</v>
      </c>
      <c r="D27" s="358" t="s">
        <v>545</v>
      </c>
      <c r="E27" s="363">
        <v>1353564</v>
      </c>
      <c r="F27" s="327">
        <v>1353564</v>
      </c>
      <c r="G27" s="1050">
        <f t="shared" si="0"/>
        <v>1</v>
      </c>
    </row>
    <row r="28" spans="1:7" ht="24" x14ac:dyDescent="0.2">
      <c r="A28" s="1063">
        <v>900</v>
      </c>
      <c r="B28" s="1064"/>
      <c r="C28" s="1065"/>
      <c r="D28" s="1055" t="s">
        <v>181</v>
      </c>
      <c r="E28" s="1056">
        <f>E29+E31</f>
        <v>110000</v>
      </c>
      <c r="F28" s="1056">
        <f>F29+F31</f>
        <v>104458.73</v>
      </c>
      <c r="G28" s="1057">
        <f t="shared" si="0"/>
        <v>0.9496248181818181</v>
      </c>
    </row>
    <row r="29" spans="1:7" ht="12" x14ac:dyDescent="0.2">
      <c r="A29" s="364"/>
      <c r="B29" s="365">
        <v>90002</v>
      </c>
      <c r="C29" s="366"/>
      <c r="D29" s="320" t="s">
        <v>187</v>
      </c>
      <c r="E29" s="330">
        <f>E30</f>
        <v>30000</v>
      </c>
      <c r="F29" s="330">
        <f t="shared" ref="F29" si="9">F30</f>
        <v>24458.73</v>
      </c>
      <c r="G29" s="1042">
        <f t="shared" si="0"/>
        <v>0.81529099999999999</v>
      </c>
    </row>
    <row r="30" spans="1:7" ht="48" x14ac:dyDescent="0.2">
      <c r="A30" s="367"/>
      <c r="B30" s="368"/>
      <c r="C30" s="324">
        <v>2320</v>
      </c>
      <c r="D30" s="325" t="s">
        <v>546</v>
      </c>
      <c r="E30" s="326">
        <v>30000</v>
      </c>
      <c r="F30" s="327">
        <v>24458.73</v>
      </c>
      <c r="G30" s="1050">
        <f t="shared" si="0"/>
        <v>0.81529099999999999</v>
      </c>
    </row>
    <row r="31" spans="1:7" ht="12" x14ac:dyDescent="0.2">
      <c r="A31" s="364"/>
      <c r="B31" s="1524">
        <v>90013</v>
      </c>
      <c r="C31" s="1525"/>
      <c r="D31" s="1526" t="s">
        <v>401</v>
      </c>
      <c r="E31" s="1527">
        <f>E32</f>
        <v>80000</v>
      </c>
      <c r="F31" s="1527">
        <f t="shared" ref="F31" si="10">F32</f>
        <v>80000</v>
      </c>
      <c r="G31" s="1528">
        <f t="shared" si="0"/>
        <v>1</v>
      </c>
    </row>
    <row r="32" spans="1:7" ht="48" x14ac:dyDescent="0.2">
      <c r="A32" s="360"/>
      <c r="B32" s="1518"/>
      <c r="C32" s="1519">
        <v>2310</v>
      </c>
      <c r="D32" s="1520" t="s">
        <v>544</v>
      </c>
      <c r="E32" s="1521">
        <v>80000</v>
      </c>
      <c r="F32" s="1522">
        <v>80000</v>
      </c>
      <c r="G32" s="1523">
        <f t="shared" si="0"/>
        <v>1</v>
      </c>
    </row>
    <row r="33" spans="1:7" ht="29.25" customHeight="1" x14ac:dyDescent="0.2">
      <c r="A33" s="370" t="s">
        <v>448</v>
      </c>
      <c r="B33" s="1723" t="s">
        <v>547</v>
      </c>
      <c r="C33" s="1723"/>
      <c r="D33" s="1723"/>
      <c r="E33" s="371">
        <f t="shared" ref="E33:F35" si="11">E34</f>
        <v>481343</v>
      </c>
      <c r="F33" s="372">
        <f t="shared" si="11"/>
        <v>479000.05</v>
      </c>
      <c r="G33" s="1066">
        <f t="shared" si="0"/>
        <v>0.99513247310130193</v>
      </c>
    </row>
    <row r="34" spans="1:7" ht="21.75" customHeight="1" x14ac:dyDescent="0.2">
      <c r="A34" s="373">
        <v>700</v>
      </c>
      <c r="B34" s="374"/>
      <c r="C34" s="374"/>
      <c r="D34" s="374" t="s">
        <v>34</v>
      </c>
      <c r="E34" s="1067">
        <f t="shared" si="11"/>
        <v>481343</v>
      </c>
      <c r="F34" s="1068">
        <f t="shared" si="11"/>
        <v>479000.05</v>
      </c>
      <c r="G34" s="1069">
        <f t="shared" si="0"/>
        <v>0.99513247310130193</v>
      </c>
    </row>
    <row r="35" spans="1:7" ht="12" x14ac:dyDescent="0.2">
      <c r="A35" s="375"/>
      <c r="B35" s="376">
        <v>70001</v>
      </c>
      <c r="C35" s="377"/>
      <c r="D35" s="378" t="s">
        <v>548</v>
      </c>
      <c r="E35" s="379">
        <f t="shared" si="11"/>
        <v>481343</v>
      </c>
      <c r="F35" s="380">
        <f t="shared" si="11"/>
        <v>479000.05</v>
      </c>
      <c r="G35" s="1070">
        <f t="shared" si="0"/>
        <v>0.99513247310130193</v>
      </c>
    </row>
    <row r="36" spans="1:7" ht="24" x14ac:dyDescent="0.2">
      <c r="A36" s="381"/>
      <c r="B36" s="382"/>
      <c r="C36" s="383">
        <v>2650</v>
      </c>
      <c r="D36" s="349" t="s">
        <v>242</v>
      </c>
      <c r="E36" s="384">
        <v>481343</v>
      </c>
      <c r="F36" s="327">
        <v>479000.05</v>
      </c>
      <c r="G36" s="1050">
        <f t="shared" si="0"/>
        <v>0.99513247310130193</v>
      </c>
    </row>
    <row r="37" spans="1:7" ht="31.5" customHeight="1" thickBot="1" x14ac:dyDescent="0.25">
      <c r="A37" s="313" t="s">
        <v>549</v>
      </c>
      <c r="B37" s="1724" t="s">
        <v>550</v>
      </c>
      <c r="C37" s="1724"/>
      <c r="D37" s="1724"/>
      <c r="E37" s="314">
        <f>E38+E44</f>
        <v>1699653.95</v>
      </c>
      <c r="F37" s="314">
        <f>F38+F44</f>
        <v>1643082.98</v>
      </c>
      <c r="G37" s="1045">
        <f t="shared" si="0"/>
        <v>0.96671618360902234</v>
      </c>
    </row>
    <row r="38" spans="1:7" ht="27" customHeight="1" x14ac:dyDescent="0.2">
      <c r="A38" s="385" t="s">
        <v>445</v>
      </c>
      <c r="B38" s="1725" t="s">
        <v>541</v>
      </c>
      <c r="C38" s="1725"/>
      <c r="D38" s="1725"/>
      <c r="E38" s="386">
        <f>E39</f>
        <v>1462153.95</v>
      </c>
      <c r="F38" s="359">
        <f>F39</f>
        <v>1413126.43</v>
      </c>
      <c r="G38" s="1071">
        <f t="shared" si="0"/>
        <v>0.96646897544543786</v>
      </c>
    </row>
    <row r="39" spans="1:7" ht="18.75" customHeight="1" x14ac:dyDescent="0.2">
      <c r="A39" s="1052">
        <v>801</v>
      </c>
      <c r="B39" s="1053"/>
      <c r="C39" s="1054"/>
      <c r="D39" s="1055" t="s">
        <v>124</v>
      </c>
      <c r="E39" s="1079">
        <f>E40+E42</f>
        <v>1462153.95</v>
      </c>
      <c r="F39" s="1079">
        <f t="shared" ref="F39" si="12">F40+F42</f>
        <v>1413126.43</v>
      </c>
      <c r="G39" s="1080">
        <f t="shared" si="0"/>
        <v>0.96646897544543786</v>
      </c>
    </row>
    <row r="40" spans="1:7" ht="12" x14ac:dyDescent="0.2">
      <c r="A40" s="317"/>
      <c r="B40" s="318">
        <v>80104</v>
      </c>
      <c r="C40" s="319"/>
      <c r="D40" s="320" t="s">
        <v>533</v>
      </c>
      <c r="E40" s="321">
        <f>E41</f>
        <v>1007695.95</v>
      </c>
      <c r="F40" s="321">
        <f t="shared" ref="F40" si="13">F41</f>
        <v>960047.87</v>
      </c>
      <c r="G40" s="1040">
        <f t="shared" ref="G40:G59" si="14">F40/E40</f>
        <v>0.95271581671038774</v>
      </c>
    </row>
    <row r="41" spans="1:7" ht="30.75" customHeight="1" x14ac:dyDescent="0.2">
      <c r="A41" s="367"/>
      <c r="B41" s="368"/>
      <c r="C41" s="324">
        <v>2540</v>
      </c>
      <c r="D41" s="325" t="s">
        <v>334</v>
      </c>
      <c r="E41" s="326">
        <v>1007695.95</v>
      </c>
      <c r="F41" s="327">
        <v>960047.87</v>
      </c>
      <c r="G41" s="1050">
        <f t="shared" si="14"/>
        <v>0.95271581671038774</v>
      </c>
    </row>
    <row r="42" spans="1:7" ht="12" x14ac:dyDescent="0.2">
      <c r="A42" s="322"/>
      <c r="B42" s="318">
        <v>80110</v>
      </c>
      <c r="C42" s="319"/>
      <c r="D42" s="320" t="s">
        <v>137</v>
      </c>
      <c r="E42" s="321">
        <f>E43</f>
        <v>454458</v>
      </c>
      <c r="F42" s="321">
        <f t="shared" ref="F42" si="15">F43</f>
        <v>453078.56</v>
      </c>
      <c r="G42" s="1040">
        <f t="shared" si="14"/>
        <v>0.99696464799827489</v>
      </c>
    </row>
    <row r="43" spans="1:7" ht="39" customHeight="1" x14ac:dyDescent="0.2">
      <c r="A43" s="387"/>
      <c r="B43" s="368"/>
      <c r="C43" s="324">
        <v>2540</v>
      </c>
      <c r="D43" s="325" t="s">
        <v>334</v>
      </c>
      <c r="E43" s="326">
        <v>454458</v>
      </c>
      <c r="F43" s="327">
        <v>453078.56</v>
      </c>
      <c r="G43" s="1050">
        <f t="shared" si="14"/>
        <v>0.99696464799827489</v>
      </c>
    </row>
    <row r="44" spans="1:7" ht="33" customHeight="1" x14ac:dyDescent="0.2">
      <c r="A44" s="388" t="s">
        <v>447</v>
      </c>
      <c r="B44" s="1733" t="s">
        <v>551</v>
      </c>
      <c r="C44" s="1733"/>
      <c r="D44" s="1733"/>
      <c r="E44" s="389">
        <f>E48+E56+E45+E51</f>
        <v>237500</v>
      </c>
      <c r="F44" s="390">
        <f>F45+F48+F51+F56</f>
        <v>229956.55</v>
      </c>
      <c r="G44" s="1072">
        <f t="shared" si="14"/>
        <v>0.9682381052631579</v>
      </c>
    </row>
    <row r="45" spans="1:7" ht="18.75" customHeight="1" x14ac:dyDescent="0.2">
      <c r="A45" s="1081" t="s">
        <v>4</v>
      </c>
      <c r="B45" s="1082"/>
      <c r="C45" s="1083"/>
      <c r="D45" s="1084" t="s">
        <v>5</v>
      </c>
      <c r="E45" s="1085">
        <f>E46</f>
        <v>15000</v>
      </c>
      <c r="F45" s="1085">
        <f t="shared" ref="F45:F46" si="16">F46</f>
        <v>15000</v>
      </c>
      <c r="G45" s="1086">
        <f t="shared" si="14"/>
        <v>1</v>
      </c>
    </row>
    <row r="46" spans="1:7" ht="12" x14ac:dyDescent="0.2">
      <c r="A46" s="317"/>
      <c r="B46" s="391" t="s">
        <v>197</v>
      </c>
      <c r="C46" s="319"/>
      <c r="D46" s="320" t="s">
        <v>198</v>
      </c>
      <c r="E46" s="321">
        <f>E47</f>
        <v>15000</v>
      </c>
      <c r="F46" s="321">
        <f t="shared" si="16"/>
        <v>15000</v>
      </c>
      <c r="G46" s="1040">
        <f t="shared" si="14"/>
        <v>1</v>
      </c>
    </row>
    <row r="47" spans="1:7" ht="78.75" customHeight="1" x14ac:dyDescent="0.2">
      <c r="A47" s="367"/>
      <c r="B47" s="392"/>
      <c r="C47" s="393">
        <v>2830</v>
      </c>
      <c r="D47" s="394" t="s">
        <v>552</v>
      </c>
      <c r="E47" s="395">
        <v>15000</v>
      </c>
      <c r="F47" s="1038">
        <v>15000</v>
      </c>
      <c r="G47" s="1050">
        <f t="shared" si="14"/>
        <v>1</v>
      </c>
    </row>
    <row r="48" spans="1:7" ht="19.5" customHeight="1" x14ac:dyDescent="0.2">
      <c r="A48" s="1052">
        <v>851</v>
      </c>
      <c r="B48" s="1053"/>
      <c r="C48" s="1054"/>
      <c r="D48" s="1055" t="s">
        <v>347</v>
      </c>
      <c r="E48" s="1056">
        <f>E49</f>
        <v>10000</v>
      </c>
      <c r="F48" s="1056">
        <f t="shared" ref="F48" si="17">F49</f>
        <v>10000</v>
      </c>
      <c r="G48" s="1057">
        <f t="shared" si="14"/>
        <v>1</v>
      </c>
    </row>
    <row r="49" spans="1:7" ht="12" x14ac:dyDescent="0.2">
      <c r="A49" s="317"/>
      <c r="B49" s="318">
        <v>85154</v>
      </c>
      <c r="C49" s="319"/>
      <c r="D49" s="320" t="s">
        <v>355</v>
      </c>
      <c r="E49" s="321">
        <f>SUM(E50:E50)</f>
        <v>10000</v>
      </c>
      <c r="F49" s="321">
        <f t="shared" ref="F49" si="18">SUM(F50:F50)</f>
        <v>10000</v>
      </c>
      <c r="G49" s="1040">
        <f t="shared" si="14"/>
        <v>1</v>
      </c>
    </row>
    <row r="50" spans="1:7" ht="72" x14ac:dyDescent="0.2">
      <c r="A50" s="367"/>
      <c r="B50" s="392"/>
      <c r="C50" s="393">
        <v>2360</v>
      </c>
      <c r="D50" s="394" t="s">
        <v>553</v>
      </c>
      <c r="E50" s="395">
        <v>10000</v>
      </c>
      <c r="F50" s="327">
        <v>10000</v>
      </c>
      <c r="G50" s="1050">
        <f t="shared" si="14"/>
        <v>1</v>
      </c>
    </row>
    <row r="51" spans="1:7" ht="27.75" customHeight="1" x14ac:dyDescent="0.2">
      <c r="A51" s="1087">
        <v>921</v>
      </c>
      <c r="B51" s="1088"/>
      <c r="C51" s="1089"/>
      <c r="D51" s="1090" t="s">
        <v>193</v>
      </c>
      <c r="E51" s="1091">
        <f>E54+E52</f>
        <v>47500</v>
      </c>
      <c r="F51" s="1091">
        <f>F52+F54</f>
        <v>40000</v>
      </c>
      <c r="G51" s="1092">
        <f t="shared" si="14"/>
        <v>0.84210526315789469</v>
      </c>
    </row>
    <row r="52" spans="1:7" ht="12.75" x14ac:dyDescent="0.2">
      <c r="A52" s="396"/>
      <c r="B52" s="397">
        <v>92109</v>
      </c>
      <c r="C52" s="397"/>
      <c r="D52" s="343" t="s">
        <v>554</v>
      </c>
      <c r="E52" s="398">
        <f>E53</f>
        <v>20000</v>
      </c>
      <c r="F52" s="399">
        <f>F53</f>
        <v>20000</v>
      </c>
      <c r="G52" s="1073">
        <f t="shared" si="14"/>
        <v>1</v>
      </c>
    </row>
    <row r="53" spans="1:7" ht="41.25" customHeight="1" x14ac:dyDescent="0.2">
      <c r="A53" s="400"/>
      <c r="B53" s="401"/>
      <c r="C53" s="402">
        <v>2820</v>
      </c>
      <c r="D53" s="358" t="s">
        <v>410</v>
      </c>
      <c r="E53" s="403">
        <v>20000</v>
      </c>
      <c r="F53" s="404">
        <v>20000</v>
      </c>
      <c r="G53" s="1074">
        <f t="shared" si="14"/>
        <v>1</v>
      </c>
    </row>
    <row r="54" spans="1:7" ht="12" x14ac:dyDescent="0.2">
      <c r="A54" s="367"/>
      <c r="B54" s="405">
        <v>92120</v>
      </c>
      <c r="C54" s="406"/>
      <c r="D54" s="407" t="s">
        <v>416</v>
      </c>
      <c r="E54" s="408">
        <f>E55</f>
        <v>27500</v>
      </c>
      <c r="F54" s="408">
        <f t="shared" ref="F54" si="19">F55</f>
        <v>20000</v>
      </c>
      <c r="G54" s="1075">
        <f t="shared" si="14"/>
        <v>0.72727272727272729</v>
      </c>
    </row>
    <row r="55" spans="1:7" ht="63.75" customHeight="1" x14ac:dyDescent="0.2">
      <c r="A55" s="367"/>
      <c r="B55" s="392"/>
      <c r="C55" s="409">
        <v>2720</v>
      </c>
      <c r="D55" s="410" t="s">
        <v>555</v>
      </c>
      <c r="E55" s="411">
        <v>27500</v>
      </c>
      <c r="F55" s="327">
        <v>20000</v>
      </c>
      <c r="G55" s="1050">
        <f t="shared" si="14"/>
        <v>0.72727272727272729</v>
      </c>
    </row>
    <row r="56" spans="1:7" ht="15.75" customHeight="1" x14ac:dyDescent="0.2">
      <c r="A56" s="1052">
        <v>926</v>
      </c>
      <c r="B56" s="1053"/>
      <c r="C56" s="1093"/>
      <c r="D56" s="1094" t="s">
        <v>556</v>
      </c>
      <c r="E56" s="1079">
        <f>E57</f>
        <v>165000</v>
      </c>
      <c r="F56" s="1079">
        <f t="shared" ref="F56" si="20">F57</f>
        <v>164956.54999999999</v>
      </c>
      <c r="G56" s="1080">
        <f t="shared" si="14"/>
        <v>0.99973666666666661</v>
      </c>
    </row>
    <row r="57" spans="1:7" ht="12" x14ac:dyDescent="0.2">
      <c r="A57" s="367"/>
      <c r="B57" s="412">
        <v>92695</v>
      </c>
      <c r="C57" s="413"/>
      <c r="D57" s="369" t="s">
        <v>8</v>
      </c>
      <c r="E57" s="414">
        <f>E58</f>
        <v>165000</v>
      </c>
      <c r="F57" s="414">
        <f>F58</f>
        <v>164956.54999999999</v>
      </c>
      <c r="G57" s="1076">
        <f t="shared" si="14"/>
        <v>0.99973666666666661</v>
      </c>
    </row>
    <row r="58" spans="1:7" ht="72.75" thickBot="1" x14ac:dyDescent="0.25">
      <c r="A58" s="367"/>
      <c r="B58" s="392"/>
      <c r="C58" s="415">
        <v>2360</v>
      </c>
      <c r="D58" s="358" t="s">
        <v>553</v>
      </c>
      <c r="E58" s="363">
        <v>165000</v>
      </c>
      <c r="F58" s="1039">
        <v>164956.54999999999</v>
      </c>
      <c r="G58" s="1077">
        <f t="shared" si="14"/>
        <v>0.99973666666666661</v>
      </c>
    </row>
    <row r="59" spans="1:7" ht="30.75" customHeight="1" thickBot="1" x14ac:dyDescent="0.25">
      <c r="A59" s="416"/>
      <c r="B59" s="417"/>
      <c r="C59" s="418"/>
      <c r="D59" s="419" t="s">
        <v>557</v>
      </c>
      <c r="E59" s="420">
        <f>E37+E8</f>
        <v>5166651.95</v>
      </c>
      <c r="F59" s="420">
        <f>F37+F8</f>
        <v>5050097.34</v>
      </c>
      <c r="G59" s="1078">
        <f t="shared" si="14"/>
        <v>0.97744097896898197</v>
      </c>
    </row>
    <row r="60" spans="1:7" ht="15" x14ac:dyDescent="0.2">
      <c r="A60" s="421"/>
      <c r="B60" s="421"/>
      <c r="C60" s="422"/>
      <c r="D60" s="423"/>
      <c r="E60" s="424"/>
      <c r="F60" s="424"/>
      <c r="G60" s="424"/>
    </row>
    <row r="61" spans="1:7" ht="15" x14ac:dyDescent="0.2">
      <c r="A61" s="421"/>
      <c r="B61" s="421"/>
      <c r="C61" s="422"/>
      <c r="D61" s="423"/>
      <c r="E61" s="424"/>
      <c r="F61" s="424"/>
      <c r="G61" s="424"/>
    </row>
    <row r="62" spans="1:7" ht="15" x14ac:dyDescent="0.2">
      <c r="A62" s="421"/>
      <c r="B62" s="421"/>
      <c r="C62" s="422"/>
      <c r="D62" s="423"/>
      <c r="E62" s="424"/>
      <c r="F62" s="424"/>
      <c r="G62" s="424"/>
    </row>
    <row r="63" spans="1:7" ht="15.75" x14ac:dyDescent="0.2">
      <c r="A63" s="903" t="s">
        <v>558</v>
      </c>
      <c r="B63" s="903"/>
      <c r="C63" s="903"/>
      <c r="D63" s="903"/>
      <c r="E63" s="903"/>
    </row>
    <row r="64" spans="1:7" ht="13.5" thickBot="1" x14ac:dyDescent="0.25">
      <c r="A64" s="302"/>
      <c r="B64" s="302"/>
      <c r="C64" s="302"/>
      <c r="D64" s="302"/>
      <c r="E64" s="302"/>
    </row>
    <row r="65" spans="1:7" ht="45" customHeight="1" thickBot="1" x14ac:dyDescent="0.25">
      <c r="A65" s="307" t="s">
        <v>0</v>
      </c>
      <c r="B65" s="308" t="s">
        <v>1</v>
      </c>
      <c r="C65" s="309" t="s">
        <v>426</v>
      </c>
      <c r="D65" s="310" t="s">
        <v>3</v>
      </c>
      <c r="E65" s="311" t="s">
        <v>776</v>
      </c>
      <c r="F65" s="312" t="s">
        <v>711</v>
      </c>
      <c r="G65" s="1036" t="s">
        <v>750</v>
      </c>
    </row>
    <row r="66" spans="1:7" ht="33.75" customHeight="1" thickBot="1" x14ac:dyDescent="0.25">
      <c r="A66" s="313" t="s">
        <v>538</v>
      </c>
      <c r="B66" s="1728" t="s">
        <v>539</v>
      </c>
      <c r="C66" s="1728"/>
      <c r="D66" s="1729"/>
      <c r="E66" s="425">
        <f>E67</f>
        <v>109500</v>
      </c>
      <c r="F66" s="425">
        <f>F67</f>
        <v>109310</v>
      </c>
      <c r="G66" s="1102">
        <f t="shared" ref="G66:G79" si="21">F66/E66</f>
        <v>0.99826484018264838</v>
      </c>
    </row>
    <row r="67" spans="1:7" ht="18.75" customHeight="1" x14ac:dyDescent="0.2">
      <c r="A67" s="426" t="s">
        <v>445</v>
      </c>
      <c r="B67" s="1731" t="s">
        <v>542</v>
      </c>
      <c r="C67" s="1731"/>
      <c r="D67" s="1732"/>
      <c r="E67" s="427">
        <f>E68+E71</f>
        <v>109500</v>
      </c>
      <c r="F67" s="359">
        <f>F68+F71</f>
        <v>109310</v>
      </c>
      <c r="G67" s="1071">
        <f t="shared" si="21"/>
        <v>0.99826484018264838</v>
      </c>
    </row>
    <row r="68" spans="1:7" ht="17.25" customHeight="1" x14ac:dyDescent="0.2">
      <c r="A68" s="1095">
        <v>600</v>
      </c>
      <c r="B68" s="1096"/>
      <c r="C68" s="1096"/>
      <c r="D68" s="1096" t="s">
        <v>20</v>
      </c>
      <c r="E68" s="1097">
        <f>+E69</f>
        <v>100000</v>
      </c>
      <c r="F68" s="1097">
        <f>F69</f>
        <v>100000</v>
      </c>
      <c r="G68" s="1103">
        <f t="shared" si="21"/>
        <v>1</v>
      </c>
    </row>
    <row r="69" spans="1:7" ht="12" x14ac:dyDescent="0.2">
      <c r="A69" s="432"/>
      <c r="B69" s="437">
        <v>60014</v>
      </c>
      <c r="C69" s="438"/>
      <c r="D69" s="438" t="s">
        <v>231</v>
      </c>
      <c r="E69" s="439">
        <f>E70</f>
        <v>100000</v>
      </c>
      <c r="F69" s="440">
        <f>F70</f>
        <v>100000</v>
      </c>
      <c r="G69" s="1104">
        <f t="shared" si="21"/>
        <v>1</v>
      </c>
    </row>
    <row r="70" spans="1:7" ht="63" customHeight="1" x14ac:dyDescent="0.2">
      <c r="A70" s="432"/>
      <c r="B70" s="441"/>
      <c r="C70" s="434">
        <v>6300</v>
      </c>
      <c r="D70" s="435" t="s">
        <v>559</v>
      </c>
      <c r="E70" s="442">
        <v>100000</v>
      </c>
      <c r="F70" s="442">
        <v>100000</v>
      </c>
      <c r="G70" s="1105">
        <f t="shared" si="21"/>
        <v>1</v>
      </c>
    </row>
    <row r="71" spans="1:7" ht="15" customHeight="1" x14ac:dyDescent="0.2">
      <c r="A71" s="1095">
        <v>851</v>
      </c>
      <c r="B71" s="1096"/>
      <c r="C71" s="1096"/>
      <c r="D71" s="1096" t="s">
        <v>347</v>
      </c>
      <c r="E71" s="1097">
        <f>E72</f>
        <v>9500</v>
      </c>
      <c r="F71" s="1097">
        <f t="shared" ref="F71:F72" si="22">F72</f>
        <v>9310</v>
      </c>
      <c r="G71" s="1103">
        <f t="shared" si="21"/>
        <v>0.98</v>
      </c>
    </row>
    <row r="72" spans="1:7" ht="12" x14ac:dyDescent="0.2">
      <c r="A72" s="428"/>
      <c r="B72" s="429">
        <v>85111</v>
      </c>
      <c r="C72" s="430"/>
      <c r="D72" s="430" t="s">
        <v>349</v>
      </c>
      <c r="E72" s="431">
        <f>E73</f>
        <v>9500</v>
      </c>
      <c r="F72" s="431">
        <f t="shared" si="22"/>
        <v>9310</v>
      </c>
      <c r="G72" s="1106">
        <f t="shared" si="21"/>
        <v>0.98</v>
      </c>
    </row>
    <row r="73" spans="1:7" ht="54.75" customHeight="1" thickBot="1" x14ac:dyDescent="0.25">
      <c r="A73" s="432"/>
      <c r="B73" s="433"/>
      <c r="C73" s="434">
        <v>6220</v>
      </c>
      <c r="D73" s="435" t="s">
        <v>351</v>
      </c>
      <c r="E73" s="436">
        <v>9500</v>
      </c>
      <c r="F73" s="327">
        <v>9310</v>
      </c>
      <c r="G73" s="1050">
        <f t="shared" si="21"/>
        <v>0.98</v>
      </c>
    </row>
    <row r="74" spans="1:7" ht="36" customHeight="1" thickBot="1" x14ac:dyDescent="0.25">
      <c r="A74" s="443" t="s">
        <v>560</v>
      </c>
      <c r="B74" s="1728" t="s">
        <v>550</v>
      </c>
      <c r="C74" s="1728"/>
      <c r="D74" s="1729"/>
      <c r="E74" s="425">
        <f t="shared" ref="E74:F77" si="23">E75</f>
        <v>58335</v>
      </c>
      <c r="F74" s="425">
        <f t="shared" si="23"/>
        <v>58334.5</v>
      </c>
      <c r="G74" s="1102">
        <f t="shared" si="21"/>
        <v>0.99999142881631953</v>
      </c>
    </row>
    <row r="75" spans="1:7" ht="27.75" customHeight="1" x14ac:dyDescent="0.2">
      <c r="A75" s="426" t="s">
        <v>445</v>
      </c>
      <c r="B75" s="1731" t="s">
        <v>542</v>
      </c>
      <c r="C75" s="1731"/>
      <c r="D75" s="1732"/>
      <c r="E75" s="427">
        <f>E76</f>
        <v>58335</v>
      </c>
      <c r="F75" s="427">
        <f t="shared" si="23"/>
        <v>58334.5</v>
      </c>
      <c r="G75" s="1107">
        <f t="shared" si="21"/>
        <v>0.99999142881631953</v>
      </c>
    </row>
    <row r="76" spans="1:7" ht="30" customHeight="1" x14ac:dyDescent="0.2">
      <c r="A76" s="1098">
        <v>754</v>
      </c>
      <c r="B76" s="1099"/>
      <c r="C76" s="1099"/>
      <c r="D76" s="1099" t="s">
        <v>304</v>
      </c>
      <c r="E76" s="1100">
        <f t="shared" si="23"/>
        <v>58335</v>
      </c>
      <c r="F76" s="1101">
        <f t="shared" si="23"/>
        <v>58334.5</v>
      </c>
      <c r="G76" s="1108">
        <f t="shared" si="21"/>
        <v>0.99999142881631953</v>
      </c>
    </row>
    <row r="77" spans="1:7" ht="18.75" customHeight="1" x14ac:dyDescent="0.2">
      <c r="A77" s="444"/>
      <c r="B77" s="343">
        <v>75412</v>
      </c>
      <c r="C77" s="343"/>
      <c r="D77" s="343" t="s">
        <v>314</v>
      </c>
      <c r="E77" s="445">
        <f t="shared" si="23"/>
        <v>58335</v>
      </c>
      <c r="F77" s="446">
        <f t="shared" si="23"/>
        <v>58334.5</v>
      </c>
      <c r="G77" s="1109">
        <f t="shared" si="21"/>
        <v>0.99999142881631953</v>
      </c>
    </row>
    <row r="78" spans="1:7" ht="66.75" customHeight="1" thickBot="1" x14ac:dyDescent="0.25">
      <c r="A78" s="447"/>
      <c r="B78" s="448"/>
      <c r="C78" s="449">
        <v>6230</v>
      </c>
      <c r="D78" s="449" t="s">
        <v>561</v>
      </c>
      <c r="E78" s="450">
        <v>58335</v>
      </c>
      <c r="F78" s="451">
        <v>58334.5</v>
      </c>
      <c r="G78" s="1110">
        <f t="shared" si="21"/>
        <v>0.99999142881631953</v>
      </c>
    </row>
    <row r="79" spans="1:7" ht="23.25" customHeight="1" thickBot="1" x14ac:dyDescent="0.25">
      <c r="A79" s="452"/>
      <c r="B79" s="453"/>
      <c r="C79" s="453"/>
      <c r="D79" s="454" t="s">
        <v>557</v>
      </c>
      <c r="E79" s="455">
        <f>E74+E66</f>
        <v>167835</v>
      </c>
      <c r="F79" s="455">
        <f>F74+F66</f>
        <v>167644.5</v>
      </c>
      <c r="G79" s="1111">
        <f t="shared" si="21"/>
        <v>0.99886495665385644</v>
      </c>
    </row>
  </sheetData>
  <mergeCells count="14">
    <mergeCell ref="B66:D66"/>
    <mergeCell ref="B67:D67"/>
    <mergeCell ref="B74:D74"/>
    <mergeCell ref="B75:D75"/>
    <mergeCell ref="B44:D44"/>
    <mergeCell ref="B17:D17"/>
    <mergeCell ref="B33:D33"/>
    <mergeCell ref="B37:D37"/>
    <mergeCell ref="B38:D38"/>
    <mergeCell ref="E1:G1"/>
    <mergeCell ref="A5:E5"/>
    <mergeCell ref="B8:D8"/>
    <mergeCell ref="A3:G3"/>
    <mergeCell ref="B9:D9"/>
  </mergeCells>
  <pageMargins left="1.1023622047244095" right="0.31496062992125984" top="0.74803149606299213" bottom="0.35433070866141736" header="0.31496062992125984" footer="0.11811023622047245"/>
  <pageSetup paperSize="9" orientation="portrait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opLeftCell="A13" workbookViewId="0">
      <selection activeCell="A22" sqref="A22"/>
    </sheetView>
  </sheetViews>
  <sheetFormatPr defaultRowHeight="11.25" x14ac:dyDescent="0.2"/>
  <cols>
    <col min="1" max="1" width="9.140625" style="118"/>
    <col min="2" max="2" width="14.42578125" style="118" customWidth="1"/>
    <col min="3" max="3" width="12" style="118" customWidth="1"/>
    <col min="4" max="4" width="20.7109375" style="118" customWidth="1"/>
    <col min="5" max="5" width="21.7109375" style="118" customWidth="1"/>
    <col min="6" max="6" width="14.7109375" style="118" customWidth="1"/>
    <col min="7" max="7" width="15.42578125" style="118" customWidth="1"/>
    <col min="8" max="8" width="13.85546875" style="118" customWidth="1"/>
    <col min="9" max="16384" width="9.140625" style="118"/>
  </cols>
  <sheetData>
    <row r="1" spans="1:8" ht="12.75" x14ac:dyDescent="0.2">
      <c r="A1" s="456"/>
      <c r="B1" s="456"/>
      <c r="C1" s="456"/>
      <c r="D1" s="456"/>
      <c r="E1" s="456"/>
      <c r="F1" s="456"/>
      <c r="G1" s="456"/>
      <c r="H1" s="456"/>
    </row>
    <row r="2" spans="1:8" ht="12.75" x14ac:dyDescent="0.2">
      <c r="A2" s="456"/>
      <c r="B2" s="456"/>
      <c r="C2" s="456"/>
      <c r="D2" s="456"/>
      <c r="E2" s="456"/>
      <c r="F2" s="456"/>
      <c r="G2" s="456"/>
      <c r="H2" s="456"/>
    </row>
    <row r="3" spans="1:8" ht="15" customHeight="1" x14ac:dyDescent="0.2">
      <c r="A3" s="456"/>
      <c r="B3" s="456"/>
      <c r="C3" s="456"/>
      <c r="D3" s="456"/>
      <c r="E3" s="456"/>
      <c r="F3" s="1749" t="s">
        <v>780</v>
      </c>
      <c r="G3" s="1749"/>
      <c r="H3" s="1749"/>
    </row>
    <row r="4" spans="1:8" ht="12.75" x14ac:dyDescent="0.2">
      <c r="A4" s="456"/>
      <c r="B4" s="456"/>
      <c r="C4" s="456"/>
      <c r="D4" s="456"/>
      <c r="E4" s="456"/>
      <c r="F4" s="456"/>
      <c r="G4" s="456"/>
      <c r="H4" s="456"/>
    </row>
    <row r="5" spans="1:8" ht="12.75" x14ac:dyDescent="0.2">
      <c r="A5" s="456"/>
      <c r="B5" s="456"/>
      <c r="C5" s="456"/>
      <c r="D5" s="456"/>
      <c r="E5" s="456"/>
      <c r="F5" s="456"/>
      <c r="G5" s="456"/>
      <c r="H5" s="456"/>
    </row>
    <row r="6" spans="1:8" ht="15.75" x14ac:dyDescent="0.2">
      <c r="A6" s="1752" t="s">
        <v>782</v>
      </c>
      <c r="B6" s="1752"/>
      <c r="C6" s="1752"/>
      <c r="D6" s="1752"/>
      <c r="E6" s="1752"/>
      <c r="F6" s="1752"/>
      <c r="G6" s="1752"/>
      <c r="H6" s="1752"/>
    </row>
    <row r="7" spans="1:8" ht="12.75" x14ac:dyDescent="0.2">
      <c r="A7" s="456"/>
      <c r="B7" s="456"/>
      <c r="C7" s="456"/>
      <c r="D7" s="456"/>
      <c r="E7" s="456"/>
      <c r="F7" s="456"/>
      <c r="G7" s="456"/>
      <c r="H7" s="456"/>
    </row>
    <row r="8" spans="1:8" ht="12.75" x14ac:dyDescent="0.2">
      <c r="A8" s="456"/>
      <c r="B8" s="456"/>
      <c r="C8" s="456"/>
      <c r="D8" s="456"/>
      <c r="E8" s="456"/>
      <c r="F8" s="456"/>
      <c r="G8" s="456"/>
      <c r="H8" s="456"/>
    </row>
    <row r="9" spans="1:8" ht="12" customHeight="1" x14ac:dyDescent="0.2">
      <c r="A9" s="1753" t="s">
        <v>443</v>
      </c>
      <c r="B9" s="1754" t="s">
        <v>562</v>
      </c>
      <c r="C9" s="1755"/>
      <c r="D9" s="1760" t="s">
        <v>563</v>
      </c>
      <c r="E9" s="1760" t="s">
        <v>564</v>
      </c>
      <c r="F9" s="1747" t="s">
        <v>451</v>
      </c>
      <c r="G9" s="1747"/>
      <c r="H9" s="1747"/>
    </row>
    <row r="10" spans="1:8" ht="12" x14ac:dyDescent="0.2">
      <c r="A10" s="1753"/>
      <c r="B10" s="1756"/>
      <c r="C10" s="1757"/>
      <c r="D10" s="1760"/>
      <c r="E10" s="1760"/>
      <c r="F10" s="1748" t="s">
        <v>565</v>
      </c>
      <c r="G10" s="1748"/>
      <c r="H10" s="1748" t="s">
        <v>566</v>
      </c>
    </row>
    <row r="11" spans="1:8" ht="45" x14ac:dyDescent="0.2">
      <c r="A11" s="1753"/>
      <c r="B11" s="1758"/>
      <c r="C11" s="1759"/>
      <c r="D11" s="1760"/>
      <c r="E11" s="1760"/>
      <c r="F11" s="457" t="s">
        <v>567</v>
      </c>
      <c r="G11" s="458" t="s">
        <v>568</v>
      </c>
      <c r="H11" s="1748"/>
    </row>
    <row r="12" spans="1:8" x14ac:dyDescent="0.2">
      <c r="A12" s="459">
        <v>1</v>
      </c>
      <c r="B12" s="1750">
        <v>2</v>
      </c>
      <c r="C12" s="1751"/>
      <c r="D12" s="460">
        <v>4</v>
      </c>
      <c r="E12" s="460">
        <v>6</v>
      </c>
      <c r="F12" s="459">
        <v>7</v>
      </c>
      <c r="G12" s="459">
        <v>8</v>
      </c>
      <c r="H12" s="459">
        <v>9</v>
      </c>
    </row>
    <row r="13" spans="1:8" ht="48" customHeight="1" x14ac:dyDescent="0.2">
      <c r="A13" s="1737" t="s">
        <v>445</v>
      </c>
      <c r="B13" s="1739" t="s">
        <v>569</v>
      </c>
      <c r="C13" s="1740"/>
      <c r="D13" s="1534">
        <v>2060555</v>
      </c>
      <c r="E13" s="1534">
        <v>2050555</v>
      </c>
      <c r="F13" s="1535">
        <v>2035736</v>
      </c>
      <c r="G13" s="1536">
        <v>315300</v>
      </c>
      <c r="H13" s="1529">
        <v>14819</v>
      </c>
    </row>
    <row r="14" spans="1:8" ht="12.75" customHeight="1" x14ac:dyDescent="0.2">
      <c r="A14" s="1738"/>
      <c r="B14" s="1741" t="s">
        <v>451</v>
      </c>
      <c r="C14" s="1742"/>
      <c r="D14" s="1537"/>
      <c r="E14" s="1538"/>
      <c r="F14" s="1537"/>
      <c r="G14" s="1537"/>
      <c r="H14" s="1530"/>
    </row>
    <row r="15" spans="1:8" ht="12.75" customHeight="1" x14ac:dyDescent="0.2">
      <c r="A15" s="1738"/>
      <c r="B15" s="1743" t="s">
        <v>570</v>
      </c>
      <c r="C15" s="1744"/>
      <c r="D15" s="1539">
        <v>481343</v>
      </c>
      <c r="E15" s="1540"/>
      <c r="F15" s="1541"/>
      <c r="G15" s="1541"/>
      <c r="H15" s="1531"/>
    </row>
    <row r="16" spans="1:8" ht="35.25" customHeight="1" x14ac:dyDescent="0.2">
      <c r="A16" s="1761"/>
      <c r="B16" s="1762" t="s">
        <v>811</v>
      </c>
      <c r="C16" s="1763"/>
      <c r="D16" s="1542">
        <f>SUM(D13)</f>
        <v>2060555</v>
      </c>
      <c r="E16" s="1542">
        <f>E13</f>
        <v>2050555</v>
      </c>
      <c r="F16" s="1543">
        <f>F13</f>
        <v>2035736</v>
      </c>
      <c r="G16" s="1543">
        <f>G13</f>
        <v>315300</v>
      </c>
      <c r="H16" s="1532">
        <f>H13</f>
        <v>14819</v>
      </c>
    </row>
    <row r="17" spans="1:8" ht="48" customHeight="1" x14ac:dyDescent="0.2">
      <c r="A17" s="1737">
        <v>2</v>
      </c>
      <c r="B17" s="1739" t="s">
        <v>569</v>
      </c>
      <c r="C17" s="1740"/>
      <c r="D17" s="1534">
        <v>1933170.09</v>
      </c>
      <c r="E17" s="1534">
        <v>1775631.73</v>
      </c>
      <c r="F17" s="1535">
        <v>1762985.73</v>
      </c>
      <c r="G17" s="1536">
        <v>303788.71000000002</v>
      </c>
      <c r="H17" s="1529">
        <v>12646</v>
      </c>
    </row>
    <row r="18" spans="1:8" ht="12.75" customHeight="1" x14ac:dyDescent="0.2">
      <c r="A18" s="1738"/>
      <c r="B18" s="1741" t="s">
        <v>451</v>
      </c>
      <c r="C18" s="1742"/>
      <c r="D18" s="1537"/>
      <c r="E18" s="1538"/>
      <c r="F18" s="1537"/>
      <c r="G18" s="1537"/>
      <c r="H18" s="1530"/>
    </row>
    <row r="19" spans="1:8" ht="12.75" customHeight="1" x14ac:dyDescent="0.2">
      <c r="A19" s="1738"/>
      <c r="B19" s="1743" t="s">
        <v>570</v>
      </c>
      <c r="C19" s="1744"/>
      <c r="D19" s="1539">
        <v>479000.05</v>
      </c>
      <c r="E19" s="1540"/>
      <c r="F19" s="1541"/>
      <c r="G19" s="1541"/>
      <c r="H19" s="1531"/>
    </row>
    <row r="20" spans="1:8" ht="35.25" customHeight="1" x14ac:dyDescent="0.2">
      <c r="A20" s="1738"/>
      <c r="B20" s="1745" t="s">
        <v>812</v>
      </c>
      <c r="C20" s="1746"/>
      <c r="D20" s="1544">
        <f>SUM(D17)</f>
        <v>1933170.09</v>
      </c>
      <c r="E20" s="1544">
        <f>E17</f>
        <v>1775631.73</v>
      </c>
      <c r="F20" s="1535">
        <f>F17</f>
        <v>1762985.73</v>
      </c>
      <c r="G20" s="1535">
        <f>G17</f>
        <v>303788.71000000002</v>
      </c>
      <c r="H20" s="1529">
        <f>H17</f>
        <v>12646</v>
      </c>
    </row>
    <row r="21" spans="1:8" ht="21" customHeight="1" x14ac:dyDescent="0.2">
      <c r="A21" s="1734" t="s">
        <v>829</v>
      </c>
      <c r="B21" s="1735"/>
      <c r="C21" s="1736"/>
      <c r="D21" s="1533">
        <f>D20/D16</f>
        <v>0.93817932061993015</v>
      </c>
      <c r="E21" s="1533">
        <f t="shared" ref="E21:H21" si="0">E20/E16</f>
        <v>0.86592738551270265</v>
      </c>
      <c r="F21" s="1533">
        <f t="shared" si="0"/>
        <v>0.86601884036043963</v>
      </c>
      <c r="G21" s="1533">
        <f t="shared" si="0"/>
        <v>0.96349099270536009</v>
      </c>
      <c r="H21" s="1533">
        <f t="shared" si="0"/>
        <v>0.85336392469127476</v>
      </c>
    </row>
  </sheetData>
  <mergeCells count="21">
    <mergeCell ref="A13:A16"/>
    <mergeCell ref="B13:C13"/>
    <mergeCell ref="B14:C14"/>
    <mergeCell ref="B15:C15"/>
    <mergeCell ref="B16:C16"/>
    <mergeCell ref="F9:H9"/>
    <mergeCell ref="F10:G10"/>
    <mergeCell ref="H10:H11"/>
    <mergeCell ref="F3:H3"/>
    <mergeCell ref="B12:C12"/>
    <mergeCell ref="A6:H6"/>
    <mergeCell ref="A9:A11"/>
    <mergeCell ref="B9:C11"/>
    <mergeCell ref="D9:D11"/>
    <mergeCell ref="E9:E11"/>
    <mergeCell ref="A21:C21"/>
    <mergeCell ref="A17:A20"/>
    <mergeCell ref="B17:C17"/>
    <mergeCell ref="B18:C18"/>
    <mergeCell ref="B19:C19"/>
    <mergeCell ref="B20:C20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22" workbookViewId="0">
      <selection activeCell="J5" sqref="J5"/>
    </sheetView>
  </sheetViews>
  <sheetFormatPr defaultRowHeight="11.25" x14ac:dyDescent="0.2"/>
  <cols>
    <col min="1" max="1" width="4.42578125" style="108" customWidth="1"/>
    <col min="2" max="2" width="7.42578125" style="108" customWidth="1"/>
    <col min="3" max="3" width="7.7109375" style="108" customWidth="1"/>
    <col min="4" max="4" width="38.7109375" style="108" customWidth="1"/>
    <col min="5" max="5" width="13.140625" style="108" customWidth="1"/>
    <col min="6" max="6" width="12.140625" style="108" customWidth="1"/>
    <col min="7" max="7" width="9.140625" style="108" customWidth="1"/>
    <col min="8" max="16384" width="9.140625" style="108"/>
  </cols>
  <sheetData>
    <row r="1" spans="1:7" ht="15" customHeight="1" x14ac:dyDescent="0.2">
      <c r="A1" s="461"/>
      <c r="B1" s="461"/>
      <c r="C1" s="461"/>
      <c r="D1" s="1765" t="s">
        <v>777</v>
      </c>
      <c r="E1" s="1765"/>
      <c r="F1" s="1765"/>
      <c r="G1" s="1765"/>
    </row>
    <row r="2" spans="1:7" ht="12.75" x14ac:dyDescent="0.2">
      <c r="A2" s="461"/>
      <c r="B2" s="461"/>
      <c r="C2" s="461"/>
      <c r="D2" s="462"/>
      <c r="E2" s="1766"/>
      <c r="F2" s="1766"/>
      <c r="G2" s="1766"/>
    </row>
    <row r="3" spans="1:7" ht="12.75" x14ac:dyDescent="0.2">
      <c r="A3" s="461"/>
      <c r="B3" s="461"/>
      <c r="C3" s="461"/>
      <c r="D3" s="463"/>
      <c r="E3" s="1766"/>
      <c r="F3" s="1766"/>
      <c r="G3" s="1766"/>
    </row>
    <row r="4" spans="1:7" ht="12.75" x14ac:dyDescent="0.2">
      <c r="A4" s="461"/>
      <c r="B4" s="461"/>
      <c r="C4" s="461"/>
      <c r="D4" s="464"/>
      <c r="E4" s="464"/>
    </row>
    <row r="5" spans="1:7" ht="12.75" x14ac:dyDescent="0.2">
      <c r="A5" s="461"/>
      <c r="B5" s="461"/>
      <c r="C5" s="461"/>
      <c r="D5" s="461"/>
      <c r="E5" s="461"/>
    </row>
    <row r="6" spans="1:7" ht="42" customHeight="1" x14ac:dyDescent="0.2">
      <c r="A6" s="1768" t="s">
        <v>778</v>
      </c>
      <c r="B6" s="1768"/>
      <c r="C6" s="1768"/>
      <c r="D6" s="1768"/>
      <c r="E6" s="1768"/>
      <c r="F6" s="1768"/>
      <c r="G6" s="1768"/>
    </row>
    <row r="7" spans="1:7" ht="30.75" customHeight="1" x14ac:dyDescent="0.2">
      <c r="A7" s="1767" t="s">
        <v>572</v>
      </c>
      <c r="B7" s="1767"/>
      <c r="C7" s="1767"/>
      <c r="D7" s="1767"/>
      <c r="E7" s="465"/>
    </row>
    <row r="8" spans="1:7" ht="53.25" customHeight="1" x14ac:dyDescent="0.2">
      <c r="A8" s="466" t="s">
        <v>0</v>
      </c>
      <c r="B8" s="466" t="s">
        <v>1</v>
      </c>
      <c r="C8" s="466" t="s">
        <v>2</v>
      </c>
      <c r="D8" s="467" t="s">
        <v>3</v>
      </c>
      <c r="E8" s="468" t="s">
        <v>776</v>
      </c>
      <c r="F8" s="468" t="s">
        <v>753</v>
      </c>
      <c r="G8" s="1112" t="s">
        <v>750</v>
      </c>
    </row>
    <row r="9" spans="1:7" ht="25.5" customHeight="1" x14ac:dyDescent="0.2">
      <c r="A9" s="1113">
        <v>900</v>
      </c>
      <c r="B9" s="1114"/>
      <c r="C9" s="1115"/>
      <c r="D9" s="1116" t="s">
        <v>181</v>
      </c>
      <c r="E9" s="1117">
        <f>E10</f>
        <v>280000</v>
      </c>
      <c r="F9" s="1117">
        <f t="shared" ref="F9" si="0">F10</f>
        <v>151814.82999999999</v>
      </c>
      <c r="G9" s="1124">
        <f>F9/E9</f>
        <v>0.54219582142857137</v>
      </c>
    </row>
    <row r="10" spans="1:7" ht="41.25" customHeight="1" x14ac:dyDescent="0.2">
      <c r="A10" s="469"/>
      <c r="B10" s="470">
        <v>90019</v>
      </c>
      <c r="C10" s="470"/>
      <c r="D10" s="471" t="s">
        <v>190</v>
      </c>
      <c r="E10" s="472">
        <f>E12</f>
        <v>280000</v>
      </c>
      <c r="F10" s="472">
        <f>F11+F12</f>
        <v>151814.82999999999</v>
      </c>
      <c r="G10" s="1125">
        <f>F10/E10</f>
        <v>0.54219582142857137</v>
      </c>
    </row>
    <row r="11" spans="1:7" ht="30" customHeight="1" x14ac:dyDescent="0.2">
      <c r="A11" s="469"/>
      <c r="B11" s="484"/>
      <c r="C11" s="1123" t="s">
        <v>779</v>
      </c>
      <c r="D11" s="1120" t="s">
        <v>830</v>
      </c>
      <c r="E11" s="1121">
        <v>0</v>
      </c>
      <c r="F11" s="1122">
        <v>366</v>
      </c>
      <c r="G11" s="1126">
        <v>0</v>
      </c>
    </row>
    <row r="12" spans="1:7" ht="20.25" customHeight="1" thickBot="1" x14ac:dyDescent="0.25">
      <c r="A12" s="473"/>
      <c r="B12" s="474"/>
      <c r="C12" s="475" t="s">
        <v>17</v>
      </c>
      <c r="D12" s="476" t="s">
        <v>18</v>
      </c>
      <c r="E12" s="477">
        <v>280000</v>
      </c>
      <c r="F12" s="478">
        <v>151448.82999999999</v>
      </c>
      <c r="G12" s="1127">
        <f>F12/E12</f>
        <v>0.54088867857142853</v>
      </c>
    </row>
    <row r="13" spans="1:7" ht="22.5" customHeight="1" thickBot="1" x14ac:dyDescent="0.3">
      <c r="A13" s="500"/>
      <c r="B13" s="501"/>
      <c r="C13" s="601"/>
      <c r="D13" s="502" t="s">
        <v>571</v>
      </c>
      <c r="E13" s="1128">
        <f>E9</f>
        <v>280000</v>
      </c>
      <c r="F13" s="1128">
        <f>F9</f>
        <v>151814.82999999999</v>
      </c>
      <c r="G13" s="1129">
        <f>F13/E13</f>
        <v>0.54219582142857137</v>
      </c>
    </row>
    <row r="14" spans="1:7" ht="37.5" customHeight="1" x14ac:dyDescent="0.2">
      <c r="A14" s="1764" t="s">
        <v>573</v>
      </c>
      <c r="B14" s="1764"/>
      <c r="C14" s="1764"/>
      <c r="D14" s="1764"/>
      <c r="E14" s="479"/>
    </row>
    <row r="15" spans="1:7" ht="46.5" customHeight="1" x14ac:dyDescent="0.2">
      <c r="A15" s="480" t="s">
        <v>0</v>
      </c>
      <c r="B15" s="466" t="s">
        <v>1</v>
      </c>
      <c r="C15" s="466" t="s">
        <v>2</v>
      </c>
      <c r="D15" s="467" t="s">
        <v>3</v>
      </c>
      <c r="E15" s="468" t="s">
        <v>776</v>
      </c>
      <c r="F15" s="468" t="s">
        <v>753</v>
      </c>
      <c r="G15" s="1112" t="s">
        <v>750</v>
      </c>
    </row>
    <row r="16" spans="1:7" ht="29.25" customHeight="1" x14ac:dyDescent="0.2">
      <c r="A16" s="1113">
        <v>900</v>
      </c>
      <c r="B16" s="1114"/>
      <c r="C16" s="1115"/>
      <c r="D16" s="1118" t="s">
        <v>181</v>
      </c>
      <c r="E16" s="1119">
        <f>E17+E20+E24+E27+E29</f>
        <v>280000</v>
      </c>
      <c r="F16" s="1119">
        <f t="shared" ref="F16" si="1">F17+F20+F24+F27+F29</f>
        <v>198376.86000000002</v>
      </c>
      <c r="G16" s="1130">
        <f t="shared" ref="G16:G30" si="2">F16/E16</f>
        <v>0.70848878571428575</v>
      </c>
    </row>
    <row r="17" spans="1:7" ht="18" customHeight="1" x14ac:dyDescent="0.2">
      <c r="A17" s="481"/>
      <c r="B17" s="470">
        <v>90001</v>
      </c>
      <c r="C17" s="470"/>
      <c r="D17" s="482" t="s">
        <v>574</v>
      </c>
      <c r="E17" s="483">
        <f>SUM(E18:E19)</f>
        <v>105000</v>
      </c>
      <c r="F17" s="483">
        <f t="shared" ref="F17" si="3">SUM(F18:F19)</f>
        <v>92420.18</v>
      </c>
      <c r="G17" s="1131">
        <f t="shared" si="2"/>
        <v>0.88019219047619046</v>
      </c>
    </row>
    <row r="18" spans="1:7" ht="12.75" x14ac:dyDescent="0.2">
      <c r="A18" s="473"/>
      <c r="B18" s="484"/>
      <c r="C18" s="484">
        <v>4300</v>
      </c>
      <c r="D18" s="485" t="s">
        <v>215</v>
      </c>
      <c r="E18" s="486">
        <v>30000</v>
      </c>
      <c r="F18" s="478">
        <v>17420.18</v>
      </c>
      <c r="G18" s="1127">
        <f t="shared" si="2"/>
        <v>0.58067266666666673</v>
      </c>
    </row>
    <row r="19" spans="1:7" ht="12.75" x14ac:dyDescent="0.2">
      <c r="A19" s="473"/>
      <c r="B19" s="476"/>
      <c r="C19" s="476">
        <v>6059</v>
      </c>
      <c r="D19" s="485" t="s">
        <v>235</v>
      </c>
      <c r="E19" s="487">
        <v>75000</v>
      </c>
      <c r="F19" s="478">
        <v>75000</v>
      </c>
      <c r="G19" s="1127">
        <f t="shared" si="2"/>
        <v>1</v>
      </c>
    </row>
    <row r="20" spans="1:7" ht="16.5" customHeight="1" x14ac:dyDescent="0.2">
      <c r="A20" s="473"/>
      <c r="B20" s="470">
        <v>90002</v>
      </c>
      <c r="C20" s="470"/>
      <c r="D20" s="471" t="s">
        <v>187</v>
      </c>
      <c r="E20" s="483">
        <f>SUM(E21:E23)</f>
        <v>94000</v>
      </c>
      <c r="F20" s="483">
        <f t="shared" ref="F20" si="4">SUM(F21:F23)</f>
        <v>65915.199999999997</v>
      </c>
      <c r="G20" s="1131">
        <f t="shared" si="2"/>
        <v>0.70122553191489356</v>
      </c>
    </row>
    <row r="21" spans="1:7" ht="48" x14ac:dyDescent="0.2">
      <c r="A21" s="473"/>
      <c r="B21" s="488"/>
      <c r="C21" s="488">
        <v>2320</v>
      </c>
      <c r="D21" s="489" t="s">
        <v>546</v>
      </c>
      <c r="E21" s="490">
        <v>30000</v>
      </c>
      <c r="F21" s="478">
        <v>24458.73</v>
      </c>
      <c r="G21" s="1127">
        <f t="shared" si="2"/>
        <v>0.81529099999999999</v>
      </c>
    </row>
    <row r="22" spans="1:7" ht="12.75" x14ac:dyDescent="0.2">
      <c r="A22" s="473"/>
      <c r="B22" s="491"/>
      <c r="C22" s="476">
        <v>4210</v>
      </c>
      <c r="D22" s="485" t="s">
        <v>213</v>
      </c>
      <c r="E22" s="487">
        <v>25000</v>
      </c>
      <c r="F22" s="478">
        <v>12053.16</v>
      </c>
      <c r="G22" s="1127">
        <f t="shared" si="2"/>
        <v>0.48212640000000001</v>
      </c>
    </row>
    <row r="23" spans="1:7" ht="12.75" x14ac:dyDescent="0.2">
      <c r="A23" s="473"/>
      <c r="B23" s="492"/>
      <c r="C23" s="476">
        <v>4300</v>
      </c>
      <c r="D23" s="485" t="s">
        <v>215</v>
      </c>
      <c r="E23" s="487">
        <v>39000</v>
      </c>
      <c r="F23" s="478">
        <v>29403.31</v>
      </c>
      <c r="G23" s="1127">
        <f t="shared" si="2"/>
        <v>0.75393102564102565</v>
      </c>
    </row>
    <row r="24" spans="1:7" ht="18.75" customHeight="1" x14ac:dyDescent="0.2">
      <c r="A24" s="473"/>
      <c r="B24" s="470">
        <v>90004</v>
      </c>
      <c r="C24" s="493"/>
      <c r="D24" s="471" t="s">
        <v>399</v>
      </c>
      <c r="E24" s="483">
        <f>SUM(E25:E26)</f>
        <v>65000</v>
      </c>
      <c r="F24" s="483">
        <f t="shared" ref="F24" si="5">SUM(F25:F26)</f>
        <v>31948.32</v>
      </c>
      <c r="G24" s="1131">
        <f t="shared" si="2"/>
        <v>0.49151261538461538</v>
      </c>
    </row>
    <row r="25" spans="1:7" ht="12.75" x14ac:dyDescent="0.2">
      <c r="A25" s="473"/>
      <c r="B25" s="494"/>
      <c r="C25" s="495">
        <v>4210</v>
      </c>
      <c r="D25" s="496" t="s">
        <v>213</v>
      </c>
      <c r="E25" s="497">
        <v>30000</v>
      </c>
      <c r="F25" s="478">
        <v>11384.32</v>
      </c>
      <c r="G25" s="1127">
        <f t="shared" si="2"/>
        <v>0.37947733333333333</v>
      </c>
    </row>
    <row r="26" spans="1:7" ht="12.75" x14ac:dyDescent="0.2">
      <c r="A26" s="473"/>
      <c r="B26" s="498"/>
      <c r="C26" s="495">
        <v>4300</v>
      </c>
      <c r="D26" s="496" t="s">
        <v>215</v>
      </c>
      <c r="E26" s="497">
        <v>35000</v>
      </c>
      <c r="F26" s="478">
        <v>20564</v>
      </c>
      <c r="G26" s="1127">
        <f t="shared" si="2"/>
        <v>0.58754285714285714</v>
      </c>
    </row>
    <row r="27" spans="1:7" ht="39" customHeight="1" x14ac:dyDescent="0.2">
      <c r="A27" s="473"/>
      <c r="B27" s="499">
        <v>90019</v>
      </c>
      <c r="C27" s="470"/>
      <c r="D27" s="471" t="s">
        <v>190</v>
      </c>
      <c r="E27" s="483">
        <f>E28</f>
        <v>15000</v>
      </c>
      <c r="F27" s="483">
        <f t="shared" ref="F27" si="6">F28</f>
        <v>7844</v>
      </c>
      <c r="G27" s="1131">
        <f t="shared" si="2"/>
        <v>0.52293333333333336</v>
      </c>
    </row>
    <row r="28" spans="1:7" ht="15" customHeight="1" x14ac:dyDescent="0.2">
      <c r="A28" s="473"/>
      <c r="B28" s="494"/>
      <c r="C28" s="476">
        <v>4430</v>
      </c>
      <c r="D28" s="485" t="s">
        <v>217</v>
      </c>
      <c r="E28" s="487">
        <v>15000</v>
      </c>
      <c r="F28" s="478">
        <v>7844</v>
      </c>
      <c r="G28" s="1127">
        <f t="shared" si="2"/>
        <v>0.52293333333333336</v>
      </c>
    </row>
    <row r="29" spans="1:7" ht="18" customHeight="1" x14ac:dyDescent="0.2">
      <c r="A29" s="473"/>
      <c r="B29" s="470">
        <v>90095</v>
      </c>
      <c r="C29" s="493"/>
      <c r="D29" s="471" t="s">
        <v>8</v>
      </c>
      <c r="E29" s="483">
        <f>SUM(E30:E30)</f>
        <v>1000</v>
      </c>
      <c r="F29" s="483">
        <f>SUM(F30:F30)</f>
        <v>249.16</v>
      </c>
      <c r="G29" s="1131">
        <f t="shared" si="2"/>
        <v>0.24915999999999999</v>
      </c>
    </row>
    <row r="30" spans="1:7" ht="13.5" thickBot="1" x14ac:dyDescent="0.25">
      <c r="A30" s="473"/>
      <c r="B30" s="494"/>
      <c r="C30" s="476">
        <v>4210</v>
      </c>
      <c r="D30" s="485" t="s">
        <v>213</v>
      </c>
      <c r="E30" s="487">
        <v>1000</v>
      </c>
      <c r="F30" s="478">
        <v>249.16</v>
      </c>
      <c r="G30" s="1127">
        <f t="shared" si="2"/>
        <v>0.24915999999999999</v>
      </c>
    </row>
    <row r="31" spans="1:7" ht="30" customHeight="1" thickBot="1" x14ac:dyDescent="0.3">
      <c r="A31" s="500"/>
      <c r="B31" s="501"/>
      <c r="C31" s="501"/>
      <c r="D31" s="502" t="s">
        <v>571</v>
      </c>
      <c r="E31" s="503">
        <f>E16</f>
        <v>280000</v>
      </c>
      <c r="F31" s="503">
        <f t="shared" ref="F31:G31" si="7">F16</f>
        <v>198376.86000000002</v>
      </c>
      <c r="G31" s="1129">
        <f t="shared" si="7"/>
        <v>0.70848878571428575</v>
      </c>
    </row>
  </sheetData>
  <mergeCells count="6">
    <mergeCell ref="A14:D14"/>
    <mergeCell ref="D1:G1"/>
    <mergeCell ref="E2:G2"/>
    <mergeCell ref="E3:G3"/>
    <mergeCell ref="A7:D7"/>
    <mergeCell ref="A6:G6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9</vt:i4>
      </vt:variant>
    </vt:vector>
  </HeadingPairs>
  <TitlesOfParts>
    <vt:vector size="23" baseType="lpstr">
      <vt:lpstr>Zał. Nr 1 </vt:lpstr>
      <vt:lpstr>Zał. nr 2</vt:lpstr>
      <vt:lpstr>Zał. Nr 3.</vt:lpstr>
      <vt:lpstr>Zał. Nr 4</vt:lpstr>
      <vt:lpstr>Zał. Nr5</vt:lpstr>
      <vt:lpstr>Zał.Nr 6</vt:lpstr>
      <vt:lpstr>Zał. Nr 7.</vt:lpstr>
      <vt:lpstr>Zł. Nr 8</vt:lpstr>
      <vt:lpstr>Zał. Nr 9</vt:lpstr>
      <vt:lpstr>Zał. Nr 10</vt:lpstr>
      <vt:lpstr>Zał. Nr 11</vt:lpstr>
      <vt:lpstr>Tabela Nr 1</vt:lpstr>
      <vt:lpstr>Zał. Nr 12</vt:lpstr>
      <vt:lpstr>Zał. Nr 13</vt:lpstr>
      <vt:lpstr>'Tabela Nr 1'!Tytuły_wydruku</vt:lpstr>
      <vt:lpstr>'Zał. Nr 1 '!Tytuły_wydruku</vt:lpstr>
      <vt:lpstr>'Zał. Nr 11'!Tytuły_wydruku</vt:lpstr>
      <vt:lpstr>'Zał. Nr 13'!Tytuły_wydruku</vt:lpstr>
      <vt:lpstr>'Zał. nr 2'!Tytuły_wydruku</vt:lpstr>
      <vt:lpstr>'Zał. Nr 4'!Tytuły_wydruku</vt:lpstr>
      <vt:lpstr>'Zał. Nr 7.'!Tytuły_wydruku</vt:lpstr>
      <vt:lpstr>'Zał. Nr5'!Tytuły_wydruku</vt:lpstr>
      <vt:lpstr>'Zał.Nr 6'!Tytuły_wydruku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2014-03-12T09:26:04Z</cp:lastPrinted>
  <dcterms:created xsi:type="dcterms:W3CDTF">2014-01-10T10:03:19Z</dcterms:created>
  <dcterms:modified xsi:type="dcterms:W3CDTF">2014-03-12T10:01:50Z</dcterms:modified>
</cp:coreProperties>
</file>