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12300" windowHeight="6030" firstSheet="9" activeTab="13"/>
  </bookViews>
  <sheets>
    <sheet name="Zał. Nr 1" sheetId="12" r:id="rId1"/>
    <sheet name="Zał. Nr 2" sheetId="10" r:id="rId2"/>
    <sheet name="Zał. nr 3" sheetId="21" r:id="rId3"/>
    <sheet name="Zał. Nr 4." sheetId="3" r:id="rId4"/>
    <sheet name="Zał. Nr 5." sheetId="1" r:id="rId5"/>
    <sheet name="Zał. Nr 6" sheetId="7" r:id="rId6"/>
    <sheet name="zał. Nr 7." sheetId="2" r:id="rId7"/>
    <sheet name="zał.nr 8." sheetId="4" r:id="rId8"/>
    <sheet name="Zał. nr 9" sheetId="8" r:id="rId9"/>
    <sheet name="Zał. nr 10" sheetId="14" r:id="rId10"/>
    <sheet name="Zał. Nr 11 Przedsięwzięcia" sheetId="15" r:id="rId11"/>
    <sheet name="Tabela Nr 1 " sheetId="16" r:id="rId12"/>
    <sheet name="Zał. Nr 12  Odpady komunalne" sheetId="19" r:id="rId13"/>
    <sheet name="Zał. Nr 13 Wynagrodzenia" sheetId="20" r:id="rId14"/>
  </sheets>
  <definedNames>
    <definedName name="_xlnm._FilterDatabase" localSheetId="10" hidden="1">'Zał. Nr 11 Przedsięwzięcia'!$A$5:$HO$158</definedName>
    <definedName name="Excel_BuiltIn_Print_Titles_2" localSheetId="11">#REF!</definedName>
    <definedName name="Excel_BuiltIn_Print_Titles_2" localSheetId="9">#REF!</definedName>
    <definedName name="Excel_BuiltIn_Print_Titles_2" localSheetId="10">#REF!</definedName>
    <definedName name="Excel_BuiltIn_Print_Titles_2" localSheetId="12">#REF!</definedName>
    <definedName name="Excel_BuiltIn_Print_Titles_2" localSheetId="13">#REF!</definedName>
    <definedName name="Excel_BuiltIn_Print_Titles_2" localSheetId="1">#REF!</definedName>
    <definedName name="Excel_BuiltIn_Print_Titles_2" localSheetId="2">#REF!</definedName>
    <definedName name="Excel_BuiltIn_Print_Titles_2" localSheetId="4">#REF!</definedName>
    <definedName name="Excel_BuiltIn_Print_Titles_2" localSheetId="5">#REF!</definedName>
    <definedName name="Excel_BuiltIn_Print_Titles_2" localSheetId="6">#REF!</definedName>
    <definedName name="Excel_BuiltIn_Print_Titles_2" localSheetId="8">#REF!</definedName>
    <definedName name="Excel_BuiltIn_Print_Titles_2" localSheetId="7">#REF!</definedName>
    <definedName name="Excel_BuiltIn_Print_Titles_2">#REF!</definedName>
    <definedName name="Excel_BuiltIn_Print_Titles_2_1" localSheetId="11">#REF!</definedName>
    <definedName name="Excel_BuiltIn_Print_Titles_2_1" localSheetId="9">#REF!</definedName>
    <definedName name="Excel_BuiltIn_Print_Titles_2_1" localSheetId="10">#REF!</definedName>
    <definedName name="Excel_BuiltIn_Print_Titles_2_1" localSheetId="12">#REF!</definedName>
    <definedName name="Excel_BuiltIn_Print_Titles_2_1" localSheetId="13">#REF!</definedName>
    <definedName name="Excel_BuiltIn_Print_Titles_2_1" localSheetId="1">#REF!</definedName>
    <definedName name="Excel_BuiltIn_Print_Titles_2_1" localSheetId="2">#REF!</definedName>
    <definedName name="Excel_BuiltIn_Print_Titles_2_1" localSheetId="4">#REF!</definedName>
    <definedName name="Excel_BuiltIn_Print_Titles_2_1" localSheetId="5">#REF!</definedName>
    <definedName name="Excel_BuiltIn_Print_Titles_2_1" localSheetId="6">#REF!</definedName>
    <definedName name="Excel_BuiltIn_Print_Titles_2_1" localSheetId="8">#REF!</definedName>
    <definedName name="Excel_BuiltIn_Print_Titles_2_1" localSheetId="7">#REF!</definedName>
    <definedName name="Excel_BuiltIn_Print_Titles_2_1">#REF!</definedName>
    <definedName name="Excel_BuiltIn_Print_Titles_2_1_1" localSheetId="11">#REF!</definedName>
    <definedName name="Excel_BuiltIn_Print_Titles_2_1_1" localSheetId="9">#REF!</definedName>
    <definedName name="Excel_BuiltIn_Print_Titles_2_1_1" localSheetId="10">#REF!</definedName>
    <definedName name="Excel_BuiltIn_Print_Titles_2_1_1" localSheetId="12">#REF!</definedName>
    <definedName name="Excel_BuiltIn_Print_Titles_2_1_1" localSheetId="13">#REF!</definedName>
    <definedName name="Excel_BuiltIn_Print_Titles_2_1_1" localSheetId="1">#REF!</definedName>
    <definedName name="Excel_BuiltIn_Print_Titles_2_1_1" localSheetId="2">#REF!</definedName>
    <definedName name="Excel_BuiltIn_Print_Titles_2_1_1" localSheetId="4">#REF!</definedName>
    <definedName name="Excel_BuiltIn_Print_Titles_2_1_1" localSheetId="5">#REF!</definedName>
    <definedName name="Excel_BuiltIn_Print_Titles_2_1_1" localSheetId="6">#REF!</definedName>
    <definedName name="Excel_BuiltIn_Print_Titles_2_1_1" localSheetId="8">#REF!</definedName>
    <definedName name="Excel_BuiltIn_Print_Titles_2_1_1" localSheetId="7">#REF!</definedName>
    <definedName name="Excel_BuiltIn_Print_Titles_2_1_1">#REF!</definedName>
    <definedName name="Excel_BuiltIn_Print_Titles_3_1" localSheetId="11">#REF!</definedName>
    <definedName name="Excel_BuiltIn_Print_Titles_3_1" localSheetId="9">#REF!</definedName>
    <definedName name="Excel_BuiltIn_Print_Titles_3_1" localSheetId="10">#REF!</definedName>
    <definedName name="Excel_BuiltIn_Print_Titles_3_1" localSheetId="12">#REF!</definedName>
    <definedName name="Excel_BuiltIn_Print_Titles_3_1" localSheetId="13">#REF!</definedName>
    <definedName name="Excel_BuiltIn_Print_Titles_3_1" localSheetId="1">#REF!</definedName>
    <definedName name="Excel_BuiltIn_Print_Titles_3_1" localSheetId="2">#REF!</definedName>
    <definedName name="Excel_BuiltIn_Print_Titles_3_1" localSheetId="4">#REF!</definedName>
    <definedName name="Excel_BuiltIn_Print_Titles_3_1" localSheetId="5">#REF!</definedName>
    <definedName name="Excel_BuiltIn_Print_Titles_3_1" localSheetId="6">#REF!</definedName>
    <definedName name="Excel_BuiltIn_Print_Titles_3_1" localSheetId="8">#REF!</definedName>
    <definedName name="Excel_BuiltIn_Print_Titles_3_1" localSheetId="7">#REF!</definedName>
    <definedName name="Excel_BuiltIn_Print_Titles_3_1">#REF!</definedName>
    <definedName name="Excel_BuiltIn_Print_Titles_3_1_1" localSheetId="11">#REF!</definedName>
    <definedName name="Excel_BuiltIn_Print_Titles_3_1_1" localSheetId="9">#REF!</definedName>
    <definedName name="Excel_BuiltIn_Print_Titles_3_1_1" localSheetId="10">#REF!</definedName>
    <definedName name="Excel_BuiltIn_Print_Titles_3_1_1" localSheetId="12">#REF!</definedName>
    <definedName name="Excel_BuiltIn_Print_Titles_3_1_1" localSheetId="13">#REF!</definedName>
    <definedName name="Excel_BuiltIn_Print_Titles_3_1_1" localSheetId="1">#REF!</definedName>
    <definedName name="Excel_BuiltIn_Print_Titles_3_1_1" localSheetId="2">#REF!</definedName>
    <definedName name="Excel_BuiltIn_Print_Titles_3_1_1" localSheetId="4">#REF!</definedName>
    <definedName name="Excel_BuiltIn_Print_Titles_3_1_1" localSheetId="5">#REF!</definedName>
    <definedName name="Excel_BuiltIn_Print_Titles_3_1_1" localSheetId="6">#REF!</definedName>
    <definedName name="Excel_BuiltIn_Print_Titles_3_1_1" localSheetId="8">#REF!</definedName>
    <definedName name="Excel_BuiltIn_Print_Titles_3_1_1" localSheetId="7">#REF!</definedName>
    <definedName name="Excel_BuiltIn_Print_Titles_3_1_1">#REF!</definedName>
    <definedName name="Excel_BuiltIn_Print_Titles_5" localSheetId="11">#REF!</definedName>
    <definedName name="Excel_BuiltIn_Print_Titles_5" localSheetId="9">#REF!</definedName>
    <definedName name="Excel_BuiltIn_Print_Titles_5" localSheetId="10">#REF!</definedName>
    <definedName name="Excel_BuiltIn_Print_Titles_5" localSheetId="12">#REF!</definedName>
    <definedName name="Excel_BuiltIn_Print_Titles_5" localSheetId="13">#REF!</definedName>
    <definedName name="Excel_BuiltIn_Print_Titles_5" localSheetId="1">#REF!</definedName>
    <definedName name="Excel_BuiltIn_Print_Titles_5" localSheetId="2">#REF!</definedName>
    <definedName name="Excel_BuiltIn_Print_Titles_5" localSheetId="4">#REF!</definedName>
    <definedName name="Excel_BuiltIn_Print_Titles_5" localSheetId="5">#REF!</definedName>
    <definedName name="Excel_BuiltIn_Print_Titles_5" localSheetId="6">#REF!</definedName>
    <definedName name="Excel_BuiltIn_Print_Titles_5" localSheetId="8">#REF!</definedName>
    <definedName name="Excel_BuiltIn_Print_Titles_5" localSheetId="7">#REF!</definedName>
    <definedName name="Excel_BuiltIn_Print_Titles_5">#REF!</definedName>
    <definedName name="Excel_BuiltIn_Print_Titles_5_1" localSheetId="11">#REF!</definedName>
    <definedName name="Excel_BuiltIn_Print_Titles_5_1" localSheetId="9">#REF!</definedName>
    <definedName name="Excel_BuiltIn_Print_Titles_5_1" localSheetId="10">#REF!</definedName>
    <definedName name="Excel_BuiltIn_Print_Titles_5_1" localSheetId="12">#REF!</definedName>
    <definedName name="Excel_BuiltIn_Print_Titles_5_1" localSheetId="13">#REF!</definedName>
    <definedName name="Excel_BuiltIn_Print_Titles_5_1" localSheetId="1">#REF!</definedName>
    <definedName name="Excel_BuiltIn_Print_Titles_5_1" localSheetId="2">#REF!</definedName>
    <definedName name="Excel_BuiltIn_Print_Titles_5_1" localSheetId="4">#REF!</definedName>
    <definedName name="Excel_BuiltIn_Print_Titles_5_1" localSheetId="5">#REF!</definedName>
    <definedName name="Excel_BuiltIn_Print_Titles_5_1" localSheetId="6">#REF!</definedName>
    <definedName name="Excel_BuiltIn_Print_Titles_5_1" localSheetId="8">#REF!</definedName>
    <definedName name="Excel_BuiltIn_Print_Titles_5_1" localSheetId="7">#REF!</definedName>
    <definedName name="Excel_BuiltIn_Print_Titles_5_1">#REF!</definedName>
    <definedName name="Excel_BuiltIn_Print_Titles_6" localSheetId="11">#REF!</definedName>
    <definedName name="Excel_BuiltIn_Print_Titles_6" localSheetId="9">#REF!</definedName>
    <definedName name="Excel_BuiltIn_Print_Titles_6" localSheetId="10">#REF!</definedName>
    <definedName name="Excel_BuiltIn_Print_Titles_6" localSheetId="12">#REF!</definedName>
    <definedName name="Excel_BuiltIn_Print_Titles_6" localSheetId="13">#REF!</definedName>
    <definedName name="Excel_BuiltIn_Print_Titles_6" localSheetId="1">#REF!</definedName>
    <definedName name="Excel_BuiltIn_Print_Titles_6" localSheetId="2">#REF!</definedName>
    <definedName name="Excel_BuiltIn_Print_Titles_6" localSheetId="4">#REF!</definedName>
    <definedName name="Excel_BuiltIn_Print_Titles_6" localSheetId="5">#REF!</definedName>
    <definedName name="Excel_BuiltIn_Print_Titles_6" localSheetId="6">#REF!</definedName>
    <definedName name="Excel_BuiltIn_Print_Titles_6" localSheetId="8">#REF!</definedName>
    <definedName name="Excel_BuiltIn_Print_Titles_6" localSheetId="7">#REF!</definedName>
    <definedName name="Excel_BuiltIn_Print_Titles_6">#REF!</definedName>
    <definedName name="Excel_BuiltIn_Print_Titles_6_1" localSheetId="11">#REF!</definedName>
    <definedName name="Excel_BuiltIn_Print_Titles_6_1" localSheetId="9">#REF!</definedName>
    <definedName name="Excel_BuiltIn_Print_Titles_6_1" localSheetId="10">#REF!</definedName>
    <definedName name="Excel_BuiltIn_Print_Titles_6_1" localSheetId="12">#REF!</definedName>
    <definedName name="Excel_BuiltIn_Print_Titles_6_1" localSheetId="13">#REF!</definedName>
    <definedName name="Excel_BuiltIn_Print_Titles_6_1" localSheetId="1">#REF!</definedName>
    <definedName name="Excel_BuiltIn_Print_Titles_6_1" localSheetId="2">#REF!</definedName>
    <definedName name="Excel_BuiltIn_Print_Titles_6_1" localSheetId="4">#REF!</definedName>
    <definedName name="Excel_BuiltIn_Print_Titles_6_1" localSheetId="5">#REF!</definedName>
    <definedName name="Excel_BuiltIn_Print_Titles_6_1" localSheetId="6">#REF!</definedName>
    <definedName name="Excel_BuiltIn_Print_Titles_6_1" localSheetId="8">#REF!</definedName>
    <definedName name="Excel_BuiltIn_Print_Titles_6_1" localSheetId="7">#REF!</definedName>
    <definedName name="Excel_BuiltIn_Print_Titles_6_1">#REF!</definedName>
    <definedName name="Excel_BuiltIn_Print_Titles_8" localSheetId="11">#REF!</definedName>
    <definedName name="Excel_BuiltIn_Print_Titles_8" localSheetId="9">#REF!</definedName>
    <definedName name="Excel_BuiltIn_Print_Titles_8" localSheetId="10">#REF!</definedName>
    <definedName name="Excel_BuiltIn_Print_Titles_8" localSheetId="12">#REF!</definedName>
    <definedName name="Excel_BuiltIn_Print_Titles_8" localSheetId="13">#REF!</definedName>
    <definedName name="Excel_BuiltIn_Print_Titles_8" localSheetId="1">#REF!</definedName>
    <definedName name="Excel_BuiltIn_Print_Titles_8" localSheetId="2">#REF!</definedName>
    <definedName name="Excel_BuiltIn_Print_Titles_8" localSheetId="4">#REF!</definedName>
    <definedName name="Excel_BuiltIn_Print_Titles_8" localSheetId="5">#REF!</definedName>
    <definedName name="Excel_BuiltIn_Print_Titles_8" localSheetId="6">#REF!</definedName>
    <definedName name="Excel_BuiltIn_Print_Titles_8" localSheetId="8">#REF!</definedName>
    <definedName name="Excel_BuiltIn_Print_Titles_8" localSheetId="7">#REF!</definedName>
    <definedName name="Excel_BuiltIn_Print_Titles_8">#REF!</definedName>
    <definedName name="Excel_BuiltIn_Print_Titles_8_1" localSheetId="11">#REF!</definedName>
    <definedName name="Excel_BuiltIn_Print_Titles_8_1" localSheetId="9">#REF!</definedName>
    <definedName name="Excel_BuiltIn_Print_Titles_8_1" localSheetId="10">#REF!</definedName>
    <definedName name="Excel_BuiltIn_Print_Titles_8_1" localSheetId="12">#REF!</definedName>
    <definedName name="Excel_BuiltIn_Print_Titles_8_1" localSheetId="13">#REF!</definedName>
    <definedName name="Excel_BuiltIn_Print_Titles_8_1" localSheetId="1">#REF!</definedName>
    <definedName name="Excel_BuiltIn_Print_Titles_8_1" localSheetId="2">#REF!</definedName>
    <definedName name="Excel_BuiltIn_Print_Titles_8_1" localSheetId="4">#REF!</definedName>
    <definedName name="Excel_BuiltIn_Print_Titles_8_1" localSheetId="5">#REF!</definedName>
    <definedName name="Excel_BuiltIn_Print_Titles_8_1" localSheetId="6">#REF!</definedName>
    <definedName name="Excel_BuiltIn_Print_Titles_8_1" localSheetId="8">#REF!</definedName>
    <definedName name="Excel_BuiltIn_Print_Titles_8_1" localSheetId="7">#REF!</definedName>
    <definedName name="Excel_BuiltIn_Print_Titles_8_1">#REF!</definedName>
    <definedName name="_xlnm.Print_Titles" localSheetId="11">'Tabela Nr 1 '!$5:$5</definedName>
    <definedName name="_xlnm.Print_Titles" localSheetId="0">'Zał. Nr 1'!$4:$5</definedName>
    <definedName name="_xlnm.Print_Titles" localSheetId="10">'Zał. Nr 11 Przedsięwzięcia'!$5:$5</definedName>
    <definedName name="_xlnm.Print_Titles" localSheetId="13">'Zał. Nr 13 Wynagrodzenia'!$4:$4</definedName>
    <definedName name="_xlnm.Print_Titles" localSheetId="1">'Zał. Nr 2'!$4:$4</definedName>
    <definedName name="_xlnm.Print_Titles" localSheetId="3">'Zał. Nr 4.'!$3:$5</definedName>
    <definedName name="_xlnm.Print_Titles" localSheetId="4">'Zał. Nr 5.'!$5:$6</definedName>
    <definedName name="_xlnm.Print_Titles" localSheetId="5">'Zał. Nr 6'!$4:$5</definedName>
    <definedName name="_xlnm.Print_Titles" localSheetId="6">'zał. Nr 7.'!$8:$8</definedName>
  </definedNames>
  <calcPr calcId="145621"/>
</workbook>
</file>

<file path=xl/calcChain.xml><?xml version="1.0" encoding="utf-8"?>
<calcChain xmlns="http://schemas.openxmlformats.org/spreadsheetml/2006/main">
  <c r="K79" i="1" l="1"/>
  <c r="G49" i="10" l="1"/>
  <c r="G48" i="10"/>
  <c r="G6" i="20" l="1"/>
  <c r="G10" i="10"/>
  <c r="F530" i="10"/>
  <c r="E530" i="10"/>
  <c r="F532" i="10"/>
  <c r="E532" i="10"/>
  <c r="F527" i="10" l="1"/>
  <c r="H527" i="10"/>
  <c r="I527" i="10"/>
  <c r="E527" i="10"/>
  <c r="F525" i="10"/>
  <c r="H525" i="10"/>
  <c r="I525" i="10"/>
  <c r="E525" i="10"/>
  <c r="F526" i="10"/>
  <c r="H526" i="10"/>
  <c r="I526" i="10"/>
  <c r="E526" i="10"/>
  <c r="H532" i="10"/>
  <c r="I532" i="10"/>
  <c r="F533" i="10"/>
  <c r="H533" i="10"/>
  <c r="I533" i="10"/>
  <c r="E533" i="10"/>
  <c r="F534" i="10"/>
  <c r="H530" i="10"/>
  <c r="H534" i="10" s="1"/>
  <c r="I530" i="10"/>
  <c r="I534" i="10" s="1"/>
  <c r="E534" i="10"/>
  <c r="F529" i="10"/>
  <c r="H529" i="10"/>
  <c r="I529" i="10"/>
  <c r="E529" i="10"/>
  <c r="F528" i="10"/>
  <c r="H528" i="10"/>
  <c r="I528" i="10"/>
  <c r="E528" i="10"/>
  <c r="I524" i="10"/>
  <c r="I522" i="10" s="1"/>
  <c r="H524" i="10"/>
  <c r="H522" i="10" s="1"/>
  <c r="H520" i="10" s="1"/>
  <c r="E524" i="10"/>
  <c r="E522" i="10" l="1"/>
  <c r="E520" i="10" s="1"/>
  <c r="I520" i="10"/>
  <c r="G528" i="10"/>
  <c r="G529" i="10"/>
  <c r="G533" i="10"/>
  <c r="G532" i="10"/>
  <c r="G526" i="10"/>
  <c r="G525" i="10"/>
  <c r="G527" i="10"/>
  <c r="G534" i="10"/>
  <c r="G530" i="10"/>
  <c r="H87" i="3"/>
  <c r="G84" i="3"/>
  <c r="F84" i="3"/>
  <c r="G118" i="12" l="1"/>
  <c r="H22" i="21" l="1"/>
  <c r="H21" i="21"/>
  <c r="H16" i="21"/>
  <c r="H17" i="21"/>
  <c r="H18" i="21"/>
  <c r="H15" i="21"/>
  <c r="G23" i="21"/>
  <c r="F19" i="21"/>
  <c r="F23" i="21" s="1"/>
  <c r="E23" i="21"/>
  <c r="D19" i="21"/>
  <c r="D23" i="21" s="1"/>
  <c r="F24" i="21" l="1"/>
  <c r="D24" i="21"/>
  <c r="H19" i="21"/>
  <c r="I14" i="20"/>
  <c r="H14" i="20"/>
  <c r="F14" i="20"/>
  <c r="E14" i="20"/>
  <c r="I136" i="20"/>
  <c r="H136" i="20"/>
  <c r="F136" i="20"/>
  <c r="E136" i="20"/>
  <c r="I132" i="20"/>
  <c r="H132" i="20"/>
  <c r="F132" i="20"/>
  <c r="E132" i="20"/>
  <c r="I144" i="20"/>
  <c r="H144" i="20"/>
  <c r="F144" i="20"/>
  <c r="E144" i="20"/>
  <c r="I140" i="20"/>
  <c r="H140" i="20"/>
  <c r="F140" i="20"/>
  <c r="E140" i="20"/>
  <c r="I130" i="20"/>
  <c r="I129" i="20" s="1"/>
  <c r="H130" i="20"/>
  <c r="H129" i="20" s="1"/>
  <c r="F130" i="20"/>
  <c r="F129" i="20" s="1"/>
  <c r="E130" i="20"/>
  <c r="E129" i="20" s="1"/>
  <c r="I124" i="20"/>
  <c r="I123" i="20" s="1"/>
  <c r="H124" i="20"/>
  <c r="H123" i="20" s="1"/>
  <c r="F124" i="20"/>
  <c r="F123" i="20" s="1"/>
  <c r="E124" i="20"/>
  <c r="E123" i="20" s="1"/>
  <c r="I119" i="20"/>
  <c r="H119" i="20"/>
  <c r="F119" i="20"/>
  <c r="E119" i="20"/>
  <c r="I116" i="20"/>
  <c r="H116" i="20"/>
  <c r="F116" i="20"/>
  <c r="E116" i="20"/>
  <c r="I110" i="20"/>
  <c r="H110" i="20"/>
  <c r="F110" i="20"/>
  <c r="E110" i="20"/>
  <c r="I106" i="20"/>
  <c r="H106" i="20"/>
  <c r="F106" i="20"/>
  <c r="E106" i="20"/>
  <c r="I101" i="20"/>
  <c r="H101" i="20"/>
  <c r="F101" i="20"/>
  <c r="E101" i="20"/>
  <c r="I96" i="20"/>
  <c r="H96" i="20"/>
  <c r="F96" i="20"/>
  <c r="E96" i="20"/>
  <c r="I94" i="20"/>
  <c r="I93" i="20" s="1"/>
  <c r="H94" i="20"/>
  <c r="H93" i="20" s="1"/>
  <c r="F94" i="20"/>
  <c r="F93" i="20" s="1"/>
  <c r="E94" i="20"/>
  <c r="E93" i="20" s="1"/>
  <c r="I89" i="20"/>
  <c r="H89" i="20"/>
  <c r="F89" i="20"/>
  <c r="E89" i="20"/>
  <c r="I87" i="20"/>
  <c r="I86" i="20" s="1"/>
  <c r="H87" i="20"/>
  <c r="H86" i="20" s="1"/>
  <c r="F87" i="20"/>
  <c r="F86" i="20" s="1"/>
  <c r="E87" i="20"/>
  <c r="E86" i="20" s="1"/>
  <c r="I81" i="20"/>
  <c r="H81" i="20"/>
  <c r="F81" i="20"/>
  <c r="E81" i="20"/>
  <c r="I75" i="20"/>
  <c r="H75" i="20"/>
  <c r="F75" i="20"/>
  <c r="E75" i="20"/>
  <c r="I69" i="20"/>
  <c r="H69" i="20"/>
  <c r="F69" i="20"/>
  <c r="E69" i="20"/>
  <c r="I63" i="20"/>
  <c r="H63" i="20"/>
  <c r="F63" i="20"/>
  <c r="E63" i="20"/>
  <c r="I58" i="20"/>
  <c r="H58" i="20"/>
  <c r="F58" i="20"/>
  <c r="E58" i="20"/>
  <c r="I52" i="20"/>
  <c r="I51" i="20" s="1"/>
  <c r="H52" i="20"/>
  <c r="H51" i="20" s="1"/>
  <c r="F52" i="20"/>
  <c r="F51" i="20" s="1"/>
  <c r="E52" i="20"/>
  <c r="E51" i="20" s="1"/>
  <c r="F42" i="20"/>
  <c r="E42" i="20"/>
  <c r="F38" i="20"/>
  <c r="E38" i="20"/>
  <c r="I23" i="20"/>
  <c r="H23" i="20"/>
  <c r="F23" i="20"/>
  <c r="E23" i="20"/>
  <c r="I29" i="20"/>
  <c r="H29" i="20"/>
  <c r="F29" i="20"/>
  <c r="E29" i="20"/>
  <c r="I31" i="20"/>
  <c r="H31" i="20"/>
  <c r="F31" i="20"/>
  <c r="E31" i="20"/>
  <c r="G31" i="20" s="1"/>
  <c r="I15" i="20"/>
  <c r="H15" i="20"/>
  <c r="F15" i="20"/>
  <c r="E15" i="20"/>
  <c r="G147" i="20"/>
  <c r="G146" i="20"/>
  <c r="G145" i="20"/>
  <c r="G143" i="20"/>
  <c r="G142" i="20"/>
  <c r="G141" i="20"/>
  <c r="G138" i="20"/>
  <c r="G137" i="20"/>
  <c r="G135" i="20"/>
  <c r="G134" i="20"/>
  <c r="G133" i="20"/>
  <c r="G131" i="20"/>
  <c r="G128" i="20"/>
  <c r="G127" i="20"/>
  <c r="G126" i="20"/>
  <c r="G125" i="20"/>
  <c r="G122" i="20"/>
  <c r="G121" i="20"/>
  <c r="G120" i="20"/>
  <c r="G118" i="20"/>
  <c r="G117" i="20"/>
  <c r="G115" i="20"/>
  <c r="G114" i="20"/>
  <c r="G113" i="20"/>
  <c r="G112" i="20"/>
  <c r="G111" i="20"/>
  <c r="G109" i="20"/>
  <c r="G108" i="20"/>
  <c r="G107" i="20"/>
  <c r="G105" i="20"/>
  <c r="G104" i="20"/>
  <c r="G103" i="20"/>
  <c r="G102" i="20"/>
  <c r="G100" i="20"/>
  <c r="G99" i="20"/>
  <c r="G98" i="20"/>
  <c r="G97" i="20"/>
  <c r="G95" i="20"/>
  <c r="G92" i="20"/>
  <c r="G91" i="20"/>
  <c r="G90" i="20"/>
  <c r="G88" i="20"/>
  <c r="G85" i="20"/>
  <c r="G84" i="20"/>
  <c r="G83" i="20"/>
  <c r="G82" i="20"/>
  <c r="G80" i="20"/>
  <c r="G79" i="20"/>
  <c r="G78" i="20"/>
  <c r="G77" i="20"/>
  <c r="G76" i="20"/>
  <c r="G74" i="20"/>
  <c r="G73" i="20"/>
  <c r="G72" i="20"/>
  <c r="G71" i="20"/>
  <c r="G70" i="20"/>
  <c r="G68" i="20"/>
  <c r="G67" i="20"/>
  <c r="G66" i="20"/>
  <c r="G65" i="20"/>
  <c r="G64" i="20"/>
  <c r="G62" i="20"/>
  <c r="G61" i="20"/>
  <c r="G60" i="20"/>
  <c r="G59" i="20"/>
  <c r="G57" i="20"/>
  <c r="G56" i="20"/>
  <c r="G55" i="20"/>
  <c r="G54" i="20"/>
  <c r="G53" i="20"/>
  <c r="G50" i="20"/>
  <c r="G49" i="20"/>
  <c r="G48" i="20"/>
  <c r="I47" i="20"/>
  <c r="H47" i="20"/>
  <c r="F47" i="20"/>
  <c r="F46" i="20" s="1"/>
  <c r="E47" i="20"/>
  <c r="E46" i="20" s="1"/>
  <c r="G45" i="20"/>
  <c r="G44" i="20"/>
  <c r="G43" i="20"/>
  <c r="G41" i="20"/>
  <c r="G40" i="20"/>
  <c r="G39" i="20"/>
  <c r="G37" i="20"/>
  <c r="G36" i="20"/>
  <c r="G35" i="20"/>
  <c r="I34" i="20"/>
  <c r="H34" i="20"/>
  <c r="F34" i="20"/>
  <c r="E34" i="20"/>
  <c r="G32" i="20"/>
  <c r="G30" i="20"/>
  <c r="G28" i="20"/>
  <c r="G27" i="20"/>
  <c r="G26" i="20"/>
  <c r="G25" i="20"/>
  <c r="G24" i="20"/>
  <c r="G22" i="20"/>
  <c r="G21" i="20"/>
  <c r="G20" i="20"/>
  <c r="G19" i="20"/>
  <c r="I18" i="20"/>
  <c r="I17" i="20" s="1"/>
  <c r="H18" i="20"/>
  <c r="H17" i="20" s="1"/>
  <c r="F18" i="20"/>
  <c r="F17" i="20" s="1"/>
  <c r="E18" i="20"/>
  <c r="G16" i="20"/>
  <c r="G13" i="20"/>
  <c r="G12" i="20"/>
  <c r="I11" i="20"/>
  <c r="I10" i="20" s="1"/>
  <c r="H11" i="20"/>
  <c r="H10" i="20" s="1"/>
  <c r="F11" i="20"/>
  <c r="F10" i="20" s="1"/>
  <c r="E11" i="20"/>
  <c r="E10" i="20" s="1"/>
  <c r="G9" i="20"/>
  <c r="G8" i="20"/>
  <c r="G7" i="20"/>
  <c r="I6" i="20"/>
  <c r="I5" i="20" s="1"/>
  <c r="H6" i="20"/>
  <c r="H5" i="20" s="1"/>
  <c r="F6" i="20"/>
  <c r="F5" i="20" s="1"/>
  <c r="F148" i="20" s="1"/>
  <c r="F524" i="10" s="1"/>
  <c r="E6" i="20"/>
  <c r="E5" i="20" s="1"/>
  <c r="H24" i="21" l="1"/>
  <c r="F522" i="10"/>
  <c r="G524" i="10"/>
  <c r="E17" i="20"/>
  <c r="E33" i="20"/>
  <c r="G101" i="20"/>
  <c r="G116" i="20"/>
  <c r="G15" i="20"/>
  <c r="I33" i="20"/>
  <c r="G89" i="20"/>
  <c r="G136" i="20"/>
  <c r="G140" i="20"/>
  <c r="G38" i="20"/>
  <c r="G96" i="20"/>
  <c r="G132" i="20"/>
  <c r="H139" i="20"/>
  <c r="G5" i="20"/>
  <c r="G10" i="20"/>
  <c r="G29" i="20"/>
  <c r="G63" i="20"/>
  <c r="G81" i="20"/>
  <c r="G110" i="20"/>
  <c r="G119" i="20"/>
  <c r="F139" i="20"/>
  <c r="G144" i="20"/>
  <c r="H33" i="20"/>
  <c r="G52" i="20"/>
  <c r="G75" i="20"/>
  <c r="G106" i="20"/>
  <c r="I139" i="20"/>
  <c r="I148" i="20" s="1"/>
  <c r="G23" i="20"/>
  <c r="G34" i="20"/>
  <c r="G47" i="20"/>
  <c r="G69" i="20"/>
  <c r="G94" i="20"/>
  <c r="G130" i="20"/>
  <c r="G42" i="20"/>
  <c r="G58" i="20"/>
  <c r="G11" i="20"/>
  <c r="G18" i="20"/>
  <c r="F33" i="20"/>
  <c r="G33" i="20" s="1"/>
  <c r="G87" i="20"/>
  <c r="G124" i="20"/>
  <c r="E139" i="20"/>
  <c r="E148" i="20" s="1"/>
  <c r="G23" i="19"/>
  <c r="F19" i="19"/>
  <c r="E19" i="19"/>
  <c r="E22" i="19"/>
  <c r="G522" i="10" l="1"/>
  <c r="F520" i="10"/>
  <c r="G148" i="20"/>
  <c r="H148" i="20"/>
  <c r="G139" i="20"/>
  <c r="G129" i="20"/>
  <c r="G123" i="20"/>
  <c r="G86" i="20"/>
  <c r="G51" i="20"/>
  <c r="G17" i="20"/>
  <c r="G46" i="20"/>
  <c r="G14" i="20"/>
  <c r="G93" i="20"/>
  <c r="G25" i="19"/>
  <c r="G11" i="19"/>
  <c r="G10" i="19"/>
  <c r="G34" i="19"/>
  <c r="G33" i="19"/>
  <c r="G32" i="19"/>
  <c r="G31" i="19"/>
  <c r="G30" i="19"/>
  <c r="G29" i="19"/>
  <c r="G28" i="19"/>
  <c r="H27" i="19"/>
  <c r="H26" i="19" s="1"/>
  <c r="F27" i="19"/>
  <c r="E27" i="19"/>
  <c r="E26" i="19" s="1"/>
  <c r="G24" i="19"/>
  <c r="G22" i="19"/>
  <c r="G21" i="19"/>
  <c r="H19" i="19"/>
  <c r="H17" i="19" s="1"/>
  <c r="H16" i="19" s="1"/>
  <c r="E17" i="19"/>
  <c r="E16" i="19" s="1"/>
  <c r="G18" i="19"/>
  <c r="I9" i="19"/>
  <c r="I8" i="19" s="1"/>
  <c r="I13" i="19" s="1"/>
  <c r="H9" i="19"/>
  <c r="H8" i="19" s="1"/>
  <c r="H13" i="19" s="1"/>
  <c r="F9" i="19"/>
  <c r="E9" i="19"/>
  <c r="E8" i="19"/>
  <c r="E13" i="19" s="1"/>
  <c r="G520" i="10" l="1"/>
  <c r="G9" i="19"/>
  <c r="G27" i="19"/>
  <c r="H35" i="19"/>
  <c r="F26" i="19"/>
  <c r="G26" i="19" s="1"/>
  <c r="G19" i="19"/>
  <c r="E35" i="19"/>
  <c r="F17" i="19"/>
  <c r="G17" i="19" s="1"/>
  <c r="F8" i="19"/>
  <c r="F16" i="19" l="1"/>
  <c r="G16" i="19" s="1"/>
  <c r="G8" i="19"/>
  <c r="F13" i="19"/>
  <c r="H30" i="14"/>
  <c r="H31" i="14"/>
  <c r="H32" i="14"/>
  <c r="H33" i="14"/>
  <c r="H34" i="14"/>
  <c r="H35" i="14"/>
  <c r="H36" i="14"/>
  <c r="H37" i="14"/>
  <c r="H38" i="14"/>
  <c r="H39" i="14"/>
  <c r="H29" i="14"/>
  <c r="H27" i="14"/>
  <c r="H26" i="14"/>
  <c r="H25" i="14"/>
  <c r="H22" i="14"/>
  <c r="H21" i="14"/>
  <c r="H23" i="14"/>
  <c r="H16" i="14"/>
  <c r="G16" i="14"/>
  <c r="H13" i="14"/>
  <c r="H14" i="14"/>
  <c r="G13" i="14"/>
  <c r="G14" i="14"/>
  <c r="H15" i="14"/>
  <c r="G30" i="8"/>
  <c r="G28" i="8"/>
  <c r="G26" i="8"/>
  <c r="G25" i="8"/>
  <c r="G22" i="8"/>
  <c r="G23" i="8"/>
  <c r="G21" i="8"/>
  <c r="G19" i="8"/>
  <c r="G18" i="8"/>
  <c r="G15" i="8"/>
  <c r="G9" i="8"/>
  <c r="F7" i="8"/>
  <c r="D20" i="4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13" i="19" l="1"/>
  <c r="F35" i="19"/>
  <c r="G35" i="19" s="1"/>
  <c r="G19" i="4"/>
  <c r="G20" i="4" s="1"/>
  <c r="D19" i="4"/>
  <c r="E19" i="4"/>
  <c r="E20" i="4" s="1"/>
  <c r="F19" i="4"/>
  <c r="F20" i="4" s="1"/>
  <c r="C19" i="4"/>
  <c r="C20" i="4" s="1"/>
  <c r="F84" i="2"/>
  <c r="E84" i="2"/>
  <c r="J56" i="7"/>
  <c r="J55" i="7"/>
  <c r="J53" i="7"/>
  <c r="J52" i="7"/>
  <c r="J51" i="7"/>
  <c r="J49" i="7"/>
  <c r="J39" i="7"/>
  <c r="J40" i="7"/>
  <c r="J41" i="7"/>
  <c r="J42" i="7"/>
  <c r="J43" i="7"/>
  <c r="J44" i="7"/>
  <c r="J45" i="7"/>
  <c r="J46" i="7"/>
  <c r="J47" i="7"/>
  <c r="J48" i="7"/>
  <c r="J38" i="7"/>
  <c r="J36" i="7"/>
  <c r="J35" i="7"/>
  <c r="J33" i="7"/>
  <c r="J32" i="7"/>
  <c r="J30" i="7"/>
  <c r="J29" i="7"/>
  <c r="J27" i="7"/>
  <c r="J25" i="7"/>
  <c r="J26" i="7"/>
  <c r="J24" i="7"/>
  <c r="J22" i="7"/>
  <c r="J21" i="7"/>
  <c r="J20" i="7"/>
  <c r="J19" i="7"/>
  <c r="J17" i="7"/>
  <c r="J18" i="7"/>
  <c r="J16" i="7"/>
  <c r="J15" i="7"/>
  <c r="J13" i="7"/>
  <c r="J12" i="7"/>
  <c r="J10" i="7"/>
  <c r="J9" i="7"/>
  <c r="G56" i="7"/>
  <c r="G54" i="7"/>
  <c r="G53" i="7"/>
  <c r="G52" i="7"/>
  <c r="G50" i="7"/>
  <c r="G49" i="7"/>
  <c r="G37" i="7"/>
  <c r="G36" i="7"/>
  <c r="G34" i="7"/>
  <c r="G33" i="7"/>
  <c r="G31" i="7"/>
  <c r="G30" i="7"/>
  <c r="G28" i="7"/>
  <c r="G27" i="7"/>
  <c r="G23" i="7"/>
  <c r="G22" i="7"/>
  <c r="G21" i="7"/>
  <c r="G14" i="7"/>
  <c r="G13" i="7"/>
  <c r="G11" i="7"/>
  <c r="G10" i="7"/>
  <c r="G9" i="7"/>
  <c r="G8" i="7"/>
  <c r="G7" i="7"/>
  <c r="G6" i="7"/>
  <c r="J98" i="1"/>
  <c r="J94" i="1"/>
  <c r="J95" i="1"/>
  <c r="J96" i="1"/>
  <c r="J97" i="1"/>
  <c r="J93" i="1"/>
  <c r="J91" i="1"/>
  <c r="J90" i="1"/>
  <c r="J88" i="1"/>
  <c r="J87" i="1"/>
  <c r="J85" i="1"/>
  <c r="J82" i="1"/>
  <c r="J83" i="1"/>
  <c r="J84" i="1"/>
  <c r="J81" i="1"/>
  <c r="J79" i="1"/>
  <c r="J78" i="1"/>
  <c r="J76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61" i="1"/>
  <c r="J57" i="1"/>
  <c r="J56" i="1"/>
  <c r="J48" i="1"/>
  <c r="J49" i="1"/>
  <c r="J50" i="1"/>
  <c r="J51" i="1"/>
  <c r="J52" i="1"/>
  <c r="J47" i="1"/>
  <c r="J46" i="1"/>
  <c r="J38" i="1"/>
  <c r="J39" i="1"/>
  <c r="J40" i="1"/>
  <c r="J41" i="1"/>
  <c r="J42" i="1"/>
  <c r="J43" i="1"/>
  <c r="J37" i="1"/>
  <c r="J34" i="1"/>
  <c r="J33" i="1"/>
  <c r="J32" i="1"/>
  <c r="J22" i="1"/>
  <c r="J23" i="1"/>
  <c r="J24" i="1"/>
  <c r="J25" i="1"/>
  <c r="J26" i="1"/>
  <c r="J27" i="1"/>
  <c r="J28" i="1"/>
  <c r="J21" i="1"/>
  <c r="J11" i="1"/>
  <c r="J12" i="1"/>
  <c r="J13" i="1"/>
  <c r="J14" i="1"/>
  <c r="J15" i="1"/>
  <c r="J16" i="1"/>
  <c r="J17" i="1"/>
  <c r="J10" i="1"/>
  <c r="G92" i="1"/>
  <c r="G89" i="1"/>
  <c r="G86" i="1"/>
  <c r="G80" i="1"/>
  <c r="G77" i="1"/>
  <c r="G60" i="1"/>
  <c r="G55" i="1"/>
  <c r="G45" i="1"/>
  <c r="G36" i="1"/>
  <c r="G31" i="1"/>
  <c r="G20" i="1"/>
  <c r="G9" i="1"/>
  <c r="H79" i="3"/>
  <c r="H75" i="3"/>
  <c r="H76" i="3"/>
  <c r="H77" i="3"/>
  <c r="H74" i="3"/>
  <c r="H72" i="3"/>
  <c r="H73" i="3"/>
  <c r="H71" i="3"/>
  <c r="H68" i="3"/>
  <c r="H69" i="3"/>
  <c r="H67" i="3"/>
  <c r="H64" i="3"/>
  <c r="H65" i="3"/>
  <c r="H63" i="3"/>
  <c r="H62" i="3"/>
  <c r="H60" i="3"/>
  <c r="H61" i="3"/>
  <c r="H59" i="3"/>
  <c r="H56" i="3"/>
  <c r="H57" i="3"/>
  <c r="H55" i="3"/>
  <c r="H52" i="3"/>
  <c r="H53" i="3"/>
  <c r="H51" i="3"/>
  <c r="H41" i="3"/>
  <c r="H42" i="3"/>
  <c r="H43" i="3"/>
  <c r="G40" i="3"/>
  <c r="G44" i="3" s="1"/>
  <c r="G70" i="3"/>
  <c r="H70" i="3" s="1"/>
  <c r="G66" i="3"/>
  <c r="H66" i="3" s="1"/>
  <c r="G62" i="3"/>
  <c r="G58" i="3"/>
  <c r="G54" i="3"/>
  <c r="H54" i="3" s="1"/>
  <c r="G50" i="3"/>
  <c r="H50" i="3" s="1"/>
  <c r="G48" i="3"/>
  <c r="G47" i="3"/>
  <c r="H47" i="3" s="1"/>
  <c r="G46" i="3"/>
  <c r="H46" i="3" s="1"/>
  <c r="H37" i="3"/>
  <c r="H35" i="3"/>
  <c r="H34" i="3"/>
  <c r="H31" i="3"/>
  <c r="H32" i="3"/>
  <c r="H30" i="3"/>
  <c r="H28" i="3"/>
  <c r="H25" i="3"/>
  <c r="H24" i="3"/>
  <c r="H22" i="3"/>
  <c r="H21" i="3"/>
  <c r="H17" i="3"/>
  <c r="H18" i="3"/>
  <c r="H19" i="3"/>
  <c r="H20" i="3"/>
  <c r="G16" i="3"/>
  <c r="G23" i="3" s="1"/>
  <c r="H12" i="3"/>
  <c r="H11" i="3"/>
  <c r="H10" i="3"/>
  <c r="H6" i="3"/>
  <c r="H8" i="3" s="1"/>
  <c r="G8" i="3"/>
  <c r="F8" i="3"/>
  <c r="G15" i="3"/>
  <c r="H15" i="3" s="1"/>
  <c r="F15" i="3"/>
  <c r="G26" i="3"/>
  <c r="H26" i="3" s="1"/>
  <c r="F26" i="3"/>
  <c r="G29" i="3"/>
  <c r="H29" i="3" s="1"/>
  <c r="F29" i="3"/>
  <c r="G33" i="3"/>
  <c r="F33" i="3"/>
  <c r="H33" i="3" s="1"/>
  <c r="G36" i="3"/>
  <c r="H36" i="3" s="1"/>
  <c r="F36" i="3"/>
  <c r="G38" i="3"/>
  <c r="H38" i="3"/>
  <c r="F38" i="3"/>
  <c r="G80" i="3"/>
  <c r="H80" i="3"/>
  <c r="F80" i="3"/>
  <c r="F48" i="3"/>
  <c r="F47" i="3"/>
  <c r="F85" i="3" s="1"/>
  <c r="F46" i="3"/>
  <c r="F40" i="3"/>
  <c r="F44" i="3" s="1"/>
  <c r="F50" i="3"/>
  <c r="F54" i="3"/>
  <c r="F58" i="3"/>
  <c r="H58" i="3" s="1"/>
  <c r="F62" i="3"/>
  <c r="F66" i="3"/>
  <c r="F70" i="3"/>
  <c r="H44" i="3" l="1"/>
  <c r="F87" i="3"/>
  <c r="F83" i="3"/>
  <c r="H48" i="3"/>
  <c r="G85" i="3"/>
  <c r="H85" i="3" s="1"/>
  <c r="G87" i="3"/>
  <c r="G83" i="3"/>
  <c r="H83" i="3" s="1"/>
  <c r="H40" i="3"/>
  <c r="G45" i="3"/>
  <c r="F45" i="3"/>
  <c r="I511" i="10"/>
  <c r="H511" i="10"/>
  <c r="F511" i="10"/>
  <c r="E511" i="10"/>
  <c r="G502" i="10"/>
  <c r="G513" i="10"/>
  <c r="G514" i="10"/>
  <c r="G515" i="10"/>
  <c r="G516" i="10"/>
  <c r="G517" i="10"/>
  <c r="G518" i="10"/>
  <c r="G512" i="10"/>
  <c r="G503" i="10"/>
  <c r="G504" i="10"/>
  <c r="G505" i="10"/>
  <c r="G506" i="10"/>
  <c r="G507" i="10"/>
  <c r="G508" i="10"/>
  <c r="G509" i="10"/>
  <c r="G510" i="10"/>
  <c r="G496" i="10"/>
  <c r="G497" i="10"/>
  <c r="G498" i="10"/>
  <c r="G495" i="10"/>
  <c r="G493" i="10"/>
  <c r="G491" i="10"/>
  <c r="G489" i="10"/>
  <c r="G488" i="10"/>
  <c r="G473" i="10"/>
  <c r="G474" i="10"/>
  <c r="G475" i="10"/>
  <c r="G476" i="10"/>
  <c r="G477" i="10"/>
  <c r="G478" i="10"/>
  <c r="G479" i="10"/>
  <c r="G480" i="10"/>
  <c r="G481" i="10"/>
  <c r="G482" i="10"/>
  <c r="G483" i="10"/>
  <c r="G484" i="10"/>
  <c r="G485" i="10"/>
  <c r="G486" i="10"/>
  <c r="G472" i="10"/>
  <c r="G469" i="10"/>
  <c r="G470" i="10"/>
  <c r="G468" i="10"/>
  <c r="G461" i="10"/>
  <c r="G462" i="10"/>
  <c r="G463" i="10"/>
  <c r="G464" i="10"/>
  <c r="G465" i="10"/>
  <c r="G460" i="10"/>
  <c r="G458" i="10"/>
  <c r="G454" i="10"/>
  <c r="G455" i="10"/>
  <c r="G456" i="10"/>
  <c r="G453" i="10"/>
  <c r="G450" i="10"/>
  <c r="G451" i="10"/>
  <c r="G449" i="10"/>
  <c r="G446" i="10"/>
  <c r="G447" i="10"/>
  <c r="G445" i="10"/>
  <c r="G443" i="10"/>
  <c r="G439" i="10"/>
  <c r="G440" i="10"/>
  <c r="G441" i="10"/>
  <c r="G438" i="10"/>
  <c r="G434" i="10"/>
  <c r="G435" i="10"/>
  <c r="G436" i="10"/>
  <c r="G433" i="10"/>
  <c r="G430" i="10"/>
  <c r="G428" i="10"/>
  <c r="G427" i="10"/>
  <c r="G426" i="10"/>
  <c r="G415" i="10"/>
  <c r="G416" i="10"/>
  <c r="G417" i="10"/>
  <c r="G418" i="10"/>
  <c r="G419" i="10"/>
  <c r="G420" i="10"/>
  <c r="G421" i="10"/>
  <c r="G422" i="10"/>
  <c r="G423" i="10"/>
  <c r="G424" i="10"/>
  <c r="G414" i="10"/>
  <c r="G411" i="10"/>
  <c r="G404" i="10"/>
  <c r="G405" i="10"/>
  <c r="G406" i="10"/>
  <c r="G407" i="10"/>
  <c r="G408" i="10"/>
  <c r="G403" i="10"/>
  <c r="G401" i="10"/>
  <c r="G396" i="10"/>
  <c r="G397" i="10"/>
  <c r="G398" i="10"/>
  <c r="G399" i="10"/>
  <c r="G395" i="10"/>
  <c r="G374" i="10"/>
  <c r="G375" i="10"/>
  <c r="G376" i="10"/>
  <c r="G377" i="10"/>
  <c r="G378" i="10"/>
  <c r="G379" i="10"/>
  <c r="G380" i="10"/>
  <c r="G381" i="10"/>
  <c r="G382" i="10"/>
  <c r="G383" i="10"/>
  <c r="G384" i="10"/>
  <c r="G385" i="10"/>
  <c r="G386" i="10"/>
  <c r="G387" i="10"/>
  <c r="G388" i="10"/>
  <c r="G389" i="10"/>
  <c r="G390" i="10"/>
  <c r="G391" i="10"/>
  <c r="G392" i="10"/>
  <c r="G393" i="10"/>
  <c r="G373" i="10"/>
  <c r="G371" i="10"/>
  <c r="G370" i="10"/>
  <c r="G366" i="10"/>
  <c r="G367" i="10"/>
  <c r="G368" i="10"/>
  <c r="G365" i="10"/>
  <c r="G363" i="10"/>
  <c r="G361" i="10"/>
  <c r="G360" i="10"/>
  <c r="G342" i="10"/>
  <c r="G343" i="10"/>
  <c r="G344" i="10"/>
  <c r="G345" i="10"/>
  <c r="G346" i="10"/>
  <c r="G347" i="10"/>
  <c r="G348" i="10"/>
  <c r="G349" i="10"/>
  <c r="G350" i="10"/>
  <c r="G351" i="10"/>
  <c r="G352" i="10"/>
  <c r="G353" i="10"/>
  <c r="G354" i="10"/>
  <c r="G355" i="10"/>
  <c r="G356" i="10"/>
  <c r="G357" i="10"/>
  <c r="G358" i="10"/>
  <c r="G341" i="10"/>
  <c r="G332" i="10"/>
  <c r="G333" i="10"/>
  <c r="G334" i="10"/>
  <c r="G335" i="10"/>
  <c r="G336" i="10"/>
  <c r="G337" i="10"/>
  <c r="G338" i="10"/>
  <c r="G339" i="10"/>
  <c r="G331" i="10"/>
  <c r="G329" i="10"/>
  <c r="G328" i="10"/>
  <c r="G325" i="10"/>
  <c r="G314" i="10"/>
  <c r="G315" i="10"/>
  <c r="G316" i="10"/>
  <c r="G317" i="10"/>
  <c r="G318" i="10"/>
  <c r="G319" i="10"/>
  <c r="G320" i="10"/>
  <c r="G321" i="10"/>
  <c r="G322" i="10"/>
  <c r="G323" i="10"/>
  <c r="G313" i="10"/>
  <c r="G311" i="10"/>
  <c r="G310" i="10"/>
  <c r="G307" i="10"/>
  <c r="G306" i="10"/>
  <c r="G294" i="10"/>
  <c r="G295" i="10"/>
  <c r="G296" i="10"/>
  <c r="G297" i="10"/>
  <c r="G298" i="10"/>
  <c r="G299" i="10"/>
  <c r="G300" i="10"/>
  <c r="G301" i="10"/>
  <c r="G302" i="10"/>
  <c r="G303" i="10"/>
  <c r="G304" i="10"/>
  <c r="G293" i="10"/>
  <c r="G290" i="10"/>
  <c r="G291" i="10"/>
  <c r="G289" i="10"/>
  <c r="G274" i="10"/>
  <c r="G275" i="10"/>
  <c r="G276" i="10"/>
  <c r="G277" i="10"/>
  <c r="G278" i="10"/>
  <c r="G279" i="10"/>
  <c r="G280" i="10"/>
  <c r="G281" i="10"/>
  <c r="G282" i="10"/>
  <c r="G283" i="10"/>
  <c r="G284" i="10"/>
  <c r="G285" i="10"/>
  <c r="G286" i="10"/>
  <c r="G287" i="10"/>
  <c r="G273" i="10"/>
  <c r="G271" i="10"/>
  <c r="G250" i="10"/>
  <c r="G251" i="10"/>
  <c r="G252" i="10"/>
  <c r="G253" i="10"/>
  <c r="G254" i="10"/>
  <c r="G255" i="10"/>
  <c r="G256" i="10"/>
  <c r="G257" i="10"/>
  <c r="G258" i="10"/>
  <c r="G259" i="10"/>
  <c r="G260" i="10"/>
  <c r="G261" i="10"/>
  <c r="G262" i="10"/>
  <c r="G263" i="10"/>
  <c r="G264" i="10"/>
  <c r="G265" i="10"/>
  <c r="G266" i="10"/>
  <c r="G267" i="10"/>
  <c r="G268" i="10"/>
  <c r="G269" i="10"/>
  <c r="G249" i="10"/>
  <c r="G226" i="10"/>
  <c r="G227" i="10"/>
  <c r="G228" i="10"/>
  <c r="G229" i="10"/>
  <c r="G230" i="10"/>
  <c r="G231" i="10"/>
  <c r="G232" i="10"/>
  <c r="G233" i="10"/>
  <c r="G234" i="10"/>
  <c r="G235" i="10"/>
  <c r="G236" i="10"/>
  <c r="G237" i="10"/>
  <c r="G238" i="10"/>
  <c r="G239" i="10"/>
  <c r="G240" i="10"/>
  <c r="G241" i="10"/>
  <c r="G242" i="10"/>
  <c r="G243" i="10"/>
  <c r="G244" i="10"/>
  <c r="G245" i="10"/>
  <c r="G246" i="10"/>
  <c r="G247" i="10"/>
  <c r="G225" i="10"/>
  <c r="G209" i="10"/>
  <c r="G210" i="10"/>
  <c r="G211" i="10"/>
  <c r="G212" i="10"/>
  <c r="G213" i="10"/>
  <c r="G214" i="10"/>
  <c r="G215" i="10"/>
  <c r="G216" i="10"/>
  <c r="G217" i="10"/>
  <c r="G218" i="10"/>
  <c r="G219" i="10"/>
  <c r="G220" i="10"/>
  <c r="G221" i="10"/>
  <c r="G222" i="10"/>
  <c r="G223" i="10"/>
  <c r="G208" i="10"/>
  <c r="G185" i="10"/>
  <c r="G186" i="10"/>
  <c r="G187" i="10"/>
  <c r="G188" i="10"/>
  <c r="G189" i="10"/>
  <c r="G190" i="10"/>
  <c r="G191" i="10"/>
  <c r="G192" i="10"/>
  <c r="G193" i="10"/>
  <c r="G194" i="10"/>
  <c r="G195" i="10"/>
  <c r="G196" i="10"/>
  <c r="G197" i="10"/>
  <c r="G198" i="10"/>
  <c r="G199" i="10"/>
  <c r="G200" i="10"/>
  <c r="G201" i="10"/>
  <c r="G202" i="10"/>
  <c r="G203" i="10"/>
  <c r="G204" i="10"/>
  <c r="G205" i="10"/>
  <c r="G184" i="10"/>
  <c r="G178" i="10"/>
  <c r="G173" i="10"/>
  <c r="G174" i="10"/>
  <c r="G175" i="10"/>
  <c r="G172" i="10"/>
  <c r="G169" i="10"/>
  <c r="G170" i="10"/>
  <c r="G168" i="10"/>
  <c r="G152" i="10"/>
  <c r="G153" i="10"/>
  <c r="G154" i="10"/>
  <c r="G155" i="10"/>
  <c r="G156" i="10"/>
  <c r="G157" i="10"/>
  <c r="G158" i="10"/>
  <c r="G159" i="10"/>
  <c r="G160" i="10"/>
  <c r="G161" i="10"/>
  <c r="G163" i="10"/>
  <c r="G166" i="10"/>
  <c r="G151" i="10"/>
  <c r="G149" i="10"/>
  <c r="G148" i="10"/>
  <c r="G140" i="10"/>
  <c r="G141" i="10"/>
  <c r="G142" i="10"/>
  <c r="G143" i="10"/>
  <c r="G144" i="10"/>
  <c r="G145" i="10"/>
  <c r="G139" i="10"/>
  <c r="G132" i="10"/>
  <c r="G133" i="10"/>
  <c r="G134" i="10"/>
  <c r="G135" i="10"/>
  <c r="G136" i="10"/>
  <c r="G137" i="10"/>
  <c r="G131" i="10"/>
  <c r="G128" i="10"/>
  <c r="G129" i="10"/>
  <c r="G127" i="10"/>
  <c r="G123" i="10"/>
  <c r="G124" i="10"/>
  <c r="G122" i="10"/>
  <c r="G119" i="10"/>
  <c r="G120" i="10"/>
  <c r="G118" i="10"/>
  <c r="G115" i="10"/>
  <c r="G116" i="10"/>
  <c r="G114" i="10"/>
  <c r="G88" i="10"/>
  <c r="G89" i="10"/>
  <c r="G90" i="10"/>
  <c r="G91" i="10"/>
  <c r="G92" i="10"/>
  <c r="G93" i="10"/>
  <c r="G94" i="10"/>
  <c r="G95" i="10"/>
  <c r="G96" i="10"/>
  <c r="G97" i="10"/>
  <c r="G98" i="10"/>
  <c r="G99" i="10"/>
  <c r="G100" i="10"/>
  <c r="G101" i="10"/>
  <c r="G102" i="10"/>
  <c r="G103" i="10"/>
  <c r="G104" i="10"/>
  <c r="G105" i="10"/>
  <c r="G106" i="10"/>
  <c r="G107" i="10"/>
  <c r="G108" i="10"/>
  <c r="G109" i="10"/>
  <c r="G110" i="10"/>
  <c r="G111" i="10"/>
  <c r="G112" i="10"/>
  <c r="G87" i="10"/>
  <c r="G83" i="10"/>
  <c r="G84" i="10"/>
  <c r="G85" i="10"/>
  <c r="G82" i="10"/>
  <c r="G74" i="10"/>
  <c r="G75" i="10"/>
  <c r="G76" i="10"/>
  <c r="G77" i="10"/>
  <c r="G78" i="10"/>
  <c r="G79" i="10"/>
  <c r="G80" i="10"/>
  <c r="G73" i="10"/>
  <c r="H81" i="10"/>
  <c r="G70" i="10"/>
  <c r="G68" i="10"/>
  <c r="G67" i="10"/>
  <c r="G53" i="10"/>
  <c r="G54" i="10"/>
  <c r="G55" i="10"/>
  <c r="G56" i="10"/>
  <c r="G57" i="10"/>
  <c r="G58" i="10"/>
  <c r="G59" i="10"/>
  <c r="G60" i="10"/>
  <c r="G61" i="10"/>
  <c r="G62" i="10"/>
  <c r="G63" i="10"/>
  <c r="G64" i="10"/>
  <c r="G52" i="10"/>
  <c r="G50" i="10"/>
  <c r="G43" i="10"/>
  <c r="G44" i="10"/>
  <c r="G45" i="10"/>
  <c r="G46" i="10"/>
  <c r="G47" i="10"/>
  <c r="G42" i="10"/>
  <c r="G35" i="10"/>
  <c r="G36" i="10"/>
  <c r="G37" i="10"/>
  <c r="G38" i="10"/>
  <c r="G39" i="10"/>
  <c r="G34" i="10"/>
  <c r="G31" i="10"/>
  <c r="G28" i="10"/>
  <c r="G23" i="10"/>
  <c r="G24" i="10"/>
  <c r="G25" i="10"/>
  <c r="G22" i="10"/>
  <c r="G12" i="10"/>
  <c r="G13" i="10"/>
  <c r="G14" i="10"/>
  <c r="G15" i="10"/>
  <c r="G16" i="10"/>
  <c r="G17" i="10"/>
  <c r="G18" i="10"/>
  <c r="G19" i="10"/>
  <c r="G11" i="10"/>
  <c r="G9" i="10"/>
  <c r="G7" i="10"/>
  <c r="F501" i="10"/>
  <c r="H501" i="10"/>
  <c r="H500" i="10" s="1"/>
  <c r="I501" i="10"/>
  <c r="I500" i="10" s="1"/>
  <c r="E501" i="10"/>
  <c r="E500" i="10" s="1"/>
  <c r="F494" i="10"/>
  <c r="H494" i="10"/>
  <c r="I494" i="10"/>
  <c r="E494" i="10"/>
  <c r="F492" i="10"/>
  <c r="H492" i="10"/>
  <c r="I492" i="10"/>
  <c r="E492" i="10"/>
  <c r="F490" i="10"/>
  <c r="H490" i="10"/>
  <c r="I490" i="10"/>
  <c r="E490" i="10"/>
  <c r="F487" i="10"/>
  <c r="H487" i="10"/>
  <c r="I487" i="10"/>
  <c r="E487" i="10"/>
  <c r="F471" i="10"/>
  <c r="H471" i="10"/>
  <c r="I471" i="10"/>
  <c r="E471" i="10"/>
  <c r="F467" i="10"/>
  <c r="H467" i="10"/>
  <c r="I467" i="10"/>
  <c r="E467" i="10"/>
  <c r="E466" i="10" s="1"/>
  <c r="F459" i="10"/>
  <c r="H459" i="10"/>
  <c r="I459" i="10"/>
  <c r="E459" i="10"/>
  <c r="F457" i="10"/>
  <c r="H457" i="10"/>
  <c r="I457" i="10"/>
  <c r="E457" i="10"/>
  <c r="F452" i="10"/>
  <c r="H452" i="10"/>
  <c r="I452" i="10"/>
  <c r="E452" i="10"/>
  <c r="F448" i="10"/>
  <c r="H448" i="10"/>
  <c r="I448" i="10"/>
  <c r="E448" i="10"/>
  <c r="F444" i="10"/>
  <c r="H444" i="10"/>
  <c r="I444" i="10"/>
  <c r="E444" i="10"/>
  <c r="F442" i="10"/>
  <c r="H442" i="10"/>
  <c r="I442" i="10"/>
  <c r="E442" i="10"/>
  <c r="F437" i="10"/>
  <c r="H437" i="10"/>
  <c r="I437" i="10"/>
  <c r="E437" i="10"/>
  <c r="F432" i="10"/>
  <c r="H432" i="10"/>
  <c r="I432" i="10"/>
  <c r="I431" i="10" s="1"/>
  <c r="E432" i="10"/>
  <c r="E431" i="10" s="1"/>
  <c r="F429" i="10"/>
  <c r="H429" i="10"/>
  <c r="I429" i="10"/>
  <c r="E429" i="10"/>
  <c r="F425" i="10"/>
  <c r="H425" i="10"/>
  <c r="I425" i="10"/>
  <c r="E425" i="10"/>
  <c r="F413" i="10"/>
  <c r="H413" i="10"/>
  <c r="H412" i="10" s="1"/>
  <c r="I413" i="10"/>
  <c r="I412" i="10" s="1"/>
  <c r="E413" i="10"/>
  <c r="E412" i="10" s="1"/>
  <c r="F410" i="10"/>
  <c r="H410" i="10"/>
  <c r="I410" i="10"/>
  <c r="I409" i="10" s="1"/>
  <c r="H409" i="10"/>
  <c r="E410" i="10"/>
  <c r="E409" i="10" s="1"/>
  <c r="F402" i="10"/>
  <c r="H402" i="10"/>
  <c r="I402" i="10"/>
  <c r="F400" i="10"/>
  <c r="H400" i="10"/>
  <c r="I400" i="10"/>
  <c r="E402" i="10"/>
  <c r="E400" i="10"/>
  <c r="F394" i="10"/>
  <c r="H394" i="10"/>
  <c r="I394" i="10"/>
  <c r="E394" i="10"/>
  <c r="F372" i="10"/>
  <c r="H372" i="10"/>
  <c r="I372" i="10"/>
  <c r="E372" i="10"/>
  <c r="F369" i="10"/>
  <c r="H369" i="10"/>
  <c r="I369" i="10"/>
  <c r="E369" i="10"/>
  <c r="F364" i="10"/>
  <c r="H364" i="10"/>
  <c r="I364" i="10"/>
  <c r="E364" i="10"/>
  <c r="F362" i="10"/>
  <c r="H362" i="10"/>
  <c r="I362" i="10"/>
  <c r="E362" i="10"/>
  <c r="F359" i="10"/>
  <c r="H359" i="10"/>
  <c r="I359" i="10"/>
  <c r="E359" i="10"/>
  <c r="F340" i="10"/>
  <c r="H340" i="10"/>
  <c r="I340" i="10"/>
  <c r="E340" i="10"/>
  <c r="F330" i="10"/>
  <c r="H330" i="10"/>
  <c r="I330" i="10"/>
  <c r="E330" i="10"/>
  <c r="F327" i="10"/>
  <c r="H327" i="10"/>
  <c r="I327" i="10"/>
  <c r="E327" i="10"/>
  <c r="F324" i="10"/>
  <c r="H324" i="10"/>
  <c r="I324" i="10"/>
  <c r="E324" i="10"/>
  <c r="F312" i="10"/>
  <c r="H312" i="10"/>
  <c r="I312" i="10"/>
  <c r="E312" i="10"/>
  <c r="F309" i="10"/>
  <c r="H309" i="10"/>
  <c r="H308" i="10" s="1"/>
  <c r="I309" i="10"/>
  <c r="E309" i="10"/>
  <c r="F305" i="10"/>
  <c r="H305" i="10"/>
  <c r="I305" i="10"/>
  <c r="E305" i="10"/>
  <c r="F292" i="10"/>
  <c r="H292" i="10"/>
  <c r="I292" i="10"/>
  <c r="E292" i="10"/>
  <c r="F288" i="10"/>
  <c r="H288" i="10"/>
  <c r="I288" i="10"/>
  <c r="E288" i="10"/>
  <c r="F272" i="10"/>
  <c r="H272" i="10"/>
  <c r="I272" i="10"/>
  <c r="E272" i="10"/>
  <c r="F270" i="10"/>
  <c r="H270" i="10"/>
  <c r="I270" i="10"/>
  <c r="E270" i="10"/>
  <c r="F248" i="10"/>
  <c r="H248" i="10"/>
  <c r="I248" i="10"/>
  <c r="E248" i="10"/>
  <c r="F224" i="10"/>
  <c r="H224" i="10"/>
  <c r="I224" i="10"/>
  <c r="E224" i="10"/>
  <c r="F207" i="10"/>
  <c r="H207" i="10"/>
  <c r="I207" i="10"/>
  <c r="E207" i="10"/>
  <c r="F183" i="10"/>
  <c r="H183" i="10"/>
  <c r="I183" i="10"/>
  <c r="E183" i="10"/>
  <c r="E182" i="10" s="1"/>
  <c r="F180" i="10"/>
  <c r="F179" i="10" s="1"/>
  <c r="H180" i="10"/>
  <c r="H179" i="10" s="1"/>
  <c r="I180" i="10"/>
  <c r="I179" i="10" s="1"/>
  <c r="E180" i="10"/>
  <c r="E179" i="10" s="1"/>
  <c r="F177" i="10"/>
  <c r="F176" i="10" s="1"/>
  <c r="H177" i="10"/>
  <c r="H176" i="10" s="1"/>
  <c r="I177" i="10"/>
  <c r="I176" i="10" s="1"/>
  <c r="E177" i="10"/>
  <c r="E176" i="10" s="1"/>
  <c r="F171" i="10"/>
  <c r="H171" i="10"/>
  <c r="I171" i="10"/>
  <c r="E171" i="10"/>
  <c r="F167" i="10"/>
  <c r="H167" i="10"/>
  <c r="I167" i="10"/>
  <c r="E167" i="10"/>
  <c r="F150" i="10"/>
  <c r="H150" i="10"/>
  <c r="I150" i="10"/>
  <c r="E150" i="10"/>
  <c r="F147" i="10"/>
  <c r="H147" i="10"/>
  <c r="I147" i="10"/>
  <c r="E147" i="10"/>
  <c r="F138" i="10"/>
  <c r="H138" i="10"/>
  <c r="I138" i="10"/>
  <c r="E138" i="10"/>
  <c r="F130" i="10"/>
  <c r="H130" i="10"/>
  <c r="I130" i="10"/>
  <c r="E130" i="10"/>
  <c r="F126" i="10"/>
  <c r="H126" i="10"/>
  <c r="H125" i="10" s="1"/>
  <c r="I126" i="10"/>
  <c r="E126" i="10"/>
  <c r="F121" i="10"/>
  <c r="H121" i="10"/>
  <c r="I121" i="10"/>
  <c r="E121" i="10"/>
  <c r="F117" i="10"/>
  <c r="H117" i="10"/>
  <c r="I117" i="10"/>
  <c r="E117" i="10"/>
  <c r="F113" i="10"/>
  <c r="H113" i="10"/>
  <c r="I113" i="10"/>
  <c r="E113" i="10"/>
  <c r="F86" i="10"/>
  <c r="H86" i="10"/>
  <c r="I86" i="10"/>
  <c r="E86" i="10"/>
  <c r="F81" i="10"/>
  <c r="I81" i="10"/>
  <c r="E81" i="10"/>
  <c r="F72" i="10"/>
  <c r="H72" i="10"/>
  <c r="I72" i="10"/>
  <c r="E72" i="10"/>
  <c r="F69" i="10"/>
  <c r="H69" i="10"/>
  <c r="I69" i="10"/>
  <c r="E69" i="10"/>
  <c r="F66" i="10"/>
  <c r="H66" i="10"/>
  <c r="I66" i="10"/>
  <c r="E66" i="10"/>
  <c r="E65" i="10" s="1"/>
  <c r="F51" i="10"/>
  <c r="H51" i="10"/>
  <c r="I51" i="10"/>
  <c r="E51" i="10"/>
  <c r="F49" i="10"/>
  <c r="H49" i="10"/>
  <c r="I49" i="10"/>
  <c r="E49" i="10"/>
  <c r="F41" i="10"/>
  <c r="F40" i="10" s="1"/>
  <c r="H41" i="10"/>
  <c r="H40" i="10" s="1"/>
  <c r="I41" i="10"/>
  <c r="I40" i="10" s="1"/>
  <c r="E41" i="10"/>
  <c r="E40" i="10" s="1"/>
  <c r="F33" i="10"/>
  <c r="H33" i="10"/>
  <c r="I33" i="10"/>
  <c r="E33" i="10"/>
  <c r="F30" i="10"/>
  <c r="H30" i="10"/>
  <c r="I30" i="10"/>
  <c r="F27" i="10"/>
  <c r="H27" i="10"/>
  <c r="I27" i="10"/>
  <c r="E30" i="10"/>
  <c r="E27" i="10"/>
  <c r="F21" i="10"/>
  <c r="F20" i="10" s="1"/>
  <c r="H21" i="10"/>
  <c r="H20" i="10" s="1"/>
  <c r="I21" i="10"/>
  <c r="I20" i="10" s="1"/>
  <c r="E21" i="10"/>
  <c r="E20" i="10" s="1"/>
  <c r="F6" i="10"/>
  <c r="H6" i="10"/>
  <c r="I6" i="10"/>
  <c r="F10" i="10"/>
  <c r="H10" i="10"/>
  <c r="I10" i="10"/>
  <c r="F8" i="10"/>
  <c r="H8" i="10"/>
  <c r="I8" i="10"/>
  <c r="E10" i="10"/>
  <c r="E8" i="10"/>
  <c r="E6" i="10"/>
  <c r="G205" i="12"/>
  <c r="G198" i="12"/>
  <c r="G197" i="12"/>
  <c r="G196" i="12"/>
  <c r="G195" i="12"/>
  <c r="G194" i="12"/>
  <c r="G193" i="12"/>
  <c r="G190" i="12"/>
  <c r="G188" i="12"/>
  <c r="G186" i="12"/>
  <c r="G183" i="12"/>
  <c r="G184" i="12"/>
  <c r="G182" i="12"/>
  <c r="G181" i="12"/>
  <c r="G180" i="12"/>
  <c r="G179" i="12"/>
  <c r="G178" i="12"/>
  <c r="G177" i="12"/>
  <c r="G176" i="12"/>
  <c r="G175" i="12"/>
  <c r="G174" i="12"/>
  <c r="G169" i="12"/>
  <c r="G170" i="12"/>
  <c r="G168" i="12"/>
  <c r="G167" i="12"/>
  <c r="G166" i="12"/>
  <c r="G165" i="12"/>
  <c r="G163" i="12"/>
  <c r="G164" i="12"/>
  <c r="G162" i="12"/>
  <c r="G161" i="12"/>
  <c r="G160" i="12"/>
  <c r="G159" i="12"/>
  <c r="G158" i="12"/>
  <c r="G157" i="12"/>
  <c r="G156" i="12"/>
  <c r="G155" i="12"/>
  <c r="G154" i="12"/>
  <c r="G153" i="12"/>
  <c r="G152" i="12"/>
  <c r="G151" i="12"/>
  <c r="G150" i="12"/>
  <c r="G149" i="12"/>
  <c r="G148" i="12"/>
  <c r="G147" i="12"/>
  <c r="G146" i="12"/>
  <c r="G145" i="12"/>
  <c r="G144" i="12"/>
  <c r="G143" i="12"/>
  <c r="G142" i="12"/>
  <c r="G141" i="12"/>
  <c r="G140" i="12"/>
  <c r="G139" i="12"/>
  <c r="G134" i="12"/>
  <c r="G135" i="12"/>
  <c r="G133" i="12"/>
  <c r="G132" i="12"/>
  <c r="G130" i="12"/>
  <c r="G128" i="12"/>
  <c r="G120" i="12"/>
  <c r="G121" i="12"/>
  <c r="G124" i="12"/>
  <c r="G125" i="12"/>
  <c r="G126" i="12"/>
  <c r="G127" i="12"/>
  <c r="G119" i="12"/>
  <c r="G117" i="12"/>
  <c r="G116" i="12"/>
  <c r="E146" i="10" l="1"/>
  <c r="I125" i="10"/>
  <c r="I146" i="10"/>
  <c r="I308" i="10"/>
  <c r="G437" i="10"/>
  <c r="G442" i="10"/>
  <c r="G448" i="10"/>
  <c r="G467" i="10"/>
  <c r="G471" i="10"/>
  <c r="G487" i="10"/>
  <c r="G490" i="10"/>
  <c r="G492" i="10"/>
  <c r="G494" i="10"/>
  <c r="E48" i="10"/>
  <c r="E125" i="10"/>
  <c r="E308" i="10"/>
  <c r="G20" i="10"/>
  <c r="G33" i="10"/>
  <c r="G362" i="10"/>
  <c r="G369" i="10"/>
  <c r="E326" i="10"/>
  <c r="G410" i="10"/>
  <c r="E71" i="10"/>
  <c r="F5" i="10"/>
  <c r="E26" i="10"/>
  <c r="G51" i="10"/>
  <c r="G66" i="10"/>
  <c r="H65" i="10"/>
  <c r="G81" i="10"/>
  <c r="G86" i="10"/>
  <c r="G113" i="10"/>
  <c r="G117" i="10"/>
  <c r="G121" i="10"/>
  <c r="G126" i="10"/>
  <c r="G130" i="10"/>
  <c r="G138" i="10"/>
  <c r="G150" i="10"/>
  <c r="G167" i="10"/>
  <c r="G171" i="10"/>
  <c r="G176" i="10"/>
  <c r="G180" i="10"/>
  <c r="F409" i="10"/>
  <c r="G409" i="10" s="1"/>
  <c r="G69" i="10"/>
  <c r="G72" i="10"/>
  <c r="G248" i="10"/>
  <c r="G270" i="10"/>
  <c r="G272" i="10"/>
  <c r="G288" i="10"/>
  <c r="G292" i="10"/>
  <c r="G305" i="10"/>
  <c r="E5" i="10"/>
  <c r="G6" i="10"/>
  <c r="G30" i="10"/>
  <c r="F78" i="3"/>
  <c r="G81" i="3"/>
  <c r="H45" i="3"/>
  <c r="G78" i="3"/>
  <c r="H78" i="3" s="1"/>
  <c r="G40" i="10"/>
  <c r="G179" i="10"/>
  <c r="I26" i="10"/>
  <c r="G309" i="10"/>
  <c r="G312" i="10"/>
  <c r="G324" i="10"/>
  <c r="G501" i="10"/>
  <c r="G511" i="10"/>
  <c r="F26" i="10"/>
  <c r="G26" i="10" s="1"/>
  <c r="G327" i="10"/>
  <c r="G330" i="10"/>
  <c r="G340" i="10"/>
  <c r="G359" i="10"/>
  <c r="G364" i="10"/>
  <c r="G372" i="10"/>
  <c r="G394" i="10"/>
  <c r="G402" i="10"/>
  <c r="G413" i="10"/>
  <c r="G425" i="10"/>
  <c r="G429" i="10"/>
  <c r="G400" i="10"/>
  <c r="G432" i="10"/>
  <c r="G444" i="10"/>
  <c r="G452" i="10"/>
  <c r="G457" i="10"/>
  <c r="G459" i="10"/>
  <c r="G8" i="10"/>
  <c r="G21" i="10"/>
  <c r="G41" i="10"/>
  <c r="F48" i="10"/>
  <c r="G177" i="10"/>
  <c r="G183" i="10"/>
  <c r="G207" i="10"/>
  <c r="G224" i="10"/>
  <c r="F500" i="10"/>
  <c r="G500" i="10" s="1"/>
  <c r="H466" i="10"/>
  <c r="I466" i="10"/>
  <c r="F466" i="10"/>
  <c r="G466" i="10" s="1"/>
  <c r="H431" i="10"/>
  <c r="F431" i="10"/>
  <c r="G431" i="10" s="1"/>
  <c r="F412" i="10"/>
  <c r="G412" i="10" s="1"/>
  <c r="H326" i="10"/>
  <c r="I326" i="10"/>
  <c r="F326" i="10"/>
  <c r="G326" i="10" s="1"/>
  <c r="F308" i="10"/>
  <c r="G308" i="10" s="1"/>
  <c r="I182" i="10"/>
  <c r="H182" i="10"/>
  <c r="F182" i="10"/>
  <c r="G182" i="10" s="1"/>
  <c r="H146" i="10"/>
  <c r="F146" i="10"/>
  <c r="G146" i="10" s="1"/>
  <c r="G147" i="10"/>
  <c r="F125" i="10"/>
  <c r="G125" i="10" s="1"/>
  <c r="H71" i="10"/>
  <c r="F71" i="10"/>
  <c r="G71" i="10" s="1"/>
  <c r="I71" i="10"/>
  <c r="I65" i="10"/>
  <c r="F65" i="10"/>
  <c r="G65" i="10" s="1"/>
  <c r="I48" i="10"/>
  <c r="H48" i="10"/>
  <c r="H26" i="10"/>
  <c r="G27" i="10"/>
  <c r="H5" i="10"/>
  <c r="I5" i="10"/>
  <c r="G114" i="12"/>
  <c r="G115" i="12"/>
  <c r="G113" i="12"/>
  <c r="G112" i="12"/>
  <c r="G110" i="12"/>
  <c r="G109" i="12"/>
  <c r="G108" i="12"/>
  <c r="G107" i="12"/>
  <c r="G103" i="12"/>
  <c r="G104" i="12"/>
  <c r="G105" i="12"/>
  <c r="G106" i="12"/>
  <c r="G102" i="12"/>
  <c r="G101" i="12"/>
  <c r="G100" i="12"/>
  <c r="G99" i="12"/>
  <c r="G98" i="12"/>
  <c r="G97" i="12"/>
  <c r="G96" i="12"/>
  <c r="G95" i="12"/>
  <c r="G94" i="12"/>
  <c r="G93" i="12"/>
  <c r="G89" i="12"/>
  <c r="G90" i="12"/>
  <c r="G88" i="12"/>
  <c r="G87" i="12"/>
  <c r="G78" i="12"/>
  <c r="G79" i="12"/>
  <c r="G80" i="12"/>
  <c r="G81" i="12"/>
  <c r="G82" i="12"/>
  <c r="G83" i="12"/>
  <c r="G85" i="12"/>
  <c r="G86" i="12"/>
  <c r="G77" i="12"/>
  <c r="G76" i="12"/>
  <c r="G69" i="12"/>
  <c r="G70" i="12"/>
  <c r="G71" i="12"/>
  <c r="G72" i="12"/>
  <c r="G73" i="12"/>
  <c r="G74" i="12"/>
  <c r="G75" i="12"/>
  <c r="G68" i="12"/>
  <c r="G67" i="12"/>
  <c r="G65" i="12"/>
  <c r="G64" i="12"/>
  <c r="G63" i="12"/>
  <c r="G58" i="12"/>
  <c r="G57" i="12"/>
  <c r="G56" i="12"/>
  <c r="G55" i="12"/>
  <c r="G54" i="12"/>
  <c r="G53" i="12"/>
  <c r="G52" i="12"/>
  <c r="G49" i="12"/>
  <c r="G51" i="12"/>
  <c r="G48" i="12"/>
  <c r="G47" i="12"/>
  <c r="G45" i="12"/>
  <c r="G44" i="12"/>
  <c r="G43" i="12"/>
  <c r="G6" i="12"/>
  <c r="G34" i="12"/>
  <c r="G35" i="12"/>
  <c r="G36" i="12"/>
  <c r="G37" i="12"/>
  <c r="G39" i="12"/>
  <c r="G40" i="12"/>
  <c r="G41" i="12"/>
  <c r="G42" i="12"/>
  <c r="G32" i="12"/>
  <c r="G31" i="12"/>
  <c r="G30" i="12"/>
  <c r="G29" i="12"/>
  <c r="G28" i="12"/>
  <c r="G26" i="12"/>
  <c r="G25" i="12"/>
  <c r="G23" i="12"/>
  <c r="G22" i="12"/>
  <c r="G21" i="12"/>
  <c r="G20" i="12"/>
  <c r="G19" i="12"/>
  <c r="G18" i="12"/>
  <c r="G15" i="12"/>
  <c r="G16" i="12"/>
  <c r="G17" i="12"/>
  <c r="G13" i="12"/>
  <c r="G12" i="12"/>
  <c r="G11" i="12"/>
  <c r="E519" i="10" l="1"/>
  <c r="G5" i="10"/>
  <c r="H519" i="10"/>
  <c r="F519" i="10"/>
  <c r="I519" i="10"/>
  <c r="F22" i="12"/>
  <c r="H22" i="12"/>
  <c r="I22" i="12"/>
  <c r="J22" i="12"/>
  <c r="E22" i="12"/>
  <c r="F202" i="12"/>
  <c r="F201" i="12" s="1"/>
  <c r="G202" i="12"/>
  <c r="G201" i="12" s="1"/>
  <c r="H202" i="12"/>
  <c r="H201" i="12" s="1"/>
  <c r="I202" i="12"/>
  <c r="I201" i="12" s="1"/>
  <c r="J202" i="12"/>
  <c r="J201" i="12" s="1"/>
  <c r="E202" i="12"/>
  <c r="E201" i="12" s="1"/>
  <c r="F197" i="12"/>
  <c r="H197" i="12"/>
  <c r="I197" i="12"/>
  <c r="J197" i="12"/>
  <c r="J194" i="12"/>
  <c r="E197" i="12"/>
  <c r="E194" i="12" s="1"/>
  <c r="J195" i="12"/>
  <c r="F190" i="12"/>
  <c r="H190" i="12"/>
  <c r="I190" i="12"/>
  <c r="J190" i="12"/>
  <c r="E190" i="12"/>
  <c r="J178" i="12"/>
  <c r="F186" i="12"/>
  <c r="H186" i="12"/>
  <c r="I186" i="12"/>
  <c r="J186" i="12"/>
  <c r="E186" i="12"/>
  <c r="H181" i="12"/>
  <c r="I181" i="12"/>
  <c r="J181" i="12"/>
  <c r="F181" i="12"/>
  <c r="J179" i="12"/>
  <c r="F172" i="12"/>
  <c r="F171" i="12" s="1"/>
  <c r="G172" i="12"/>
  <c r="G171" i="12" s="1"/>
  <c r="H172" i="12"/>
  <c r="H171" i="12" s="1"/>
  <c r="I172" i="12"/>
  <c r="I171" i="12" s="1"/>
  <c r="J172" i="12"/>
  <c r="J171" i="12" s="1"/>
  <c r="E171" i="12"/>
  <c r="E172" i="12"/>
  <c r="J175" i="12"/>
  <c r="J174" i="12"/>
  <c r="J167" i="12"/>
  <c r="J165" i="12"/>
  <c r="J161" i="12"/>
  <c r="J159" i="12"/>
  <c r="J156" i="12"/>
  <c r="J154" i="12"/>
  <c r="J151" i="12"/>
  <c r="J147" i="12"/>
  <c r="J142" i="12"/>
  <c r="G136" i="12"/>
  <c r="F137" i="12"/>
  <c r="F136" i="12" s="1"/>
  <c r="G137" i="12"/>
  <c r="H137" i="12"/>
  <c r="H136" i="12" s="1"/>
  <c r="I137" i="12"/>
  <c r="I136" i="12" s="1"/>
  <c r="J137" i="12"/>
  <c r="J136" i="12" s="1"/>
  <c r="E136" i="12"/>
  <c r="E137" i="12"/>
  <c r="J140" i="12"/>
  <c r="J139" i="12" s="1"/>
  <c r="J132" i="12"/>
  <c r="F128" i="12"/>
  <c r="H128" i="12"/>
  <c r="I128" i="12"/>
  <c r="J128" i="12"/>
  <c r="J118" i="12"/>
  <c r="J116" i="12"/>
  <c r="F110" i="12"/>
  <c r="H110" i="12"/>
  <c r="I110" i="12"/>
  <c r="J110" i="12"/>
  <c r="E110" i="12"/>
  <c r="J107" i="12"/>
  <c r="J96" i="12" s="1"/>
  <c r="J101" i="12"/>
  <c r="J99" i="12"/>
  <c r="J97" i="12"/>
  <c r="J93" i="12"/>
  <c r="I97" i="12"/>
  <c r="I99" i="12"/>
  <c r="I93" i="12"/>
  <c r="F87" i="12"/>
  <c r="H87" i="12"/>
  <c r="I87" i="12"/>
  <c r="J87" i="12"/>
  <c r="E87" i="12"/>
  <c r="J76" i="12"/>
  <c r="F64" i="12"/>
  <c r="H64" i="12"/>
  <c r="I64" i="12"/>
  <c r="J64" i="12"/>
  <c r="E64" i="12"/>
  <c r="J67" i="12"/>
  <c r="H59" i="12"/>
  <c r="F60" i="12"/>
  <c r="F59" i="12" s="1"/>
  <c r="G60" i="12"/>
  <c r="H60" i="12"/>
  <c r="I60" i="12"/>
  <c r="I59" i="12" s="1"/>
  <c r="J60" i="12"/>
  <c r="J59" i="12" s="1"/>
  <c r="E60" i="12"/>
  <c r="E59" i="12" s="1"/>
  <c r="J57" i="12"/>
  <c r="J55" i="12"/>
  <c r="F47" i="12"/>
  <c r="H47" i="12"/>
  <c r="I47" i="12"/>
  <c r="J47" i="12"/>
  <c r="F44" i="12"/>
  <c r="H44" i="12"/>
  <c r="I44" i="12"/>
  <c r="J44" i="12"/>
  <c r="E44" i="12"/>
  <c r="F30" i="12"/>
  <c r="H30" i="12"/>
  <c r="I30" i="12"/>
  <c r="J30" i="12"/>
  <c r="E30" i="12"/>
  <c r="J53" i="12"/>
  <c r="J52" i="12" s="1"/>
  <c r="F31" i="12"/>
  <c r="H31" i="12"/>
  <c r="I31" i="12"/>
  <c r="J31" i="12"/>
  <c r="F26" i="12"/>
  <c r="H26" i="12"/>
  <c r="I26" i="12"/>
  <c r="J26" i="12"/>
  <c r="J25" i="12" s="1"/>
  <c r="E26" i="12"/>
  <c r="J19" i="12"/>
  <c r="J18" i="12" s="1"/>
  <c r="J205" i="12" s="1"/>
  <c r="J21" i="12"/>
  <c r="H19" i="12"/>
  <c r="J12" i="12"/>
  <c r="J6" i="12" s="1"/>
  <c r="J10" i="12"/>
  <c r="J7" i="12"/>
  <c r="F7" i="12"/>
  <c r="G7" i="12"/>
  <c r="H7" i="12"/>
  <c r="I7" i="12"/>
  <c r="E7" i="12"/>
  <c r="F194" i="12"/>
  <c r="F195" i="12"/>
  <c r="H195" i="12"/>
  <c r="H194" i="12" s="1"/>
  <c r="I195" i="12"/>
  <c r="I194" i="12" s="1"/>
  <c r="E195" i="12"/>
  <c r="F179" i="12"/>
  <c r="F178" i="12" s="1"/>
  <c r="H179" i="12"/>
  <c r="I179" i="12"/>
  <c r="E181" i="12"/>
  <c r="E179" i="12"/>
  <c r="E174" i="12"/>
  <c r="F175" i="12"/>
  <c r="F174" i="12" s="1"/>
  <c r="H175" i="12"/>
  <c r="H174" i="12" s="1"/>
  <c r="I175" i="12"/>
  <c r="I174" i="12" s="1"/>
  <c r="E175" i="12"/>
  <c r="E139" i="12"/>
  <c r="F167" i="12"/>
  <c r="H167" i="12"/>
  <c r="I167" i="12"/>
  <c r="E167" i="12"/>
  <c r="F165" i="12"/>
  <c r="H165" i="12"/>
  <c r="I165" i="12"/>
  <c r="E165" i="12"/>
  <c r="F161" i="12"/>
  <c r="H161" i="12"/>
  <c r="I161" i="12"/>
  <c r="E161" i="12"/>
  <c r="F159" i="12"/>
  <c r="H159" i="12"/>
  <c r="I159" i="12"/>
  <c r="E159" i="12"/>
  <c r="F156" i="12"/>
  <c r="H156" i="12"/>
  <c r="I156" i="12"/>
  <c r="E156" i="12"/>
  <c r="F154" i="12"/>
  <c r="H154" i="12"/>
  <c r="I154" i="12"/>
  <c r="F151" i="12"/>
  <c r="H151" i="12"/>
  <c r="I151" i="12"/>
  <c r="E151" i="12"/>
  <c r="E154" i="12"/>
  <c r="F147" i="12"/>
  <c r="H147" i="12"/>
  <c r="I147" i="12"/>
  <c r="E147" i="12"/>
  <c r="F142" i="12"/>
  <c r="H142" i="12"/>
  <c r="I142" i="12"/>
  <c r="E142" i="12"/>
  <c r="F140" i="12"/>
  <c r="H140" i="12"/>
  <c r="I140" i="12"/>
  <c r="E140" i="12"/>
  <c r="F132" i="12"/>
  <c r="H132" i="12"/>
  <c r="I132" i="12"/>
  <c r="E132" i="12"/>
  <c r="E128" i="12"/>
  <c r="F118" i="12"/>
  <c r="H118" i="12"/>
  <c r="I118" i="12"/>
  <c r="E118" i="12"/>
  <c r="F116" i="12"/>
  <c r="H116" i="12"/>
  <c r="I116" i="12"/>
  <c r="E116" i="12"/>
  <c r="F107" i="12"/>
  <c r="H107" i="12"/>
  <c r="I107" i="12"/>
  <c r="E107" i="12"/>
  <c r="E96" i="12"/>
  <c r="F101" i="12"/>
  <c r="H101" i="12"/>
  <c r="I101" i="12"/>
  <c r="E101" i="12"/>
  <c r="F99" i="12"/>
  <c r="H99" i="12"/>
  <c r="E99" i="12"/>
  <c r="F97" i="12"/>
  <c r="H97" i="12"/>
  <c r="E97" i="12"/>
  <c r="F93" i="12"/>
  <c r="H93" i="12"/>
  <c r="E93" i="12"/>
  <c r="F67" i="12"/>
  <c r="H67" i="12"/>
  <c r="I67" i="12"/>
  <c r="F76" i="12"/>
  <c r="H76" i="12"/>
  <c r="I76" i="12"/>
  <c r="E76" i="12"/>
  <c r="E63" i="12" s="1"/>
  <c r="E67" i="12"/>
  <c r="F57" i="12"/>
  <c r="H57" i="12"/>
  <c r="I57" i="12"/>
  <c r="F55" i="12"/>
  <c r="H55" i="12"/>
  <c r="I55" i="12"/>
  <c r="F53" i="12"/>
  <c r="F52" i="12" s="1"/>
  <c r="H53" i="12"/>
  <c r="I53" i="12"/>
  <c r="E53" i="12"/>
  <c r="E52" i="12"/>
  <c r="E57" i="12"/>
  <c r="E55" i="12"/>
  <c r="I43" i="12"/>
  <c r="F43" i="12"/>
  <c r="E47" i="12"/>
  <c r="E43" i="12"/>
  <c r="E31" i="12"/>
  <c r="F25" i="12"/>
  <c r="H25" i="12"/>
  <c r="I25" i="12"/>
  <c r="E25" i="12"/>
  <c r="F21" i="12"/>
  <c r="H21" i="12"/>
  <c r="H205" i="12" s="1"/>
  <c r="I21" i="12"/>
  <c r="E21" i="12"/>
  <c r="E205" i="12" s="1"/>
  <c r="F19" i="12"/>
  <c r="F18" i="12" s="1"/>
  <c r="I19" i="12"/>
  <c r="I18" i="12" s="1"/>
  <c r="I205" i="12" s="1"/>
  <c r="E19" i="12"/>
  <c r="E18" i="12" s="1"/>
  <c r="F10" i="12"/>
  <c r="G10" i="12"/>
  <c r="H10" i="12"/>
  <c r="I10" i="12"/>
  <c r="F12" i="12"/>
  <c r="H12" i="12"/>
  <c r="I12" i="12"/>
  <c r="E12" i="12"/>
  <c r="E10" i="12"/>
  <c r="G519" i="10" l="1"/>
  <c r="E178" i="12"/>
  <c r="I178" i="12"/>
  <c r="H178" i="12"/>
  <c r="I139" i="12"/>
  <c r="H139" i="12"/>
  <c r="F139" i="12"/>
  <c r="F109" i="12"/>
  <c r="J109" i="12"/>
  <c r="I109" i="12"/>
  <c r="E109" i="12"/>
  <c r="H109" i="12"/>
  <c r="F96" i="12"/>
  <c r="I96" i="12"/>
  <c r="H96" i="12"/>
  <c r="J63" i="12"/>
  <c r="F63" i="12"/>
  <c r="I63" i="12"/>
  <c r="H63" i="12"/>
  <c r="J43" i="12"/>
  <c r="I6" i="12"/>
  <c r="H6" i="12"/>
  <c r="E6" i="12"/>
  <c r="F6" i="12"/>
  <c r="H52" i="12"/>
  <c r="I52" i="12"/>
  <c r="H43" i="12"/>
  <c r="F106" i="16"/>
  <c r="F104" i="16"/>
  <c r="F105" i="16"/>
  <c r="F103" i="16"/>
  <c r="F102" i="16"/>
  <c r="F97" i="16"/>
  <c r="F98" i="16"/>
  <c r="F99" i="16"/>
  <c r="F100" i="16"/>
  <c r="F101" i="16"/>
  <c r="F96" i="16"/>
  <c r="F95" i="16"/>
  <c r="F91" i="16"/>
  <c r="F92" i="16"/>
  <c r="F93" i="16"/>
  <c r="F94" i="16"/>
  <c r="F90" i="16"/>
  <c r="F89" i="16"/>
  <c r="F87" i="16"/>
  <c r="F88" i="16"/>
  <c r="F86" i="16"/>
  <c r="F85" i="16"/>
  <c r="F82" i="16"/>
  <c r="F83" i="16"/>
  <c r="F84" i="16"/>
  <c r="F81" i="16"/>
  <c r="F80" i="16"/>
  <c r="F71" i="16"/>
  <c r="F72" i="16"/>
  <c r="F73" i="16"/>
  <c r="F74" i="16"/>
  <c r="F75" i="16"/>
  <c r="F76" i="16"/>
  <c r="F77" i="16"/>
  <c r="F78" i="16"/>
  <c r="F79" i="16"/>
  <c r="F70" i="16"/>
  <c r="F69" i="16"/>
  <c r="F67" i="16"/>
  <c r="F68" i="16"/>
  <c r="F66" i="16"/>
  <c r="F65" i="16"/>
  <c r="F62" i="16"/>
  <c r="F63" i="16"/>
  <c r="F64" i="16"/>
  <c r="F61" i="16"/>
  <c r="F60" i="16"/>
  <c r="F57" i="16"/>
  <c r="F58" i="16"/>
  <c r="F59" i="16"/>
  <c r="F56" i="16"/>
  <c r="F55" i="16"/>
  <c r="F54" i="16"/>
  <c r="F53" i="16"/>
  <c r="F52" i="16"/>
  <c r="F48" i="16"/>
  <c r="F49" i="16"/>
  <c r="F50" i="16"/>
  <c r="F51" i="16"/>
  <c r="F47" i="16"/>
  <c r="F46" i="16"/>
  <c r="F42" i="16"/>
  <c r="F43" i="16"/>
  <c r="F44" i="16"/>
  <c r="F45" i="16"/>
  <c r="F41" i="16"/>
  <c r="F40" i="16"/>
  <c r="F35" i="16"/>
  <c r="F36" i="16"/>
  <c r="F37" i="16"/>
  <c r="F38" i="16"/>
  <c r="F39" i="16"/>
  <c r="F34" i="16"/>
  <c r="F33" i="16"/>
  <c r="F29" i="16"/>
  <c r="F30" i="16"/>
  <c r="F31" i="16"/>
  <c r="F32" i="16"/>
  <c r="F28" i="16"/>
  <c r="F27" i="16"/>
  <c r="F21" i="16"/>
  <c r="F22" i="16"/>
  <c r="F23" i="16"/>
  <c r="F25" i="16"/>
  <c r="F26" i="16"/>
  <c r="F20" i="16"/>
  <c r="F19" i="16"/>
  <c r="F13" i="16"/>
  <c r="F14" i="16"/>
  <c r="F15" i="16"/>
  <c r="F16" i="16"/>
  <c r="F17" i="16"/>
  <c r="F18" i="16"/>
  <c r="F12" i="16"/>
  <c r="F11" i="16"/>
  <c r="F8" i="16"/>
  <c r="F9" i="16"/>
  <c r="F10" i="16"/>
  <c r="F7" i="16"/>
  <c r="F6" i="16"/>
  <c r="H9" i="15"/>
  <c r="H10" i="15"/>
  <c r="H12" i="15"/>
  <c r="H16" i="15"/>
  <c r="H17" i="15"/>
  <c r="H18" i="15"/>
  <c r="H19" i="15"/>
  <c r="H20" i="15"/>
  <c r="H22" i="15"/>
  <c r="H23" i="15"/>
  <c r="H24" i="15"/>
  <c r="H25" i="15"/>
  <c r="H26" i="15"/>
  <c r="H27" i="15"/>
  <c r="H28" i="15"/>
  <c r="H29" i="15"/>
  <c r="H33" i="15"/>
  <c r="H36" i="15"/>
  <c r="H40" i="15"/>
  <c r="H41" i="15"/>
  <c r="H42" i="15"/>
  <c r="H44" i="15"/>
  <c r="H48" i="15"/>
  <c r="H49" i="15"/>
  <c r="H53" i="15"/>
  <c r="H54" i="15"/>
  <c r="H55" i="15"/>
  <c r="H56" i="15"/>
  <c r="H57" i="15"/>
  <c r="H59" i="15"/>
  <c r="H64" i="15"/>
  <c r="H65" i="15"/>
  <c r="H67" i="15"/>
  <c r="H68" i="15"/>
  <c r="H70" i="15"/>
  <c r="H71" i="15"/>
  <c r="H73" i="15"/>
  <c r="H74" i="15"/>
  <c r="H75" i="15"/>
  <c r="H76" i="15"/>
  <c r="H77" i="15"/>
  <c r="H78" i="15"/>
  <c r="H79" i="15"/>
  <c r="H80" i="15"/>
  <c r="H81" i="15"/>
  <c r="H82" i="15"/>
  <c r="H83" i="15"/>
  <c r="H84" i="15"/>
  <c r="H86" i="15"/>
  <c r="H88" i="15"/>
  <c r="H89" i="15"/>
  <c r="H90" i="15"/>
  <c r="H91" i="15"/>
  <c r="H92" i="15"/>
  <c r="H93" i="15"/>
  <c r="H95" i="15"/>
  <c r="H97" i="15"/>
  <c r="H100" i="15"/>
  <c r="H103" i="15"/>
  <c r="H105" i="15"/>
  <c r="H107" i="15"/>
  <c r="H109" i="15"/>
  <c r="H110" i="15"/>
  <c r="H111" i="15"/>
  <c r="H112" i="15"/>
  <c r="H113" i="15"/>
  <c r="H114" i="15"/>
  <c r="H115" i="15"/>
  <c r="H117" i="15"/>
  <c r="H118" i="15"/>
  <c r="H119" i="15"/>
  <c r="H120" i="15"/>
  <c r="H121" i="15"/>
  <c r="H122" i="15"/>
  <c r="H125" i="15"/>
  <c r="H126" i="15"/>
  <c r="H127" i="15"/>
  <c r="H128" i="15"/>
  <c r="H129" i="15"/>
  <c r="H130" i="15"/>
  <c r="H132" i="15"/>
  <c r="H133" i="15"/>
  <c r="H134" i="15"/>
  <c r="H141" i="15"/>
  <c r="H142" i="15"/>
  <c r="H143" i="15"/>
  <c r="H144" i="15"/>
  <c r="H145" i="15"/>
  <c r="H146" i="15"/>
  <c r="H147" i="15"/>
  <c r="H148" i="15"/>
  <c r="H149" i="15"/>
  <c r="H150" i="15"/>
  <c r="H151" i="15"/>
  <c r="H152" i="15"/>
  <c r="H153" i="15"/>
  <c r="H154" i="15"/>
  <c r="H156" i="15"/>
  <c r="H157" i="15"/>
  <c r="H158" i="15"/>
  <c r="E71" i="16"/>
  <c r="E49" i="16"/>
  <c r="G8" i="15"/>
  <c r="H8" i="15" s="1"/>
  <c r="F8" i="15"/>
  <c r="E38" i="16"/>
  <c r="E35" i="16"/>
  <c r="E20" i="16"/>
  <c r="E25" i="16"/>
  <c r="E14" i="16"/>
  <c r="E12" i="16"/>
  <c r="F205" i="12" l="1"/>
  <c r="E8" i="16"/>
  <c r="E9" i="16"/>
  <c r="E7" i="16"/>
  <c r="G58" i="15"/>
  <c r="H58" i="15" s="1"/>
  <c r="F58" i="15"/>
  <c r="E102" i="16"/>
  <c r="E95" i="16"/>
  <c r="E89" i="16"/>
  <c r="E85" i="16"/>
  <c r="E80" i="16"/>
  <c r="E69" i="16"/>
  <c r="E65" i="16"/>
  <c r="E60" i="16"/>
  <c r="E55" i="16"/>
  <c r="E52" i="16"/>
  <c r="E46" i="16"/>
  <c r="E40" i="16"/>
  <c r="E33" i="16"/>
  <c r="E27" i="16"/>
  <c r="E19" i="16"/>
  <c r="E11" i="16"/>
  <c r="C106" i="16"/>
  <c r="D102" i="16"/>
  <c r="D106" i="16" s="1"/>
  <c r="D95" i="16"/>
  <c r="D89" i="16"/>
  <c r="D85" i="16"/>
  <c r="D80" i="16"/>
  <c r="D69" i="16"/>
  <c r="D65" i="16"/>
  <c r="D60" i="16"/>
  <c r="D55" i="16"/>
  <c r="D52" i="16"/>
  <c r="D46" i="16"/>
  <c r="D40" i="16"/>
  <c r="D33" i="16"/>
  <c r="D27" i="16"/>
  <c r="D19" i="16"/>
  <c r="D11" i="16"/>
  <c r="D9" i="16"/>
  <c r="D6" i="16" s="1"/>
  <c r="D8" i="16"/>
  <c r="G159" i="15"/>
  <c r="F159" i="15"/>
  <c r="G155" i="15"/>
  <c r="F155" i="15"/>
  <c r="G140" i="15"/>
  <c r="H140" i="15" s="1"/>
  <c r="F140" i="15"/>
  <c r="G135" i="15"/>
  <c r="F135" i="15"/>
  <c r="G124" i="15"/>
  <c r="H124" i="15" s="1"/>
  <c r="F124" i="15"/>
  <c r="F123" i="15"/>
  <c r="H123" i="15" s="1"/>
  <c r="F116" i="15"/>
  <c r="H116" i="15" s="1"/>
  <c r="G108" i="15"/>
  <c r="G104" i="15"/>
  <c r="H104" i="15" s="1"/>
  <c r="F104" i="15"/>
  <c r="G102" i="15"/>
  <c r="F102" i="15"/>
  <c r="G99" i="15"/>
  <c r="F99" i="15"/>
  <c r="F98" i="15" s="1"/>
  <c r="G96" i="15"/>
  <c r="F96" i="15"/>
  <c r="G94" i="15"/>
  <c r="H94" i="15" s="1"/>
  <c r="F94" i="15"/>
  <c r="G87" i="15"/>
  <c r="F87" i="15"/>
  <c r="G85" i="15"/>
  <c r="H85" i="15" s="1"/>
  <c r="F85" i="15"/>
  <c r="G72" i="15"/>
  <c r="F72" i="15"/>
  <c r="G69" i="15"/>
  <c r="H69" i="15" s="1"/>
  <c r="F69" i="15"/>
  <c r="G66" i="15"/>
  <c r="F66" i="15"/>
  <c r="G63" i="15"/>
  <c r="H63" i="15" s="1"/>
  <c r="F63" i="15"/>
  <c r="G52" i="15"/>
  <c r="F52" i="15"/>
  <c r="F51" i="15" s="1"/>
  <c r="F50" i="15" s="1"/>
  <c r="G47" i="15"/>
  <c r="F47" i="15"/>
  <c r="F46" i="15"/>
  <c r="F45" i="15" s="1"/>
  <c r="G43" i="15"/>
  <c r="H43" i="15" s="1"/>
  <c r="F43" i="15"/>
  <c r="G39" i="15"/>
  <c r="F39" i="15"/>
  <c r="F38" i="15" s="1"/>
  <c r="F37" i="15" s="1"/>
  <c r="G35" i="15"/>
  <c r="F35" i="15"/>
  <c r="G32" i="15"/>
  <c r="H32" i="15" s="1"/>
  <c r="F32" i="15"/>
  <c r="G21" i="15"/>
  <c r="F21" i="15"/>
  <c r="G15" i="15"/>
  <c r="H15" i="15" s="1"/>
  <c r="F15" i="15"/>
  <c r="F14" i="15" s="1"/>
  <c r="F13" i="15" s="1"/>
  <c r="G11" i="15"/>
  <c r="F11" i="15"/>
  <c r="F7" i="15" s="1"/>
  <c r="F6" i="15" s="1"/>
  <c r="H39" i="15" l="1"/>
  <c r="G51" i="15"/>
  <c r="H52" i="15"/>
  <c r="H66" i="15"/>
  <c r="G7" i="15"/>
  <c r="H11" i="15"/>
  <c r="H21" i="15"/>
  <c r="H35" i="15"/>
  <c r="G46" i="15"/>
  <c r="H47" i="15"/>
  <c r="H155" i="15"/>
  <c r="G98" i="15"/>
  <c r="H98" i="15" s="1"/>
  <c r="H99" i="15"/>
  <c r="F62" i="15"/>
  <c r="H72" i="15"/>
  <c r="H87" i="15"/>
  <c r="H96" i="15"/>
  <c r="H102" i="15"/>
  <c r="G31" i="15"/>
  <c r="G101" i="15"/>
  <c r="F139" i="15"/>
  <c r="F138" i="15" s="1"/>
  <c r="G139" i="15"/>
  <c r="G14" i="15"/>
  <c r="E6" i="16"/>
  <c r="E106" i="16" s="1"/>
  <c r="G62" i="15"/>
  <c r="H62" i="15" s="1"/>
  <c r="F31" i="15"/>
  <c r="F30" i="15" s="1"/>
  <c r="G38" i="15"/>
  <c r="G164" i="15"/>
  <c r="F164" i="15"/>
  <c r="F108" i="15"/>
  <c r="F101" i="15" s="1"/>
  <c r="F61" i="15" s="1"/>
  <c r="F161" i="15" s="1"/>
  <c r="F163" i="15" s="1"/>
  <c r="H164" i="15" l="1"/>
  <c r="H101" i="15"/>
  <c r="G37" i="15"/>
  <c r="H37" i="15" s="1"/>
  <c r="H38" i="15"/>
  <c r="G13" i="15"/>
  <c r="H13" i="15" s="1"/>
  <c r="H14" i="15"/>
  <c r="G30" i="15"/>
  <c r="H30" i="15" s="1"/>
  <c r="H31" i="15"/>
  <c r="G138" i="15"/>
  <c r="H138" i="15" s="1"/>
  <c r="H139" i="15"/>
  <c r="H108" i="15"/>
  <c r="G50" i="15"/>
  <c r="H50" i="15" s="1"/>
  <c r="H51" i="15"/>
  <c r="G45" i="15"/>
  <c r="H45" i="15" s="1"/>
  <c r="H46" i="15"/>
  <c r="G6" i="15"/>
  <c r="H6" i="15" s="1"/>
  <c r="H7" i="15"/>
  <c r="G61" i="15"/>
  <c r="G161" i="15" l="1"/>
  <c r="H61" i="15"/>
  <c r="G163" i="15" l="1"/>
  <c r="H163" i="15" s="1"/>
  <c r="H161" i="15"/>
  <c r="K54" i="7"/>
  <c r="K53" i="7" s="1"/>
  <c r="K52" i="7" s="1"/>
  <c r="K50" i="7"/>
  <c r="K49" i="7" s="1"/>
  <c r="K37" i="7"/>
  <c r="K36" i="7" s="1"/>
  <c r="K34" i="7"/>
  <c r="K33" i="7" s="1"/>
  <c r="K31" i="7"/>
  <c r="K30" i="7" s="1"/>
  <c r="K28" i="7"/>
  <c r="K27" i="7" s="1"/>
  <c r="K23" i="7"/>
  <c r="K22" i="7" s="1"/>
  <c r="K14" i="7"/>
  <c r="K11" i="7"/>
  <c r="K10" i="7" s="1"/>
  <c r="K9" i="7" s="1"/>
  <c r="K6" i="7"/>
  <c r="H13" i="7"/>
  <c r="K21" i="7" l="1"/>
  <c r="K56" i="7" s="1"/>
  <c r="K8" i="1"/>
  <c r="K7" i="1" s="1"/>
  <c r="K19" i="1"/>
  <c r="K18" i="1" s="1"/>
  <c r="K30" i="1"/>
  <c r="K35" i="1"/>
  <c r="K44" i="1"/>
  <c r="K54" i="1"/>
  <c r="K53" i="1" s="1"/>
  <c r="K91" i="1"/>
  <c r="K88" i="1"/>
  <c r="K85" i="1"/>
  <c r="K76" i="1"/>
  <c r="K59" i="1"/>
  <c r="K29" i="1" l="1"/>
  <c r="K58" i="1"/>
  <c r="K98" i="1" s="1"/>
  <c r="G28" i="14"/>
  <c r="F28" i="14"/>
  <c r="G25" i="14"/>
  <c r="F25" i="14"/>
  <c r="G22" i="14"/>
  <c r="G21" i="14" s="1"/>
  <c r="F22" i="14"/>
  <c r="F21" i="14"/>
  <c r="F14" i="14"/>
  <c r="F13" i="14"/>
  <c r="F16" i="14" s="1"/>
  <c r="H28" i="14" l="1"/>
  <c r="G24" i="14"/>
  <c r="F24" i="14"/>
  <c r="F40" i="14" s="1"/>
  <c r="H24" i="14" l="1"/>
  <c r="G40" i="14"/>
  <c r="H40" i="14" s="1"/>
  <c r="F29" i="8"/>
  <c r="G29" i="8" s="1"/>
  <c r="E29" i="8"/>
  <c r="F27" i="8"/>
  <c r="E27" i="8"/>
  <c r="F24" i="8"/>
  <c r="G24" i="8" s="1"/>
  <c r="E24" i="8"/>
  <c r="F20" i="8"/>
  <c r="G20" i="8" s="1"/>
  <c r="E20" i="8"/>
  <c r="F17" i="8"/>
  <c r="G17" i="8" s="1"/>
  <c r="E17" i="8"/>
  <c r="F14" i="8"/>
  <c r="E14" i="8"/>
  <c r="E13" i="8" s="1"/>
  <c r="F6" i="8"/>
  <c r="E7" i="8"/>
  <c r="F10" i="8" l="1"/>
  <c r="G27" i="8"/>
  <c r="F13" i="8"/>
  <c r="G13" i="8" s="1"/>
  <c r="G14" i="8"/>
  <c r="E6" i="8"/>
  <c r="E10" i="8" s="1"/>
  <c r="G7" i="8"/>
  <c r="E16" i="8"/>
  <c r="E31" i="8" s="1"/>
  <c r="F16" i="8"/>
  <c r="G6" i="8" l="1"/>
  <c r="F31" i="8"/>
  <c r="G31" i="8" s="1"/>
  <c r="G16" i="8"/>
  <c r="G10" i="8"/>
  <c r="I53" i="7"/>
  <c r="I52" i="7" s="1"/>
  <c r="H53" i="7"/>
  <c r="H52" i="7" s="1"/>
  <c r="F53" i="7"/>
  <c r="F52" i="7" s="1"/>
  <c r="E53" i="7"/>
  <c r="E52" i="7" s="1"/>
  <c r="I49" i="7"/>
  <c r="H49" i="7"/>
  <c r="F49" i="7"/>
  <c r="E49" i="7"/>
  <c r="I36" i="7"/>
  <c r="H36" i="7"/>
  <c r="F36" i="7"/>
  <c r="E36" i="7"/>
  <c r="I33" i="7"/>
  <c r="H33" i="7"/>
  <c r="F33" i="7"/>
  <c r="E33" i="7"/>
  <c r="I30" i="7"/>
  <c r="H30" i="7"/>
  <c r="F30" i="7"/>
  <c r="E30" i="7"/>
  <c r="I27" i="7"/>
  <c r="H27" i="7"/>
  <c r="F27" i="7"/>
  <c r="E27" i="7"/>
  <c r="I22" i="7"/>
  <c r="H22" i="7"/>
  <c r="F22" i="7"/>
  <c r="E22" i="7"/>
  <c r="I19" i="7"/>
  <c r="H19" i="7"/>
  <c r="I13" i="7"/>
  <c r="F13" i="7"/>
  <c r="E13" i="7"/>
  <c r="I10" i="7"/>
  <c r="H10" i="7"/>
  <c r="H9" i="7" s="1"/>
  <c r="F10" i="7"/>
  <c r="F9" i="7" s="1"/>
  <c r="E10" i="7"/>
  <c r="E9" i="7"/>
  <c r="F7" i="7"/>
  <c r="F6" i="7" s="1"/>
  <c r="E7" i="7"/>
  <c r="E6" i="7" s="1"/>
  <c r="I9" i="7" l="1"/>
  <c r="H21" i="7"/>
  <c r="H56" i="7" s="1"/>
  <c r="I21" i="7"/>
  <c r="F21" i="7"/>
  <c r="F56" i="7" s="1"/>
  <c r="E21" i="7"/>
  <c r="E56" i="7" s="1"/>
  <c r="I56" i="7" l="1"/>
  <c r="G15" i="4"/>
  <c r="F15" i="4"/>
  <c r="C14" i="4"/>
  <c r="E12" i="4"/>
  <c r="E15" i="4" s="1"/>
  <c r="D12" i="4"/>
  <c r="D15" i="4" s="1"/>
  <c r="C12" i="4"/>
  <c r="C15" i="4" s="1"/>
  <c r="F83" i="2" l="1"/>
  <c r="E83" i="2"/>
  <c r="E81" i="2" s="1"/>
  <c r="F79" i="2"/>
  <c r="F78" i="2" s="1"/>
  <c r="E79" i="2"/>
  <c r="E78" i="2" s="1"/>
  <c r="F76" i="2"/>
  <c r="F75" i="2" s="1"/>
  <c r="E76" i="2"/>
  <c r="E75" i="2" s="1"/>
  <c r="F73" i="2"/>
  <c r="F72" i="2" s="1"/>
  <c r="E73" i="2"/>
  <c r="E72" i="2" s="1"/>
  <c r="F63" i="2"/>
  <c r="F62" i="2" s="1"/>
  <c r="E63" i="2"/>
  <c r="E62" i="2"/>
  <c r="F60" i="2"/>
  <c r="F59" i="2" s="1"/>
  <c r="E60" i="2"/>
  <c r="E59" i="2" s="1"/>
  <c r="F57" i="2"/>
  <c r="F56" i="2" s="1"/>
  <c r="E57" i="2"/>
  <c r="E56" i="2" s="1"/>
  <c r="F54" i="2"/>
  <c r="F53" i="2" s="1"/>
  <c r="E54" i="2"/>
  <c r="E53" i="2"/>
  <c r="F51" i="2"/>
  <c r="F50" i="2" s="1"/>
  <c r="E51" i="2"/>
  <c r="E50" i="2"/>
  <c r="F47" i="2"/>
  <c r="E47" i="2"/>
  <c r="F45" i="2"/>
  <c r="E45" i="2"/>
  <c r="E44" i="2" s="1"/>
  <c r="E43" i="2" s="1"/>
  <c r="F40" i="2"/>
  <c r="F39" i="2" s="1"/>
  <c r="F38" i="2" s="1"/>
  <c r="E40" i="2"/>
  <c r="E39" i="2" s="1"/>
  <c r="E38" i="2" s="1"/>
  <c r="F36" i="2"/>
  <c r="E36" i="2"/>
  <c r="F34" i="2"/>
  <c r="E34" i="2"/>
  <c r="E33" i="2"/>
  <c r="F31" i="2"/>
  <c r="E31" i="2"/>
  <c r="F29" i="2"/>
  <c r="E29" i="2"/>
  <c r="E24" i="2" s="1"/>
  <c r="F27" i="2"/>
  <c r="E27" i="2"/>
  <c r="F25" i="2"/>
  <c r="E25" i="2"/>
  <c r="F22" i="2"/>
  <c r="E22" i="2"/>
  <c r="F20" i="2"/>
  <c r="E20" i="2"/>
  <c r="E19" i="2" s="1"/>
  <c r="F16" i="2"/>
  <c r="E16" i="2"/>
  <c r="F14" i="2"/>
  <c r="E14" i="2"/>
  <c r="F12" i="2"/>
  <c r="E12" i="2"/>
  <c r="E11" i="2"/>
  <c r="E10" i="2" s="1"/>
  <c r="F11" i="2" l="1"/>
  <c r="F10" i="2" s="1"/>
  <c r="F33" i="2"/>
  <c r="F19" i="2"/>
  <c r="E71" i="2"/>
  <c r="F44" i="2"/>
  <c r="F43" i="2" s="1"/>
  <c r="F71" i="2"/>
  <c r="F70" i="2" s="1"/>
  <c r="F49" i="2"/>
  <c r="E49" i="2"/>
  <c r="E42" i="2" s="1"/>
  <c r="F24" i="2"/>
  <c r="F16" i="3"/>
  <c r="E18" i="2"/>
  <c r="E9" i="2" s="1"/>
  <c r="E70" i="2"/>
  <c r="F82" i="2"/>
  <c r="F81" i="2"/>
  <c r="E86" i="2"/>
  <c r="E82" i="2"/>
  <c r="H16" i="3" l="1"/>
  <c r="F23" i="3"/>
  <c r="H23" i="3" s="1"/>
  <c r="F81" i="3"/>
  <c r="H81" i="3" s="1"/>
  <c r="F18" i="2"/>
  <c r="F9" i="2" s="1"/>
  <c r="F86" i="2"/>
  <c r="F42" i="2"/>
  <c r="E65" i="2"/>
  <c r="F65" i="2" l="1"/>
  <c r="I91" i="1"/>
  <c r="H91" i="1"/>
  <c r="F91" i="1"/>
  <c r="G91" i="1" s="1"/>
  <c r="E91" i="1"/>
  <c r="I88" i="1"/>
  <c r="H88" i="1"/>
  <c r="F88" i="1"/>
  <c r="G88" i="1" s="1"/>
  <c r="E88" i="1"/>
  <c r="I85" i="1"/>
  <c r="H85" i="1"/>
  <c r="F85" i="1"/>
  <c r="G85" i="1" s="1"/>
  <c r="E85" i="1"/>
  <c r="I79" i="1"/>
  <c r="H79" i="1"/>
  <c r="F79" i="1"/>
  <c r="G79" i="1" s="1"/>
  <c r="E79" i="1"/>
  <c r="I76" i="1"/>
  <c r="H76" i="1"/>
  <c r="F76" i="1"/>
  <c r="G76" i="1" s="1"/>
  <c r="E76" i="1"/>
  <c r="I59" i="1"/>
  <c r="H59" i="1"/>
  <c r="F59" i="1"/>
  <c r="G59" i="1" s="1"/>
  <c r="E59" i="1"/>
  <c r="E58" i="1" s="1"/>
  <c r="I54" i="1"/>
  <c r="H54" i="1"/>
  <c r="H53" i="1" s="1"/>
  <c r="F54" i="1"/>
  <c r="E54" i="1"/>
  <c r="E53" i="1" s="1"/>
  <c r="I44" i="1"/>
  <c r="H44" i="1"/>
  <c r="F44" i="1"/>
  <c r="E44" i="1"/>
  <c r="I35" i="1"/>
  <c r="H35" i="1"/>
  <c r="F35" i="1"/>
  <c r="E35" i="1"/>
  <c r="I30" i="1"/>
  <c r="H30" i="1"/>
  <c r="H29" i="1" s="1"/>
  <c r="F30" i="1"/>
  <c r="E30" i="1"/>
  <c r="I19" i="1"/>
  <c r="H19" i="1"/>
  <c r="H18" i="1" s="1"/>
  <c r="F19" i="1"/>
  <c r="E19" i="1"/>
  <c r="E18" i="1" s="1"/>
  <c r="G8" i="1"/>
  <c r="I8" i="1"/>
  <c r="H8" i="1"/>
  <c r="H7" i="1" s="1"/>
  <c r="F8" i="1"/>
  <c r="F7" i="1" s="1"/>
  <c r="E8" i="1"/>
  <c r="E7" i="1"/>
  <c r="I7" i="1" l="1"/>
  <c r="J7" i="1" s="1"/>
  <c r="J8" i="1"/>
  <c r="I18" i="1"/>
  <c r="J18" i="1" s="1"/>
  <c r="J19" i="1"/>
  <c r="J30" i="1"/>
  <c r="J35" i="1"/>
  <c r="J44" i="1"/>
  <c r="I53" i="1"/>
  <c r="J53" i="1"/>
  <c r="J54" i="1"/>
  <c r="J59" i="1"/>
  <c r="G7" i="1"/>
  <c r="F53" i="1"/>
  <c r="G53" i="1" s="1"/>
  <c r="G54" i="1"/>
  <c r="F18" i="1"/>
  <c r="G18" i="1" s="1"/>
  <c r="G19" i="1"/>
  <c r="H58" i="1"/>
  <c r="H98" i="1" s="1"/>
  <c r="G30" i="1"/>
  <c r="G35" i="1"/>
  <c r="G44" i="1"/>
  <c r="I29" i="1"/>
  <c r="J29" i="1" s="1"/>
  <c r="F29" i="1"/>
  <c r="I58" i="1"/>
  <c r="J58" i="1" s="1"/>
  <c r="E29" i="1"/>
  <c r="E98" i="1" s="1"/>
  <c r="F58" i="1"/>
  <c r="G58" i="1" s="1"/>
  <c r="G29" i="1" l="1"/>
  <c r="I98" i="1"/>
  <c r="F98" i="1"/>
  <c r="G98" i="1" s="1"/>
</calcChain>
</file>

<file path=xl/comments1.xml><?xml version="1.0" encoding="utf-8"?>
<comments xmlns="http://schemas.openxmlformats.org/spreadsheetml/2006/main">
  <authors>
    <author>user</author>
  </authors>
  <commentList>
    <comment ref="G5" authorId="0">
      <text>
        <r>
          <rPr>
            <b/>
            <sz val="8"/>
            <color indexed="81"/>
            <rFont val="Tahoma"/>
            <family val="2"/>
            <charset val="238"/>
          </rPr>
          <t>user: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12" authorId="0">
      <text>
        <r>
          <rPr>
            <b/>
            <sz val="8"/>
            <color indexed="81"/>
            <rFont val="Tahoma"/>
            <family val="2"/>
            <charset val="238"/>
          </rPr>
          <t>user: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<sst xmlns="http://schemas.openxmlformats.org/spreadsheetml/2006/main" count="3401" uniqueCount="1148">
  <si>
    <t>Dział</t>
  </si>
  <si>
    <t>Rozdział</t>
  </si>
  <si>
    <t>§</t>
  </si>
  <si>
    <t>Nazwa</t>
  </si>
  <si>
    <t>Dochody</t>
  </si>
  <si>
    <t xml:space="preserve">Wydatki </t>
  </si>
  <si>
    <t>010</t>
  </si>
  <si>
    <t>Rolnictwo i łowiectwo</t>
  </si>
  <si>
    <t>01095</t>
  </si>
  <si>
    <t>Pozostała działalność</t>
  </si>
  <si>
    <t>Dotacje celowe otrzymane z budżetu państwa na realizację zadań bieżących z zakresu administracji rządowej oraz innych zadań zleconych gminie (związkom gmin) ustawami</t>
  </si>
  <si>
    <t>Wynagrodzenia osobowe pracowników</t>
  </si>
  <si>
    <t>Składki na ubezpieczenia społeczne</t>
  </si>
  <si>
    <t>Składki na Fundusz Pracy</t>
  </si>
  <si>
    <t>Zakup materiałów i wyposażenia</t>
  </si>
  <si>
    <t>Zakup usług pozostałych</t>
  </si>
  <si>
    <t>Podróże służbowe krajowe</t>
  </si>
  <si>
    <t>Różne opłaty i składki</t>
  </si>
  <si>
    <t>Szkolenia pracowników niebędących członkami korpusu służby cywilnej</t>
  </si>
  <si>
    <t>Administracja publiczna</t>
  </si>
  <si>
    <t>Urzędy wojewódzkie</t>
  </si>
  <si>
    <t>Dodatkowe wynagrodzenia roczne</t>
  </si>
  <si>
    <t xml:space="preserve">Urzędy naczelnych organów władzy państwowej, kontroli i ochrony prawa </t>
  </si>
  <si>
    <t>Wybory do rad gmin, rad powiatów i sejmików województw, wybory wójtów, burmistrzów i prezydentów miast oraz referenda gminne, powiatowe i wojewódzkie</t>
  </si>
  <si>
    <t>Rózne wydatki na rzecz osób fizycznych</t>
  </si>
  <si>
    <t>Wynagrodzenia bezosobowe</t>
  </si>
  <si>
    <t>Wybory do Parlamentu Europejskiego</t>
  </si>
  <si>
    <t>Oświata i wychowanie</t>
  </si>
  <si>
    <t>Szkoły podstawowe</t>
  </si>
  <si>
    <t>Zakup pomocy naukowych, dydaktycznych
i książek</t>
  </si>
  <si>
    <t>Pomoc społeczna</t>
  </si>
  <si>
    <t>Świadczenia rodzinne, świadczenie z funduszu alimentacyjnego oraz składki na ubezpieczenia emerytalne i rentowe z ubezpieczenia społecznego</t>
  </si>
  <si>
    <t>Świadczenia społeczne</t>
  </si>
  <si>
    <t>Zakup usług remontowych</t>
  </si>
  <si>
    <t>Opłaty z tytułu zakupu usług telekomunikacyjnych telefonii komórkowej</t>
  </si>
  <si>
    <t>Opłaty z tytułu zakupu usług telekomunikacyjnych telefonii stacjonarnej</t>
  </si>
  <si>
    <t>Odpisy na zakładowy fundusz świadczeń socjalnych</t>
  </si>
  <si>
    <t>Pozostałe odsetki</t>
  </si>
  <si>
    <t>Koszty postępowania sądowego i prokuratorskiego</t>
  </si>
  <si>
    <t>Składki na ubezpieczenie zdrowotne opłacane za osoby pobierające niektóre świadczenia z pomocy społecznej, niektóre świadczenia rozdzinne oraz za osoby uczestniczące w zajęciach w centrum intergacji społecznej</t>
  </si>
  <si>
    <t>Składki na ubezpieczenie zdrowotne</t>
  </si>
  <si>
    <t>Dodatki mieszkaniowe</t>
  </si>
  <si>
    <t>Usługi opiekuńcze i specjalistyczne usługi opiekuńcze</t>
  </si>
  <si>
    <t>Usuwanie skutków klęsk żywiołowych</t>
  </si>
  <si>
    <t>OGÓŁEM:</t>
  </si>
  <si>
    <t>Dotacje udzielone z budżetu Gminy  na zadania bieżące</t>
  </si>
  <si>
    <t>Treść</t>
  </si>
  <si>
    <t xml:space="preserve">I. </t>
  </si>
  <si>
    <t>Dotacje dla jednostek sektora finansów publicznych</t>
  </si>
  <si>
    <t xml:space="preserve">1. </t>
  </si>
  <si>
    <t xml:space="preserve">Dotacja podmiotowa </t>
  </si>
  <si>
    <t>Kultura i ochrona dziedzictwa narodowego</t>
  </si>
  <si>
    <t>Domy i ośrodki kultury, świetlice i kluby</t>
  </si>
  <si>
    <t>Dotacja podmiotowa z budżetu dla samorządowej instytucji kultury</t>
  </si>
  <si>
    <t>Biblioteki</t>
  </si>
  <si>
    <t>Muzea</t>
  </si>
  <si>
    <t>2.</t>
  </si>
  <si>
    <t xml:space="preserve">Dotacje celowe </t>
  </si>
  <si>
    <t>Transport i łaczność</t>
  </si>
  <si>
    <t>Lokalny transport zbiorowy</t>
  </si>
  <si>
    <t xml:space="preserve">Dotacje celowe przekazane gminie na zadania bieżące realizowane na podstawie porozumień (umów)  między jednostkami samorządu terytorialnego </t>
  </si>
  <si>
    <t>Drogi publiczne powiatowe</t>
  </si>
  <si>
    <t>Dotacja celowa na pomoc finansową udzieloną miedzy jednostkami samorządu terytorialnego na dofinansowanie własnych zadań bieżących</t>
  </si>
  <si>
    <t>Oddziały przedszkolne w szkołach podstawowych</t>
  </si>
  <si>
    <t>Przedszkola</t>
  </si>
  <si>
    <t>Gimnazja</t>
  </si>
  <si>
    <t xml:space="preserve">Dotacje celowe przekazane dla powiatu na zadania bieżące realizowane na podstawie porozumień (umów)  między jednostkami samorządu terytorialnego </t>
  </si>
  <si>
    <t>Gospodarka komunalna i ochrona środowiska</t>
  </si>
  <si>
    <t>Gospodarka odpadami</t>
  </si>
  <si>
    <t>Dotacje celowe przekazane do powiatu na zadania bieżące realizowane na podstawie porozumień (umów)  między jednostkami samorządu terytorialnego</t>
  </si>
  <si>
    <t>Schroniska dla zwierząt</t>
  </si>
  <si>
    <t>3.</t>
  </si>
  <si>
    <t>Dotacja przedmiotowa</t>
  </si>
  <si>
    <t>Gospodarka mieszkaniowa</t>
  </si>
  <si>
    <t>Zakład gospodarki mieszkaniowej</t>
  </si>
  <si>
    <t>Dotacja przedmiotowa z budżetu dla samorządowego zakładu budżetowego</t>
  </si>
  <si>
    <t xml:space="preserve">II. </t>
  </si>
  <si>
    <t>Dotacje dla jednostek spoza sektora finansów publicznych</t>
  </si>
  <si>
    <t>1.</t>
  </si>
  <si>
    <t>Dotacja podmiotowa z budżetu dla niepublicznej jednostki systemu oświaty</t>
  </si>
  <si>
    <t>Dotacja celowa</t>
  </si>
  <si>
    <t>Bezpieczeństwo publiczne i ochrona przeciwpożarowa</t>
  </si>
  <si>
    <t>Ochotnicze straże pożarne</t>
  </si>
  <si>
    <t>Dotacja celowa z budżetu na finansowanie lub dofinansowanie zadań zleconych do realizacji stowarzyszeniom</t>
  </si>
  <si>
    <t>01008</t>
  </si>
  <si>
    <t>Melioracje wodne</t>
  </si>
  <si>
    <t>Dotacja celowa z budżetu na finansowanie lub dofinansowanie zadań zleconych do realizacji pozostałym jednostkom niezaliczanym do sektora finansów publicznych</t>
  </si>
  <si>
    <t>Ochrona zdrowia</t>
  </si>
  <si>
    <t>Przeciwdziałanie alkoholizmowi</t>
  </si>
  <si>
    <t>Dotacja celowa z budżetu jednostki samorządu terytorialnego, udzielone w trybie art. 221 ustawy, na finansowanie lub dofinansowanie zadań zleconych do realizacji organizacjom prowadzącym działalność pożytku publicznego</t>
  </si>
  <si>
    <t>Ochrona zabytków i opieka nad zabytkami</t>
  </si>
  <si>
    <t>Dotacje z budżetu na finansowanie lub dofinansowanie prac remontowych i konserwatorskich obiektów zabytkowych przekazane jednostkom niezaliczanym do sektora finansów publicznych</t>
  </si>
  <si>
    <t>Kultura fizyczna i sport</t>
  </si>
  <si>
    <t>Razem</t>
  </si>
  <si>
    <t>Dotacje udzielone z budżetu na zadania majątkowe</t>
  </si>
  <si>
    <t>Dotacja celowa na pomoc finansową udzieloną między jednostkami samorządu terytorialnego na dofinansowanie własnych zadań inwestycyjnych i zakupów inwestycyjnych</t>
  </si>
  <si>
    <t>Pozostałe zadania w zakresie polityki społecznej</t>
  </si>
  <si>
    <t>Rehabilitacja zawodowa i społeczna osób niepełnosprawnych</t>
  </si>
  <si>
    <t>Dotacje celowe z budżetu na finansowanie lub dofinansowanie kosztów realizacji inwestycji i zakupów inwestycyjnych innych jendostek sektora finansów publicznych</t>
  </si>
  <si>
    <t>Dotacja celowa z budżetu na finansowanie lub dofinansowanie kosztów realizacji inwestycji i zakupów inwestycyjnych jednostek niezaliczanych do sektora finansow publicznych</t>
  </si>
  <si>
    <t>RAZEM:</t>
  </si>
  <si>
    <t>Lp.</t>
  </si>
  <si>
    <t>Nazwa zadania majątkowego</t>
  </si>
  <si>
    <t xml:space="preserve">Dział </t>
  </si>
  <si>
    <t>Paragraf</t>
  </si>
  <si>
    <t>2</t>
  </si>
  <si>
    <t>6</t>
  </si>
  <si>
    <t>6050</t>
  </si>
  <si>
    <t>-dotacja celowa z tytułu pomocy finansowej udzielonej przez Województwo Wielkopolskie</t>
  </si>
  <si>
    <t>Budowa chodnika przy drodze powiatowej nr 2030P od drogi wojewódzkiej nr 241 w kierunku Gminnego Ośrodka Rekreacyjno - Sportowego w Rogoźnie
(pomoc finansowa)</t>
  </si>
  <si>
    <t>600</t>
  </si>
  <si>
    <t>60014</t>
  </si>
  <si>
    <t>6300</t>
  </si>
  <si>
    <t>Budowa chodnika w Siernikach od drogi powiatowej 2031P do bramy zakładu "GRAJAN"</t>
  </si>
  <si>
    <t>4.</t>
  </si>
  <si>
    <t>Modernizacja chodnika wraz z ustanowieniem wysepki autobusowej w Gościejewie na drodze nr 272553P</t>
  </si>
  <si>
    <t>60016</t>
  </si>
  <si>
    <t>5.</t>
  </si>
  <si>
    <t>Budowa parkingów przed blokami nr 17 przy ul. Czarnkowskiej i nr 48 przy ul. Kościuszki - etap I</t>
  </si>
  <si>
    <t>6.</t>
  </si>
  <si>
    <t>Przebudowa chodnika na ul. Mała Poznańska (od budynku 31 wjazd od b. ZSZ do Pl. K. Marcinkowskiego)</t>
  </si>
  <si>
    <t>7.</t>
  </si>
  <si>
    <t>Przebudowa chodnika na ul. Wielka Szkolna (od Pl. Powstańców Wlkp do nr 31- lewa strona)</t>
  </si>
  <si>
    <t>8.</t>
  </si>
  <si>
    <t>Budowa promenady nad jeziorem Rogozińskim</t>
  </si>
  <si>
    <t>630</t>
  </si>
  <si>
    <t>63095</t>
  </si>
  <si>
    <t>w tym:</t>
  </si>
  <si>
    <t>środki własne</t>
  </si>
  <si>
    <t>środki UE</t>
  </si>
  <si>
    <t>6058</t>
  </si>
  <si>
    <t>środki z Budżetu Państwa</t>
  </si>
  <si>
    <t>6059</t>
  </si>
  <si>
    <t>9.</t>
  </si>
  <si>
    <t>Plac zabaw w m. Stare</t>
  </si>
  <si>
    <t>10.</t>
  </si>
  <si>
    <t>Plac zabaw w m. Marlewo</t>
  </si>
  <si>
    <t>11.</t>
  </si>
  <si>
    <t xml:space="preserve">Zakupy gruntów </t>
  </si>
  <si>
    <t>12.</t>
  </si>
  <si>
    <t>Zakup nieruchomości zabudowanej, położonej w Rogoźnie - działki nr 1508/2; 1512/3 
(budynki po Agrobiznesie)</t>
  </si>
  <si>
    <t>700</t>
  </si>
  <si>
    <t>70005</t>
  </si>
  <si>
    <t>6060</t>
  </si>
  <si>
    <t>13.</t>
  </si>
  <si>
    <t>Wykonanie parkingu z kruszywa na działce nr 1546/6 przy Urzędzie Miejskim</t>
  </si>
  <si>
    <t>750</t>
  </si>
  <si>
    <t>75023</t>
  </si>
  <si>
    <t>14.</t>
  </si>
  <si>
    <t>Zakup serwera plików NAS z modułem szyfrującym i zasilacz</t>
  </si>
  <si>
    <t>15.</t>
  </si>
  <si>
    <t>Dofinansowanie zakupu radiowozu nieoznakowanego dla Komisariatu Policji w Rogoźnie
(wpłata na fundusz wsparcia policji)</t>
  </si>
  <si>
    <t>754</t>
  </si>
  <si>
    <t>75404</t>
  </si>
  <si>
    <t>6170</t>
  </si>
  <si>
    <t>16.</t>
  </si>
  <si>
    <t>Dofinansowanie zakupu samochodu ciężkiego 4x4 dla OSP Rogoźno</t>
  </si>
  <si>
    <t>75412</t>
  </si>
  <si>
    <t>6230</t>
  </si>
  <si>
    <t>17.</t>
  </si>
  <si>
    <t>Dofinansowanie zakupu samochodu ciężkiego 4x4 dla OSPParkowo</t>
  </si>
  <si>
    <t>18.</t>
  </si>
  <si>
    <t>Doposażenie placu zabaw przy Szkole Podstawowej nr 3 w Rogoźnie</t>
  </si>
  <si>
    <t>801</t>
  </si>
  <si>
    <t>80103</t>
  </si>
  <si>
    <t>19.</t>
  </si>
  <si>
    <t>Zakup zmywarko - wyparzacza</t>
  </si>
  <si>
    <t>80148</t>
  </si>
  <si>
    <t>20.</t>
  </si>
  <si>
    <t xml:space="preserve">Dofinansowanie zakupu samochodu dla WTZ w Wiardunkach </t>
  </si>
  <si>
    <t>853</t>
  </si>
  <si>
    <t>85311</t>
  </si>
  <si>
    <t>21.</t>
  </si>
  <si>
    <t>Budowa 1 punktu świetlnego przy ul. Leśnej 14 w Rogoźnie</t>
  </si>
  <si>
    <t>900</t>
  </si>
  <si>
    <t>90015</t>
  </si>
  <si>
    <t>22.</t>
  </si>
  <si>
    <t>Budowa targowiska miejskiego w Rogoźnie</t>
  </si>
  <si>
    <t>90095</t>
  </si>
  <si>
    <t>23.</t>
  </si>
  <si>
    <t>Remont świetlic wiejskich wraz z wyposażeniem i zagospodarowaniem otoczenia</t>
  </si>
  <si>
    <t>921</t>
  </si>
  <si>
    <t>92109</t>
  </si>
  <si>
    <t>z tego:</t>
  </si>
  <si>
    <t>23.1</t>
  </si>
  <si>
    <t>w m. Jaracz</t>
  </si>
  <si>
    <t>Razem:</t>
  </si>
  <si>
    <t xml:space="preserve">środki własne </t>
  </si>
  <si>
    <t>23.2</t>
  </si>
  <si>
    <t>w m. Karolewo</t>
  </si>
  <si>
    <t>23.3</t>
  </si>
  <si>
    <t>w m. Garbatka</t>
  </si>
  <si>
    <t>23.4</t>
  </si>
  <si>
    <t>w m. Owieczki</t>
  </si>
  <si>
    <t>23.5</t>
  </si>
  <si>
    <t>w m. Laskowo</t>
  </si>
  <si>
    <t>23.6</t>
  </si>
  <si>
    <t>w m. Studzieniec</t>
  </si>
  <si>
    <t>24.</t>
  </si>
  <si>
    <t xml:space="preserve">Modernizacja świetlicy w Boguniewie </t>
  </si>
  <si>
    <t>25.</t>
  </si>
  <si>
    <t>26.</t>
  </si>
  <si>
    <t>Zakup odbiornikaTV 50-55 cali LED z funkcją dostępu do internetu z anteną i szafką do telewizora oraz miksera do sprzętu nagłaśniającego do sali wiejskiej w Karolewie</t>
  </si>
  <si>
    <t>27.</t>
  </si>
  <si>
    <t>Zakup ekranu do sali widowiskowej dla RCK w Rogoźnie
(dotacja celowa)</t>
  </si>
  <si>
    <t>6220</t>
  </si>
  <si>
    <t>28.</t>
  </si>
  <si>
    <t>92195</t>
  </si>
  <si>
    <t>Zakup kosiarek samobieżnych dla Szkoły Podstawowej Nr 3; sołectw: Studzieniec, Garbatka, Owieczki, Jaracz, Budziszewko, Słomowo, Pruśce</t>
  </si>
  <si>
    <t>926</t>
  </si>
  <si>
    <t>92601</t>
  </si>
  <si>
    <t>92695</t>
  </si>
  <si>
    <t>Nazwa zakładu budżetowego
Dział 700 Rozdział 70001</t>
  </si>
  <si>
    <t>Przychody</t>
  </si>
  <si>
    <t>Koszty</t>
  </si>
  <si>
    <t>bieżące</t>
  </si>
  <si>
    <t>majątkowe</t>
  </si>
  <si>
    <t>razem</t>
  </si>
  <si>
    <t>z tego:
wynagrodzenia i pochodne od wynagrodzeń</t>
  </si>
  <si>
    <t>Zarząd Administracyjny Mienia Komunalnego</t>
  </si>
  <si>
    <t>dotacja przedmiotowa</t>
  </si>
  <si>
    <t>Sołectwo</t>
  </si>
  <si>
    <t>4210</t>
  </si>
  <si>
    <t>Gościejewo</t>
  </si>
  <si>
    <t>Poprawa estetyki terenu przy amfiteatrze wraz z zagospodarowaniem miejsca rekreacji i sportu</t>
  </si>
  <si>
    <t>Parkowo</t>
  </si>
  <si>
    <t>Modernizacja terenu przeznaczonego na cele kulturalne przy stawie w miejscowosci Parkowo</t>
  </si>
  <si>
    <t>Wydatki inwestycyjne jednostek budżetowych</t>
  </si>
  <si>
    <t>Owczegłowy</t>
  </si>
  <si>
    <t>Program "Wielkoposka Odnowa Wsi" - budowa siłowni zewnętrznej</t>
  </si>
  <si>
    <t xml:space="preserve">Transport i łączność </t>
  </si>
  <si>
    <t>Drogi publiczne gminne</t>
  </si>
  <si>
    <t>Budziszewko</t>
  </si>
  <si>
    <t>1) Zakup kamienia - 4.072 zł
2) Zakup tablic informacyjnych z numerami domów - 1.000 zł</t>
  </si>
  <si>
    <t>Garbatka</t>
  </si>
  <si>
    <t>1) Zakup tłucznia, gruzobetonu na drogi - 1.000 zł
2) Budowa parkingu przy boisku sportowym - 653 zł -502,96=150,04</t>
  </si>
  <si>
    <t>Kaziopole</t>
  </si>
  <si>
    <t>Remont dróg gminnych</t>
  </si>
  <si>
    <t>1) Utwardzenie drogi Boguniewskiej – 1.000 zł
2) Utwardzenie drogi Brzozowej – 5.500 zł</t>
  </si>
  <si>
    <t>Słomowo</t>
  </si>
  <si>
    <t xml:space="preserve">Zakup tłucznia na utwardzenie drogi w Szczytnie </t>
  </si>
  <si>
    <t>4300</t>
  </si>
  <si>
    <t>Równanie dróg gminnych</t>
  </si>
  <si>
    <t>Budowa parkingu przy boisku sportowym</t>
  </si>
  <si>
    <t>Zakup tablic z numerami posesji</t>
  </si>
  <si>
    <t>Nienawiszcz</t>
  </si>
  <si>
    <t>Zakup materiałów i naprawa drogi gminnej</t>
  </si>
  <si>
    <t>Owieczki</t>
  </si>
  <si>
    <t xml:space="preserve">Utwardzenie drogi </t>
  </si>
  <si>
    <t>1) Równanie dróg gruntowych - 2.000 zł
2) Zakup mapy Parkowa z numeracją posesji - 500 zł</t>
  </si>
  <si>
    <t>Pruśce</t>
  </si>
  <si>
    <t>Równanie dróg gruntowych</t>
  </si>
  <si>
    <t>Turystyka</t>
  </si>
  <si>
    <t>Karolewo</t>
  </si>
  <si>
    <t>Przygotowanie terenu pod plac zabaw</t>
  </si>
  <si>
    <t xml:space="preserve">Bezpieczeństwo publiczne i ochrona przeciwpożarowa </t>
  </si>
  <si>
    <t>Wsparcie działalności OSP</t>
  </si>
  <si>
    <t>Remont strażnicy OSP</t>
  </si>
  <si>
    <t>80195</t>
  </si>
  <si>
    <t>Jaracz</t>
  </si>
  <si>
    <t>Zakup wyposażenia ( artykuły edukacyjne) dla Przedszkola w Parkowie</t>
  </si>
  <si>
    <t>Wsparcie działań szkoły</t>
  </si>
  <si>
    <t>90004</t>
  </si>
  <si>
    <t>Utrzymanie zieleni w miastach i gminach</t>
  </si>
  <si>
    <t>Boguniewo</t>
  </si>
  <si>
    <t>Utrzymanie zieleni i ogródka jordanowskiego</t>
  </si>
  <si>
    <t xml:space="preserve">Zakup kosy spalinowej </t>
  </si>
  <si>
    <t>Utrzymanie i pielęgnacja wiejskich terenów zielonych</t>
  </si>
  <si>
    <t>Studzieniec</t>
  </si>
  <si>
    <t xml:space="preserve">Pielęgnacja zieleni </t>
  </si>
  <si>
    <t>Tarnowo</t>
  </si>
  <si>
    <t>Pielęgnacja zieleni na terenie sołectwa</t>
  </si>
  <si>
    <t>4110</t>
  </si>
  <si>
    <t xml:space="preserve">Owczegłowy </t>
  </si>
  <si>
    <t xml:space="preserve">Utrzymanie świetlicy - gospodzarz obiektu </t>
  </si>
  <si>
    <t>Wynagrodzenie dla palacza</t>
  </si>
  <si>
    <t>4120</t>
  </si>
  <si>
    <t>4170</t>
  </si>
  <si>
    <t>Utrzymanie świetlicy wiejskiej</t>
  </si>
  <si>
    <t>Zakup gabloty informacyjnej  350 zl- 350 zl= 0,00 zl
Wyposażenie świetlicy i zagospodarowanie terenu wokół +1.050 zł</t>
  </si>
  <si>
    <t xml:space="preserve">Zakup wyposażenia do sali wiejskiej </t>
  </si>
  <si>
    <t>1) Utrzymanie porządku, czystości w świetlicy wiejskiej, wokół świetlicy i na placu zabaw – 100 zł 
2) Zakup materiałów do wykonania wiaty przy świetlicy - 3.839 zł
3) Zakup art. do wyposażenia świetlicy - 5.000 zł</t>
  </si>
  <si>
    <t xml:space="preserve">1) Wyposażenie świetlicy wiejskiej - 1.500 zł
2) Zakup wiaty magazynowej - 1.500 zł </t>
  </si>
  <si>
    <t>Prace remontowe przy świetlicy wiejskiej</t>
  </si>
  <si>
    <t>Laskowo</t>
  </si>
  <si>
    <t>Zakup wyposażenia do świetlicy wiejskiej</t>
  </si>
  <si>
    <t>1) Utrzymanie, wyposażenie świetlicy - 2.514 zł
2) Zakup tablic informacyjnych zamykanych - 3.000 zł</t>
  </si>
  <si>
    <t>Ruda</t>
  </si>
  <si>
    <t>Zakup materiałów i wyposażenia świetlicy</t>
  </si>
  <si>
    <t xml:space="preserve">1) Doposażenie świetlicy - 4.000 zł 
2) Zakup opału - 3.500 zł </t>
  </si>
  <si>
    <t>4260</t>
  </si>
  <si>
    <t>Zakup energii</t>
  </si>
  <si>
    <t>Zakup energii elektrycznej, gazu, wody</t>
  </si>
  <si>
    <t xml:space="preserve">Wyposażenie świetlicy i zagospodarowanie terenu wokół </t>
  </si>
  <si>
    <t xml:space="preserve">Gościejewo </t>
  </si>
  <si>
    <t xml:space="preserve">Wywóz nieczystości płynnych i stałych </t>
  </si>
  <si>
    <t>Utrzymanie, wyposażenie świetlicy</t>
  </si>
  <si>
    <t>Zakup energii elektrycznej i wody</t>
  </si>
  <si>
    <t>4350</t>
  </si>
  <si>
    <t>Zakup usług dostępu do sieci Internet</t>
  </si>
  <si>
    <t>4430</t>
  </si>
  <si>
    <t xml:space="preserve">Ubezpieczenie sali wiejskiej </t>
  </si>
  <si>
    <t>92116</t>
  </si>
  <si>
    <t xml:space="preserve">Biblioteki </t>
  </si>
  <si>
    <t>Wsparcie działań Biblioteki Publicznej w Parkowie</t>
  </si>
  <si>
    <t>Składki na ubezpieczenie społeczne</t>
  </si>
  <si>
    <t>Wykonanie wieńca dożynkowego</t>
  </si>
  <si>
    <t>Organizacja imprez kulturalno – sportowych</t>
  </si>
  <si>
    <t xml:space="preserve">Organizacja imprez kulturalnych </t>
  </si>
  <si>
    <t>Organizacja imprez kulturalnych i zajęć świetlicowych</t>
  </si>
  <si>
    <t xml:space="preserve">Organizacja imprez o charakterze kulturalnym i  sportowym </t>
  </si>
  <si>
    <t xml:space="preserve">1) Organizacja imprez kulturalnych – 1.972 zł 
2) Wyposażenie wiaty nad jeziorem Nienawiszcz – 2.500 zł </t>
  </si>
  <si>
    <t>Organizacja imprez kulturalnych i oświatowych</t>
  </si>
  <si>
    <t>Organizacja imprez kulturalnych i festynów rodzinnych</t>
  </si>
  <si>
    <t>Organizacja imprez kulturalnych i społecznych</t>
  </si>
  <si>
    <t>1) Organizacja imprez o charakterze kulturalnym i  sportowym - 1.400 zł 
2) Urządzenie Centrum Integracji - 7.500 zł</t>
  </si>
  <si>
    <t>Organizowanie imprez kulturalno – sportowych</t>
  </si>
  <si>
    <t>1) Organizowanie imprez kulturalno – sportowych - 1.500 zł
2) Wyjazd edukacyjny mieszkańców sołectwa - 1.700 zł</t>
  </si>
  <si>
    <t xml:space="preserve">1) Organizacja imprez o charakterze kulturalnym i  sportowym - 600 zł
2) Urządzenie Centrum Integracji - 2.000 zł </t>
  </si>
  <si>
    <t>Budowa nowego amfiteatru wraz z zagospodarowaniem terenu</t>
  </si>
  <si>
    <t>Kultura fizyczna</t>
  </si>
  <si>
    <t>Wsparcie lokalnej drużyny piłkarskiej</t>
  </si>
  <si>
    <t>Pielęgnacja zieleni na boisku sportowym</t>
  </si>
  <si>
    <t>Utrzymanie boiska sportowego</t>
  </si>
  <si>
    <t>Prace pielęgnacyjne na stadionie sportowym Gościejewo</t>
  </si>
  <si>
    <t xml:space="preserve">Utrzymanie murawy na boisku sportowym </t>
  </si>
  <si>
    <t>Pielęgnacja boiska sportowego oraz organizacja rozgrywek GLPN</t>
  </si>
  <si>
    <t>Zakup paliwa, materiały dla drużyny piłkarskiej</t>
  </si>
  <si>
    <t>Utrzymanie boiska i placu zabaw</t>
  </si>
  <si>
    <t>Organizacja imprez sportowych, dbanie o boiska sportowe</t>
  </si>
  <si>
    <t>Utrzymanie boisk wiejskich</t>
  </si>
  <si>
    <t xml:space="preserve">Prace pielęgnacyjne na boisku sportowym </t>
  </si>
  <si>
    <t xml:space="preserve">Pielęgnacja zieleni przy świetlicy i boisku sportowym </t>
  </si>
  <si>
    <t>Zakup sprzętu lub stroi dla drużyny piłkarskiej</t>
  </si>
  <si>
    <t>Wykonanie ławek na boisku sportowym</t>
  </si>
  <si>
    <t xml:space="preserve"> tym:</t>
  </si>
  <si>
    <t>wydatki bieżące</t>
  </si>
  <si>
    <t>wydatki majątkowe</t>
  </si>
  <si>
    <t>WYDATKI NA PRZEDSIĘWIĘCIA W RAMACH FUNDUSZU SOŁECKIEGO W 2014 ROKU</t>
  </si>
  <si>
    <t>Nazwa sołectwa/ przedsięwzięcia</t>
  </si>
  <si>
    <t>Liczba mieszkańców
na dzień 30.06.2013r.</t>
  </si>
  <si>
    <t>Wysokość Funduszu sołeckiego</t>
  </si>
  <si>
    <t>Utrzymanie i wyposażenie świetlicy wiejskiej</t>
  </si>
  <si>
    <t xml:space="preserve">Organizacja imprez kulturalno-sportowych </t>
  </si>
  <si>
    <t>Utrzymanie dróg gminnych</t>
  </si>
  <si>
    <t xml:space="preserve">Zakup tablic informacyjnych dla sołectwa </t>
  </si>
  <si>
    <t>Organizacja imprez kulturalno-sportowych</t>
  </si>
  <si>
    <t>Wyjazd edukacyjny mieszkańców sołectwa</t>
  </si>
  <si>
    <t xml:space="preserve">Usługi tartaczno - stolarskie </t>
  </si>
  <si>
    <t>Utrzymania boiska sportowego</t>
  </si>
  <si>
    <t>Zakup kosy spalinowej</t>
  </si>
  <si>
    <t xml:space="preserve">Zakup gabloty informacyjnej </t>
  </si>
  <si>
    <t>Zakup wyposażenia  świetlicy i zagospodarowanie terenu wokół</t>
  </si>
  <si>
    <t>Rozpoczęcie inwestycji "Budowa parkingu przy boisku piłkarskim"</t>
  </si>
  <si>
    <t>Zakup wyposażenia  i bieżące utrzymanie sali wiejskiej</t>
  </si>
  <si>
    <t>Poprawa estetyki terenu przy amfiteatrze wraz z zagospodarowaniem miejsca rekreacji i sportu w m. Gościejewo</t>
  </si>
  <si>
    <t xml:space="preserve">Prace pielęgnacyjne na stadionie sportowym </t>
  </si>
  <si>
    <t>Zakup wyposażenia (artukuły edukacyjne) dla Przedszkola w Parkowie</t>
  </si>
  <si>
    <t>Zakup artykułów do wyposażenia świetlicy</t>
  </si>
  <si>
    <t>Utrzymanie porządku, czystości w świetlicy wiejskiej, wokół świetlicy i na placu zabaw</t>
  </si>
  <si>
    <t>Zakup materiałów do wykonanie budynku gospodarczego na terenie przy świetlicy</t>
  </si>
  <si>
    <t>Organizacja imprez kulturalno - sportowych</t>
  </si>
  <si>
    <t>Utrzymanie murawy na boisku sportowym</t>
  </si>
  <si>
    <t xml:space="preserve">Zakup wiaty magazynowej </t>
  </si>
  <si>
    <t>Wyposażenia świetlicy wiejskiej</t>
  </si>
  <si>
    <t>Urzymanie boiska sportowego</t>
  </si>
  <si>
    <t>Organizacja imprez kulturalnych</t>
  </si>
  <si>
    <t>Zakup tablic z numeracją posesji</t>
  </si>
  <si>
    <t>Zakup materiałów i wyposażenia wiaty nad jeziorem</t>
  </si>
  <si>
    <t>Zakup tablic informacyjnych zamykanych</t>
  </si>
  <si>
    <t>Upowrzechnianie wśród mieszkańców kultury fizycznej i sportu</t>
  </si>
  <si>
    <t>Utrzymanie i wyposażenie świetlicy</t>
  </si>
  <si>
    <t>Budowa drogi</t>
  </si>
  <si>
    <t>Dokończenie odcinka drogi Boguniewskiej</t>
  </si>
  <si>
    <t>Utwardzenie drogi Brzozowej</t>
  </si>
  <si>
    <t>Wsparcie działań Publicznej Biblioteki w Parkowie</t>
  </si>
  <si>
    <t>Wykonanie planu sołectwa</t>
  </si>
  <si>
    <t>Równanie dróg gminnych wraz z kruszywem</t>
  </si>
  <si>
    <t>Zakup wyposażenia i energii do świetlicy wiejskiej</t>
  </si>
  <si>
    <t>Orgazniacja imprez kulturalnych i sportowych</t>
  </si>
  <si>
    <t>Prace pielęgnacyjne na boisku sportowym i placu zabaw</t>
  </si>
  <si>
    <t>Zakup tłucznia do utwardzenia drogi gminnej w Szczytnie</t>
  </si>
  <si>
    <t>Organizacja imprez kulturalnych i sportowych</t>
  </si>
  <si>
    <t>Pielęgnacja zieleni przy świetlicy i na boisku sportowym</t>
  </si>
  <si>
    <t>Zakup opału do ogrzewania świetlicy</t>
  </si>
  <si>
    <t>Doposażenie świetlicy</t>
  </si>
  <si>
    <t>Wynagrodzenie palacza</t>
  </si>
  <si>
    <t>Doposażenie sprzętu dla GLPN</t>
  </si>
  <si>
    <t xml:space="preserve">Pielęgnacja zieleni na terenie sołectwa </t>
  </si>
  <si>
    <t>Organizacja imprez o charakterze kulturalnym i sportowym</t>
  </si>
  <si>
    <t>Urządzanie Centrum Integracji</t>
  </si>
  <si>
    <t>Różne rozliczenia</t>
  </si>
  <si>
    <t>Różne rozliczenia finansowe</t>
  </si>
  <si>
    <t>Dotacje celowe otrzymane z budżetu państwa na realizację własnych zadań bieżących gmin (związków gmin)</t>
  </si>
  <si>
    <t>Oddziały przedszkolne w szkołach podstawiowych</t>
  </si>
  <si>
    <t>Dotacje celowe przekazywane gminie na zadania bieżące realizowane na podstawie porozumień (umów) między jednostkami samorządu terytorialnego</t>
  </si>
  <si>
    <t>Dowożenia uczniów do szkół</t>
  </si>
  <si>
    <t>Zasiłki i pomoc w naturze oraz składki na ubezpieczenia emerytalne i rentowe</t>
  </si>
  <si>
    <t>Zasiłki stałe</t>
  </si>
  <si>
    <t>Ośrodki pomocy społecznej</t>
  </si>
  <si>
    <t>Wydatki osobowe niezaliczane do wynagrodzeń</t>
  </si>
  <si>
    <t>Opłaty za administrowanie i czynsze za budynki, lokale i pomieszczenia garażowe</t>
  </si>
  <si>
    <t>Edukacyjna opieka wychowawcza</t>
  </si>
  <si>
    <t>Pomoc materialna dla uczniów</t>
  </si>
  <si>
    <t>Stypendia dla uczniów</t>
  </si>
  <si>
    <t>DOCHODY</t>
  </si>
  <si>
    <t>Wpływy i wydatki związane z gromadzeniem środków z opłat i kar za korzystanie ze środowiska</t>
  </si>
  <si>
    <t>0690</t>
  </si>
  <si>
    <t>Wpływy z różnych opłat</t>
  </si>
  <si>
    <t xml:space="preserve"> WYDATKI</t>
  </si>
  <si>
    <t>Gospodarka ściekowa i ochrona środowiska</t>
  </si>
  <si>
    <t xml:space="preserve">NAPOJÓW ALKOHOLOWYCH I WYDATKÓW NA REALIZACJĘ ZADAŃ </t>
  </si>
  <si>
    <t xml:space="preserve">OKREŚLONYCH W PROGRAMIE PROFILAKTYKI I ROZWIĄZYWANIA </t>
  </si>
  <si>
    <t>PROBLEMÓW ALKOHOLOWYCH I NARKOMANII</t>
  </si>
  <si>
    <t>Dochody od osób prawnych, od osób fizycznych i    od innych jednostek nieposiadających osobowości prawnej oraz wydatki związane z ich poborem</t>
  </si>
  <si>
    <t>Wpływy z innych opłat stanowiących dochody jednostek samorządu terytorialnego na podstawie ustaw</t>
  </si>
  <si>
    <t>Wpływy  z opłat za zezwolenia na sprzedaż alkoholu</t>
  </si>
  <si>
    <t>WYDATKI</t>
  </si>
  <si>
    <t>Komendy wojewódzkie Policji</t>
  </si>
  <si>
    <t>Wpłaty jednostek na fundusz celowy</t>
  </si>
  <si>
    <t>Zwalczanie narkomanii</t>
  </si>
  <si>
    <t>Zakup usług dostępu do sieci internet</t>
  </si>
  <si>
    <t>0,00</t>
  </si>
  <si>
    <t>15 000,00</t>
  </si>
  <si>
    <t>2830</t>
  </si>
  <si>
    <t>Dotacja celowa z budżetu na finansowanie lub dofinansowanie zadań zleconych do realizacji pozostałym jednostkom nie zaliczanym do sektora finansów publicznych</t>
  </si>
  <si>
    <t>01030</t>
  </si>
  <si>
    <t>Izby rolnicze</t>
  </si>
  <si>
    <t>2850</t>
  </si>
  <si>
    <t>Wpłaty gmin na rzecz izb rolniczych w wysokości 2% uzyskanych wpływów z podatku rolnego</t>
  </si>
  <si>
    <t>4010</t>
  </si>
  <si>
    <t>4410</t>
  </si>
  <si>
    <t>4700</t>
  </si>
  <si>
    <t xml:space="preserve">Szkolenia pracowników niebędących członkami korpusu służby cywilnej </t>
  </si>
  <si>
    <t>050</t>
  </si>
  <si>
    <t>Rybołówstwo i rybactwo</t>
  </si>
  <si>
    <t>05095</t>
  </si>
  <si>
    <t>3 150,00</t>
  </si>
  <si>
    <t>Transport i łączność</t>
  </si>
  <si>
    <t>60004</t>
  </si>
  <si>
    <t>2310</t>
  </si>
  <si>
    <t>Dotacje celowe przekazane gminie na zadania bieżące realizowane na podstawie porozumień (umów) między jednostkami samorządu terytorialnego</t>
  </si>
  <si>
    <t>2 000,00</t>
  </si>
  <si>
    <t>2710</t>
  </si>
  <si>
    <t>Dotacja celowa na pomoc finansową udzielaną między jednostkami samorządu terytorialnego na dofinansowanie własnych zadań bieżących</t>
  </si>
  <si>
    <t>10 000,00</t>
  </si>
  <si>
    <t>Dotacja celowa na pomoc finansową udzielaną między jednostkami samorządu terytorialnego na dofinansowanie własnych zadań inwestycyjnych i zakupów inwestycyjnych</t>
  </si>
  <si>
    <t>4270</t>
  </si>
  <si>
    <t>4590</t>
  </si>
  <si>
    <t>Kary i odszkodowania wypłacane na rzecz osób fizycznych</t>
  </si>
  <si>
    <t>6 000,00</t>
  </si>
  <si>
    <t>20 000,00</t>
  </si>
  <si>
    <t>70001</t>
  </si>
  <si>
    <t>Zakłady gospodarki mieszkaniowej</t>
  </si>
  <si>
    <t>624 662,40</t>
  </si>
  <si>
    <t>2650</t>
  </si>
  <si>
    <t>Gospodarka gruntami i nieruchomościami</t>
  </si>
  <si>
    <t>4 000,00</t>
  </si>
  <si>
    <t>4480</t>
  </si>
  <si>
    <t>Podatek od nieruchomości</t>
  </si>
  <si>
    <t>4500</t>
  </si>
  <si>
    <t>Pozostałe podatki na rzecz budżetów jednostek samorządu terytorialnego</t>
  </si>
  <si>
    <t>600,00</t>
  </si>
  <si>
    <t>4520</t>
  </si>
  <si>
    <t>Opłaty na rzecz budżetów jednostek samorządu terytorialnego</t>
  </si>
  <si>
    <t>3 600,00</t>
  </si>
  <si>
    <t>4530</t>
  </si>
  <si>
    <t>Podatek od towarów i usług (VAT).</t>
  </si>
  <si>
    <t>100,00</t>
  </si>
  <si>
    <t>4580</t>
  </si>
  <si>
    <t>5 500,00</t>
  </si>
  <si>
    <t>4600</t>
  </si>
  <si>
    <t>Kary i odszkodowania wypłacane na rzecz osób prawnych i innych jednostek organizacyjnych</t>
  </si>
  <si>
    <t>4610</t>
  </si>
  <si>
    <t>Wydatki na zakupy inwestycyjne jednostek budżetowych</t>
  </si>
  <si>
    <t>710</t>
  </si>
  <si>
    <t>Działalność usługowa</t>
  </si>
  <si>
    <t>71014</t>
  </si>
  <si>
    <t>Opracowania geodezyjne i kartograficzne</t>
  </si>
  <si>
    <t>50 000,00</t>
  </si>
  <si>
    <t>71035</t>
  </si>
  <si>
    <t>Cmentarze</t>
  </si>
  <si>
    <t>75011</t>
  </si>
  <si>
    <t>124 200,00</t>
  </si>
  <si>
    <t>4040</t>
  </si>
  <si>
    <t>Dodatkowe wynagrodzenie roczne</t>
  </si>
  <si>
    <t>75022</t>
  </si>
  <si>
    <t>Rady gmin (miast i miast na prawach powiatu)</t>
  </si>
  <si>
    <t>3030</t>
  </si>
  <si>
    <t xml:space="preserve">Różne wydatki na rzecz osób fizycznych </t>
  </si>
  <si>
    <t>243 600,00</t>
  </si>
  <si>
    <t>3040</t>
  </si>
  <si>
    <t>Nagrody o charakterze szczególnym niezaliczone do wynagrodzeń</t>
  </si>
  <si>
    <t>5 000,00</t>
  </si>
  <si>
    <t>14 500,00</t>
  </si>
  <si>
    <t>12 000,00</t>
  </si>
  <si>
    <t>Urzędy gmin (miast i miast na prawach powiatu)</t>
  </si>
  <si>
    <t>3020</t>
  </si>
  <si>
    <t>Wydatki osobowe niezaliczone do wynagrodzeń</t>
  </si>
  <si>
    <t>5 200,00</t>
  </si>
  <si>
    <t>2 201 778,00</t>
  </si>
  <si>
    <t>162 978,00</t>
  </si>
  <si>
    <t>394 580,00</t>
  </si>
  <si>
    <t>42 576,00</t>
  </si>
  <si>
    <t>4140</t>
  </si>
  <si>
    <t>Wpłaty na Państwowy Fundusz Rehabilitacji Osób Niepełnosprawnych</t>
  </si>
  <si>
    <t>31 500,00</t>
  </si>
  <si>
    <t>16 000,00</t>
  </si>
  <si>
    <t>81 600,00</t>
  </si>
  <si>
    <t>4230</t>
  </si>
  <si>
    <t>Zakup leków, wyrobów medycznych i produktów biobójczych</t>
  </si>
  <si>
    <t>1 200,00</t>
  </si>
  <si>
    <t>4240</t>
  </si>
  <si>
    <t>Zakup pomocy naukowych, dydaktycznych i książek</t>
  </si>
  <si>
    <t>78 000,00</t>
  </si>
  <si>
    <t>47 000,00</t>
  </si>
  <si>
    <t>4280</t>
  </si>
  <si>
    <t>Zakup usług zdrowotnych</t>
  </si>
  <si>
    <t>1 500,00</t>
  </si>
  <si>
    <t>152 569,00</t>
  </si>
  <si>
    <t>4360</t>
  </si>
  <si>
    <t>Opłaty z tytułu zakupu usług telekomunikacyjnych świadczonych w ruchomej publicznej sieci telefonicznej</t>
  </si>
  <si>
    <t>26 000,00</t>
  </si>
  <si>
    <t>4370</t>
  </si>
  <si>
    <t>Opłata z tytułu zakupu usług telekomunikacyjnych świadczonych w stacjonarnej publicznej sieci telefonicznej.</t>
  </si>
  <si>
    <t>3 300,00</t>
  </si>
  <si>
    <t>4380</t>
  </si>
  <si>
    <t>Zakup usług obejmujacych tłumaczenia</t>
  </si>
  <si>
    <t>4390</t>
  </si>
  <si>
    <t>Zakup usług obejmujących wykonanie ekspertyz, analiz i opinii</t>
  </si>
  <si>
    <t>46 000,00</t>
  </si>
  <si>
    <t>52 500,00</t>
  </si>
  <si>
    <t>73 000,00</t>
  </si>
  <si>
    <t>4440</t>
  </si>
  <si>
    <t>70 764,00</t>
  </si>
  <si>
    <t>14 000,00</t>
  </si>
  <si>
    <t>25 000,00</t>
  </si>
  <si>
    <t>75053</t>
  </si>
  <si>
    <t>Wybory do rad gmin, rad powiatów i sejmików województw, wybory wójtów, burmistrzów i prezydentów miast  oraz referenda gminne, powiatowe i wojewódzkie</t>
  </si>
  <si>
    <t>3 000,00</t>
  </si>
  <si>
    <t>850,00</t>
  </si>
  <si>
    <t>150,00</t>
  </si>
  <si>
    <t>75075</t>
  </si>
  <si>
    <t>Promocja jednostek samorządu terytorialnego</t>
  </si>
  <si>
    <t>10 500,00</t>
  </si>
  <si>
    <t>18 912,00</t>
  </si>
  <si>
    <t>75095</t>
  </si>
  <si>
    <t>89 110,00</t>
  </si>
  <si>
    <t>4100</t>
  </si>
  <si>
    <t>Wynagrodzenia agencyjno-prowizyjne</t>
  </si>
  <si>
    <t>131 400,00</t>
  </si>
  <si>
    <t>751</t>
  </si>
  <si>
    <t>Urzędy naczelnych organów władzy państwowej, kontroli i ochrony prawa oraz sądownictwa</t>
  </si>
  <si>
    <t>75101</t>
  </si>
  <si>
    <t>Urzędy naczelnych organów władzy państwowej, kontroli i ochrony prawa</t>
  </si>
  <si>
    <t>2 449,00</t>
  </si>
  <si>
    <t>421,00</t>
  </si>
  <si>
    <t>60,00</t>
  </si>
  <si>
    <t>75109</t>
  </si>
  <si>
    <t>96 876,00</t>
  </si>
  <si>
    <t>62 995,00</t>
  </si>
  <si>
    <t>2 153,23</t>
  </si>
  <si>
    <t>257,66</t>
  </si>
  <si>
    <t>16 576,00</t>
  </si>
  <si>
    <t>6 494,11</t>
  </si>
  <si>
    <t>6 900,00</t>
  </si>
  <si>
    <t>75113</t>
  </si>
  <si>
    <t>33 400,00</t>
  </si>
  <si>
    <t>16 280,06</t>
  </si>
  <si>
    <t>905,92</t>
  </si>
  <si>
    <t>91,15</t>
  </si>
  <si>
    <t>6 860,00</t>
  </si>
  <si>
    <t>4 262,16</t>
  </si>
  <si>
    <t>4 107,24</t>
  </si>
  <si>
    <t>893,47</t>
  </si>
  <si>
    <t>3000</t>
  </si>
  <si>
    <t>Wpłaty jednostek na państwowy fundusz celowy</t>
  </si>
  <si>
    <t>Wpłaty jednostek na państwowy fundusz celowy na finansowanie lub dofinansowanie zadań inwestycyjnych</t>
  </si>
  <si>
    <t>19 000,00</t>
  </si>
  <si>
    <t>2820</t>
  </si>
  <si>
    <t>30 000,00</t>
  </si>
  <si>
    <t>1 400,00</t>
  </si>
  <si>
    <t>18 000,00</t>
  </si>
  <si>
    <t>Dotacje celowe z budżetu na finansowanie lub dofinansowanie kosztów realizacji inwestycji i zakupów inwestycyjnych jednostek nie zaliczanych do sektora finansów publicznych</t>
  </si>
  <si>
    <t>75414</t>
  </si>
  <si>
    <t>Obrona cywilna</t>
  </si>
  <si>
    <t>3 200,00</t>
  </si>
  <si>
    <t>2 300,00</t>
  </si>
  <si>
    <t>75416</t>
  </si>
  <si>
    <t>Straż gminna (miejska)</t>
  </si>
  <si>
    <t>1 550,00</t>
  </si>
  <si>
    <t>18 500,00</t>
  </si>
  <si>
    <t>1 850,00</t>
  </si>
  <si>
    <t>757</t>
  </si>
  <si>
    <t>Obsługa długu publicznego</t>
  </si>
  <si>
    <t>573 583,00</t>
  </si>
  <si>
    <t>75702</t>
  </si>
  <si>
    <t>Obsługa papierów wartościowych, kredytów i pożyczek jednostek samorządu terytorialnego</t>
  </si>
  <si>
    <t>8110</t>
  </si>
  <si>
    <t>Odsetki od samorządowych papierów wartościowych lub zaciągniętych przez jednostkę samorządu terytorialnego kredytów i pożyczek</t>
  </si>
  <si>
    <t>758</t>
  </si>
  <si>
    <t>121 166,00</t>
  </si>
  <si>
    <t>75818</t>
  </si>
  <si>
    <t>Rezerwy ogólne i celowe</t>
  </si>
  <si>
    <t>4810</t>
  </si>
  <si>
    <t>Rezerwy</t>
  </si>
  <si>
    <t>80101</t>
  </si>
  <si>
    <t>635,00</t>
  </si>
  <si>
    <t>288 439,00</t>
  </si>
  <si>
    <t>3240</t>
  </si>
  <si>
    <t>3 700,00</t>
  </si>
  <si>
    <t>5 922 532,00</t>
  </si>
  <si>
    <t>460 828,00</t>
  </si>
  <si>
    <t>1 122 678,00</t>
  </si>
  <si>
    <t>140 907,00</t>
  </si>
  <si>
    <t>52 028,00</t>
  </si>
  <si>
    <t>371 226,40</t>
  </si>
  <si>
    <t>1 300,00</t>
  </si>
  <si>
    <t>60 869,25</t>
  </si>
  <si>
    <t>348 290,00</t>
  </si>
  <si>
    <t>114 876,00</t>
  </si>
  <si>
    <t>17 130,00</t>
  </si>
  <si>
    <t>166 518,00</t>
  </si>
  <si>
    <t>6 010,00</t>
  </si>
  <si>
    <t>1 700,00</t>
  </si>
  <si>
    <t>13 150,00</t>
  </si>
  <si>
    <t>8 800,00</t>
  </si>
  <si>
    <t>4 840,00</t>
  </si>
  <si>
    <t>341 127,00</t>
  </si>
  <si>
    <t>925,00</t>
  </si>
  <si>
    <t>5 700,00</t>
  </si>
  <si>
    <t>23 876,00</t>
  </si>
  <si>
    <t>647 830,00</t>
  </si>
  <si>
    <t>55 042,00</t>
  </si>
  <si>
    <t>125 874,00</t>
  </si>
  <si>
    <t>17 534,00</t>
  </si>
  <si>
    <t>28 500,00</t>
  </si>
  <si>
    <t>18 030,00</t>
  </si>
  <si>
    <t>900,00</t>
  </si>
  <si>
    <t>550,00</t>
  </si>
  <si>
    <t>10 312,00</t>
  </si>
  <si>
    <t>700,00</t>
  </si>
  <si>
    <t>40 405,00</t>
  </si>
  <si>
    <t>23 000,00</t>
  </si>
  <si>
    <t>80104</t>
  </si>
  <si>
    <t xml:space="preserve">Przedszkola </t>
  </si>
  <si>
    <t>82 100,00</t>
  </si>
  <si>
    <t>2540</t>
  </si>
  <si>
    <t>1 032 211,62</t>
  </si>
  <si>
    <t>60 782,00</t>
  </si>
  <si>
    <t>1 824 047,00</t>
  </si>
  <si>
    <t>138 760,00</t>
  </si>
  <si>
    <t>332 786,00</t>
  </si>
  <si>
    <t>42 457,00</t>
  </si>
  <si>
    <t>84 422,00</t>
  </si>
  <si>
    <t>4220</t>
  </si>
  <si>
    <t>Zakup środków żywności</t>
  </si>
  <si>
    <t>265 000,00</t>
  </si>
  <si>
    <t>450,00</t>
  </si>
  <si>
    <t>3 350,00</t>
  </si>
  <si>
    <t>225 200,00</t>
  </si>
  <si>
    <t>3 900,00</t>
  </si>
  <si>
    <t>67 300,00</t>
  </si>
  <si>
    <t>2 350,00</t>
  </si>
  <si>
    <t>5 150,00</t>
  </si>
  <si>
    <t>3 250,00</t>
  </si>
  <si>
    <t>1 000,00</t>
  </si>
  <si>
    <t>106 617,00</t>
  </si>
  <si>
    <t>355,00</t>
  </si>
  <si>
    <t>80110</t>
  </si>
  <si>
    <t>2320</t>
  </si>
  <si>
    <t>Dotacje celowe przekazane dla powiatu na zadania bieżące realizowane na podstawie porozumień (umów) między jednostkami samorządu terytorialnego</t>
  </si>
  <si>
    <t>1 253 564,00</t>
  </si>
  <si>
    <t>582 000,00</t>
  </si>
  <si>
    <t>107 008,00</t>
  </si>
  <si>
    <t>1 973 146,00</t>
  </si>
  <si>
    <t>174 949,00</t>
  </si>
  <si>
    <t>379 472,00</t>
  </si>
  <si>
    <t>49 581,00</t>
  </si>
  <si>
    <t>5 616,00</t>
  </si>
  <si>
    <t>67 561,00</t>
  </si>
  <si>
    <t>300,00</t>
  </si>
  <si>
    <t>3 710,00</t>
  </si>
  <si>
    <t>149 300,00</t>
  </si>
  <si>
    <t>8 810,00</t>
  </si>
  <si>
    <t>45 160,00</t>
  </si>
  <si>
    <t>2 690,00</t>
  </si>
  <si>
    <t>4 720,00</t>
  </si>
  <si>
    <t>1 840,00</t>
  </si>
  <si>
    <t>122 697,00</t>
  </si>
  <si>
    <t>80113</t>
  </si>
  <si>
    <t>Dowożenie uczniów do szkół</t>
  </si>
  <si>
    <t>795 000,00</t>
  </si>
  <si>
    <t>80114</t>
  </si>
  <si>
    <t>Zespoły obsługi ekonomiczno-administracyjnej szkół</t>
  </si>
  <si>
    <t>408 431,00</t>
  </si>
  <si>
    <t>31 581,00</t>
  </si>
  <si>
    <t>68 010,00</t>
  </si>
  <si>
    <t>6 557,00</t>
  </si>
  <si>
    <t>9 000,00</t>
  </si>
  <si>
    <t>4 400,00</t>
  </si>
  <si>
    <t>21 700,00</t>
  </si>
  <si>
    <t>2 870,00</t>
  </si>
  <si>
    <t>1 950,00</t>
  </si>
  <si>
    <t>3 500,00</t>
  </si>
  <si>
    <t>10 214,00</t>
  </si>
  <si>
    <t>80146</t>
  </si>
  <si>
    <t>Dokształcanie i doskonalenie nauczycieli</t>
  </si>
  <si>
    <t>23 805,00</t>
  </si>
  <si>
    <t>57 283,00</t>
  </si>
  <si>
    <t>Stołówki szkolne i przedszkolne</t>
  </si>
  <si>
    <t>248 681,00</t>
  </si>
  <si>
    <t>17 543,00</t>
  </si>
  <si>
    <t>42 823,00</t>
  </si>
  <si>
    <t>4 507,00</t>
  </si>
  <si>
    <t>20 600,00</t>
  </si>
  <si>
    <t>312 000,00</t>
  </si>
  <si>
    <t>1 100,00</t>
  </si>
  <si>
    <t>400,00</t>
  </si>
  <si>
    <t>2 900,00</t>
  </si>
  <si>
    <t>10 917,00</t>
  </si>
  <si>
    <t>148 617,00</t>
  </si>
  <si>
    <t>851</t>
  </si>
  <si>
    <t>85153</t>
  </si>
  <si>
    <t>3 800,00</t>
  </si>
  <si>
    <t>85154</t>
  </si>
  <si>
    <t>2360</t>
  </si>
  <si>
    <t>Dotacje celowe z budżetu jednostki samorządu terytorialnego, udzielone w trybie art. 221 ustawy, na finansowanie lub dofinansowanie zadań zleconych do realizacji organizacjom prowadzącym działalność pożytku publicznego</t>
  </si>
  <si>
    <t>37 700,00</t>
  </si>
  <si>
    <t>3 760,00</t>
  </si>
  <si>
    <t>130,00</t>
  </si>
  <si>
    <t>94 590,00</t>
  </si>
  <si>
    <t>29 672,00</t>
  </si>
  <si>
    <t>8 940,00</t>
  </si>
  <si>
    <t>54 000,00</t>
  </si>
  <si>
    <t>42 530,00</t>
  </si>
  <si>
    <t>1 150,00</t>
  </si>
  <si>
    <t>85195</t>
  </si>
  <si>
    <t>852</t>
  </si>
  <si>
    <t>85205</t>
  </si>
  <si>
    <t>Zadania w zakresie przeciwdziałania przemocy w rodzinie</t>
  </si>
  <si>
    <t>85206</t>
  </si>
  <si>
    <t>Wspieranie rodziny</t>
  </si>
  <si>
    <t>800,00</t>
  </si>
  <si>
    <t>58 613,53</t>
  </si>
  <si>
    <t>2 992,00</t>
  </si>
  <si>
    <t>17 221,48</t>
  </si>
  <si>
    <t>2 449,99</t>
  </si>
  <si>
    <t>4330</t>
  </si>
  <si>
    <t>Zakup usług przez jednostki samorządu terytorialnego od innych jednostek samorządu terytorialnego</t>
  </si>
  <si>
    <t>96 783,00</t>
  </si>
  <si>
    <t>2 302,00</t>
  </si>
  <si>
    <t>85212</t>
  </si>
  <si>
    <t>Świadczenia rodzinne, świadczenia z funduszu alimentacyjneego oraz składki na ubezpieczenia emerytalne i rentowe z ubezpieczenia społecznego</t>
  </si>
  <si>
    <t>2910</t>
  </si>
  <si>
    <t>Zwrot dotacji oraz płatności, w tym  wykorzystanych niezgodnie z przeznaczeniem lub wykorzystanych z naruszeniem procedur, o których mowa w art. 184 ustawy, pobranych nienależnie lub w nadmiernej wysokości</t>
  </si>
  <si>
    <t>16 224,00</t>
  </si>
  <si>
    <t>3110</t>
  </si>
  <si>
    <t>5 737 750,00</t>
  </si>
  <si>
    <t>126 668,00</t>
  </si>
  <si>
    <t>7 314,00</t>
  </si>
  <si>
    <t>177 072,00</t>
  </si>
  <si>
    <t>3 282,00</t>
  </si>
  <si>
    <t>2 309,60</t>
  </si>
  <si>
    <t>3 400,00</t>
  </si>
  <si>
    <t>4400</t>
  </si>
  <si>
    <t>2 975,40</t>
  </si>
  <si>
    <t>4 029,00</t>
  </si>
  <si>
    <t>4560</t>
  </si>
  <si>
    <t>Odsetki od dotacji oraz płatności: wykorzystanych niezgodnie z przeznaczeniem lub wykorzystanych z naruszeniem procedur, o których mowa w art. 184 ustawy, pobranych nienależnie lub  w nadmiernej wysokości</t>
  </si>
  <si>
    <t>5 785,14</t>
  </si>
  <si>
    <t>11 300,00</t>
  </si>
  <si>
    <t>85213</t>
  </si>
  <si>
    <t>Składki na ubezpieczenie zdrowotne opłacane za osoby pobierajace niektóre świadczenia z pomocy społecznej, niektóre świadczenia rodzinne oraz za osoby uczestniczące w zajęciach w centrum integracji społecznej.</t>
  </si>
  <si>
    <t>50,00</t>
  </si>
  <si>
    <t>4130</t>
  </si>
  <si>
    <t>39 955,00</t>
  </si>
  <si>
    <t>85214</t>
  </si>
  <si>
    <t>587 358,00</t>
  </si>
  <si>
    <t>85215</t>
  </si>
  <si>
    <t>500 103,00</t>
  </si>
  <si>
    <t>170,52</t>
  </si>
  <si>
    <t>29,31</t>
  </si>
  <si>
    <t>4,18</t>
  </si>
  <si>
    <t>85216</t>
  </si>
  <si>
    <t>500,00</t>
  </si>
  <si>
    <t>266 093,00</t>
  </si>
  <si>
    <t>85219</t>
  </si>
  <si>
    <t>7 706,00</t>
  </si>
  <si>
    <t>667 456,00</t>
  </si>
  <si>
    <t>45 956,00</t>
  </si>
  <si>
    <t>121 434,00</t>
  </si>
  <si>
    <t>17 448,00</t>
  </si>
  <si>
    <t>16 300,00</t>
  </si>
  <si>
    <t>9 380,00</t>
  </si>
  <si>
    <t>63 743,00</t>
  </si>
  <si>
    <t>10 754,74</t>
  </si>
  <si>
    <t>67 595,66</t>
  </si>
  <si>
    <t>24 301,40</t>
  </si>
  <si>
    <t>30 024,60</t>
  </si>
  <si>
    <t>9 700,00</t>
  </si>
  <si>
    <t>939,00</t>
  </si>
  <si>
    <t>29 326,00</t>
  </si>
  <si>
    <t>274,00</t>
  </si>
  <si>
    <t>2 700,00</t>
  </si>
  <si>
    <t>85228</t>
  </si>
  <si>
    <t>6 543,00</t>
  </si>
  <si>
    <t>39 800,00</t>
  </si>
  <si>
    <t>38 300,00</t>
  </si>
  <si>
    <t>426 088,60</t>
  </si>
  <si>
    <t>85278</t>
  </si>
  <si>
    <t>69 110,00</t>
  </si>
  <si>
    <t>85295</t>
  </si>
  <si>
    <t>391 599,00</t>
  </si>
  <si>
    <t>2 216,00</t>
  </si>
  <si>
    <t>382,00</t>
  </si>
  <si>
    <t>54,00</t>
  </si>
  <si>
    <t>3 100,00</t>
  </si>
  <si>
    <t>1 858,00</t>
  </si>
  <si>
    <t>854</t>
  </si>
  <si>
    <t>85401</t>
  </si>
  <si>
    <t>Świetlice szkolne</t>
  </si>
  <si>
    <t>778,00</t>
  </si>
  <si>
    <t>296 476,00</t>
  </si>
  <si>
    <t>19 826,00</t>
  </si>
  <si>
    <t>54 243,00</t>
  </si>
  <si>
    <t>7 566,00</t>
  </si>
  <si>
    <t>44 096,00</t>
  </si>
  <si>
    <t>30 104,00</t>
  </si>
  <si>
    <t>1 900,00</t>
  </si>
  <si>
    <t>13 736,00</t>
  </si>
  <si>
    <t>85415</t>
  </si>
  <si>
    <t>518,00</t>
  </si>
  <si>
    <t>489 949,00</t>
  </si>
  <si>
    <t>3260</t>
  </si>
  <si>
    <t>Inne formy pomocy dla uczniów</t>
  </si>
  <si>
    <t>50 403,00</t>
  </si>
  <si>
    <t>85446</t>
  </si>
  <si>
    <t>2 566,00</t>
  </si>
  <si>
    <t>90001</t>
  </si>
  <si>
    <t>Gospodarka ściekowa i ochrona wód</t>
  </si>
  <si>
    <t>38 200,00</t>
  </si>
  <si>
    <t>4567</t>
  </si>
  <si>
    <t>36 800,00</t>
  </si>
  <si>
    <t>4607</t>
  </si>
  <si>
    <t>97 609,70</t>
  </si>
  <si>
    <t>90002</t>
  </si>
  <si>
    <t>1 503 155,00</t>
  </si>
  <si>
    <t>90003</t>
  </si>
  <si>
    <t>Oczyszczanie miast i wsi</t>
  </si>
  <si>
    <t>315 000,00</t>
  </si>
  <si>
    <t>47 343,00</t>
  </si>
  <si>
    <t>38 500,00</t>
  </si>
  <si>
    <t>90013</t>
  </si>
  <si>
    <t>80 000,00</t>
  </si>
  <si>
    <t>Oświetlenie ulic, placów i dróg</t>
  </si>
  <si>
    <t>550 000,00</t>
  </si>
  <si>
    <t>326 617,00</t>
  </si>
  <si>
    <t>7 000,00</t>
  </si>
  <si>
    <t>90019</t>
  </si>
  <si>
    <t>34 000,00</t>
  </si>
  <si>
    <t>983 671,00</t>
  </si>
  <si>
    <t>1 296 142,00</t>
  </si>
  <si>
    <t>92105</t>
  </si>
  <si>
    <t>Pozostałe zadania w zakresie kultury</t>
  </si>
  <si>
    <t>7 533,00</t>
  </si>
  <si>
    <t>22 000,00</t>
  </si>
  <si>
    <t>2480</t>
  </si>
  <si>
    <t>611 096,00</t>
  </si>
  <si>
    <t>570,00</t>
  </si>
  <si>
    <t>81,00</t>
  </si>
  <si>
    <t>3 289,00</t>
  </si>
  <si>
    <t>63 483,00</t>
  </si>
  <si>
    <t>44 584,02</t>
  </si>
  <si>
    <t>60 000,00</t>
  </si>
  <si>
    <t>15 376,80</t>
  </si>
  <si>
    <t>1 325,00</t>
  </si>
  <si>
    <t>116 028,08</t>
  </si>
  <si>
    <t>772 321,00</t>
  </si>
  <si>
    <t>441 115,99</t>
  </si>
  <si>
    <t>8 000,00</t>
  </si>
  <si>
    <t>Dotacje celowe z budżetu na finansowanie lub dofinansowanie kosztów realizacji inwestycji i zakupów inwestycyjnych innych jednostek sektora finansów publicznych</t>
  </si>
  <si>
    <t>8 704,00</t>
  </si>
  <si>
    <t>286 000,00</t>
  </si>
  <si>
    <t>179,00</t>
  </si>
  <si>
    <t>92118</t>
  </si>
  <si>
    <t>365 500,00</t>
  </si>
  <si>
    <t>92120</t>
  </si>
  <si>
    <t>93 000,00</t>
  </si>
  <si>
    <t>2720</t>
  </si>
  <si>
    <t>Dotacje celowe z budżetu na finansowanie lub dofinansowanie prac remontowych i konserwatorskich obiektów zabytkowych przekazane jednostkom niezaliczanym do sektora finansów publicznych</t>
  </si>
  <si>
    <t>95,00</t>
  </si>
  <si>
    <t>51 535,57</t>
  </si>
  <si>
    <t>31 041,00</t>
  </si>
  <si>
    <t>Obiekty sportowe</t>
  </si>
  <si>
    <t>9 200,00</t>
  </si>
  <si>
    <t>49 800,00</t>
  </si>
  <si>
    <t>27 150,00</t>
  </si>
  <si>
    <t>200,00</t>
  </si>
  <si>
    <t>11 000,00</t>
  </si>
  <si>
    <t>13 000,00</t>
  </si>
  <si>
    <t>63 000,00</t>
  </si>
  <si>
    <t>170 000,00</t>
  </si>
  <si>
    <t>540,00</t>
  </si>
  <si>
    <t>48,00</t>
  </si>
  <si>
    <t>15 500,00</t>
  </si>
  <si>
    <t>53 269,62</t>
  </si>
  <si>
    <t>13 400,00</t>
  </si>
  <si>
    <t>01042</t>
  </si>
  <si>
    <t>Wyłączenie z produkcji gruntów rolnych</t>
  </si>
  <si>
    <t>Dotacja celowa otrzymana z tytułu pomocy finansowej udzielanej między jednostkami samorządu terytorialnego na dofinansowanie własnych zadań inwestycyjnych i zakupów inwestycyjnych</t>
  </si>
  <si>
    <t>0750</t>
  </si>
  <si>
    <t>Dochody z najmu i dzierżawy składników majątkowych Skarbu Państwa, jednostek samorządu terytorialnego lub innych jednostek zaliczanych do sektora finansów publicznych oraz innych umów o podobnym charakterze</t>
  </si>
  <si>
    <t>2010</t>
  </si>
  <si>
    <t>Dotacja celowa otrzymana z tytułu pomocy finansowej udzielanej między jednostkami samorządu terytorialnego na dofinansowanie własnych zadań bieżących</t>
  </si>
  <si>
    <t>0490</t>
  </si>
  <si>
    <t>Wpływy z innych lokalnych opłat pobieranych przez jednostki samorządu terytorialnego na podstawie odrębnych ustaw</t>
  </si>
  <si>
    <t>6298</t>
  </si>
  <si>
    <t>Środki na dofinansowanie własnych inwestycji gmin (związków gmin), powiatów (związków powiatów), samorządów województw, pozyskane z innych źródeł</t>
  </si>
  <si>
    <t>6299</t>
  </si>
  <si>
    <t>0470</t>
  </si>
  <si>
    <t>Wpływy z opłat za trwały zarząd, użytkowanie, służebność i użytkowanie wieczyste nieruchomości</t>
  </si>
  <si>
    <t>0730</t>
  </si>
  <si>
    <t>Wpłaty z zysku przedsiębiorstw państwowych, jednoosobowych spółek Skarbu Państwa i spółek jednostek samorządu terytorialnego</t>
  </si>
  <si>
    <t>0760</t>
  </si>
  <si>
    <t>Wpływy z tytułu przekształcenia prawa użytkowania wieczystego przysługującego osobom fizycznym w prawo własności</t>
  </si>
  <si>
    <t>0770</t>
  </si>
  <si>
    <t>Wpłaty z tytułu odpłatnego nabycia prawa własności oraz prawa użytkowania wieczystego nieruchomości</t>
  </si>
  <si>
    <t>0910</t>
  </si>
  <si>
    <t>Odsetki od nieterminowych wpłat z tytułu podatków i opłat</t>
  </si>
  <si>
    <t>0920</t>
  </si>
  <si>
    <t>0970</t>
  </si>
  <si>
    <t>Wpływy z różnych dochodów</t>
  </si>
  <si>
    <t>2700</t>
  </si>
  <si>
    <t>Środki na dofinansowanie własnych zadań bieżących gmin (związków gmin), powiatów (związków powiatów), samorządów województw, pozyskane z innych źródeł</t>
  </si>
  <si>
    <t>0570</t>
  </si>
  <si>
    <t>Grzywny, mandaty i inne kary pieniężne od osób fizycznych</t>
  </si>
  <si>
    <t>756</t>
  </si>
  <si>
    <t>Dochody od osób prawnych, od osób fizycznych i od innych jednostek nieposiadających osobowości prawnej oraz wydatki związane z ich poborem</t>
  </si>
  <si>
    <t>75601</t>
  </si>
  <si>
    <t>Wpływy z podatku dochodowego od osób fizycznych</t>
  </si>
  <si>
    <t>0350</t>
  </si>
  <si>
    <t>Podatek od działalności gospodarczej osób fizycznych, opłacany w formie karty podatkowej</t>
  </si>
  <si>
    <t>75615</t>
  </si>
  <si>
    <t>Wpływy z podatku rolnego, podatku leśnego, podatku od czynności cywilnoprawnych, podatków i opłat lokalnych od osób prawnych i innych jednostek organizacyjnych</t>
  </si>
  <si>
    <t>0310</t>
  </si>
  <si>
    <t>0320</t>
  </si>
  <si>
    <t>Podatek rolny</t>
  </si>
  <si>
    <t>0330</t>
  </si>
  <si>
    <t>Podatek leśny</t>
  </si>
  <si>
    <t>0340</t>
  </si>
  <si>
    <t>Podatek od środków transportowych</t>
  </si>
  <si>
    <t>0500</t>
  </si>
  <si>
    <t>Podatek od czynności cywilnoprawnych</t>
  </si>
  <si>
    <t>2680</t>
  </si>
  <si>
    <t>Rekompensaty utraconych dochodów w podatkach i opłatach lokalnych</t>
  </si>
  <si>
    <t>75616</t>
  </si>
  <si>
    <t>Wpływy z podatku rolnego, podatku leśnego, podatku od spadków i darowizn, podatku od czynności cywilno-prawnych oraz podatków i opłat lokalnych od osób fizycznych</t>
  </si>
  <si>
    <t>0360</t>
  </si>
  <si>
    <t>Podatek od spadków i darowizn</t>
  </si>
  <si>
    <t>0430</t>
  </si>
  <si>
    <t>Wpływy z opłaty targowej</t>
  </si>
  <si>
    <t>75618</t>
  </si>
  <si>
    <t>0410</t>
  </si>
  <si>
    <t>Wpływy z opłaty skarbowej</t>
  </si>
  <si>
    <t>0480</t>
  </si>
  <si>
    <t>Wpływy z opłat za zezwolenia na sprzedaż alkoholu</t>
  </si>
  <si>
    <t>75621</t>
  </si>
  <si>
    <t>Udziały gmin w podatkach stanowiących dochód budżetu państwa</t>
  </si>
  <si>
    <t>0010</t>
  </si>
  <si>
    <t>Podatek dochodowy od osób fizycznych</t>
  </si>
  <si>
    <t>0020</t>
  </si>
  <si>
    <t>Podatek dochodowy od osób prawnych</t>
  </si>
  <si>
    <t>75801</t>
  </si>
  <si>
    <t>Część oświatowa subwencji ogólnej dla jednostek samorządu terytorialnego</t>
  </si>
  <si>
    <t>2920</t>
  </si>
  <si>
    <t>Subwencje ogólne z budżetu państwa</t>
  </si>
  <si>
    <t>75807</t>
  </si>
  <si>
    <t>Część wyrównawcza subwencji ogólnej dla gmin</t>
  </si>
  <si>
    <t>75814</t>
  </si>
  <si>
    <t>0960</t>
  </si>
  <si>
    <t>Otrzymane spadki, zapisy i darowizny w postaci pieniężnej</t>
  </si>
  <si>
    <t>2030</t>
  </si>
  <si>
    <t>6680</t>
  </si>
  <si>
    <t>Wpłata środków finansowych z niewykorzystanych w terminie wydatków, które nie wygasają z upływem roku budżetowego</t>
  </si>
  <si>
    <t>75831</t>
  </si>
  <si>
    <t>Część równoważąca subwencji ogólnej dla gmin</t>
  </si>
  <si>
    <t>0830</t>
  </si>
  <si>
    <t>Wpływy z usług</t>
  </si>
  <si>
    <t>Dotacje celowe otrzymane z gminy na zadania bieżące realizowane na podstawie porozumień (umów) między jednostkami samorządu terytorialnego</t>
  </si>
  <si>
    <t xml:space="preserve">Wpływy ze zwrotów dotacji oraz płatności, w tym wykorzystanych niezgodnie z przeznaczeniem lub wykorzystanych z naruszeniem procedur, o których mowa w art. 184 ustawy, pobranych nienależnie lub w nadmiernej wysokości </t>
  </si>
  <si>
    <t>294 000,00</t>
  </si>
  <si>
    <t>0900</t>
  </si>
  <si>
    <t>Odsetki od dotacji oraz płatności: wykorzystanych niezgodnie z przeznaczeniem lub wykorzystanych z naruszeniem procedur, o których mowa w art. 184 ustawy, pobranych nienależnie lub w nadmiernej wysokości</t>
  </si>
  <si>
    <t>Dochody jednostek samorządu terytorialnego związane z realizacją zadań z zakresu administracji rządowej oraz innych zadań zleconych ustawami</t>
  </si>
  <si>
    <t>257 593,00</t>
  </si>
  <si>
    <t>113 433,00</t>
  </si>
  <si>
    <t>31 000,00</t>
  </si>
  <si>
    <t>190,00</t>
  </si>
  <si>
    <t>119 689,00</t>
  </si>
  <si>
    <t>152 400,00</t>
  </si>
  <si>
    <t>21 450,00</t>
  </si>
  <si>
    <t>391 688,00</t>
  </si>
  <si>
    <t>2040</t>
  </si>
  <si>
    <t>Dotacje celowe otrzymane z budżetu państwa na realizację zadań bieżących gmin z zakresu edukacyjnej opieki wychowawczej finansowanych w całości przez budżet państwa w ramach programów rządowych</t>
  </si>
  <si>
    <t>1 914 371,11</t>
  </si>
  <si>
    <t>6207</t>
  </si>
  <si>
    <t>Dotacje celowe w ramach programów finansowanych z udziałem środków europejskich oraz środków, o których mowa w art.5 ust.1 pkt. 3 oraz ust. 3 pkt 5 i 6 ustawy, lub płatności w ramach budżetu środków europejskich</t>
  </si>
  <si>
    <t>1 556 000,00</t>
  </si>
  <si>
    <t>215 000,00</t>
  </si>
  <si>
    <t>1 000 000,00</t>
  </si>
  <si>
    <t>19 842,00</t>
  </si>
  <si>
    <t>629 286,00</t>
  </si>
  <si>
    <t>Wykonanie na 31.12.2014r.</t>
  </si>
  <si>
    <t>% Wykonania</t>
  </si>
  <si>
    <t>Zwroty niewykorzystanych dotacji w 2014 roku</t>
  </si>
  <si>
    <t>Plan na 31.12.2014r.</t>
  </si>
  <si>
    <t>Plan obowiązujacy na dzień 31.12.2014r.</t>
  </si>
  <si>
    <t>Plan obowiazujacy na dzień 31.12.2014r.</t>
  </si>
  <si>
    <t>Wykonanie na dzien 31.12.2014r.</t>
  </si>
  <si>
    <t>% wykonania</t>
  </si>
  <si>
    <t>Zwroty niewykorzystanej dotacji 
w 2014 roku</t>
  </si>
  <si>
    <t>Wykonanie na dzień 31-12-2014</t>
  </si>
  <si>
    <t>Wykonanie</t>
  </si>
  <si>
    <t>Plan obowiązujący po zmianach od dnia 01.12.2014 roku</t>
  </si>
  <si>
    <t>Realizacja przedsięwzięć w ramach funduszu sołeckiego za 2014 rok</t>
  </si>
  <si>
    <t xml:space="preserve">Plan </t>
  </si>
  <si>
    <t>Stan należności</t>
  </si>
  <si>
    <t>Ogółem</t>
  </si>
  <si>
    <t>w tym:
wymagalne</t>
  </si>
  <si>
    <t>0870</t>
  </si>
  <si>
    <t>01010</t>
  </si>
  <si>
    <t>Infrastruktura wodociągowa i sanitacyjna wsi</t>
  </si>
  <si>
    <t>nadpłaty</t>
  </si>
  <si>
    <t>0580</t>
  </si>
  <si>
    <t>Grzywny i inne kary pieniężne od osób prwnych i innych jednostek organizacyjnych</t>
  </si>
  <si>
    <t>Wpływy ze sprzedaży składników majątkowych</t>
  </si>
  <si>
    <t>0560</t>
  </si>
  <si>
    <t>Zaległości z tytułu podatków zniesionych</t>
  </si>
  <si>
    <t>85305</t>
  </si>
  <si>
    <t>Pozostale zadania w zakresie polityki społecznej</t>
  </si>
  <si>
    <t>Żłobki</t>
  </si>
  <si>
    <t>Pozostała dzialalność</t>
  </si>
  <si>
    <t>Przeciwdzialanie alkoholizmowi</t>
  </si>
  <si>
    <t>za okres od początku roku do dnia 31 grudnia 2014 roku</t>
  </si>
  <si>
    <t>REALIZACJA PLANU DOCHODÓW BUDŻETU GMINY ROGOŹNO</t>
  </si>
  <si>
    <t>Załącznik Nr 1 do sprawozdania opisowego</t>
  </si>
  <si>
    <t>REALIZACJA PLANU WYDATKÓW BUDŻETU GMINY ROGOŹNO</t>
  </si>
  <si>
    <t>Załącznik Nr 2 do sprawozdania opisowego</t>
  </si>
  <si>
    <t>Stan zobowiązań niewymagalnych ogółem</t>
  </si>
  <si>
    <t>Plan</t>
  </si>
  <si>
    <t>Wydatki zrealizowane w ramach funduszu soleckiego</t>
  </si>
  <si>
    <t>Załącznik Nr 4 do sprawozadania opisowego</t>
  </si>
  <si>
    <t>Plan obowiazujacy na dzień 31.12.2014 r.</t>
  </si>
  <si>
    <t>4</t>
  </si>
  <si>
    <t>5</t>
  </si>
  <si>
    <t>Wykonanie wydatków 
za 2014 rok</t>
  </si>
  <si>
    <t>Razem Turystyka:</t>
  </si>
  <si>
    <t>Razem Administracja:</t>
  </si>
  <si>
    <t>Razem Bezpieczeństwo publiczne:</t>
  </si>
  <si>
    <t>Razem Transport i łaczność:</t>
  </si>
  <si>
    <t>Razem Gospodarka nieruchomościami:</t>
  </si>
  <si>
    <t>Razem Oświata i wychowanie:</t>
  </si>
  <si>
    <t>Razem Pozostale zadania w zakresie polityki społecznej:</t>
  </si>
  <si>
    <t>Razem Gospodarka komunalna:</t>
  </si>
  <si>
    <t>Razem Kultura i ochrona dziedzictwa narodowego:</t>
  </si>
  <si>
    <t>Razem Kultura fizyczna:</t>
  </si>
  <si>
    <t>OGÓLEM:</t>
  </si>
  <si>
    <t>w tym: finansowane :</t>
  </si>
  <si>
    <t>ze środków UE</t>
  </si>
  <si>
    <t>WYKAZ PLANOWANYCH I WYKONANYCH  WYDATKÓW MAJĄTKOWYCH GMINY ZA ROK 2014</t>
  </si>
  <si>
    <t>Załącznik Nr 5 do sprawozdania opisowego</t>
  </si>
  <si>
    <t xml:space="preserve">Plan i wykonanie dochodów i wydatków związanych z realizacją zadań  z zakresu administracji rządowej 
i innych zadań zleconych gminie ustawami za 2014 rok </t>
  </si>
  <si>
    <t>Załącznik Nr 6 do sprawozdania opisowego</t>
  </si>
  <si>
    <t xml:space="preserve">Plan i wykonanie dochodów i wydatków związanych z realizacją zadań własnych za 2014 rok </t>
  </si>
  <si>
    <t>% 
wykonania</t>
  </si>
  <si>
    <t>ZESTAWIENIE PLANOWANYCH  I WYKONANYCH KWOT DOTACJI W 2014 ROKU</t>
  </si>
  <si>
    <t>Plan obowiazujący na dzień 
31.12.2014r.</t>
  </si>
  <si>
    <t>Załącznik Nr 7 do sprawozdania opisowego</t>
  </si>
  <si>
    <t>PLAN I WYKONANIE PRZYCHODÓW I KOSZTÓW ZAKŁADU BUDŻETOWEGO GMINY ROGOŹNO W 2014 ROKU</t>
  </si>
  <si>
    <t>RAZEM PLAN:</t>
  </si>
  <si>
    <t>RAZEM WYKONANIE:</t>
  </si>
  <si>
    <t>Załącznik Nr 8 do sprawozdania opisowego</t>
  </si>
  <si>
    <t>Grzywny i inne kary pieniężne od osób prawnych i innych jednostek organizacyjnych</t>
  </si>
  <si>
    <t>Plan obowiązujący na dzień 31.12.2014r.</t>
  </si>
  <si>
    <t>Załącznik Nr 9 do sprawozdania opisowego</t>
  </si>
  <si>
    <t>Plan i wykonanie dochodów i wydatków z opłat i kar za korzystanie
 ze środowiska za  2014 rok</t>
  </si>
  <si>
    <t>Załącznik Nr 10 do sprawozdania opisowego</t>
  </si>
  <si>
    <t>PLAN I WYKONANIE DOCHODÓW Z TYTUŁU WYDAWANIA ZEZWOLEŃ NA SPRZEDAŻ</t>
  </si>
  <si>
    <t>ZA 2014 ROK</t>
  </si>
  <si>
    <t>Plan obowiązujacy na 31.12.2014r.</t>
  </si>
  <si>
    <t>Należności wymagalne</t>
  </si>
  <si>
    <t>Nadpłaty</t>
  </si>
  <si>
    <t>Wpływy z innych lokalnych opłat pobiernaych przez jednostki samorządu terytorialnego na podstawie odrębnych ustaw</t>
  </si>
  <si>
    <t>Zobowiązania niewymagalne</t>
  </si>
  <si>
    <t>obsługa systemu - odbiór odpadów</t>
  </si>
  <si>
    <t>przesyłki pocztowe</t>
  </si>
  <si>
    <t>aktualizacja  dwóch systemów oprogramowania</t>
  </si>
  <si>
    <t>Urzędy gmin (miast na prawach powiatu)</t>
  </si>
  <si>
    <t>Plan  na dzień: 31-12.2014r.</t>
  </si>
  <si>
    <t>Przeglądy i konserwacje sprzętu</t>
  </si>
  <si>
    <t xml:space="preserve">w tym: </t>
  </si>
  <si>
    <t>za 2013 rok - (+) 192.470,56 zł</t>
  </si>
  <si>
    <t>REALIZACJA PLANU WYDATKÓW BUDŻETU GMINY ROGOŹNO Z TYTUŁU WYNAGRODZEŃ I POCHODNYCH OD NICH NALICZONYCH</t>
  </si>
  <si>
    <t>Załącznik Nr 11 do sprawozdania opisowego</t>
  </si>
  <si>
    <t>Tabela Nr 1 do załącznika nr 11</t>
  </si>
  <si>
    <t xml:space="preserve">PRZYCHODÓW I ROZCHODÓW ZWIĄZANYCH Z FINANSOWANIEM DEFICYTU </t>
  </si>
  <si>
    <t>I ROZDYSPONOWANIEM NADWYŻKI BUDŻETOWEJ W 2014 ROKU</t>
  </si>
  <si>
    <t>Wyszczególnienie źródeł</t>
  </si>
  <si>
    <t>Spłata otrzymanych krajowych pożyczek i kredytów</t>
  </si>
  <si>
    <t>Przychody z zaciągniętych pożyczek i kredytów na rynku krajowym</t>
  </si>
  <si>
    <t>na spłatę rat kredytu</t>
  </si>
  <si>
    <t>Wolne środki, o których mowa w art. 217 ust. 2 pkt 6 ustawy</t>
  </si>
  <si>
    <t>RAZEM PRZYCHODY/ROZCHODY</t>
  </si>
  <si>
    <t>Załącznik nr 3 sprawozdania opisowego</t>
  </si>
  <si>
    <t>Rozchodów</t>
  </si>
  <si>
    <t>Przychodów</t>
  </si>
  <si>
    <t>Plan 2014 roku</t>
  </si>
  <si>
    <t>Wykonanie na dzień 31.12.2014 roku</t>
  </si>
  <si>
    <t>x</t>
  </si>
  <si>
    <t xml:space="preserve">                                                        Załacznik Nr 12 do sprawozdania opisowego</t>
  </si>
  <si>
    <t>Załącznik Nr 13 do sprawozdania opisowego</t>
  </si>
  <si>
    <t>ze środków budżetu państwa</t>
  </si>
  <si>
    <t>programy finansowane z udziałem środków, o których mowa w art.. 5 ust.1 pkt 2,3</t>
  </si>
  <si>
    <t>1)  wydatki jednostek budżetowych</t>
  </si>
  <si>
    <t xml:space="preserve">     w tym:</t>
  </si>
  <si>
    <t>2)  dotacje na zadania bieżące</t>
  </si>
  <si>
    <t>3)  świadczenia na rzecz osób fizycznych</t>
  </si>
  <si>
    <t xml:space="preserve">   a) wynagrodzenia i składki od nich naliczone</t>
  </si>
  <si>
    <t xml:space="preserve">   b) wydatki związane z realizacją statutowych zadań</t>
  </si>
  <si>
    <t>4)  obsługę długu – odsetki od kredytów  i pożyczek</t>
  </si>
  <si>
    <t>5)  wydatki na programy finansowane z udziałem środków, o których mowa w art.5 ust.1 pkt 2 i 3</t>
  </si>
  <si>
    <t>Wydatki bieżące</t>
  </si>
  <si>
    <t>Wydatki majątkowe</t>
  </si>
  <si>
    <t>3) pozostałe wydatki inwestycyjne</t>
  </si>
  <si>
    <t>1)  dotacje przekazane z budżetu na zadania majątkowe</t>
  </si>
  <si>
    <t>2 ) wydatki na projekty finansowe z udziałem środków, o których mowa w art.5 ust.1 pkt2, w części związanej z realizacją zadań gminy</t>
  </si>
  <si>
    <t>za 2014 rok - (+) 137.553,07 zł</t>
  </si>
  <si>
    <t>Budowa siłowni zewnetrznej w miejscowości Owczegłowy 
(IV edycja konkursu "Pięknieje wielkopolska wieś")</t>
  </si>
  <si>
    <t>Razem Rolnictwo:</t>
  </si>
  <si>
    <t>Zakup i montaż dwóch bram przesuwnych wraz z siatką ogrodzeniową przy świetlicy wiejskiej w Grudnie
(jedna brama z furtką)</t>
  </si>
  <si>
    <t>ze środków własnych</t>
  </si>
  <si>
    <t>Różnica między planowanymi dochodami, a wydatkami na dzień 31 grudnia 2014 roku wynosi 40.615,44 zł i związana jest ze zmianą zatrudninia na stanowisku ds. zagadnień dotyczących gospodarowania odpadami komunalnymi, zastępstwa w okresie wakatu na tym stanowisku oraz uwzględnienie części wynagrodzenia kasjera przyjmujęcego opłaty od mieszkańcow za odbiór odpadów komunalnych.</t>
  </si>
  <si>
    <t>Nadwyżka za okres od 1 lipca 2013 roku do dnia 31.12.2014 roku z rozliczenia systemu gospodarowania odpadami komunalnymi wyniosła narastająco 330.023,63 zł uwzględniając wykonane dochody i wydatki,</t>
  </si>
  <si>
    <t>PLAN I WYKONANIE</t>
  </si>
  <si>
    <t>OGÓŁEM 
(finansowanie deficytu)</t>
  </si>
  <si>
    <t xml:space="preserve">Planowane i wykonane dochody i wydatki  z tytułu opłat za gospodarowanie 
odpadami komunalnymi  </t>
  </si>
  <si>
    <t xml:space="preserve">za okres od początku roku do 31 grudnia 2014 roku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</si>
</sst>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7" formatCode="#,##0.00\ &quot;zł&quot;;\-#,##0.00\ &quot;zł&quot;"/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???"/>
    <numFmt numFmtId="165" formatCode="?????"/>
    <numFmt numFmtId="166" formatCode="????"/>
    <numFmt numFmtId="167" formatCode="_-* #,##0.00\ _z_ł_-;\-* #,##0.00\ _z_ł_-;_-* \-??\ _z_ł_-;_-@_-"/>
    <numFmt numFmtId="168" formatCode="#,##0.00_ ;\-#,##0.00\ "/>
    <numFmt numFmtId="169" formatCode="#,##0.00\ [$zł-415];[Red]\-#,##0.00\ [$zł-415]"/>
    <numFmt numFmtId="170" formatCode="#,##0.00\ &quot;zł&quot;"/>
    <numFmt numFmtId="171" formatCode="0000"/>
    <numFmt numFmtId="172" formatCode="?"/>
  </numFmts>
  <fonts count="113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b/>
      <sz val="8"/>
      <name val="Arial CE"/>
      <family val="2"/>
      <charset val="238"/>
    </font>
    <font>
      <b/>
      <sz val="8"/>
      <color indexed="8"/>
      <name val="Arial"/>
      <family val="2"/>
      <charset val="238"/>
    </font>
    <font>
      <b/>
      <sz val="12"/>
      <name val="Times New Roman"/>
      <family val="1"/>
    </font>
    <font>
      <b/>
      <sz val="10"/>
      <color indexed="12"/>
      <name val="Times New Roman"/>
      <family val="1"/>
    </font>
    <font>
      <b/>
      <sz val="9"/>
      <color indexed="12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b/>
      <sz val="9"/>
      <name val="Times New Roman"/>
      <family val="1"/>
    </font>
    <font>
      <sz val="10"/>
      <name val="Times New Roman"/>
      <family val="1"/>
    </font>
    <font>
      <sz val="9"/>
      <name val="Times New Roman"/>
      <family val="1"/>
    </font>
    <font>
      <sz val="9"/>
      <name val="Arial CE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1"/>
      <name val="Arial CE"/>
      <family val="2"/>
      <charset val="238"/>
    </font>
    <font>
      <b/>
      <sz val="10"/>
      <name val="Arial CE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</font>
    <font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9"/>
      <name val="Arial"/>
      <family val="2"/>
      <charset val="1"/>
    </font>
    <font>
      <b/>
      <sz val="9"/>
      <name val="Arial"/>
      <family val="2"/>
      <charset val="238"/>
    </font>
    <font>
      <sz val="10"/>
      <color indexed="8"/>
      <name val="Arial"/>
      <family val="2"/>
      <charset val="238"/>
    </font>
    <font>
      <sz val="9"/>
      <color indexed="8"/>
      <name val="Arial"/>
      <family val="2"/>
      <charset val="1"/>
    </font>
    <font>
      <sz val="10"/>
      <name val="Arial"/>
      <family val="2"/>
      <charset val="1"/>
    </font>
    <font>
      <b/>
      <sz val="12"/>
      <name val="Arial"/>
      <family val="2"/>
      <charset val="1"/>
    </font>
    <font>
      <sz val="11"/>
      <name val="Arial"/>
      <family val="2"/>
      <charset val="1"/>
    </font>
    <font>
      <b/>
      <sz val="11"/>
      <color indexed="8"/>
      <name val="Arial"/>
      <family val="2"/>
      <charset val="1"/>
    </font>
    <font>
      <b/>
      <sz val="8.5"/>
      <color indexed="8"/>
      <name val="Arial"/>
      <family val="2"/>
      <charset val="1"/>
    </font>
    <font>
      <sz val="12"/>
      <name val="Calibri"/>
      <family val="2"/>
      <charset val="238"/>
    </font>
    <font>
      <b/>
      <sz val="10"/>
      <color indexed="8"/>
      <name val="Arial"/>
      <family val="2"/>
      <charset val="1"/>
    </font>
    <font>
      <b/>
      <sz val="10"/>
      <name val="Arial"/>
      <family val="2"/>
      <charset val="238"/>
    </font>
    <font>
      <b/>
      <sz val="10"/>
      <name val="Arial"/>
      <family val="2"/>
      <charset val="1"/>
    </font>
    <font>
      <sz val="10"/>
      <color indexed="8"/>
      <name val="Arial"/>
      <family val="2"/>
      <charset val="1"/>
    </font>
    <font>
      <b/>
      <sz val="9"/>
      <color indexed="8"/>
      <name val="Arial"/>
      <family val="2"/>
      <charset val="1"/>
    </font>
    <font>
      <sz val="9"/>
      <name val="Arial"/>
      <family val="2"/>
      <charset val="238"/>
    </font>
    <font>
      <b/>
      <sz val="9"/>
      <name val="Arial"/>
      <family val="2"/>
      <charset val="1"/>
    </font>
    <font>
      <b/>
      <sz val="9"/>
      <color indexed="8"/>
      <name val="Arial"/>
      <family val="2"/>
      <charset val="238"/>
    </font>
    <font>
      <sz val="11"/>
      <color indexed="8"/>
      <name val="Arial"/>
      <family val="2"/>
      <charset val="1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b/>
      <sz val="9"/>
      <name val="Arial CE"/>
      <charset val="238"/>
    </font>
    <font>
      <i/>
      <sz val="8"/>
      <name val="Arial CE"/>
      <charset val="238"/>
    </font>
    <font>
      <sz val="9"/>
      <name val="Arial CE"/>
      <family val="2"/>
      <charset val="238"/>
    </font>
    <font>
      <b/>
      <i/>
      <sz val="10"/>
      <name val="Arial CE"/>
      <charset val="238"/>
    </font>
    <font>
      <i/>
      <sz val="9"/>
      <name val="Arial CE"/>
      <family val="2"/>
      <charset val="238"/>
    </font>
    <font>
      <i/>
      <sz val="9"/>
      <name val="Arial CE"/>
      <charset val="238"/>
    </font>
    <font>
      <b/>
      <sz val="10"/>
      <name val="Arial CE"/>
      <family val="2"/>
      <charset val="238"/>
    </font>
    <font>
      <i/>
      <sz val="10"/>
      <name val="Arial CE"/>
      <charset val="238"/>
    </font>
    <font>
      <sz val="8"/>
      <name val="Arial"/>
      <family val="2"/>
      <charset val="238"/>
    </font>
    <font>
      <i/>
      <sz val="9"/>
      <name val="Arial"/>
      <family val="2"/>
      <charset val="238"/>
    </font>
    <font>
      <b/>
      <sz val="8"/>
      <name val="Arial"/>
      <family val="2"/>
      <charset val="1"/>
    </font>
    <font>
      <sz val="8"/>
      <color indexed="8"/>
      <name val="Arial"/>
      <family val="2"/>
      <charset val="1"/>
    </font>
    <font>
      <b/>
      <sz val="11"/>
      <name val="Arial"/>
      <family val="2"/>
      <charset val="238"/>
    </font>
    <font>
      <sz val="8.25"/>
      <color indexed="8"/>
      <name val="Arial"/>
      <family val="2"/>
      <charset val="238"/>
    </font>
    <font>
      <b/>
      <sz val="8.5"/>
      <color indexed="8"/>
      <name val="Arial"/>
      <family val="2"/>
      <charset val="238"/>
    </font>
    <font>
      <b/>
      <sz val="8.25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8.5"/>
      <color indexed="8"/>
      <name val="Arial"/>
      <family val="2"/>
      <charset val="238"/>
    </font>
    <font>
      <i/>
      <sz val="10"/>
      <name val="Arial"/>
      <family val="2"/>
      <charset val="238"/>
    </font>
    <font>
      <sz val="7"/>
      <color indexed="8"/>
      <name val="Arial"/>
      <family val="2"/>
      <charset val="204"/>
    </font>
    <font>
      <i/>
      <sz val="8"/>
      <name val="Arial"/>
      <family val="2"/>
      <charset val="238"/>
    </font>
    <font>
      <b/>
      <i/>
      <sz val="12"/>
      <name val="Arial"/>
      <family val="2"/>
      <charset val="238"/>
    </font>
    <font>
      <b/>
      <sz val="8"/>
      <name val="Arial CE"/>
      <charset val="238"/>
    </font>
    <font>
      <b/>
      <sz val="12"/>
      <name val="Arial CE"/>
      <charset val="238"/>
    </font>
    <font>
      <b/>
      <sz val="11"/>
      <name val="Arial CE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8"/>
      <name val="Arial"/>
      <family val="2"/>
      <charset val="1"/>
    </font>
    <font>
      <i/>
      <sz val="9"/>
      <color indexed="8"/>
      <name val="Arial"/>
      <family val="2"/>
      <charset val="1"/>
    </font>
    <font>
      <b/>
      <sz val="11"/>
      <name val="Arial"/>
      <family val="2"/>
      <charset val="1"/>
    </font>
    <font>
      <b/>
      <sz val="8"/>
      <color indexed="8"/>
      <name val="Arial"/>
      <family val="2"/>
      <charset val="1"/>
    </font>
    <font>
      <b/>
      <sz val="11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8.25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8.25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6"/>
      <color indexed="12"/>
      <name val="Times New Roman"/>
      <family val="1"/>
    </font>
    <font>
      <b/>
      <sz val="9"/>
      <name val="Times New Roman"/>
      <family val="1"/>
      <charset val="238"/>
    </font>
    <font>
      <b/>
      <sz val="7"/>
      <name val="Times New Roman"/>
      <family val="1"/>
      <charset val="238"/>
    </font>
    <font>
      <sz val="7"/>
      <name val="Times New Roman"/>
      <family val="1"/>
      <charset val="238"/>
    </font>
    <font>
      <b/>
      <sz val="11"/>
      <name val="Times New Roman"/>
      <family val="1"/>
      <charset val="238"/>
    </font>
    <font>
      <i/>
      <sz val="8"/>
      <color indexed="8"/>
      <name val="Arial"/>
      <family val="2"/>
      <charset val="238"/>
    </font>
    <font>
      <i/>
      <sz val="10"/>
      <color indexed="8"/>
      <name val="Arial"/>
      <family val="2"/>
      <charset val="238"/>
    </font>
    <font>
      <b/>
      <i/>
      <sz val="11"/>
      <name val="Arial"/>
      <family val="2"/>
      <charset val="238"/>
    </font>
    <font>
      <b/>
      <sz val="7"/>
      <name val="Arial"/>
      <family val="2"/>
      <charset val="238"/>
    </font>
    <font>
      <b/>
      <sz val="6"/>
      <color indexed="8"/>
      <name val="Arial"/>
      <family val="2"/>
      <charset val="238"/>
    </font>
    <font>
      <b/>
      <sz val="8.25"/>
      <name val="Arial"/>
      <family val="2"/>
      <charset val="238"/>
    </font>
    <font>
      <sz val="8.25"/>
      <name val="Arial"/>
      <family val="2"/>
      <charset val="238"/>
    </font>
    <font>
      <b/>
      <sz val="7"/>
      <color indexed="8"/>
      <name val="Arial"/>
      <family val="2"/>
      <charset val="238"/>
    </font>
    <font>
      <b/>
      <i/>
      <sz val="10"/>
      <color indexed="8"/>
      <name val="Arial"/>
      <family val="2"/>
      <charset val="238"/>
    </font>
    <font>
      <b/>
      <sz val="8"/>
      <color indexed="12"/>
      <name val="Times New Roman"/>
      <family val="1"/>
    </font>
    <font>
      <sz val="11"/>
      <name val="Arial CE"/>
      <charset val="238"/>
    </font>
    <font>
      <b/>
      <sz val="12"/>
      <color theme="1"/>
      <name val="Arial"/>
      <family val="2"/>
      <charset val="238"/>
    </font>
    <font>
      <b/>
      <sz val="7"/>
      <name val="Arial CE"/>
      <charset val="238"/>
    </font>
    <font>
      <b/>
      <sz val="6"/>
      <name val="Arial CE"/>
      <charset val="238"/>
    </font>
    <font>
      <sz val="8"/>
      <name val="Arial CE"/>
      <charset val="238"/>
    </font>
    <font>
      <sz val="9"/>
      <color indexed="8"/>
      <name val="Arial"/>
      <family val="2"/>
      <charset val="238"/>
    </font>
    <font>
      <i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i/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55"/>
        <bgColor indexed="23"/>
      </patternFill>
    </fill>
    <fill>
      <patternFill patternType="solid">
        <fgColor theme="0" tint="-0.14999847407452621"/>
        <bgColor indexed="22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 tint="-0.34998626667073579"/>
        <bgColor indexed="26"/>
      </patternFill>
    </fill>
    <fill>
      <patternFill patternType="solid">
        <fgColor theme="0" tint="-0.14999847407452621"/>
        <bgColor indexed="26"/>
      </patternFill>
    </fill>
    <fill>
      <patternFill patternType="solid">
        <fgColor theme="0" tint="-0.34998626667073579"/>
        <bgColor indexed="46"/>
      </patternFill>
    </fill>
    <fill>
      <patternFill patternType="solid">
        <fgColor theme="0" tint="-0.14999847407452621"/>
        <bgColor indexed="46"/>
      </patternFill>
    </fill>
    <fill>
      <patternFill patternType="solid">
        <fgColor theme="0"/>
        <bgColor indexed="46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34998626667073579"/>
        <bgColor indexed="23"/>
      </patternFill>
    </fill>
    <fill>
      <patternFill patternType="solid">
        <fgColor indexed="9"/>
        <bgColor indexed="0"/>
      </patternFill>
    </fill>
    <fill>
      <patternFill patternType="solid">
        <fgColor theme="0"/>
        <bgColor indexed="0"/>
      </patternFill>
    </fill>
    <fill>
      <patternFill patternType="solid">
        <fgColor theme="0" tint="-0.249977111117893"/>
        <bgColor indexed="0"/>
      </patternFill>
    </fill>
    <fill>
      <patternFill patternType="solid">
        <fgColor theme="0" tint="-0.14999847407452621"/>
        <bgColor indexed="0"/>
      </patternFill>
    </fill>
    <fill>
      <patternFill patternType="solid">
        <fgColor theme="0" tint="-0.34998626667073579"/>
        <bgColor indexed="0"/>
      </patternFill>
    </fill>
    <fill>
      <patternFill patternType="solid">
        <fgColor indexed="22"/>
        <bgColor indexed="44"/>
      </patternFill>
    </fill>
  </fills>
  <borders count="20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8"/>
      </right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 style="thin">
        <color indexed="64"/>
      </right>
      <top style="hair">
        <color indexed="8"/>
      </top>
      <bottom/>
      <diagonal/>
    </border>
    <border>
      <left/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hair">
        <color indexed="8"/>
      </top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1" fillId="0" borderId="0"/>
    <xf numFmtId="0" fontId="2" fillId="0" borderId="0"/>
    <xf numFmtId="44" fontId="1" fillId="0" borderId="0" applyFont="0" applyFill="0" applyBorder="0" applyAlignment="0" applyProtection="0"/>
    <xf numFmtId="0" fontId="20" fillId="6" borderId="0" applyNumberFormat="0" applyBorder="0" applyAlignment="0" applyProtection="0"/>
    <xf numFmtId="0" fontId="21" fillId="0" borderId="0"/>
    <xf numFmtId="0" fontId="22" fillId="0" borderId="0"/>
    <xf numFmtId="0" fontId="20" fillId="0" borderId="0"/>
    <xf numFmtId="0" fontId="23" fillId="0" borderId="0" applyNumberFormat="0" applyFill="0" applyBorder="0" applyAlignment="0" applyProtection="0">
      <alignment vertical="top"/>
    </xf>
    <xf numFmtId="0" fontId="23" fillId="0" borderId="0" applyNumberFormat="0" applyFill="0" applyBorder="0" applyAlignment="0" applyProtection="0">
      <alignment vertical="top"/>
    </xf>
    <xf numFmtId="0" fontId="23" fillId="0" borderId="0" applyNumberFormat="0" applyFill="0" applyBorder="0" applyAlignment="0" applyProtection="0">
      <alignment vertical="top"/>
    </xf>
    <xf numFmtId="0" fontId="23" fillId="0" borderId="0" applyNumberFormat="0" applyFill="0" applyBorder="0" applyAlignment="0" applyProtection="0">
      <alignment vertical="top"/>
    </xf>
    <xf numFmtId="0" fontId="23" fillId="0" borderId="0" applyNumberFormat="0" applyFill="0" applyBorder="0" applyAlignment="0" applyProtection="0">
      <alignment vertical="top"/>
    </xf>
    <xf numFmtId="0" fontId="24" fillId="0" borderId="0" applyNumberFormat="0" applyFill="0" applyBorder="0" applyAlignment="0" applyProtection="0">
      <alignment vertical="top"/>
    </xf>
    <xf numFmtId="0" fontId="2" fillId="0" borderId="0"/>
    <xf numFmtId="0" fontId="2" fillId="0" borderId="0"/>
    <xf numFmtId="0" fontId="20" fillId="0" borderId="0"/>
    <xf numFmtId="0" fontId="2" fillId="0" borderId="0"/>
    <xf numFmtId="0" fontId="20" fillId="0" borderId="0"/>
    <xf numFmtId="0" fontId="2" fillId="0" borderId="0"/>
    <xf numFmtId="0" fontId="1" fillId="0" borderId="0"/>
    <xf numFmtId="0" fontId="1" fillId="0" borderId="0"/>
    <xf numFmtId="167" fontId="22" fillId="0" borderId="0" applyFill="0" applyBorder="0" applyAlignment="0" applyProtection="0"/>
    <xf numFmtId="0" fontId="23" fillId="0" borderId="0" applyNumberFormat="0" applyFill="0" applyBorder="0" applyAlignment="0" applyProtection="0">
      <alignment vertical="top"/>
    </xf>
    <xf numFmtId="0" fontId="23" fillId="0" borderId="0" applyNumberFormat="0" applyFill="0" applyBorder="0" applyAlignment="0" applyProtection="0">
      <alignment vertical="top"/>
    </xf>
    <xf numFmtId="0" fontId="23" fillId="0" borderId="0" applyNumberFormat="0" applyFill="0" applyBorder="0" applyAlignment="0" applyProtection="0">
      <alignment vertical="top"/>
    </xf>
    <xf numFmtId="0" fontId="23" fillId="0" borderId="0" applyNumberFormat="0" applyFill="0" applyBorder="0" applyAlignment="0" applyProtection="0">
      <alignment vertical="top"/>
    </xf>
    <xf numFmtId="0" fontId="23" fillId="0" borderId="0" applyNumberFormat="0" applyFill="0" applyBorder="0" applyAlignment="0" applyProtection="0">
      <alignment vertical="top"/>
    </xf>
    <xf numFmtId="0" fontId="23" fillId="0" borderId="0" applyNumberFormat="0" applyFill="0" applyBorder="0" applyAlignment="0" applyProtection="0">
      <alignment vertical="top"/>
    </xf>
  </cellStyleXfs>
  <cellXfs count="1682">
    <xf numFmtId="0" fontId="0" fillId="0" borderId="0" xfId="0"/>
    <xf numFmtId="0" fontId="1" fillId="0" borderId="0" xfId="1"/>
    <xf numFmtId="0" fontId="3" fillId="0" borderId="0" xfId="2" applyFont="1"/>
    <xf numFmtId="0" fontId="4" fillId="0" borderId="0" xfId="2" applyFont="1" applyAlignment="1"/>
    <xf numFmtId="0" fontId="5" fillId="0" borderId="0" xfId="2" applyFont="1" applyAlignment="1">
      <alignment vertical="top" wrapText="1"/>
    </xf>
    <xf numFmtId="43" fontId="7" fillId="0" borderId="10" xfId="1" applyNumberFormat="1" applyFont="1" applyFill="1" applyBorder="1" applyAlignment="1">
      <alignment horizontal="center" vertical="center" wrapText="1"/>
    </xf>
    <xf numFmtId="43" fontId="7" fillId="0" borderId="12" xfId="1" applyNumberFormat="1" applyFont="1" applyFill="1" applyBorder="1" applyAlignment="1">
      <alignment horizontal="center" vertical="center" wrapText="1"/>
    </xf>
    <xf numFmtId="0" fontId="9" fillId="2" borderId="14" xfId="1" quotePrefix="1" applyFont="1" applyFill="1" applyBorder="1" applyAlignment="1">
      <alignment horizontal="center" vertical="top" wrapText="1"/>
    </xf>
    <xf numFmtId="0" fontId="10" fillId="2" borderId="15" xfId="1" applyFont="1" applyFill="1" applyBorder="1" applyAlignment="1">
      <alignment horizontal="center" vertical="top" wrapText="1"/>
    </xf>
    <xf numFmtId="0" fontId="9" fillId="2" borderId="16" xfId="1" applyFont="1" applyFill="1" applyBorder="1" applyAlignment="1">
      <alignment vertical="top" wrapText="1"/>
    </xf>
    <xf numFmtId="4" fontId="9" fillId="2" borderId="17" xfId="1" applyNumberFormat="1" applyFont="1" applyFill="1" applyBorder="1" applyAlignment="1">
      <alignment horizontal="right" vertical="top" wrapText="1"/>
    </xf>
    <xf numFmtId="4" fontId="9" fillId="2" borderId="3" xfId="1" applyNumberFormat="1" applyFont="1" applyFill="1" applyBorder="1" applyAlignment="1">
      <alignment horizontal="right" vertical="top" wrapText="1"/>
    </xf>
    <xf numFmtId="4" fontId="9" fillId="2" borderId="18" xfId="1" applyNumberFormat="1" applyFont="1" applyFill="1" applyBorder="1" applyAlignment="1">
      <alignment horizontal="right" vertical="top" wrapText="1"/>
    </xf>
    <xf numFmtId="4" fontId="11" fillId="2" borderId="3" xfId="1" applyNumberFormat="1" applyFont="1" applyFill="1" applyBorder="1" applyAlignment="1">
      <alignment horizontal="right" vertical="top" wrapText="1"/>
    </xf>
    <xf numFmtId="0" fontId="10" fillId="0" borderId="19" xfId="1" applyFont="1" applyBorder="1" applyAlignment="1">
      <alignment horizontal="center" vertical="top" wrapText="1"/>
    </xf>
    <xf numFmtId="0" fontId="12" fillId="3" borderId="16" xfId="1" quotePrefix="1" applyFont="1" applyFill="1" applyBorder="1" applyAlignment="1">
      <alignment horizontal="center" vertical="top" wrapText="1"/>
    </xf>
    <xf numFmtId="0" fontId="10" fillId="3" borderId="16" xfId="1" applyFont="1" applyFill="1" applyBorder="1" applyAlignment="1">
      <alignment horizontal="center" vertical="top" wrapText="1"/>
    </xf>
    <xf numFmtId="0" fontId="12" fillId="3" borderId="16" xfId="1" applyFont="1" applyFill="1" applyBorder="1" applyAlignment="1">
      <alignment vertical="top" wrapText="1"/>
    </xf>
    <xf numFmtId="4" fontId="12" fillId="3" borderId="17" xfId="1" applyNumberFormat="1" applyFont="1" applyFill="1" applyBorder="1" applyAlignment="1">
      <alignment horizontal="right" vertical="top" wrapText="1"/>
    </xf>
    <xf numFmtId="4" fontId="12" fillId="3" borderId="18" xfId="1" applyNumberFormat="1" applyFont="1" applyFill="1" applyBorder="1" applyAlignment="1">
      <alignment horizontal="right" vertical="top" wrapText="1"/>
    </xf>
    <xf numFmtId="0" fontId="10" fillId="0" borderId="21" xfId="1" applyFont="1" applyBorder="1" applyAlignment="1">
      <alignment horizontal="center" vertical="top" wrapText="1"/>
    </xf>
    <xf numFmtId="0" fontId="10" fillId="0" borderId="22" xfId="1" applyFont="1" applyBorder="1" applyAlignment="1">
      <alignment horizontal="center" vertical="top" wrapText="1"/>
    </xf>
    <xf numFmtId="0" fontId="13" fillId="0" borderId="16" xfId="1" applyFont="1" applyBorder="1" applyAlignment="1">
      <alignment horizontal="center" vertical="top" wrapText="1"/>
    </xf>
    <xf numFmtId="0" fontId="13" fillId="0" borderId="16" xfId="1" applyFont="1" applyBorder="1" applyAlignment="1">
      <alignment vertical="top" wrapText="1"/>
    </xf>
    <xf numFmtId="4" fontId="13" fillId="0" borderId="17" xfId="1" applyNumberFormat="1" applyFont="1" applyBorder="1" applyAlignment="1">
      <alignment horizontal="right" vertical="top" wrapText="1"/>
    </xf>
    <xf numFmtId="4" fontId="13" fillId="0" borderId="18" xfId="1" applyNumberFormat="1" applyFont="1" applyBorder="1" applyAlignment="1">
      <alignment horizontal="right" vertical="top" wrapText="1"/>
    </xf>
    <xf numFmtId="4" fontId="14" fillId="0" borderId="23" xfId="1" applyNumberFormat="1" applyFont="1" applyBorder="1" applyAlignment="1">
      <alignment vertical="top"/>
    </xf>
    <xf numFmtId="0" fontId="10" fillId="0" borderId="25" xfId="1" applyFont="1" applyBorder="1" applyAlignment="1">
      <alignment horizontal="center" vertical="top" wrapText="1"/>
    </xf>
    <xf numFmtId="4" fontId="13" fillId="0" borderId="25" xfId="1" applyNumberFormat="1" applyFont="1" applyBorder="1" applyAlignment="1">
      <alignment horizontal="right" vertical="top" wrapText="1"/>
    </xf>
    <xf numFmtId="4" fontId="13" fillId="0" borderId="27" xfId="1" applyNumberFormat="1" applyFont="1" applyBorder="1" applyAlignment="1">
      <alignment horizontal="right" vertical="top" wrapText="1"/>
    </xf>
    <xf numFmtId="4" fontId="15" fillId="0" borderId="23" xfId="1" applyNumberFormat="1" applyFont="1" applyBorder="1" applyAlignment="1">
      <alignment vertical="top"/>
    </xf>
    <xf numFmtId="0" fontId="10" fillId="0" borderId="28" xfId="1" applyFont="1" applyBorder="1" applyAlignment="1">
      <alignment horizontal="center" vertical="top" wrapText="1"/>
    </xf>
    <xf numFmtId="4" fontId="15" fillId="0" borderId="17" xfId="1" applyNumberFormat="1" applyFont="1" applyBorder="1" applyAlignment="1">
      <alignment vertical="top"/>
    </xf>
    <xf numFmtId="4" fontId="13" fillId="0" borderId="21" xfId="1" applyNumberFormat="1" applyFont="1" applyBorder="1" applyAlignment="1">
      <alignment horizontal="right" vertical="top" wrapText="1"/>
    </xf>
    <xf numFmtId="4" fontId="15" fillId="0" borderId="25" xfId="1" applyNumberFormat="1" applyFont="1" applyBorder="1" applyAlignment="1">
      <alignment vertical="top"/>
    </xf>
    <xf numFmtId="0" fontId="9" fillId="2" borderId="14" xfId="1" applyFont="1" applyFill="1" applyBorder="1" applyAlignment="1">
      <alignment horizontal="center" vertical="top" wrapText="1"/>
    </xf>
    <xf numFmtId="4" fontId="9" fillId="2" borderId="23" xfId="1" applyNumberFormat="1" applyFont="1" applyFill="1" applyBorder="1" applyAlignment="1">
      <alignment horizontal="right" vertical="top" wrapText="1"/>
    </xf>
    <xf numFmtId="4" fontId="9" fillId="2" borderId="14" xfId="1" applyNumberFormat="1" applyFont="1" applyFill="1" applyBorder="1" applyAlignment="1">
      <alignment horizontal="right" vertical="top" wrapText="1"/>
    </xf>
    <xf numFmtId="4" fontId="11" fillId="2" borderId="23" xfId="1" applyNumberFormat="1" applyFont="1" applyFill="1" applyBorder="1" applyAlignment="1">
      <alignment horizontal="right" vertical="top" wrapText="1"/>
    </xf>
    <xf numFmtId="0" fontId="12" fillId="3" borderId="16" xfId="1" applyFont="1" applyFill="1" applyBorder="1" applyAlignment="1">
      <alignment horizontal="center" vertical="top" wrapText="1"/>
    </xf>
    <xf numFmtId="4" fontId="12" fillId="3" borderId="23" xfId="1" applyNumberFormat="1" applyFont="1" applyFill="1" applyBorder="1" applyAlignment="1">
      <alignment horizontal="right" vertical="top" wrapText="1"/>
    </xf>
    <xf numFmtId="0" fontId="12" fillId="4" borderId="16" xfId="1" applyFont="1" applyFill="1" applyBorder="1" applyAlignment="1">
      <alignment horizontal="center" vertical="top" wrapText="1"/>
    </xf>
    <xf numFmtId="0" fontId="10" fillId="4" borderId="16" xfId="1" applyFont="1" applyFill="1" applyBorder="1" applyAlignment="1">
      <alignment horizontal="center" vertical="top" wrapText="1"/>
    </xf>
    <xf numFmtId="0" fontId="16" fillId="4" borderId="16" xfId="1" applyFont="1" applyFill="1" applyBorder="1" applyAlignment="1">
      <alignment vertical="top" wrapText="1"/>
    </xf>
    <xf numFmtId="4" fontId="12" fillId="4" borderId="17" xfId="1" applyNumberFormat="1" applyFont="1" applyFill="1" applyBorder="1" applyAlignment="1">
      <alignment horizontal="right" vertical="top" wrapText="1"/>
    </xf>
    <xf numFmtId="4" fontId="12" fillId="4" borderId="27" xfId="1" applyNumberFormat="1" applyFont="1" applyFill="1" applyBorder="1" applyAlignment="1">
      <alignment horizontal="right" vertical="top" wrapText="1"/>
    </xf>
    <xf numFmtId="4" fontId="13" fillId="4" borderId="17" xfId="1" applyNumberFormat="1" applyFont="1" applyFill="1" applyBorder="1" applyAlignment="1">
      <alignment horizontal="right" vertical="top" wrapText="1"/>
    </xf>
    <xf numFmtId="4" fontId="12" fillId="0" borderId="17" xfId="1" applyNumberFormat="1" applyFont="1" applyBorder="1" applyAlignment="1">
      <alignment horizontal="right" vertical="top" wrapText="1"/>
    </xf>
    <xf numFmtId="4" fontId="10" fillId="0" borderId="27" xfId="1" applyNumberFormat="1" applyFont="1" applyBorder="1" applyAlignment="1">
      <alignment horizontal="right" vertical="top" wrapText="1"/>
    </xf>
    <xf numFmtId="0" fontId="12" fillId="4" borderId="23" xfId="1" applyFont="1" applyFill="1" applyBorder="1" applyAlignment="1">
      <alignment horizontal="center" vertical="top" wrapText="1"/>
    </xf>
    <xf numFmtId="0" fontId="16" fillId="4" borderId="16" xfId="1" applyFont="1" applyFill="1" applyBorder="1" applyAlignment="1">
      <alignment horizontal="left" vertical="top" wrapText="1"/>
    </xf>
    <xf numFmtId="4" fontId="12" fillId="4" borderId="14" xfId="1" applyNumberFormat="1" applyFont="1" applyFill="1" applyBorder="1" applyAlignment="1">
      <alignment horizontal="right" vertical="top" wrapText="1"/>
    </xf>
    <xf numFmtId="4" fontId="12" fillId="4" borderId="16" xfId="1" applyNumberFormat="1" applyFont="1" applyFill="1" applyBorder="1" applyAlignment="1">
      <alignment horizontal="right" vertical="top" wrapText="1"/>
    </xf>
    <xf numFmtId="4" fontId="12" fillId="0" borderId="25" xfId="1" applyNumberFormat="1" applyFont="1" applyBorder="1" applyAlignment="1">
      <alignment horizontal="right" vertical="top" wrapText="1"/>
    </xf>
    <xf numFmtId="0" fontId="13" fillId="0" borderId="28" xfId="1" applyFont="1" applyBorder="1" applyAlignment="1">
      <alignment horizontal="center" vertical="top" wrapText="1"/>
    </xf>
    <xf numFmtId="0" fontId="13" fillId="0" borderId="28" xfId="1" applyFont="1" applyBorder="1" applyAlignment="1">
      <alignment vertical="top" wrapText="1"/>
    </xf>
    <xf numFmtId="0" fontId="10" fillId="4" borderId="15" xfId="1" applyFont="1" applyFill="1" applyBorder="1" applyAlignment="1">
      <alignment horizontal="center" vertical="top" wrapText="1"/>
    </xf>
    <xf numFmtId="0" fontId="16" fillId="4" borderId="15" xfId="1" applyFont="1" applyFill="1" applyBorder="1" applyAlignment="1">
      <alignment horizontal="left" vertical="top" wrapText="1"/>
    </xf>
    <xf numFmtId="4" fontId="12" fillId="4" borderId="23" xfId="1" applyNumberFormat="1" applyFont="1" applyFill="1" applyBorder="1" applyAlignment="1">
      <alignment horizontal="right" vertical="top" wrapText="1"/>
    </xf>
    <xf numFmtId="4" fontId="12" fillId="4" borderId="15" xfId="1" applyNumberFormat="1" applyFont="1" applyFill="1" applyBorder="1" applyAlignment="1">
      <alignment horizontal="right" vertical="top" wrapText="1"/>
    </xf>
    <xf numFmtId="4" fontId="13" fillId="0" borderId="16" xfId="1" applyNumberFormat="1" applyFont="1" applyBorder="1" applyAlignment="1">
      <alignment horizontal="right" vertical="top" wrapText="1"/>
    </xf>
    <xf numFmtId="4" fontId="13" fillId="0" borderId="28" xfId="1" applyNumberFormat="1" applyFont="1" applyBorder="1" applyAlignment="1">
      <alignment horizontal="right" vertical="top" wrapText="1"/>
    </xf>
    <xf numFmtId="0" fontId="17" fillId="5" borderId="23" xfId="1" applyFont="1" applyFill="1" applyBorder="1" applyAlignment="1">
      <alignment horizontal="center" vertical="top" wrapText="1"/>
    </xf>
    <xf numFmtId="0" fontId="17" fillId="5" borderId="23" xfId="1" applyFont="1" applyFill="1" applyBorder="1" applyAlignment="1">
      <alignment vertical="top" wrapText="1"/>
    </xf>
    <xf numFmtId="4" fontId="17" fillId="5" borderId="23" xfId="1" applyNumberFormat="1" applyFont="1" applyFill="1" applyBorder="1" applyAlignment="1">
      <alignment horizontal="right" vertical="top" wrapText="1"/>
    </xf>
    <xf numFmtId="4" fontId="17" fillId="5" borderId="14" xfId="1" applyNumberFormat="1" applyFont="1" applyFill="1" applyBorder="1" applyAlignment="1">
      <alignment horizontal="right" vertical="top" wrapText="1"/>
    </xf>
    <xf numFmtId="4" fontId="17" fillId="5" borderId="23" xfId="1" applyNumberFormat="1" applyFont="1" applyFill="1" applyBorder="1" applyAlignment="1">
      <alignment vertical="top"/>
    </xf>
    <xf numFmtId="0" fontId="12" fillId="4" borderId="23" xfId="1" applyFont="1" applyFill="1" applyBorder="1" applyAlignment="1">
      <alignment vertical="top" wrapText="1"/>
    </xf>
    <xf numFmtId="0" fontId="10" fillId="2" borderId="16" xfId="1" applyFont="1" applyFill="1" applyBorder="1" applyAlignment="1">
      <alignment horizontal="center" vertical="top" wrapText="1"/>
    </xf>
    <xf numFmtId="4" fontId="9" fillId="2" borderId="16" xfId="1" applyNumberFormat="1" applyFont="1" applyFill="1" applyBorder="1" applyAlignment="1">
      <alignment horizontal="right" vertical="top" wrapText="1"/>
    </xf>
    <xf numFmtId="4" fontId="12" fillId="3" borderId="17" xfId="3" applyNumberFormat="1" applyFont="1" applyFill="1" applyBorder="1" applyAlignment="1">
      <alignment horizontal="right" vertical="top" wrapText="1"/>
    </xf>
    <xf numFmtId="4" fontId="12" fillId="3" borderId="27" xfId="1" applyNumberFormat="1" applyFont="1" applyFill="1" applyBorder="1" applyAlignment="1">
      <alignment horizontal="right" vertical="top" wrapText="1"/>
    </xf>
    <xf numFmtId="4" fontId="13" fillId="3" borderId="17" xfId="1" applyNumberFormat="1" applyFont="1" applyFill="1" applyBorder="1" applyAlignment="1">
      <alignment horizontal="right" vertical="top" wrapText="1"/>
    </xf>
    <xf numFmtId="0" fontId="10" fillId="0" borderId="21" xfId="1" applyFont="1" applyBorder="1" applyAlignment="1">
      <alignment vertical="top" wrapText="1"/>
    </xf>
    <xf numFmtId="0" fontId="13" fillId="0" borderId="23" xfId="1" applyFont="1" applyBorder="1" applyAlignment="1">
      <alignment horizontal="center" vertical="top" wrapText="1"/>
    </xf>
    <xf numFmtId="0" fontId="13" fillId="0" borderId="15" xfId="1" applyFont="1" applyBorder="1" applyAlignment="1">
      <alignment vertical="top" wrapText="1"/>
    </xf>
    <xf numFmtId="4" fontId="13" fillId="0" borderId="14" xfId="1" applyNumberFormat="1" applyFont="1" applyBorder="1" applyAlignment="1">
      <alignment horizontal="right" vertical="top" wrapText="1"/>
    </xf>
    <xf numFmtId="0" fontId="12" fillId="3" borderId="23" xfId="1" applyFont="1" applyFill="1" applyBorder="1" applyAlignment="1">
      <alignment horizontal="center" vertical="top" wrapText="1"/>
    </xf>
    <xf numFmtId="0" fontId="10" fillId="3" borderId="15" xfId="1" applyFont="1" applyFill="1" applyBorder="1" applyAlignment="1">
      <alignment horizontal="center" vertical="top" wrapText="1"/>
    </xf>
    <xf numFmtId="0" fontId="12" fillId="3" borderId="15" xfId="1" applyFont="1" applyFill="1" applyBorder="1" applyAlignment="1">
      <alignment vertical="top" wrapText="1"/>
    </xf>
    <xf numFmtId="4" fontId="12" fillId="3" borderId="14" xfId="1" applyNumberFormat="1" applyFont="1" applyFill="1" applyBorder="1" applyAlignment="1">
      <alignment horizontal="right" vertical="top" wrapText="1"/>
    </xf>
    <xf numFmtId="4" fontId="13" fillId="3" borderId="23" xfId="1" applyNumberFormat="1" applyFont="1" applyFill="1" applyBorder="1" applyAlignment="1">
      <alignment horizontal="right" vertical="top" wrapText="1"/>
    </xf>
    <xf numFmtId="0" fontId="10" fillId="0" borderId="17" xfId="1" applyFont="1" applyBorder="1" applyAlignment="1">
      <alignment horizontal="center" vertical="top" wrapText="1"/>
    </xf>
    <xf numFmtId="0" fontId="13" fillId="4" borderId="17" xfId="1" applyFont="1" applyFill="1" applyBorder="1" applyAlignment="1">
      <alignment horizontal="center" vertical="top" wrapText="1"/>
    </xf>
    <xf numFmtId="0" fontId="13" fillId="4" borderId="16" xfId="1" applyFont="1" applyFill="1" applyBorder="1" applyAlignment="1">
      <alignment horizontal="center" vertical="top" wrapText="1"/>
    </xf>
    <xf numFmtId="0" fontId="13" fillId="4" borderId="16" xfId="1" applyFont="1" applyFill="1" applyBorder="1" applyAlignment="1">
      <alignment vertical="top" wrapText="1"/>
    </xf>
    <xf numFmtId="4" fontId="13" fillId="4" borderId="18" xfId="1" applyNumberFormat="1" applyFont="1" applyFill="1" applyBorder="1" applyAlignment="1">
      <alignment horizontal="right" vertical="top" wrapText="1"/>
    </xf>
    <xf numFmtId="4" fontId="13" fillId="4" borderId="23" xfId="1" applyNumberFormat="1" applyFont="1" applyFill="1" applyBorder="1" applyAlignment="1">
      <alignment horizontal="right" vertical="top" wrapText="1"/>
    </xf>
    <xf numFmtId="0" fontId="13" fillId="0" borderId="22" xfId="1" applyFont="1" applyBorder="1" applyAlignment="1">
      <alignment horizontal="center" vertical="top" wrapText="1"/>
    </xf>
    <xf numFmtId="4" fontId="13" fillId="0" borderId="23" xfId="1" applyNumberFormat="1" applyFont="1" applyBorder="1" applyAlignment="1">
      <alignment vertical="top"/>
    </xf>
    <xf numFmtId="0" fontId="13" fillId="0" borderId="25" xfId="1" applyFont="1" applyBorder="1" applyAlignment="1">
      <alignment horizontal="center" vertical="top" wrapText="1"/>
    </xf>
    <xf numFmtId="4" fontId="13" fillId="0" borderId="22" xfId="1" applyNumberFormat="1" applyFont="1" applyBorder="1" applyAlignment="1">
      <alignment horizontal="right" vertical="top" wrapText="1"/>
    </xf>
    <xf numFmtId="0" fontId="13" fillId="4" borderId="23" xfId="1" applyFont="1" applyFill="1" applyBorder="1" applyAlignment="1">
      <alignment horizontal="center" vertical="top" wrapText="1"/>
    </xf>
    <xf numFmtId="4" fontId="13" fillId="4" borderId="27" xfId="1" applyNumberFormat="1" applyFont="1" applyFill="1" applyBorder="1" applyAlignment="1">
      <alignment horizontal="right" vertical="top" wrapText="1"/>
    </xf>
    <xf numFmtId="4" fontId="13" fillId="4" borderId="23" xfId="1" applyNumberFormat="1" applyFont="1" applyFill="1" applyBorder="1" applyAlignment="1">
      <alignment vertical="top"/>
    </xf>
    <xf numFmtId="0" fontId="13" fillId="0" borderId="17" xfId="1" applyFont="1" applyBorder="1" applyAlignment="1">
      <alignment horizontal="center" vertical="top" wrapText="1"/>
    </xf>
    <xf numFmtId="0" fontId="1" fillId="0" borderId="35" xfId="1" applyBorder="1" applyAlignment="1">
      <alignment vertical="center"/>
    </xf>
    <xf numFmtId="0" fontId="1" fillId="0" borderId="36" xfId="1" applyBorder="1" applyAlignment="1">
      <alignment vertical="center"/>
    </xf>
    <xf numFmtId="0" fontId="18" fillId="0" borderId="36" xfId="1" applyFont="1" applyBorder="1" applyAlignment="1">
      <alignment horizontal="right" vertical="center"/>
    </xf>
    <xf numFmtId="4" fontId="18" fillId="0" borderId="36" xfId="1" applyNumberFormat="1" applyFont="1" applyBorder="1" applyAlignment="1">
      <alignment vertical="center"/>
    </xf>
    <xf numFmtId="4" fontId="18" fillId="0" borderId="35" xfId="1" applyNumberFormat="1" applyFont="1" applyBorder="1" applyAlignment="1">
      <alignment vertical="center"/>
    </xf>
    <xf numFmtId="0" fontId="19" fillId="0" borderId="0" xfId="1" applyFont="1" applyAlignment="1">
      <alignment vertical="top"/>
    </xf>
    <xf numFmtId="0" fontId="19" fillId="0" borderId="0" xfId="1" applyFont="1" applyAlignment="1">
      <alignment vertical="top" wrapText="1"/>
    </xf>
    <xf numFmtId="4" fontId="19" fillId="0" borderId="0" xfId="1" applyNumberFormat="1" applyFont="1" applyAlignment="1">
      <alignment vertical="top"/>
    </xf>
    <xf numFmtId="0" fontId="25" fillId="0" borderId="0" xfId="14" applyFont="1"/>
    <xf numFmtId="0" fontId="3" fillId="0" borderId="0" xfId="2" applyFont="1" applyAlignment="1">
      <alignment wrapText="1"/>
    </xf>
    <xf numFmtId="0" fontId="27" fillId="0" borderId="0" xfId="13" applyNumberFormat="1" applyFont="1" applyFill="1" applyBorder="1" applyAlignment="1" applyProtection="1">
      <alignment horizontal="left"/>
      <protection locked="0"/>
    </xf>
    <xf numFmtId="0" fontId="3" fillId="0" borderId="0" xfId="2" applyFont="1" applyAlignment="1"/>
    <xf numFmtId="0" fontId="26" fillId="0" borderId="0" xfId="14" applyFont="1" applyAlignment="1">
      <alignment horizontal="left"/>
    </xf>
    <xf numFmtId="0" fontId="5" fillId="0" borderId="0" xfId="2" applyFont="1" applyAlignment="1">
      <alignment wrapText="1"/>
    </xf>
    <xf numFmtId="0" fontId="28" fillId="0" borderId="0" xfId="14" applyFont="1" applyAlignment="1">
      <alignment horizontal="center" vertical="center"/>
    </xf>
    <xf numFmtId="0" fontId="29" fillId="0" borderId="0" xfId="14" applyFont="1"/>
    <xf numFmtId="0" fontId="31" fillId="0" borderId="0" xfId="14" applyFont="1" applyBorder="1" applyAlignment="1">
      <alignment vertical="center"/>
    </xf>
    <xf numFmtId="0" fontId="32" fillId="0" borderId="0" xfId="14" applyFont="1" applyBorder="1" applyAlignment="1">
      <alignment horizontal="right" vertical="center" wrapText="1"/>
    </xf>
    <xf numFmtId="4" fontId="32" fillId="0" borderId="0" xfId="14" applyNumberFormat="1" applyFont="1" applyBorder="1" applyAlignment="1">
      <alignment horizontal="right" vertical="center"/>
    </xf>
    <xf numFmtId="0" fontId="33" fillId="0" borderId="39" xfId="14" applyFont="1" applyBorder="1" applyAlignment="1">
      <alignment horizontal="center" vertical="center"/>
    </xf>
    <xf numFmtId="0" fontId="34" fillId="0" borderId="40" xfId="14" applyFont="1" applyBorder="1" applyAlignment="1">
      <alignment horizontal="center" vertical="center"/>
    </xf>
    <xf numFmtId="0" fontId="35" fillId="0" borderId="41" xfId="14" applyFont="1" applyBorder="1" applyAlignment="1">
      <alignment horizontal="center" vertical="center"/>
    </xf>
    <xf numFmtId="0" fontId="35" fillId="0" borderId="42" xfId="14" applyFont="1" applyBorder="1" applyAlignment="1">
      <alignment horizontal="left" vertical="center"/>
    </xf>
    <xf numFmtId="4" fontId="37" fillId="0" borderId="44" xfId="14" applyNumberFormat="1" applyFont="1" applyBorder="1" applyAlignment="1">
      <alignment horizontal="right" vertical="center" wrapText="1"/>
    </xf>
    <xf numFmtId="0" fontId="38" fillId="0" borderId="46" xfId="14" applyFont="1" applyBorder="1" applyAlignment="1">
      <alignment vertical="center" wrapText="1"/>
    </xf>
    <xf numFmtId="4" fontId="38" fillId="0" borderId="48" xfId="14" applyNumberFormat="1" applyFont="1" applyBorder="1" applyAlignment="1">
      <alignment horizontal="right" vertical="center"/>
    </xf>
    <xf numFmtId="164" fontId="39" fillId="7" borderId="49" xfId="14" applyNumberFormat="1" applyFont="1" applyFill="1" applyBorder="1" applyAlignment="1">
      <alignment horizontal="left" vertical="top" wrapText="1"/>
    </xf>
    <xf numFmtId="0" fontId="25" fillId="7" borderId="49" xfId="14" applyFont="1" applyFill="1" applyBorder="1" applyAlignment="1">
      <alignment vertical="top" wrapText="1"/>
    </xf>
    <xf numFmtId="0" fontId="25" fillId="7" borderId="50" xfId="14" applyFont="1" applyFill="1" applyBorder="1" applyAlignment="1">
      <alignment vertical="top" wrapText="1"/>
    </xf>
    <xf numFmtId="0" fontId="39" fillId="7" borderId="51" xfId="14" applyFont="1" applyFill="1" applyBorder="1" applyAlignment="1">
      <alignment horizontal="left" vertical="top" wrapText="1"/>
    </xf>
    <xf numFmtId="4" fontId="39" fillId="7" borderId="49" xfId="14" applyNumberFormat="1" applyFont="1" applyFill="1" applyBorder="1" applyAlignment="1">
      <alignment horizontal="right" vertical="center"/>
    </xf>
    <xf numFmtId="0" fontId="25" fillId="0" borderId="52" xfId="14" applyFont="1" applyFill="1" applyBorder="1" applyAlignment="1">
      <alignment vertical="top" wrapText="1"/>
    </xf>
    <xf numFmtId="165" fontId="28" fillId="8" borderId="49" xfId="14" applyNumberFormat="1" applyFont="1" applyFill="1" applyBorder="1" applyAlignment="1">
      <alignment horizontal="left" vertical="top" wrapText="1"/>
    </xf>
    <xf numFmtId="0" fontId="25" fillId="8" borderId="50" xfId="14" applyFont="1" applyFill="1" applyBorder="1" applyAlignment="1">
      <alignment vertical="top" wrapText="1"/>
    </xf>
    <xf numFmtId="0" fontId="28" fillId="8" borderId="51" xfId="14" applyFont="1" applyFill="1" applyBorder="1" applyAlignment="1">
      <alignment horizontal="left" vertical="top" wrapText="1"/>
    </xf>
    <xf numFmtId="4" fontId="28" fillId="8" borderId="49" xfId="14" applyNumberFormat="1" applyFont="1" applyFill="1" applyBorder="1" applyAlignment="1">
      <alignment horizontal="right" vertical="center"/>
    </xf>
    <xf numFmtId="0" fontId="25" fillId="0" borderId="53" xfId="14" applyFont="1" applyFill="1" applyBorder="1" applyAlignment="1">
      <alignment vertical="top" wrapText="1"/>
    </xf>
    <xf numFmtId="0" fontId="25" fillId="0" borderId="52" xfId="14" applyFont="1" applyBorder="1" applyAlignment="1">
      <alignment vertical="top" wrapText="1"/>
    </xf>
    <xf numFmtId="166" fontId="28" fillId="0" borderId="50" xfId="14" applyNumberFormat="1" applyFont="1" applyBorder="1" applyAlignment="1">
      <alignment horizontal="left" vertical="top" wrapText="1"/>
    </xf>
    <xf numFmtId="0" fontId="28" fillId="0" borderId="51" xfId="14" applyFont="1" applyBorder="1" applyAlignment="1">
      <alignment horizontal="left" vertical="top" wrapText="1"/>
    </xf>
    <xf numFmtId="4" fontId="28" fillId="0" borderId="49" xfId="14" applyNumberFormat="1" applyFont="1" applyBorder="1" applyAlignment="1">
      <alignment horizontal="right" vertical="center"/>
    </xf>
    <xf numFmtId="4" fontId="25" fillId="0" borderId="54" xfId="14" applyNumberFormat="1" applyFont="1" applyBorder="1" applyAlignment="1">
      <alignment vertical="center"/>
    </xf>
    <xf numFmtId="0" fontId="25" fillId="8" borderId="55" xfId="14" applyFont="1" applyFill="1" applyBorder="1" applyAlignment="1">
      <alignment vertical="top" wrapText="1"/>
    </xf>
    <xf numFmtId="0" fontId="28" fillId="8" borderId="56" xfId="14" applyFont="1" applyFill="1" applyBorder="1" applyAlignment="1">
      <alignment horizontal="left" vertical="top" wrapText="1"/>
    </xf>
    <xf numFmtId="4" fontId="28" fillId="8" borderId="52" xfId="14" applyNumberFormat="1" applyFont="1" applyFill="1" applyBorder="1" applyAlignment="1">
      <alignment horizontal="right" vertical="center"/>
    </xf>
    <xf numFmtId="0" fontId="25" fillId="0" borderId="44" xfId="14" applyFont="1" applyFill="1" applyBorder="1" applyAlignment="1">
      <alignment vertical="top" wrapText="1"/>
    </xf>
    <xf numFmtId="0" fontId="25" fillId="0" borderId="57" xfId="14" applyFont="1" applyBorder="1" applyAlignment="1">
      <alignment vertical="top" wrapText="1"/>
    </xf>
    <xf numFmtId="166" fontId="28" fillId="0" borderId="58" xfId="14" applyNumberFormat="1" applyFont="1" applyBorder="1" applyAlignment="1">
      <alignment horizontal="left" vertical="top" wrapText="1"/>
    </xf>
    <xf numFmtId="0" fontId="28" fillId="0" borderId="59" xfId="14" applyFont="1" applyBorder="1" applyAlignment="1">
      <alignment horizontal="left" vertical="top" wrapText="1"/>
    </xf>
    <xf numFmtId="4" fontId="28" fillId="0" borderId="59" xfId="14" applyNumberFormat="1" applyFont="1" applyBorder="1" applyAlignment="1">
      <alignment horizontal="right" vertical="center"/>
    </xf>
    <xf numFmtId="4" fontId="25" fillId="0" borderId="10" xfId="14" applyNumberFormat="1" applyFont="1" applyBorder="1" applyAlignment="1">
      <alignment vertical="center"/>
    </xf>
    <xf numFmtId="0" fontId="29" fillId="0" borderId="61" xfId="14" applyFont="1" applyBorder="1" applyAlignment="1">
      <alignment vertical="center" wrapText="1"/>
    </xf>
    <xf numFmtId="4" fontId="29" fillId="0" borderId="53" xfId="14" applyNumberFormat="1" applyFont="1" applyBorder="1" applyAlignment="1">
      <alignment vertical="center"/>
    </xf>
    <xf numFmtId="0" fontId="26" fillId="9" borderId="62" xfId="14" applyFont="1" applyFill="1" applyBorder="1" applyAlignment="1">
      <alignment horizontal="left" vertical="center" wrapText="1"/>
    </xf>
    <xf numFmtId="0" fontId="40" fillId="9" borderId="23" xfId="14" applyFont="1" applyFill="1" applyBorder="1" applyAlignment="1">
      <alignment horizontal="left" vertical="center" wrapText="1"/>
    </xf>
    <xf numFmtId="0" fontId="26" fillId="9" borderId="32" xfId="14" applyFont="1" applyFill="1" applyBorder="1" applyAlignment="1">
      <alignment horizontal="left" vertical="center" wrapText="1"/>
    </xf>
    <xf numFmtId="4" fontId="40" fillId="9" borderId="54" xfId="14" applyNumberFormat="1" applyFont="1" applyFill="1" applyBorder="1" applyAlignment="1">
      <alignment vertical="center"/>
    </xf>
    <xf numFmtId="0" fontId="25" fillId="10" borderId="23" xfId="14" applyFont="1" applyFill="1" applyBorder="1" applyAlignment="1">
      <alignment horizontal="left" vertical="center" wrapText="1"/>
    </xf>
    <xf numFmtId="0" fontId="25" fillId="10" borderId="32" xfId="14" applyFont="1" applyFill="1" applyBorder="1" applyAlignment="1">
      <alignment horizontal="left" vertical="center" wrapText="1"/>
    </xf>
    <xf numFmtId="4" fontId="25" fillId="10" borderId="63" xfId="14" applyNumberFormat="1" applyFont="1" applyFill="1" applyBorder="1" applyAlignment="1">
      <alignment vertical="center"/>
    </xf>
    <xf numFmtId="0" fontId="29" fillId="0" borderId="22" xfId="14" applyFont="1" applyBorder="1" applyAlignment="1">
      <alignment horizontal="left" vertical="center" wrapText="1"/>
    </xf>
    <xf numFmtId="0" fontId="25" fillId="0" borderId="22" xfId="14" applyFont="1" applyBorder="1" applyAlignment="1">
      <alignment horizontal="left" vertical="top" wrapText="1"/>
    </xf>
    <xf numFmtId="0" fontId="28" fillId="0" borderId="56" xfId="14" applyFont="1" applyBorder="1" applyAlignment="1">
      <alignment horizontal="left" vertical="top" wrapText="1"/>
    </xf>
    <xf numFmtId="4" fontId="25" fillId="0" borderId="53" xfId="14" applyNumberFormat="1" applyFont="1" applyBorder="1" applyAlignment="1">
      <alignment vertical="center"/>
    </xf>
    <xf numFmtId="4" fontId="25" fillId="0" borderId="64" xfId="14" applyNumberFormat="1" applyFont="1" applyBorder="1" applyAlignment="1">
      <alignment vertical="center"/>
    </xf>
    <xf numFmtId="0" fontId="29" fillId="10" borderId="23" xfId="14" applyFont="1" applyFill="1" applyBorder="1" applyAlignment="1">
      <alignment horizontal="left" vertical="center" wrapText="1"/>
    </xf>
    <xf numFmtId="0" fontId="25" fillId="10" borderId="23" xfId="14" applyFont="1" applyFill="1" applyBorder="1" applyAlignment="1">
      <alignment horizontal="left" vertical="top" wrapText="1"/>
    </xf>
    <xf numFmtId="0" fontId="28" fillId="10" borderId="23" xfId="14" applyFont="1" applyFill="1" applyBorder="1" applyAlignment="1">
      <alignment horizontal="left" vertical="top" wrapText="1"/>
    </xf>
    <xf numFmtId="4" fontId="29" fillId="10" borderId="23" xfId="14" applyNumberFormat="1" applyFont="1" applyFill="1" applyBorder="1"/>
    <xf numFmtId="0" fontId="29" fillId="0" borderId="17" xfId="14" applyFont="1" applyBorder="1" applyAlignment="1">
      <alignment horizontal="left" vertical="center" wrapText="1"/>
    </xf>
    <xf numFmtId="0" fontId="25" fillId="0" borderId="17" xfId="14" applyFont="1" applyBorder="1" applyAlignment="1">
      <alignment horizontal="left" vertical="top" wrapText="1"/>
    </xf>
    <xf numFmtId="4" fontId="25" fillId="11" borderId="17" xfId="14" applyNumberFormat="1" applyFont="1" applyFill="1" applyBorder="1" applyAlignment="1">
      <alignment vertical="center" wrapText="1"/>
    </xf>
    <xf numFmtId="4" fontId="25" fillId="11" borderId="17" xfId="14" applyNumberFormat="1" applyFont="1" applyFill="1" applyBorder="1" applyAlignment="1">
      <alignment vertical="center"/>
    </xf>
    <xf numFmtId="0" fontId="26" fillId="9" borderId="23" xfId="14" applyFont="1" applyFill="1" applyBorder="1" applyAlignment="1">
      <alignment horizontal="left" vertical="center" wrapText="1"/>
    </xf>
    <xf numFmtId="0" fontId="26" fillId="9" borderId="47" xfId="14" applyFont="1" applyFill="1" applyBorder="1" applyAlignment="1">
      <alignment horizontal="left" vertical="center" wrapText="1"/>
    </xf>
    <xf numFmtId="4" fontId="26" fillId="9" borderId="63" xfId="14" applyNumberFormat="1" applyFont="1" applyFill="1" applyBorder="1" applyAlignment="1">
      <alignment horizontal="right" vertical="center"/>
    </xf>
    <xf numFmtId="0" fontId="26" fillId="11" borderId="61" xfId="14" applyFont="1" applyFill="1" applyBorder="1" applyAlignment="1">
      <alignment horizontal="left" vertical="center" wrapText="1"/>
    </xf>
    <xf numFmtId="0" fontId="40" fillId="10" borderId="23" xfId="14" applyFont="1" applyFill="1" applyBorder="1" applyAlignment="1">
      <alignment horizontal="left" vertical="center" wrapText="1"/>
    </xf>
    <xf numFmtId="0" fontId="40" fillId="10" borderId="47" xfId="14" applyFont="1" applyFill="1" applyBorder="1" applyAlignment="1">
      <alignment horizontal="left" vertical="center" wrapText="1"/>
    </xf>
    <xf numFmtId="4" fontId="40" fillId="10" borderId="63" xfId="14" applyNumberFormat="1" applyFont="1" applyFill="1" applyBorder="1" applyAlignment="1">
      <alignment horizontal="right" vertical="center"/>
    </xf>
    <xf numFmtId="0" fontId="26" fillId="11" borderId="23" xfId="14" applyFont="1" applyFill="1" applyBorder="1" applyAlignment="1">
      <alignment horizontal="left" vertical="center" wrapText="1"/>
    </xf>
    <xf numFmtId="0" fontId="25" fillId="0" borderId="23" xfId="14" applyFont="1" applyBorder="1" applyAlignment="1">
      <alignment horizontal="left" vertical="top" wrapText="1"/>
    </xf>
    <xf numFmtId="0" fontId="28" fillId="0" borderId="67" xfId="14" applyFont="1" applyBorder="1" applyAlignment="1">
      <alignment horizontal="left" vertical="top" wrapText="1"/>
    </xf>
    <xf numFmtId="4" fontId="40" fillId="11" borderId="63" xfId="14" applyNumberFormat="1" applyFont="1" applyFill="1" applyBorder="1" applyAlignment="1">
      <alignment horizontal="right" vertical="center"/>
    </xf>
    <xf numFmtId="0" fontId="25" fillId="0" borderId="61" xfId="14" applyFont="1" applyBorder="1" applyAlignment="1">
      <alignment vertical="center" wrapText="1"/>
    </xf>
    <xf numFmtId="0" fontId="25" fillId="10" borderId="47" xfId="14" applyFont="1" applyFill="1" applyBorder="1" applyAlignment="1">
      <alignment horizontal="left" vertical="center" wrapText="1"/>
    </xf>
    <xf numFmtId="0" fontId="29" fillId="0" borderId="68" xfId="14" applyFont="1" applyBorder="1" applyAlignment="1">
      <alignment vertical="center" wrapText="1"/>
    </xf>
    <xf numFmtId="0" fontId="29" fillId="0" borderId="23" xfId="14" applyFont="1" applyBorder="1" applyAlignment="1">
      <alignment horizontal="left" vertical="center" wrapText="1"/>
    </xf>
    <xf numFmtId="4" fontId="25" fillId="0" borderId="63" xfId="14" applyNumberFormat="1" applyFont="1" applyBorder="1" applyAlignment="1">
      <alignment vertical="center"/>
    </xf>
    <xf numFmtId="4" fontId="29" fillId="0" borderId="54" xfId="14" applyNumberFormat="1" applyFont="1" applyBorder="1" applyAlignment="1">
      <alignment vertical="center"/>
    </xf>
    <xf numFmtId="0" fontId="25" fillId="0" borderId="45" xfId="14" applyFont="1" applyBorder="1" applyAlignment="1">
      <alignment vertical="top" wrapText="1"/>
    </xf>
    <xf numFmtId="0" fontId="25" fillId="0" borderId="69" xfId="14" applyFont="1" applyBorder="1" applyAlignment="1">
      <alignment vertical="top" wrapText="1"/>
    </xf>
    <xf numFmtId="166" fontId="28" fillId="0" borderId="70" xfId="14" applyNumberFormat="1" applyFont="1" applyBorder="1" applyAlignment="1">
      <alignment horizontal="left" vertical="top" wrapText="1"/>
    </xf>
    <xf numFmtId="4" fontId="28" fillId="0" borderId="69" xfId="14" applyNumberFormat="1" applyFont="1" applyBorder="1" applyAlignment="1">
      <alignment horizontal="right" vertical="center"/>
    </xf>
    <xf numFmtId="0" fontId="41" fillId="7" borderId="51" xfId="14" applyFont="1" applyFill="1" applyBorder="1" applyAlignment="1">
      <alignment horizontal="left" vertical="top" wrapText="1"/>
    </xf>
    <xf numFmtId="0" fontId="25" fillId="7" borderId="63" xfId="14" applyFont="1" applyFill="1" applyBorder="1" applyAlignment="1">
      <alignment vertical="top" wrapText="1"/>
    </xf>
    <xf numFmtId="166" fontId="28" fillId="7" borderId="71" xfId="14" applyNumberFormat="1" applyFont="1" applyFill="1" applyBorder="1" applyAlignment="1">
      <alignment horizontal="left" vertical="top" wrapText="1"/>
    </xf>
    <xf numFmtId="0" fontId="25" fillId="0" borderId="61" xfId="14" applyFont="1" applyBorder="1" applyAlignment="1">
      <alignment vertical="top" wrapText="1"/>
    </xf>
    <xf numFmtId="0" fontId="25" fillId="8" borderId="69" xfId="14" applyFont="1" applyFill="1" applyBorder="1" applyAlignment="1">
      <alignment horizontal="left" vertical="top" wrapText="1"/>
    </xf>
    <xf numFmtId="166" fontId="28" fillId="8" borderId="72" xfId="14" applyNumberFormat="1" applyFont="1" applyFill="1" applyBorder="1" applyAlignment="1">
      <alignment horizontal="left" vertical="top" wrapText="1"/>
    </xf>
    <xf numFmtId="0" fontId="28" fillId="8" borderId="67" xfId="14" applyFont="1" applyFill="1" applyBorder="1" applyAlignment="1">
      <alignment horizontal="left" vertical="top" wrapText="1"/>
    </xf>
    <xf numFmtId="4" fontId="28" fillId="8" borderId="69" xfId="14" applyNumberFormat="1" applyFont="1" applyFill="1" applyBorder="1" applyAlignment="1">
      <alignment horizontal="right" vertical="center"/>
    </xf>
    <xf numFmtId="0" fontId="25" fillId="0" borderId="53" xfId="14" applyFont="1" applyBorder="1" applyAlignment="1">
      <alignment vertical="top" wrapText="1"/>
    </xf>
    <xf numFmtId="0" fontId="25" fillId="0" borderId="63" xfId="14" applyFont="1" applyBorder="1" applyAlignment="1">
      <alignment vertical="top" wrapText="1"/>
    </xf>
    <xf numFmtId="166" fontId="28" fillId="0" borderId="71" xfId="14" applyNumberFormat="1" applyFont="1" applyBorder="1" applyAlignment="1">
      <alignment horizontal="left" vertical="top" wrapText="1"/>
    </xf>
    <xf numFmtId="0" fontId="28" fillId="0" borderId="46" xfId="14" applyFont="1" applyBorder="1" applyAlignment="1">
      <alignment horizontal="left" vertical="top" wrapText="1"/>
    </xf>
    <xf numFmtId="4" fontId="28" fillId="0" borderId="63" xfId="14" applyNumberFormat="1" applyFont="1" applyBorder="1" applyAlignment="1">
      <alignment horizontal="right" vertical="center"/>
    </xf>
    <xf numFmtId="4" fontId="25" fillId="0" borderId="45" xfId="14" applyNumberFormat="1" applyFont="1" applyBorder="1" applyAlignment="1">
      <alignment vertical="center"/>
    </xf>
    <xf numFmtId="0" fontId="25" fillId="8" borderId="63" xfId="14" applyFont="1" applyFill="1" applyBorder="1" applyAlignment="1">
      <alignment horizontal="left" vertical="top" wrapText="1"/>
    </xf>
    <xf numFmtId="166" fontId="28" fillId="8" borderId="0" xfId="14" applyNumberFormat="1" applyFont="1" applyFill="1" applyBorder="1" applyAlignment="1">
      <alignment horizontal="left" vertical="top" wrapText="1"/>
    </xf>
    <xf numFmtId="0" fontId="28" fillId="8" borderId="46" xfId="14" applyFont="1" applyFill="1" applyBorder="1" applyAlignment="1">
      <alignment horizontal="left" vertical="top" wrapText="1"/>
    </xf>
    <xf numFmtId="4" fontId="28" fillId="8" borderId="53" xfId="14" applyNumberFormat="1" applyFont="1" applyFill="1" applyBorder="1" applyAlignment="1">
      <alignment horizontal="right" vertical="center"/>
    </xf>
    <xf numFmtId="0" fontId="29" fillId="0" borderId="73" xfId="14" applyFont="1" applyBorder="1" applyAlignment="1">
      <alignment vertical="top" wrapText="1"/>
    </xf>
    <xf numFmtId="4" fontId="42" fillId="0" borderId="54" xfId="14" applyNumberFormat="1" applyFont="1" applyBorder="1" applyAlignment="1">
      <alignment horizontal="right" vertical="center"/>
    </xf>
    <xf numFmtId="0" fontId="26" fillId="5" borderId="62" xfId="14" applyFont="1" applyFill="1" applyBorder="1" applyAlignment="1">
      <alignment horizontal="left" vertical="top" wrapText="1"/>
    </xf>
    <xf numFmtId="0" fontId="25" fillId="5" borderId="23" xfId="14" applyFont="1" applyFill="1" applyBorder="1" applyAlignment="1">
      <alignment vertical="top" wrapText="1"/>
    </xf>
    <xf numFmtId="166" fontId="28" fillId="5" borderId="23" xfId="14" applyNumberFormat="1" applyFont="1" applyFill="1" applyBorder="1" applyAlignment="1">
      <alignment horizontal="left" vertical="top" wrapText="1"/>
    </xf>
    <xf numFmtId="0" fontId="42" fillId="5" borderId="32" xfId="14" applyFont="1" applyFill="1" applyBorder="1" applyAlignment="1">
      <alignment horizontal="left" vertical="top" wrapText="1"/>
    </xf>
    <xf numFmtId="4" fontId="28" fillId="5" borderId="54" xfId="14" applyNumberFormat="1" applyFont="1" applyFill="1" applyBorder="1" applyAlignment="1">
      <alignment horizontal="right" vertical="center"/>
    </xf>
    <xf numFmtId="0" fontId="26" fillId="11" borderId="62" xfId="14" applyFont="1" applyFill="1" applyBorder="1" applyAlignment="1">
      <alignment horizontal="left" vertical="top" wrapText="1"/>
    </xf>
    <xf numFmtId="166" fontId="28" fillId="10" borderId="23" xfId="14" applyNumberFormat="1" applyFont="1" applyFill="1" applyBorder="1" applyAlignment="1">
      <alignment horizontal="left" vertical="top" wrapText="1"/>
    </xf>
    <xf numFmtId="0" fontId="42" fillId="10" borderId="32" xfId="14" applyFont="1" applyFill="1" applyBorder="1" applyAlignment="1">
      <alignment horizontal="left" vertical="top" wrapText="1"/>
    </xf>
    <xf numFmtId="4" fontId="28" fillId="10" borderId="54" xfId="14" applyNumberFormat="1" applyFont="1" applyFill="1" applyBorder="1" applyAlignment="1">
      <alignment horizontal="right" vertical="center"/>
    </xf>
    <xf numFmtId="0" fontId="25" fillId="0" borderId="62" xfId="14" applyFont="1" applyBorder="1" applyAlignment="1">
      <alignment vertical="top" wrapText="1"/>
    </xf>
    <xf numFmtId="0" fontId="25" fillId="0" borderId="23" xfId="14" applyFont="1" applyBorder="1" applyAlignment="1">
      <alignment vertical="top" wrapText="1"/>
    </xf>
    <xf numFmtId="166" fontId="28" fillId="0" borderId="23" xfId="14" applyNumberFormat="1" applyFont="1" applyBorder="1" applyAlignment="1">
      <alignment horizontal="left" vertical="top" wrapText="1"/>
    </xf>
    <xf numFmtId="0" fontId="28" fillId="0" borderId="32" xfId="14" applyFont="1" applyBorder="1" applyAlignment="1">
      <alignment horizontal="left" vertical="top" wrapText="1"/>
    </xf>
    <xf numFmtId="4" fontId="28" fillId="0" borderId="54" xfId="14" applyNumberFormat="1" applyFont="1" applyBorder="1" applyAlignment="1">
      <alignment horizontal="right" vertical="center"/>
    </xf>
    <xf numFmtId="0" fontId="29" fillId="0" borderId="75" xfId="14" applyFont="1" applyFill="1" applyBorder="1" applyAlignment="1">
      <alignment vertical="center" wrapText="1"/>
    </xf>
    <xf numFmtId="4" fontId="29" fillId="0" borderId="48" xfId="14" applyNumberFormat="1" applyFont="1" applyBorder="1" applyAlignment="1">
      <alignment horizontal="right" vertical="center"/>
    </xf>
    <xf numFmtId="4" fontId="39" fillId="7" borderId="63" xfId="14" applyNumberFormat="1" applyFont="1" applyFill="1" applyBorder="1" applyAlignment="1">
      <alignment horizontal="right" vertical="center"/>
    </xf>
    <xf numFmtId="0" fontId="25" fillId="0" borderId="49" xfId="14" applyFont="1" applyBorder="1" applyAlignment="1">
      <alignment vertical="top" wrapText="1"/>
    </xf>
    <xf numFmtId="0" fontId="29" fillId="0" borderId="61" xfId="14" applyFont="1" applyFill="1" applyBorder="1" applyAlignment="1">
      <alignment vertical="center" wrapText="1"/>
    </xf>
    <xf numFmtId="4" fontId="29" fillId="0" borderId="63" xfId="14" applyNumberFormat="1" applyFont="1" applyBorder="1" applyAlignment="1">
      <alignment vertical="center"/>
    </xf>
    <xf numFmtId="0" fontId="26" fillId="5" borderId="62" xfId="14" applyFont="1" applyFill="1" applyBorder="1" applyAlignment="1">
      <alignment vertical="center" wrapText="1"/>
    </xf>
    <xf numFmtId="0" fontId="26" fillId="5" borderId="23" xfId="14" applyFont="1" applyFill="1" applyBorder="1" applyAlignment="1">
      <alignment horizontal="left" vertical="center" wrapText="1"/>
    </xf>
    <xf numFmtId="0" fontId="26" fillId="5" borderId="32" xfId="14" applyFont="1" applyFill="1" applyBorder="1" applyAlignment="1">
      <alignment horizontal="left" vertical="center" wrapText="1"/>
    </xf>
    <xf numFmtId="4" fontId="26" fillId="5" borderId="63" xfId="14" applyNumberFormat="1" applyFont="1" applyFill="1" applyBorder="1" applyAlignment="1">
      <alignment vertical="center"/>
    </xf>
    <xf numFmtId="0" fontId="29" fillId="0" borderId="62" xfId="14" applyFont="1" applyFill="1" applyBorder="1" applyAlignment="1">
      <alignment vertical="center" wrapText="1"/>
    </xf>
    <xf numFmtId="0" fontId="25" fillId="0" borderId="23" xfId="14" applyFont="1" applyFill="1" applyBorder="1" applyAlignment="1">
      <alignment horizontal="left" vertical="center" wrapText="1"/>
    </xf>
    <xf numFmtId="0" fontId="25" fillId="0" borderId="23" xfId="14" applyFont="1" applyFill="1" applyBorder="1" applyAlignment="1">
      <alignment horizontal="left" vertical="top" wrapText="1"/>
    </xf>
    <xf numFmtId="164" fontId="39" fillId="7" borderId="63" xfId="14" quotePrefix="1" applyNumberFormat="1" applyFont="1" applyFill="1" applyBorder="1" applyAlignment="1">
      <alignment horizontal="left" vertical="top" wrapText="1"/>
    </xf>
    <xf numFmtId="0" fontId="25" fillId="7" borderId="71" xfId="14" applyFont="1" applyFill="1" applyBorder="1" applyAlignment="1">
      <alignment vertical="top" wrapText="1"/>
    </xf>
    <xf numFmtId="0" fontId="39" fillId="7" borderId="46" xfId="14" applyFont="1" applyFill="1" applyBorder="1" applyAlignment="1">
      <alignment horizontal="left" vertical="top" wrapText="1"/>
    </xf>
    <xf numFmtId="165" fontId="28" fillId="8" borderId="49" xfId="14" quotePrefix="1" applyNumberFormat="1" applyFont="1" applyFill="1" applyBorder="1" applyAlignment="1">
      <alignment horizontal="left" vertical="top" wrapText="1"/>
    </xf>
    <xf numFmtId="166" fontId="28" fillId="0" borderId="55" xfId="14" applyNumberFormat="1" applyFont="1" applyBorder="1" applyAlignment="1">
      <alignment horizontal="left" vertical="top" wrapText="1"/>
    </xf>
    <xf numFmtId="4" fontId="28" fillId="0" borderId="52" xfId="14" applyNumberFormat="1" applyFont="1" applyBorder="1" applyAlignment="1">
      <alignment horizontal="right" vertical="center"/>
    </xf>
    <xf numFmtId="0" fontId="26" fillId="5" borderId="54" xfId="14" applyFont="1" applyFill="1" applyBorder="1" applyAlignment="1">
      <alignment vertical="top" wrapText="1"/>
    </xf>
    <xf numFmtId="166" fontId="42" fillId="5" borderId="77" xfId="14" applyNumberFormat="1" applyFont="1" applyFill="1" applyBorder="1" applyAlignment="1">
      <alignment horizontal="left" vertical="top" wrapText="1"/>
    </xf>
    <xf numFmtId="0" fontId="42" fillId="5" borderId="73" xfId="14" applyFont="1" applyFill="1" applyBorder="1" applyAlignment="1">
      <alignment horizontal="left" vertical="top" wrapText="1"/>
    </xf>
    <xf numFmtId="4" fontId="42" fillId="5" borderId="54" xfId="14" applyNumberFormat="1" applyFont="1" applyFill="1" applyBorder="1" applyAlignment="1">
      <alignment horizontal="right" vertical="center"/>
    </xf>
    <xf numFmtId="0" fontId="25" fillId="10" borderId="54" xfId="14" applyFont="1" applyFill="1" applyBorder="1" applyAlignment="1">
      <alignment horizontal="left" vertical="top" wrapText="1"/>
    </xf>
    <xf numFmtId="166" fontId="28" fillId="10" borderId="77" xfId="14" applyNumberFormat="1" applyFont="1" applyFill="1" applyBorder="1" applyAlignment="1">
      <alignment horizontal="left" vertical="top" wrapText="1"/>
    </xf>
    <xf numFmtId="0" fontId="28" fillId="10" borderId="73" xfId="14" applyFont="1" applyFill="1" applyBorder="1" applyAlignment="1">
      <alignment horizontal="left" vertical="top" wrapText="1"/>
    </xf>
    <xf numFmtId="166" fontId="28" fillId="0" borderId="78" xfId="14" applyNumberFormat="1" applyFont="1" applyBorder="1" applyAlignment="1">
      <alignment horizontal="left" vertical="top" wrapText="1"/>
    </xf>
    <xf numFmtId="0" fontId="28" fillId="0" borderId="61" xfId="14" applyFont="1" applyBorder="1" applyAlignment="1">
      <alignment horizontal="left" vertical="top" wrapText="1"/>
    </xf>
    <xf numFmtId="4" fontId="28" fillId="0" borderId="53" xfId="14" applyNumberFormat="1" applyFont="1" applyBorder="1" applyAlignment="1">
      <alignment horizontal="right" vertical="center"/>
    </xf>
    <xf numFmtId="0" fontId="25" fillId="7" borderId="79" xfId="14" applyFont="1" applyFill="1" applyBorder="1" applyAlignment="1">
      <alignment vertical="top" wrapText="1"/>
    </xf>
    <xf numFmtId="0" fontId="39" fillId="7" borderId="80" xfId="14" applyFont="1" applyFill="1" applyBorder="1" applyAlignment="1">
      <alignment horizontal="left" vertical="top" wrapText="1"/>
    </xf>
    <xf numFmtId="4" fontId="39" fillId="7" borderId="79" xfId="14" applyNumberFormat="1" applyFont="1" applyFill="1" applyBorder="1" applyAlignment="1">
      <alignment horizontal="right" vertical="center"/>
    </xf>
    <xf numFmtId="165" fontId="28" fillId="8" borderId="63" xfId="14" applyNumberFormat="1" applyFont="1" applyFill="1" applyBorder="1" applyAlignment="1">
      <alignment horizontal="left" vertical="top" wrapText="1"/>
    </xf>
    <xf numFmtId="0" fontId="25" fillId="8" borderId="71" xfId="14" applyFont="1" applyFill="1" applyBorder="1" applyAlignment="1">
      <alignment vertical="top" wrapText="1"/>
    </xf>
    <xf numFmtId="4" fontId="28" fillId="8" borderId="63" xfId="14" applyNumberFormat="1" applyFont="1" applyFill="1" applyBorder="1" applyAlignment="1">
      <alignment horizontal="right" vertical="center"/>
    </xf>
    <xf numFmtId="0" fontId="25" fillId="0" borderId="44" xfId="14" applyFont="1" applyBorder="1" applyAlignment="1">
      <alignment vertical="top" wrapText="1"/>
    </xf>
    <xf numFmtId="0" fontId="29" fillId="0" borderId="44" xfId="14" applyFont="1" applyBorder="1" applyAlignment="1">
      <alignment vertical="center" wrapText="1"/>
    </xf>
    <xf numFmtId="166" fontId="38" fillId="0" borderId="39" xfId="14" applyNumberFormat="1" applyFont="1" applyBorder="1" applyAlignment="1">
      <alignment horizontal="left" vertical="center" wrapText="1"/>
    </xf>
    <xf numFmtId="0" fontId="35" fillId="0" borderId="41" xfId="14" applyFont="1" applyBorder="1" applyAlignment="1">
      <alignment horizontal="right" vertical="center" wrapText="1"/>
    </xf>
    <xf numFmtId="4" fontId="32" fillId="0" borderId="39" xfId="14" applyNumberFormat="1" applyFont="1" applyBorder="1" applyAlignment="1">
      <alignment horizontal="right" vertical="center" wrapText="1"/>
    </xf>
    <xf numFmtId="0" fontId="31" fillId="0" borderId="0" xfId="14" applyFont="1" applyBorder="1" applyAlignment="1">
      <alignment vertical="center" wrapText="1"/>
    </xf>
    <xf numFmtId="166" fontId="43" fillId="0" borderId="0" xfId="14" applyNumberFormat="1" applyFont="1" applyBorder="1" applyAlignment="1">
      <alignment horizontal="left" vertical="center" wrapText="1"/>
    </xf>
    <xf numFmtId="4" fontId="32" fillId="0" borderId="0" xfId="14" applyNumberFormat="1" applyFont="1" applyBorder="1" applyAlignment="1">
      <alignment horizontal="right" vertical="center" wrapText="1"/>
    </xf>
    <xf numFmtId="0" fontId="44" fillId="0" borderId="0" xfId="14" applyFont="1"/>
    <xf numFmtId="49" fontId="26" fillId="0" borderId="39" xfId="14" applyNumberFormat="1" applyFont="1" applyBorder="1" applyAlignment="1">
      <alignment horizontal="center" vertical="center" wrapText="1"/>
    </xf>
    <xf numFmtId="0" fontId="26" fillId="0" borderId="39" xfId="14" applyFont="1" applyBorder="1" applyAlignment="1">
      <alignment horizontal="center" vertical="center"/>
    </xf>
    <xf numFmtId="0" fontId="29" fillId="0" borderId="82" xfId="14" applyFont="1" applyBorder="1" applyAlignment="1">
      <alignment vertical="center" wrapText="1"/>
    </xf>
    <xf numFmtId="4" fontId="29" fillId="0" borderId="84" xfId="14" applyNumberFormat="1" applyFont="1" applyBorder="1" applyAlignment="1">
      <alignment vertical="center"/>
    </xf>
    <xf numFmtId="4" fontId="29" fillId="9" borderId="54" xfId="14" applyNumberFormat="1" applyFont="1" applyFill="1" applyBorder="1" applyAlignment="1">
      <alignment vertical="center"/>
    </xf>
    <xf numFmtId="0" fontId="29" fillId="0" borderId="85" xfId="14" applyFont="1" applyBorder="1"/>
    <xf numFmtId="0" fontId="29" fillId="10" borderId="23" xfId="14" applyFont="1" applyFill="1" applyBorder="1" applyAlignment="1">
      <alignment horizontal="left"/>
    </xf>
    <xf numFmtId="0" fontId="29" fillId="10" borderId="23" xfId="14" applyFont="1" applyFill="1" applyBorder="1"/>
    <xf numFmtId="0" fontId="29" fillId="10" borderId="32" xfId="14" applyFont="1" applyFill="1" applyBorder="1"/>
    <xf numFmtId="4" fontId="29" fillId="10" borderId="54" xfId="14" applyNumberFormat="1" applyFont="1" applyFill="1" applyBorder="1" applyAlignment="1">
      <alignment vertical="center"/>
    </xf>
    <xf numFmtId="0" fontId="29" fillId="0" borderId="86" xfId="14" applyFont="1" applyBorder="1"/>
    <xf numFmtId="0" fontId="29" fillId="0" borderId="23" xfId="14" applyFont="1" applyBorder="1"/>
    <xf numFmtId="0" fontId="25" fillId="0" borderId="23" xfId="14" applyFont="1" applyBorder="1" applyAlignment="1">
      <alignment horizontal="left" vertical="top"/>
    </xf>
    <xf numFmtId="0" fontId="25" fillId="0" borderId="32" xfId="14" applyFont="1" applyBorder="1" applyAlignment="1">
      <alignment horizontal="left" vertical="top" wrapText="1"/>
    </xf>
    <xf numFmtId="4" fontId="25" fillId="0" borderId="54" xfId="14" applyNumberFormat="1" applyFont="1" applyBorder="1" applyAlignment="1">
      <alignment horizontal="right" vertical="center"/>
    </xf>
    <xf numFmtId="4" fontId="29" fillId="0" borderId="54" xfId="14" applyNumberFormat="1" applyFont="1" applyBorder="1" applyAlignment="1">
      <alignment horizontal="right" vertical="center"/>
    </xf>
    <xf numFmtId="0" fontId="40" fillId="9" borderId="23" xfId="14" applyFont="1" applyFill="1" applyBorder="1" applyAlignment="1">
      <alignment horizontal="left" vertical="top" wrapText="1"/>
    </xf>
    <xf numFmtId="0" fontId="29" fillId="10" borderId="23" xfId="14" applyFont="1" applyFill="1" applyBorder="1" applyAlignment="1">
      <alignment horizontal="left" vertical="top" wrapText="1"/>
    </xf>
    <xf numFmtId="0" fontId="29" fillId="10" borderId="23" xfId="14" applyFont="1" applyFill="1" applyBorder="1" applyAlignment="1">
      <alignment vertical="top" wrapText="1"/>
    </xf>
    <xf numFmtId="0" fontId="29" fillId="10" borderId="32" xfId="14" applyFont="1" applyFill="1" applyBorder="1" applyAlignment="1">
      <alignment vertical="top" wrapText="1"/>
    </xf>
    <xf numFmtId="4" fontId="36" fillId="9" borderId="54" xfId="14" applyNumberFormat="1" applyFont="1" applyFill="1" applyBorder="1" applyAlignment="1">
      <alignment vertical="center"/>
    </xf>
    <xf numFmtId="4" fontId="29" fillId="0" borderId="64" xfId="14" applyNumberFormat="1" applyFont="1" applyBorder="1" applyAlignment="1">
      <alignment vertical="center"/>
    </xf>
    <xf numFmtId="0" fontId="35" fillId="0" borderId="41" xfId="14" applyFont="1" applyBorder="1" applyAlignment="1">
      <alignment horizontal="left" vertical="center"/>
    </xf>
    <xf numFmtId="4" fontId="37" fillId="0" borderId="39" xfId="14" applyNumberFormat="1" applyFont="1" applyBorder="1" applyAlignment="1">
      <alignment horizontal="right" vertical="center" wrapText="1"/>
    </xf>
    <xf numFmtId="0" fontId="29" fillId="0" borderId="82" xfId="14" applyFont="1" applyFill="1" applyBorder="1" applyAlignment="1">
      <alignment vertical="center" wrapText="1"/>
    </xf>
    <xf numFmtId="0" fontId="29" fillId="0" borderId="85" xfId="14" applyFont="1" applyFill="1" applyBorder="1" applyAlignment="1">
      <alignment vertical="center" wrapText="1"/>
    </xf>
    <xf numFmtId="0" fontId="25" fillId="0" borderId="22" xfId="14" applyFont="1" applyFill="1" applyBorder="1" applyAlignment="1">
      <alignment horizontal="left" vertical="center" wrapText="1"/>
    </xf>
    <xf numFmtId="0" fontId="25" fillId="0" borderId="22" xfId="14" applyFont="1" applyFill="1" applyBorder="1" applyAlignment="1">
      <alignment horizontal="left" vertical="top" wrapText="1"/>
    </xf>
    <xf numFmtId="0" fontId="28" fillId="0" borderId="88" xfId="14" applyFont="1" applyBorder="1" applyAlignment="1">
      <alignment horizontal="left" vertical="top" wrapText="1"/>
    </xf>
    <xf numFmtId="0" fontId="24" fillId="0" borderId="46" xfId="13" applyBorder="1" applyAlignment="1"/>
    <xf numFmtId="0" fontId="29" fillId="0" borderId="89" xfId="14" applyFont="1" applyBorder="1"/>
    <xf numFmtId="0" fontId="36" fillId="0" borderId="90" xfId="14" applyFont="1" applyBorder="1" applyAlignment="1">
      <alignment horizontal="right" vertical="center"/>
    </xf>
    <xf numFmtId="4" fontId="36" fillId="0" borderId="91" xfId="14" applyNumberFormat="1" applyFont="1" applyBorder="1" applyAlignment="1">
      <alignment vertical="center"/>
    </xf>
    <xf numFmtId="0" fontId="2" fillId="0" borderId="0" xfId="2"/>
    <xf numFmtId="0" fontId="2" fillId="0" borderId="0" xfId="2" applyAlignment="1">
      <alignment vertical="center"/>
    </xf>
    <xf numFmtId="49" fontId="47" fillId="0" borderId="98" xfId="2" applyNumberFormat="1" applyFont="1" applyBorder="1" applyAlignment="1">
      <alignment horizontal="center"/>
    </xf>
    <xf numFmtId="49" fontId="47" fillId="0" borderId="69" xfId="2" applyNumberFormat="1" applyFont="1" applyBorder="1" applyAlignment="1">
      <alignment horizontal="center"/>
    </xf>
    <xf numFmtId="49" fontId="47" fillId="0" borderId="67" xfId="2" applyNumberFormat="1" applyFont="1" applyBorder="1" applyAlignment="1">
      <alignment horizontal="center"/>
    </xf>
    <xf numFmtId="49" fontId="47" fillId="0" borderId="99" xfId="2" applyNumberFormat="1" applyFont="1" applyBorder="1" applyAlignment="1">
      <alignment horizontal="center"/>
    </xf>
    <xf numFmtId="49" fontId="48" fillId="0" borderId="22" xfId="2" applyNumberFormat="1" applyFont="1" applyBorder="1" applyAlignment="1">
      <alignment horizontal="center" vertical="top"/>
    </xf>
    <xf numFmtId="49" fontId="2" fillId="0" borderId="100" xfId="2" applyNumberFormat="1" applyFont="1" applyBorder="1" applyAlignment="1">
      <alignment horizontal="left" vertical="top" wrapText="1"/>
    </xf>
    <xf numFmtId="49" fontId="2" fillId="0" borderId="64" xfId="2" applyNumberFormat="1" applyFont="1" applyBorder="1" applyAlignment="1">
      <alignment horizontal="center" vertical="center"/>
    </xf>
    <xf numFmtId="4" fontId="2" fillId="0" borderId="22" xfId="2" applyNumberFormat="1" applyFont="1" applyBorder="1" applyAlignment="1">
      <alignment horizontal="right" vertical="center"/>
    </xf>
    <xf numFmtId="49" fontId="48" fillId="0" borderId="17" xfId="2" applyNumberFormat="1" applyFont="1" applyBorder="1" applyAlignment="1">
      <alignment horizontal="center" vertical="top"/>
    </xf>
    <xf numFmtId="49" fontId="49" fillId="0" borderId="103" xfId="2" applyNumberFormat="1" applyFont="1" applyBorder="1" applyAlignment="1">
      <alignment horizontal="left" vertical="top" wrapText="1"/>
    </xf>
    <xf numFmtId="49" fontId="50" fillId="0" borderId="45" xfId="2" applyNumberFormat="1" applyFont="1" applyBorder="1" applyAlignment="1">
      <alignment horizontal="center" vertical="center"/>
    </xf>
    <xf numFmtId="49" fontId="50" fillId="0" borderId="104" xfId="2" applyNumberFormat="1" applyFont="1" applyBorder="1" applyAlignment="1">
      <alignment horizontal="center" vertical="center"/>
    </xf>
    <xf numFmtId="4" fontId="50" fillId="0" borderId="17" xfId="2" applyNumberFormat="1" applyFont="1" applyBorder="1" applyAlignment="1">
      <alignment horizontal="right" vertical="center"/>
    </xf>
    <xf numFmtId="49" fontId="48" fillId="0" borderId="23" xfId="2" applyNumberFormat="1" applyFont="1" applyBorder="1" applyAlignment="1">
      <alignment horizontal="center" vertical="top"/>
    </xf>
    <xf numFmtId="49" fontId="1" fillId="0" borderId="103" xfId="2" applyNumberFormat="1" applyFont="1" applyBorder="1" applyAlignment="1">
      <alignment horizontal="left" vertical="top" wrapText="1"/>
    </xf>
    <xf numFmtId="4" fontId="1" fillId="0" borderId="45" xfId="2" applyNumberFormat="1" applyFont="1" applyBorder="1" applyAlignment="1">
      <alignment horizontal="center" vertical="center"/>
    </xf>
    <xf numFmtId="4" fontId="1" fillId="0" borderId="17" xfId="2" applyNumberFormat="1" applyFont="1" applyBorder="1" applyAlignment="1">
      <alignment horizontal="right" vertical="center"/>
    </xf>
    <xf numFmtId="49" fontId="1" fillId="0" borderId="54" xfId="2" applyNumberFormat="1" applyFont="1" applyBorder="1" applyAlignment="1">
      <alignment horizontal="left" vertical="top" wrapText="1"/>
    </xf>
    <xf numFmtId="49" fontId="1" fillId="0" borderId="54" xfId="2" applyNumberFormat="1" applyFont="1" applyBorder="1" applyAlignment="1">
      <alignment horizontal="center" vertical="center"/>
    </xf>
    <xf numFmtId="4" fontId="1" fillId="0" borderId="23" xfId="2" applyNumberFormat="1" applyFont="1" applyBorder="1" applyAlignment="1">
      <alignment horizontal="right" vertical="center"/>
    </xf>
    <xf numFmtId="49" fontId="1" fillId="0" borderId="23" xfId="2" applyNumberFormat="1" applyFont="1" applyBorder="1" applyAlignment="1">
      <alignment horizontal="left" vertical="top" wrapText="1"/>
    </xf>
    <xf numFmtId="49" fontId="1" fillId="0" borderId="23" xfId="2" applyNumberFormat="1" applyFont="1" applyBorder="1" applyAlignment="1">
      <alignment horizontal="center" vertical="center"/>
    </xf>
    <xf numFmtId="0" fontId="2" fillId="0" borderId="53" xfId="15" applyFont="1" applyBorder="1" applyAlignment="1">
      <alignment horizontal="left" vertical="top" wrapText="1"/>
    </xf>
    <xf numFmtId="49" fontId="2" fillId="0" borderId="53" xfId="2" applyNumberFormat="1" applyFont="1" applyBorder="1" applyAlignment="1">
      <alignment horizontal="center" vertical="center"/>
    </xf>
    <xf numFmtId="4" fontId="2" fillId="0" borderId="53" xfId="2" applyNumberFormat="1" applyBorder="1" applyAlignment="1">
      <alignment horizontal="right" vertical="center"/>
    </xf>
    <xf numFmtId="0" fontId="19" fillId="0" borderId="66" xfId="2" applyFont="1" applyBorder="1" applyAlignment="1">
      <alignment horizontal="center" vertical="top"/>
    </xf>
    <xf numFmtId="0" fontId="51" fillId="0" borderId="78" xfId="15" applyFont="1" applyBorder="1" applyAlignment="1">
      <alignment horizontal="left" vertical="top" wrapText="1"/>
    </xf>
    <xf numFmtId="0" fontId="54" fillId="0" borderId="66" xfId="2" applyFont="1" applyBorder="1" applyAlignment="1">
      <alignment horizontal="center" vertical="top"/>
    </xf>
    <xf numFmtId="0" fontId="54" fillId="0" borderId="96" xfId="2" applyFont="1" applyBorder="1" applyAlignment="1">
      <alignment horizontal="center" vertical="top"/>
    </xf>
    <xf numFmtId="0" fontId="2" fillId="0" borderId="78" xfId="15" applyFont="1" applyBorder="1" applyAlignment="1">
      <alignment horizontal="left" vertical="top" wrapText="1"/>
    </xf>
    <xf numFmtId="0" fontId="54" fillId="0" borderId="30" xfId="2" applyFont="1" applyBorder="1" applyAlignment="1">
      <alignment horizontal="center" vertical="top"/>
    </xf>
    <xf numFmtId="0" fontId="2" fillId="0" borderId="23" xfId="15" applyFont="1" applyBorder="1" applyAlignment="1">
      <alignment horizontal="left" vertical="top" wrapText="1"/>
    </xf>
    <xf numFmtId="0" fontId="1" fillId="0" borderId="23" xfId="2" applyNumberFormat="1" applyFont="1" applyBorder="1" applyAlignment="1">
      <alignment horizontal="center" vertical="center"/>
    </xf>
    <xf numFmtId="0" fontId="50" fillId="0" borderId="23" xfId="2" applyNumberFormat="1" applyFont="1" applyBorder="1" applyAlignment="1">
      <alignment horizontal="center" vertical="center"/>
    </xf>
    <xf numFmtId="4" fontId="14" fillId="0" borderId="23" xfId="2" applyNumberFormat="1" applyFont="1" applyBorder="1" applyAlignment="1">
      <alignment horizontal="right" vertical="center"/>
    </xf>
    <xf numFmtId="0" fontId="54" fillId="0" borderId="106" xfId="2" applyFont="1" applyBorder="1" applyAlignment="1">
      <alignment horizontal="center" vertical="top"/>
    </xf>
    <xf numFmtId="0" fontId="2" fillId="0" borderId="17" xfId="15" applyFont="1" applyBorder="1" applyAlignment="1">
      <alignment horizontal="left" vertical="top" wrapText="1"/>
    </xf>
    <xf numFmtId="0" fontId="14" fillId="0" borderId="17" xfId="2" applyNumberFormat="1" applyFont="1" applyBorder="1" applyAlignment="1">
      <alignment horizontal="center" vertical="center"/>
    </xf>
    <xf numFmtId="0" fontId="50" fillId="0" borderId="17" xfId="2" applyNumberFormat="1" applyFont="1" applyBorder="1" applyAlignment="1">
      <alignment horizontal="center" vertical="center"/>
    </xf>
    <xf numFmtId="4" fontId="14" fillId="0" borderId="17" xfId="2" applyNumberFormat="1" applyFont="1" applyBorder="1" applyAlignment="1">
      <alignment horizontal="right" vertical="center"/>
    </xf>
    <xf numFmtId="0" fontId="54" fillId="0" borderId="108" xfId="2" applyFont="1" applyBorder="1" applyAlignment="1">
      <alignment horizontal="center" vertical="top"/>
    </xf>
    <xf numFmtId="0" fontId="2" fillId="0" borderId="16" xfId="2" applyFont="1" applyBorder="1" applyAlignment="1">
      <alignment horizontal="left" vertical="top" wrapText="1"/>
    </xf>
    <xf numFmtId="49" fontId="2" fillId="0" borderId="45" xfId="2" applyNumberFormat="1" applyBorder="1" applyAlignment="1">
      <alignment horizontal="center" vertical="center"/>
    </xf>
    <xf numFmtId="0" fontId="2" fillId="0" borderId="105" xfId="2" applyFont="1" applyBorder="1" applyAlignment="1">
      <alignment horizontal="left" vertical="top" wrapText="1"/>
    </xf>
    <xf numFmtId="49" fontId="2" fillId="0" borderId="17" xfId="2" applyNumberFormat="1" applyBorder="1" applyAlignment="1">
      <alignment horizontal="center" vertical="center"/>
    </xf>
    <xf numFmtId="0" fontId="1" fillId="0" borderId="105" xfId="2" applyFont="1" applyBorder="1" applyAlignment="1">
      <alignment horizontal="left" vertical="top" wrapText="1"/>
    </xf>
    <xf numFmtId="49" fontId="2" fillId="0" borderId="17" xfId="2" applyNumberFormat="1" applyFont="1" applyBorder="1" applyAlignment="1">
      <alignment horizontal="center" vertical="center"/>
    </xf>
    <xf numFmtId="0" fontId="2" fillId="0" borderId="28" xfId="2" applyFont="1" applyBorder="1" applyAlignment="1">
      <alignment horizontal="left" vertical="top" wrapText="1"/>
    </xf>
    <xf numFmtId="49" fontId="2" fillId="0" borderId="25" xfId="2" applyNumberFormat="1" applyFont="1" applyBorder="1" applyAlignment="1">
      <alignment horizontal="center" vertical="center"/>
    </xf>
    <xf numFmtId="0" fontId="54" fillId="0" borderId="109" xfId="2" applyFont="1" applyBorder="1" applyAlignment="1">
      <alignment horizontal="center" vertical="top"/>
    </xf>
    <xf numFmtId="0" fontId="2" fillId="0" borderId="110" xfId="2" applyFont="1" applyBorder="1" applyAlignment="1">
      <alignment horizontal="left" vertical="top" wrapText="1"/>
    </xf>
    <xf numFmtId="4" fontId="1" fillId="0" borderId="25" xfId="2" applyNumberFormat="1" applyFont="1" applyBorder="1" applyAlignment="1">
      <alignment horizontal="right" vertical="center"/>
    </xf>
    <xf numFmtId="49" fontId="19" fillId="0" borderId="66" xfId="2" applyNumberFormat="1" applyFont="1" applyBorder="1" applyAlignment="1">
      <alignment horizontal="center" vertical="top"/>
    </xf>
    <xf numFmtId="4" fontId="53" fillId="0" borderId="53" xfId="2" applyNumberFormat="1" applyFont="1" applyBorder="1" applyAlignment="1">
      <alignment horizontal="left" vertical="center"/>
    </xf>
    <xf numFmtId="49" fontId="19" fillId="0" borderId="111" xfId="2" applyNumberFormat="1" applyFont="1" applyBorder="1" applyAlignment="1">
      <alignment horizontal="center" vertical="top"/>
    </xf>
    <xf numFmtId="4" fontId="53" fillId="0" borderId="17" xfId="2" applyNumberFormat="1" applyFont="1" applyBorder="1" applyAlignment="1">
      <alignment horizontal="left" vertical="center"/>
    </xf>
    <xf numFmtId="49" fontId="2" fillId="0" borderId="78" xfId="2" applyNumberFormat="1" applyFont="1" applyBorder="1" applyAlignment="1">
      <alignment horizontal="center" vertical="center"/>
    </xf>
    <xf numFmtId="49" fontId="2" fillId="0" borderId="61" xfId="2" applyNumberFormat="1" applyFont="1" applyBorder="1" applyAlignment="1">
      <alignment horizontal="center" vertical="center"/>
    </xf>
    <xf numFmtId="0" fontId="19" fillId="0" borderId="78" xfId="15" applyFont="1" applyBorder="1" applyAlignment="1">
      <alignment horizontal="left" vertical="top" wrapText="1"/>
    </xf>
    <xf numFmtId="0" fontId="19" fillId="0" borderId="112" xfId="2" applyFont="1" applyBorder="1" applyAlignment="1">
      <alignment horizontal="center" vertical="top"/>
    </xf>
    <xf numFmtId="0" fontId="51" fillId="0" borderId="113" xfId="15" applyFont="1" applyBorder="1" applyAlignment="1">
      <alignment horizontal="left" vertical="top" wrapText="1"/>
    </xf>
    <xf numFmtId="49" fontId="2" fillId="0" borderId="115" xfId="2" applyNumberFormat="1" applyFont="1" applyBorder="1" applyAlignment="1">
      <alignment horizontal="center" vertical="center"/>
    </xf>
    <xf numFmtId="4" fontId="19" fillId="0" borderId="116" xfId="2" applyNumberFormat="1" applyFont="1" applyBorder="1" applyAlignment="1">
      <alignment horizontal="right" vertical="center"/>
    </xf>
    <xf numFmtId="0" fontId="19" fillId="0" borderId="118" xfId="2" applyFont="1" applyBorder="1" applyAlignment="1">
      <alignment horizontal="center" vertical="top"/>
    </xf>
    <xf numFmtId="0" fontId="51" fillId="0" borderId="119" xfId="15" applyFont="1" applyBorder="1" applyAlignment="1">
      <alignment horizontal="left" vertical="top" wrapText="1"/>
    </xf>
    <xf numFmtId="49" fontId="2" fillId="0" borderId="122" xfId="2" applyNumberFormat="1" applyFont="1" applyBorder="1" applyAlignment="1">
      <alignment horizontal="center" vertical="center"/>
    </xf>
    <xf numFmtId="4" fontId="55" fillId="0" borderId="124" xfId="2" applyNumberFormat="1" applyFont="1" applyBorder="1" applyAlignment="1">
      <alignment horizontal="right" vertical="center"/>
    </xf>
    <xf numFmtId="0" fontId="55" fillId="0" borderId="78" xfId="15" applyFont="1" applyBorder="1" applyAlignment="1">
      <alignment horizontal="left" vertical="top" wrapText="1"/>
    </xf>
    <xf numFmtId="4" fontId="53" fillId="0" borderId="25" xfId="2" applyNumberFormat="1" applyFont="1" applyBorder="1" applyAlignment="1">
      <alignment horizontal="right" vertical="center"/>
    </xf>
    <xf numFmtId="4" fontId="55" fillId="0" borderId="25" xfId="2" applyNumberFormat="1" applyFont="1" applyBorder="1" applyAlignment="1">
      <alignment horizontal="right" vertical="center"/>
    </xf>
    <xf numFmtId="0" fontId="19" fillId="0" borderId="111" xfId="2" applyFont="1" applyBorder="1" applyAlignment="1">
      <alignment horizontal="center" vertical="top"/>
    </xf>
    <xf numFmtId="0" fontId="1" fillId="0" borderId="103" xfId="15" applyFont="1" applyBorder="1" applyAlignment="1">
      <alignment horizontal="left" vertical="top" wrapText="1"/>
    </xf>
    <xf numFmtId="4" fontId="53" fillId="0" borderId="126" xfId="2" applyNumberFormat="1" applyFont="1" applyBorder="1" applyAlignment="1">
      <alignment horizontal="left" vertical="center"/>
    </xf>
    <xf numFmtId="49" fontId="2" fillId="0" borderId="45" xfId="2" applyNumberFormat="1" applyFont="1" applyBorder="1" applyAlignment="1">
      <alignment vertical="center"/>
    </xf>
    <xf numFmtId="49" fontId="2" fillId="0" borderId="45" xfId="2" applyNumberFormat="1" applyFont="1" applyBorder="1" applyAlignment="1">
      <alignment horizontal="center" vertical="center"/>
    </xf>
    <xf numFmtId="4" fontId="55" fillId="0" borderId="17" xfId="2" applyNumberFormat="1" applyFont="1" applyBorder="1" applyAlignment="1">
      <alignment horizontal="right" vertical="center"/>
    </xf>
    <xf numFmtId="0" fontId="51" fillId="0" borderId="122" xfId="15" applyFont="1" applyBorder="1" applyAlignment="1">
      <alignment horizontal="left" vertical="top" wrapText="1"/>
    </xf>
    <xf numFmtId="49" fontId="2" fillId="0" borderId="123" xfId="2" applyNumberFormat="1" applyFont="1" applyBorder="1" applyAlignment="1">
      <alignment horizontal="center" vertical="center"/>
    </xf>
    <xf numFmtId="0" fontId="54" fillId="0" borderId="111" xfId="2" applyFont="1" applyBorder="1" applyAlignment="1">
      <alignment horizontal="center" vertical="top"/>
    </xf>
    <xf numFmtId="0" fontId="2" fillId="0" borderId="103" xfId="15" applyFont="1" applyBorder="1" applyAlignment="1">
      <alignment horizontal="left" vertical="top" wrapText="1"/>
    </xf>
    <xf numFmtId="0" fontId="54" fillId="0" borderId="112" xfId="2" applyFont="1" applyBorder="1" applyAlignment="1">
      <alignment horizontal="center" vertical="top"/>
    </xf>
    <xf numFmtId="0" fontId="19" fillId="0" borderId="113" xfId="15" applyFont="1" applyBorder="1" applyAlignment="1">
      <alignment horizontal="left" vertical="top" wrapText="1"/>
    </xf>
    <xf numFmtId="49" fontId="19" fillId="0" borderId="115" xfId="2" applyNumberFormat="1" applyFont="1" applyBorder="1" applyAlignment="1">
      <alignment horizontal="center" vertical="center"/>
    </xf>
    <xf numFmtId="4" fontId="53" fillId="0" borderId="127" xfId="2" applyNumberFormat="1" applyFont="1" applyBorder="1" applyAlignment="1">
      <alignment horizontal="left" vertical="center"/>
    </xf>
    <xf numFmtId="49" fontId="2" fillId="0" borderId="53" xfId="2" applyNumberFormat="1" applyFont="1" applyBorder="1" applyAlignment="1">
      <alignment vertical="center"/>
    </xf>
    <xf numFmtId="0" fontId="54" fillId="0" borderId="128" xfId="2" applyFont="1" applyBorder="1" applyAlignment="1">
      <alignment horizontal="center" vertical="top"/>
    </xf>
    <xf numFmtId="0" fontId="19" fillId="0" borderId="129" xfId="15" applyFont="1" applyBorder="1" applyAlignment="1">
      <alignment horizontal="left" vertical="top" wrapText="1"/>
    </xf>
    <xf numFmtId="49" fontId="2" fillId="0" borderId="131" xfId="2" applyNumberFormat="1" applyFont="1" applyBorder="1" applyAlignment="1">
      <alignment horizontal="center" vertical="center"/>
    </xf>
    <xf numFmtId="4" fontId="19" fillId="0" borderId="132" xfId="2" applyNumberFormat="1" applyFont="1" applyBorder="1" applyAlignment="1">
      <alignment horizontal="right" vertical="center"/>
    </xf>
    <xf numFmtId="0" fontId="54" fillId="0" borderId="134" xfId="2" applyFont="1" applyBorder="1" applyAlignment="1">
      <alignment horizontal="center" vertical="top"/>
    </xf>
    <xf numFmtId="0" fontId="19" fillId="0" borderId="135" xfId="15" applyFont="1" applyBorder="1" applyAlignment="1">
      <alignment horizontal="left" vertical="top" wrapText="1"/>
    </xf>
    <xf numFmtId="49" fontId="2" fillId="0" borderId="137" xfId="2" applyNumberFormat="1" applyFont="1" applyBorder="1" applyAlignment="1">
      <alignment horizontal="center" vertical="center"/>
    </xf>
    <xf numFmtId="4" fontId="19" fillId="0" borderId="138" xfId="2" applyNumberFormat="1" applyFont="1" applyBorder="1" applyAlignment="1">
      <alignment horizontal="right" vertical="center"/>
    </xf>
    <xf numFmtId="0" fontId="54" fillId="0" borderId="65" xfId="2" applyFont="1" applyBorder="1" applyAlignment="1">
      <alignment horizontal="center" vertical="top"/>
    </xf>
    <xf numFmtId="0" fontId="2" fillId="0" borderId="54" xfId="15" applyFont="1" applyBorder="1" applyAlignment="1">
      <alignment horizontal="left" vertical="top" wrapText="1"/>
    </xf>
    <xf numFmtId="49" fontId="2" fillId="0" borderId="54" xfId="2" applyNumberFormat="1" applyFont="1" applyBorder="1" applyAlignment="1">
      <alignment horizontal="center" vertical="center"/>
    </xf>
    <xf numFmtId="49" fontId="2" fillId="0" borderId="23" xfId="2" applyNumberFormat="1" applyFont="1" applyBorder="1" applyAlignment="1">
      <alignment horizontal="center" vertical="center"/>
    </xf>
    <xf numFmtId="0" fontId="2" fillId="0" borderId="71" xfId="15" applyFont="1" applyBorder="1" applyAlignment="1">
      <alignment horizontal="left" vertical="top" wrapText="1"/>
    </xf>
    <xf numFmtId="49" fontId="2" fillId="0" borderId="63" xfId="2" applyNumberFormat="1" applyFont="1" applyBorder="1" applyAlignment="1">
      <alignment horizontal="center" vertical="center"/>
    </xf>
    <xf numFmtId="4" fontId="1" fillId="0" borderId="108" xfId="2" applyNumberFormat="1" applyFont="1" applyBorder="1" applyAlignment="1">
      <alignment horizontal="right" vertical="center"/>
    </xf>
    <xf numFmtId="0" fontId="2" fillId="0" borderId="77" xfId="15" applyFont="1" applyBorder="1" applyAlignment="1">
      <alignment horizontal="left" vertical="top" wrapText="1"/>
    </xf>
    <xf numFmtId="0" fontId="20" fillId="0" borderId="0" xfId="16"/>
    <xf numFmtId="0" fontId="56" fillId="0" borderId="0" xfId="16" applyFont="1"/>
    <xf numFmtId="0" fontId="20" fillId="0" borderId="0" xfId="16" applyAlignment="1">
      <alignment vertical="center"/>
    </xf>
    <xf numFmtId="0" fontId="56" fillId="0" borderId="49" xfId="16" applyFont="1" applyBorder="1" applyAlignment="1">
      <alignment horizontal="left" vertical="center" wrapText="1"/>
    </xf>
    <xf numFmtId="0" fontId="56" fillId="0" borderId="49" xfId="16" applyFont="1" applyBorder="1" applyAlignment="1">
      <alignment horizontal="center" vertical="center"/>
    </xf>
    <xf numFmtId="0" fontId="56" fillId="0" borderId="50" xfId="16" applyFont="1" applyBorder="1" applyAlignment="1">
      <alignment horizontal="center" vertical="center"/>
    </xf>
    <xf numFmtId="0" fontId="20" fillId="0" borderId="52" xfId="16" applyFont="1" applyBorder="1" applyAlignment="1">
      <alignment horizontal="center" vertical="center"/>
    </xf>
    <xf numFmtId="0" fontId="40" fillId="0" borderId="52" xfId="16" applyFont="1" applyBorder="1" applyAlignment="1">
      <alignment vertical="center" wrapText="1"/>
    </xf>
    <xf numFmtId="167" fontId="40" fillId="0" borderId="55" xfId="16" applyNumberFormat="1" applyFont="1" applyBorder="1" applyAlignment="1">
      <alignment horizontal="center" vertical="center" wrapText="1"/>
    </xf>
    <xf numFmtId="167" fontId="40" fillId="0" borderId="52" xfId="16" applyNumberFormat="1" applyFont="1" applyBorder="1" applyAlignment="1">
      <alignment horizontal="center" vertical="center" wrapText="1"/>
    </xf>
    <xf numFmtId="0" fontId="20" fillId="0" borderId="53" xfId="16" applyFont="1" applyBorder="1" applyAlignment="1">
      <alignment horizontal="center" vertical="center"/>
    </xf>
    <xf numFmtId="0" fontId="57" fillId="0" borderId="53" xfId="16" applyFont="1" applyBorder="1" applyAlignment="1">
      <alignment vertical="center" wrapText="1"/>
    </xf>
    <xf numFmtId="167" fontId="40" fillId="0" borderId="78" xfId="16" applyNumberFormat="1" applyFont="1" applyBorder="1" applyAlignment="1">
      <alignment horizontal="center" vertical="center" wrapText="1"/>
    </xf>
    <xf numFmtId="167" fontId="40" fillId="0" borderId="53" xfId="16" applyNumberFormat="1" applyFont="1" applyBorder="1" applyAlignment="1">
      <alignment horizontal="center" vertical="center" wrapText="1"/>
    </xf>
    <xf numFmtId="168" fontId="40" fillId="0" borderId="53" xfId="16" applyNumberFormat="1" applyFont="1" applyBorder="1" applyAlignment="1">
      <alignment horizontal="center" vertical="center" wrapText="1"/>
    </xf>
    <xf numFmtId="0" fontId="20" fillId="0" borderId="63" xfId="16" applyFont="1" applyBorder="1" applyAlignment="1">
      <alignment horizontal="center" vertical="center"/>
    </xf>
    <xf numFmtId="0" fontId="57" fillId="0" borderId="63" xfId="16" applyFont="1" applyBorder="1" applyAlignment="1">
      <alignment vertical="center" wrapText="1"/>
    </xf>
    <xf numFmtId="167" fontId="57" fillId="0" borderId="71" xfId="16" applyNumberFormat="1" applyFont="1" applyBorder="1" applyAlignment="1">
      <alignment horizontal="center" vertical="center" wrapText="1"/>
    </xf>
    <xf numFmtId="167" fontId="40" fillId="0" borderId="71" xfId="16" applyNumberFormat="1" applyFont="1" applyBorder="1" applyAlignment="1">
      <alignment horizontal="center" vertical="center" wrapText="1"/>
    </xf>
    <xf numFmtId="167" fontId="40" fillId="0" borderId="63" xfId="16" applyNumberFormat="1" applyFont="1" applyBorder="1" applyAlignment="1">
      <alignment horizontal="center" vertical="center" wrapText="1"/>
    </xf>
    <xf numFmtId="168" fontId="40" fillId="0" borderId="63" xfId="16" applyNumberFormat="1" applyFont="1" applyBorder="1" applyAlignment="1">
      <alignment horizontal="center" vertical="center" wrapText="1"/>
    </xf>
    <xf numFmtId="0" fontId="23" fillId="0" borderId="0" xfId="7" applyFont="1" applyAlignment="1">
      <alignment vertical="top"/>
    </xf>
    <xf numFmtId="0" fontId="23" fillId="0" borderId="0" xfId="7" applyFont="1"/>
    <xf numFmtId="0" fontId="20" fillId="0" borderId="0" xfId="7"/>
    <xf numFmtId="0" fontId="23" fillId="0" borderId="0" xfId="7" applyFont="1" applyBorder="1"/>
    <xf numFmtId="0" fontId="20" fillId="0" borderId="0" xfId="7" applyBorder="1"/>
    <xf numFmtId="0" fontId="60" fillId="0" borderId="0" xfId="7" applyFont="1" applyBorder="1" applyAlignment="1">
      <alignment vertical="center"/>
    </xf>
    <xf numFmtId="49" fontId="23" fillId="12" borderId="64" xfId="7" applyNumberFormat="1" applyFont="1" applyFill="1" applyBorder="1" applyAlignment="1" applyProtection="1">
      <alignment horizontal="center" vertical="center" wrapText="1"/>
      <protection locked="0"/>
    </xf>
    <xf numFmtId="49" fontId="61" fillId="12" borderId="64" xfId="7" applyNumberFormat="1" applyFont="1" applyFill="1" applyBorder="1" applyAlignment="1" applyProtection="1">
      <alignment horizontal="center" vertical="center" wrapText="1"/>
      <protection locked="0"/>
    </xf>
    <xf numFmtId="169" fontId="61" fillId="12" borderId="101" xfId="7" applyNumberFormat="1" applyFont="1" applyFill="1" applyBorder="1" applyAlignment="1" applyProtection="1">
      <alignment horizontal="center" vertical="center" wrapText="1"/>
      <protection locked="0"/>
    </xf>
    <xf numFmtId="49" fontId="62" fillId="13" borderId="23" xfId="7" quotePrefix="1" applyNumberFormat="1" applyFont="1" applyFill="1" applyBorder="1" applyAlignment="1" applyProtection="1">
      <alignment horizontal="center" vertical="center" wrapText="1"/>
      <protection locked="0"/>
    </xf>
    <xf numFmtId="49" fontId="62" fillId="13" borderId="23" xfId="7" applyNumberFormat="1" applyFont="1" applyFill="1" applyBorder="1" applyAlignment="1" applyProtection="1">
      <alignment horizontal="center" vertical="center" wrapText="1"/>
      <protection locked="0"/>
    </xf>
    <xf numFmtId="49" fontId="62" fillId="13" borderId="23" xfId="7" applyNumberFormat="1" applyFont="1" applyFill="1" applyBorder="1" applyAlignment="1" applyProtection="1">
      <alignment horizontal="left" vertical="center" wrapText="1"/>
      <protection locked="0"/>
    </xf>
    <xf numFmtId="170" fontId="62" fillId="13" borderId="23" xfId="7" applyNumberFormat="1" applyFont="1" applyFill="1" applyBorder="1" applyAlignment="1" applyProtection="1">
      <alignment horizontal="right" vertical="center" wrapText="1"/>
      <protection locked="0"/>
    </xf>
    <xf numFmtId="49" fontId="23" fillId="12" borderId="25" xfId="7" applyNumberFormat="1" applyFont="1" applyFill="1" applyBorder="1" applyAlignment="1" applyProtection="1">
      <alignment horizontal="center" vertical="center" wrapText="1"/>
      <protection locked="0"/>
    </xf>
    <xf numFmtId="49" fontId="5" fillId="14" borderId="17" xfId="7" quotePrefix="1" applyNumberFormat="1" applyFont="1" applyFill="1" applyBorder="1" applyAlignment="1" applyProtection="1">
      <alignment horizontal="center" vertical="center" wrapText="1"/>
      <protection locked="0"/>
    </xf>
    <xf numFmtId="49" fontId="23" fillId="14" borderId="17" xfId="7" applyNumberFormat="1" applyFont="1" applyFill="1" applyBorder="1" applyAlignment="1" applyProtection="1">
      <alignment horizontal="center" vertical="center" wrapText="1"/>
      <protection locked="0"/>
    </xf>
    <xf numFmtId="49" fontId="63" fillId="14" borderId="17" xfId="7" applyNumberFormat="1" applyFont="1" applyFill="1" applyBorder="1" applyAlignment="1" applyProtection="1">
      <alignment horizontal="left" vertical="center" wrapText="1"/>
      <protection locked="0"/>
    </xf>
    <xf numFmtId="170" fontId="61" fillId="14" borderId="17" xfId="7" applyNumberFormat="1" applyFont="1" applyFill="1" applyBorder="1" applyAlignment="1" applyProtection="1">
      <alignment horizontal="right" vertical="center" wrapText="1"/>
      <protection locked="0"/>
    </xf>
    <xf numFmtId="49" fontId="23" fillId="12" borderId="22" xfId="7" applyNumberFormat="1" applyFont="1" applyFill="1" applyBorder="1" applyAlignment="1" applyProtection="1">
      <alignment horizontal="center" vertical="center" wrapText="1"/>
      <protection locked="0"/>
    </xf>
    <xf numFmtId="49" fontId="5" fillId="12" borderId="23" xfId="7" applyNumberFormat="1" applyFont="1" applyFill="1" applyBorder="1" applyAlignment="1" applyProtection="1">
      <alignment horizontal="center" vertical="center" wrapText="1"/>
      <protection locked="0"/>
    </xf>
    <xf numFmtId="49" fontId="23" fillId="12" borderId="23" xfId="7" applyNumberFormat="1" applyFont="1" applyFill="1" applyBorder="1" applyAlignment="1" applyProtection="1">
      <alignment horizontal="center" vertical="center" wrapText="1"/>
      <protection locked="0"/>
    </xf>
    <xf numFmtId="49" fontId="63" fillId="12" borderId="23" xfId="7" applyNumberFormat="1" applyFont="1" applyFill="1" applyBorder="1" applyAlignment="1" applyProtection="1">
      <alignment horizontal="left" vertical="center" wrapText="1"/>
      <protection locked="0"/>
    </xf>
    <xf numFmtId="0" fontId="56" fillId="0" borderId="63" xfId="7" applyFont="1" applyBorder="1" applyAlignment="1">
      <alignment vertical="top" wrapText="1"/>
    </xf>
    <xf numFmtId="49" fontId="61" fillId="12" borderId="63" xfId="7" applyNumberFormat="1" applyFont="1" applyFill="1" applyBorder="1" applyAlignment="1" applyProtection="1">
      <alignment horizontal="left" vertical="center" wrapText="1"/>
      <protection locked="0"/>
    </xf>
    <xf numFmtId="49" fontId="63" fillId="12" borderId="49" xfId="7" applyNumberFormat="1" applyFont="1" applyFill="1" applyBorder="1" applyAlignment="1" applyProtection="1">
      <alignment horizontal="left" vertical="center" wrapText="1"/>
      <protection locked="0"/>
    </xf>
    <xf numFmtId="49" fontId="23" fillId="12" borderId="17" xfId="7" applyNumberFormat="1" applyFont="1" applyFill="1" applyBorder="1" applyAlignment="1" applyProtection="1">
      <alignment horizontal="center" vertical="center" wrapText="1"/>
      <protection locked="0"/>
    </xf>
    <xf numFmtId="49" fontId="61" fillId="12" borderId="69" xfId="7" applyNumberFormat="1" applyFont="1" applyFill="1" applyBorder="1" applyAlignment="1" applyProtection="1">
      <alignment horizontal="left" vertical="center" wrapText="1"/>
      <protection locked="0"/>
    </xf>
    <xf numFmtId="49" fontId="63" fillId="15" borderId="63" xfId="7" applyNumberFormat="1" applyFont="1" applyFill="1" applyBorder="1" applyAlignment="1" applyProtection="1">
      <alignment horizontal="center" vertical="center" wrapText="1"/>
      <protection locked="0"/>
    </xf>
    <xf numFmtId="49" fontId="63" fillId="15" borderId="63" xfId="7" applyNumberFormat="1" applyFont="1" applyFill="1" applyBorder="1" applyAlignment="1" applyProtection="1">
      <alignment horizontal="left" vertical="center" wrapText="1"/>
      <protection locked="0"/>
    </xf>
    <xf numFmtId="169" fontId="63" fillId="15" borderId="46" xfId="7" applyNumberFormat="1" applyFont="1" applyFill="1" applyBorder="1" applyAlignment="1" applyProtection="1">
      <alignment horizontal="right" vertical="center" wrapText="1"/>
      <protection locked="0"/>
    </xf>
    <xf numFmtId="49" fontId="64" fillId="12" borderId="53" xfId="7" applyNumberFormat="1" applyFont="1" applyFill="1" applyBorder="1" applyAlignment="1" applyProtection="1">
      <alignment horizontal="center" vertical="center" wrapText="1"/>
      <protection locked="0"/>
    </xf>
    <xf numFmtId="49" fontId="63" fillId="16" borderId="49" xfId="7" applyNumberFormat="1" applyFont="1" applyFill="1" applyBorder="1" applyAlignment="1" applyProtection="1">
      <alignment horizontal="center" vertical="center" wrapText="1"/>
      <protection locked="0"/>
    </xf>
    <xf numFmtId="49" fontId="65" fillId="16" borderId="49" xfId="7" applyNumberFormat="1" applyFont="1" applyFill="1" applyBorder="1" applyAlignment="1" applyProtection="1">
      <alignment horizontal="center" vertical="center" wrapText="1"/>
      <protection locked="0"/>
    </xf>
    <xf numFmtId="49" fontId="63" fillId="16" borderId="49" xfId="7" applyNumberFormat="1" applyFont="1" applyFill="1" applyBorder="1" applyAlignment="1" applyProtection="1">
      <alignment horizontal="left" vertical="center" wrapText="1"/>
      <protection locked="0"/>
    </xf>
    <xf numFmtId="169" fontId="63" fillId="16" borderId="51" xfId="7" applyNumberFormat="1" applyFont="1" applyFill="1" applyBorder="1" applyAlignment="1" applyProtection="1">
      <alignment horizontal="right" vertical="center" wrapText="1"/>
      <protection locked="0"/>
    </xf>
    <xf numFmtId="49" fontId="61" fillId="12" borderId="53" xfId="7" applyNumberFormat="1" applyFont="1" applyFill="1" applyBorder="1" applyAlignment="1" applyProtection="1">
      <alignment horizontal="center" vertical="center" wrapText="1"/>
      <protection locked="0"/>
    </xf>
    <xf numFmtId="49" fontId="63" fillId="12" borderId="49" xfId="7" applyNumberFormat="1" applyFont="1" applyFill="1" applyBorder="1" applyAlignment="1" applyProtection="1">
      <alignment horizontal="center" vertical="center" wrapText="1"/>
      <protection locked="0"/>
    </xf>
    <xf numFmtId="169" fontId="63" fillId="12" borderId="51" xfId="7" applyNumberFormat="1" applyFont="1" applyFill="1" applyBorder="1" applyAlignment="1" applyProtection="1">
      <alignment horizontal="right" vertical="center" wrapText="1"/>
      <protection locked="0"/>
    </xf>
    <xf numFmtId="49" fontId="61" fillId="12" borderId="0" xfId="7" applyNumberFormat="1" applyFont="1" applyFill="1" applyBorder="1" applyAlignment="1" applyProtection="1">
      <alignment horizontal="center" vertical="center" wrapText="1"/>
      <protection locked="0"/>
    </xf>
    <xf numFmtId="49" fontId="61" fillId="12" borderId="49" xfId="7" applyNumberFormat="1" applyFont="1" applyFill="1" applyBorder="1" applyAlignment="1" applyProtection="1">
      <alignment horizontal="center" vertical="center" wrapText="1"/>
      <protection locked="0"/>
    </xf>
    <xf numFmtId="49" fontId="61" fillId="12" borderId="49" xfId="7" applyNumberFormat="1" applyFont="1" applyFill="1" applyBorder="1" applyAlignment="1" applyProtection="1">
      <alignment horizontal="left" vertical="center" wrapText="1"/>
      <protection locked="0"/>
    </xf>
    <xf numFmtId="169" fontId="61" fillId="12" borderId="51" xfId="7" applyNumberFormat="1" applyFont="1" applyFill="1" applyBorder="1" applyAlignment="1" applyProtection="1">
      <alignment horizontal="right" vertical="center" wrapText="1"/>
      <protection locked="0"/>
    </xf>
    <xf numFmtId="49" fontId="63" fillId="15" borderId="49" xfId="7" applyNumberFormat="1" applyFont="1" applyFill="1" applyBorder="1" applyAlignment="1" applyProtection="1">
      <alignment horizontal="center" vertical="center" wrapText="1"/>
      <protection locked="0"/>
    </xf>
    <xf numFmtId="49" fontId="63" fillId="15" borderId="49" xfId="7" applyNumberFormat="1" applyFont="1" applyFill="1" applyBorder="1" applyAlignment="1" applyProtection="1">
      <alignment horizontal="left" vertical="center" wrapText="1"/>
      <protection locked="0"/>
    </xf>
    <xf numFmtId="169" fontId="63" fillId="15" borderId="51" xfId="7" applyNumberFormat="1" applyFont="1" applyFill="1" applyBorder="1" applyAlignment="1" applyProtection="1">
      <alignment horizontal="right" vertical="center" wrapText="1"/>
      <protection locked="0"/>
    </xf>
    <xf numFmtId="49" fontId="63" fillId="12" borderId="0" xfId="7" applyNumberFormat="1" applyFont="1" applyFill="1" applyBorder="1" applyAlignment="1" applyProtection="1">
      <alignment horizontal="center" vertical="center" wrapText="1"/>
      <protection locked="0"/>
    </xf>
    <xf numFmtId="49" fontId="62" fillId="12" borderId="49" xfId="7" applyNumberFormat="1" applyFont="1" applyFill="1" applyBorder="1" applyAlignment="1" applyProtection="1">
      <alignment horizontal="left" vertical="center" wrapText="1"/>
      <protection locked="0"/>
    </xf>
    <xf numFmtId="169" fontId="63" fillId="12" borderId="56" xfId="7" applyNumberFormat="1" applyFont="1" applyFill="1" applyBorder="1" applyAlignment="1" applyProtection="1">
      <alignment horizontal="right" vertical="center" wrapText="1"/>
      <protection locked="0"/>
    </xf>
    <xf numFmtId="49" fontId="61" fillId="12" borderId="51" xfId="7" applyNumberFormat="1" applyFont="1" applyFill="1" applyBorder="1" applyAlignment="1" applyProtection="1">
      <alignment horizontal="left" vertical="center" wrapText="1"/>
      <protection locked="0"/>
    </xf>
    <xf numFmtId="169" fontId="61" fillId="12" borderId="23" xfId="7" applyNumberFormat="1" applyFont="1" applyFill="1" applyBorder="1" applyAlignment="1" applyProtection="1">
      <alignment horizontal="right" vertical="center" wrapText="1"/>
      <protection locked="0"/>
    </xf>
    <xf numFmtId="169" fontId="61" fillId="12" borderId="46" xfId="7" applyNumberFormat="1" applyFont="1" applyFill="1" applyBorder="1" applyAlignment="1" applyProtection="1">
      <alignment horizontal="right" vertical="center" wrapText="1"/>
      <protection locked="0"/>
    </xf>
    <xf numFmtId="49" fontId="63" fillId="17" borderId="53" xfId="7" applyNumberFormat="1" applyFont="1" applyFill="1" applyBorder="1" applyAlignment="1" applyProtection="1">
      <alignment horizontal="center" vertical="center" wrapText="1"/>
      <protection locked="0"/>
    </xf>
    <xf numFmtId="49" fontId="62" fillId="17" borderId="49" xfId="7" applyNumberFormat="1" applyFont="1" applyFill="1" applyBorder="1" applyAlignment="1" applyProtection="1">
      <alignment horizontal="center" vertical="center" wrapText="1"/>
      <protection locked="0"/>
    </xf>
    <xf numFmtId="49" fontId="66" fillId="17" borderId="49" xfId="7" applyNumberFormat="1" applyFont="1" applyFill="1" applyBorder="1" applyAlignment="1" applyProtection="1">
      <alignment horizontal="center" vertical="center" wrapText="1"/>
      <protection locked="0"/>
    </xf>
    <xf numFmtId="49" fontId="62" fillId="17" borderId="49" xfId="7" applyNumberFormat="1" applyFont="1" applyFill="1" applyBorder="1" applyAlignment="1" applyProtection="1">
      <alignment horizontal="left" vertical="center" wrapText="1"/>
      <protection locked="0"/>
    </xf>
    <xf numFmtId="169" fontId="62" fillId="17" borderId="51" xfId="7" applyNumberFormat="1" applyFont="1" applyFill="1" applyBorder="1" applyAlignment="1" applyProtection="1">
      <alignment horizontal="right" vertical="center" wrapText="1"/>
      <protection locked="0"/>
    </xf>
    <xf numFmtId="169" fontId="66" fillId="17" borderId="51" xfId="7" applyNumberFormat="1" applyFont="1" applyFill="1" applyBorder="1" applyAlignment="1" applyProtection="1">
      <alignment horizontal="right" vertical="center" wrapText="1"/>
      <protection locked="0"/>
    </xf>
    <xf numFmtId="169" fontId="61" fillId="12" borderId="56" xfId="7" applyNumberFormat="1" applyFont="1" applyFill="1" applyBorder="1" applyAlignment="1" applyProtection="1">
      <alignment horizontal="right" vertical="center" wrapText="1"/>
      <protection locked="0"/>
    </xf>
    <xf numFmtId="169" fontId="63" fillId="12" borderId="46" xfId="7" applyNumberFormat="1" applyFont="1" applyFill="1" applyBorder="1" applyAlignment="1" applyProtection="1">
      <alignment horizontal="right" vertical="center" wrapText="1"/>
      <protection locked="0"/>
    </xf>
    <xf numFmtId="49" fontId="63" fillId="12" borderId="52" xfId="7" applyNumberFormat="1" applyFont="1" applyFill="1" applyBorder="1" applyAlignment="1" applyProtection="1">
      <alignment horizontal="center" vertical="center" wrapText="1"/>
      <protection locked="0"/>
    </xf>
    <xf numFmtId="49" fontId="63" fillId="12" borderId="52" xfId="7" applyNumberFormat="1" applyFont="1" applyFill="1" applyBorder="1" applyAlignment="1" applyProtection="1">
      <alignment horizontal="left" vertical="center" wrapText="1"/>
      <protection locked="0"/>
    </xf>
    <xf numFmtId="49" fontId="61" fillId="12" borderId="23" xfId="7" applyNumberFormat="1" applyFont="1" applyFill="1" applyBorder="1" applyAlignment="1" applyProtection="1">
      <alignment horizontal="center" vertical="center" wrapText="1"/>
      <protection locked="0"/>
    </xf>
    <xf numFmtId="170" fontId="61" fillId="12" borderId="23" xfId="7" applyNumberFormat="1" applyFont="1" applyFill="1" applyBorder="1" applyAlignment="1" applyProtection="1">
      <alignment horizontal="right" vertical="center" wrapText="1"/>
      <protection locked="0"/>
    </xf>
    <xf numFmtId="0" fontId="56" fillId="0" borderId="63" xfId="7" applyFont="1" applyBorder="1" applyAlignment="1">
      <alignment vertical="center" wrapText="1"/>
    </xf>
    <xf numFmtId="0" fontId="56" fillId="0" borderId="0" xfId="7" applyFont="1"/>
    <xf numFmtId="49" fontId="61" fillId="12" borderId="45" xfId="7" applyNumberFormat="1" applyFont="1" applyFill="1" applyBorder="1" applyAlignment="1" applyProtection="1">
      <alignment horizontal="center" vertical="center" wrapText="1"/>
      <protection locked="0"/>
    </xf>
    <xf numFmtId="49" fontId="61" fillId="12" borderId="105" xfId="7" applyNumberFormat="1" applyFont="1" applyFill="1" applyBorder="1" applyAlignment="1" applyProtection="1">
      <alignment horizontal="center" vertical="center" wrapText="1"/>
      <protection locked="0"/>
    </xf>
    <xf numFmtId="49" fontId="61" fillId="12" borderId="69" xfId="7" applyNumberFormat="1" applyFont="1" applyFill="1" applyBorder="1" applyAlignment="1" applyProtection="1">
      <alignment horizontal="center" vertical="center" wrapText="1"/>
      <protection locked="0"/>
    </xf>
    <xf numFmtId="169" fontId="61" fillId="12" borderId="67" xfId="7" applyNumberFormat="1" applyFont="1" applyFill="1" applyBorder="1" applyAlignment="1" applyProtection="1">
      <alignment horizontal="right" vertical="center" wrapText="1"/>
      <protection locked="0"/>
    </xf>
    <xf numFmtId="49" fontId="42" fillId="12" borderId="28" xfId="7" applyNumberFormat="1" applyFont="1" applyFill="1" applyBorder="1" applyAlignment="1" applyProtection="1">
      <alignment horizontal="right" vertical="center" wrapText="1"/>
      <protection locked="0"/>
    </xf>
    <xf numFmtId="169" fontId="42" fillId="12" borderId="25" xfId="7" applyNumberFormat="1" applyFont="1" applyFill="1" applyBorder="1" applyAlignment="1" applyProtection="1">
      <alignment horizontal="right" vertical="center" wrapText="1"/>
      <protection locked="0"/>
    </xf>
    <xf numFmtId="0" fontId="67" fillId="0" borderId="28" xfId="7" applyFont="1" applyBorder="1" applyAlignment="1"/>
    <xf numFmtId="0" fontId="20" fillId="0" borderId="25" xfId="7" applyBorder="1"/>
    <xf numFmtId="0" fontId="67" fillId="0" borderId="28" xfId="7" applyFont="1" applyBorder="1" applyAlignment="1">
      <alignment horizontal="left"/>
    </xf>
    <xf numFmtId="169" fontId="67" fillId="0" borderId="25" xfId="7" applyNumberFormat="1" applyFont="1" applyBorder="1"/>
    <xf numFmtId="0" fontId="67" fillId="0" borderId="16" xfId="7" applyFont="1" applyBorder="1" applyAlignment="1">
      <alignment horizontal="left"/>
    </xf>
    <xf numFmtId="169" fontId="67" fillId="0" borderId="17" xfId="7" applyNumberFormat="1" applyFont="1" applyBorder="1"/>
    <xf numFmtId="169" fontId="23" fillId="0" borderId="0" xfId="7" applyNumberFormat="1" applyFont="1"/>
    <xf numFmtId="0" fontId="20" fillId="0" borderId="0" xfId="18"/>
    <xf numFmtId="0" fontId="20" fillId="0" borderId="0" xfId="18" applyBorder="1" applyAlignment="1">
      <alignment horizontal="center"/>
    </xf>
    <xf numFmtId="0" fontId="20" fillId="0" borderId="0" xfId="18" applyBorder="1"/>
    <xf numFmtId="0" fontId="36" fillId="0" borderId="23" xfId="18" applyFont="1" applyBorder="1" applyAlignment="1">
      <alignment horizontal="center" vertical="center"/>
    </xf>
    <xf numFmtId="0" fontId="36" fillId="0" borderId="23" xfId="18" applyFont="1" applyBorder="1" applyAlignment="1">
      <alignment vertical="center"/>
    </xf>
    <xf numFmtId="0" fontId="36" fillId="0" borderId="22" xfId="18" applyFont="1" applyBorder="1" applyAlignment="1">
      <alignment horizontal="center"/>
    </xf>
    <xf numFmtId="4" fontId="36" fillId="0" borderId="22" xfId="18" applyNumberFormat="1" applyFont="1" applyBorder="1"/>
    <xf numFmtId="0" fontId="20" fillId="0" borderId="25" xfId="18" applyBorder="1" applyAlignment="1">
      <alignment horizontal="center"/>
    </xf>
    <xf numFmtId="0" fontId="36" fillId="0" borderId="25" xfId="18" applyFont="1" applyBorder="1"/>
    <xf numFmtId="4" fontId="69" fillId="0" borderId="25" xfId="18" applyNumberFormat="1" applyFont="1" applyBorder="1" applyAlignment="1">
      <alignment vertical="top"/>
    </xf>
    <xf numFmtId="0" fontId="20" fillId="0" borderId="17" xfId="18" applyBorder="1" applyAlignment="1">
      <alignment horizontal="center"/>
    </xf>
    <xf numFmtId="0" fontId="36" fillId="0" borderId="17" xfId="18" applyFont="1" applyBorder="1"/>
    <xf numFmtId="4" fontId="69" fillId="0" borderId="17" xfId="18" applyNumberFormat="1" applyFont="1" applyBorder="1" applyAlignment="1">
      <alignment vertical="top"/>
    </xf>
    <xf numFmtId="0" fontId="69" fillId="0" borderId="25" xfId="18" applyFont="1" applyBorder="1"/>
    <xf numFmtId="4" fontId="69" fillId="0" borderId="25" xfId="18" applyNumberFormat="1" applyFont="1" applyBorder="1"/>
    <xf numFmtId="4" fontId="69" fillId="0" borderId="25" xfId="18" applyNumberFormat="1" applyFont="1" applyBorder="1" applyAlignment="1">
      <alignment vertical="center"/>
    </xf>
    <xf numFmtId="0" fontId="69" fillId="0" borderId="17" xfId="18" applyFont="1" applyBorder="1"/>
    <xf numFmtId="4" fontId="69" fillId="0" borderId="17" xfId="18" applyNumberFormat="1" applyFont="1" applyBorder="1" applyAlignment="1">
      <alignment vertical="center"/>
    </xf>
    <xf numFmtId="4" fontId="36" fillId="0" borderId="22" xfId="18" applyNumberFormat="1" applyFont="1" applyBorder="1" applyAlignment="1">
      <alignment vertical="center"/>
    </xf>
    <xf numFmtId="0" fontId="69" fillId="0" borderId="25" xfId="18" applyFont="1" applyBorder="1" applyAlignment="1">
      <alignment vertical="top"/>
    </xf>
    <xf numFmtId="0" fontId="69" fillId="0" borderId="25" xfId="18" applyFont="1" applyBorder="1" applyAlignment="1">
      <alignment horizontal="center"/>
    </xf>
    <xf numFmtId="0" fontId="36" fillId="0" borderId="25" xfId="18" applyFont="1" applyBorder="1" applyAlignment="1">
      <alignment horizontal="center"/>
    </xf>
    <xf numFmtId="0" fontId="67" fillId="0" borderId="17" xfId="18" applyFont="1" applyBorder="1" applyAlignment="1">
      <alignment horizontal="center"/>
    </xf>
    <xf numFmtId="4" fontId="69" fillId="0" borderId="17" xfId="18" applyNumberFormat="1" applyFont="1" applyBorder="1"/>
    <xf numFmtId="0" fontId="69" fillId="0" borderId="17" xfId="18" applyFont="1" applyBorder="1" applyAlignment="1">
      <alignment horizontal="center"/>
    </xf>
    <xf numFmtId="0" fontId="20" fillId="0" borderId="33" xfId="18" applyBorder="1" applyAlignment="1">
      <alignment horizontal="center"/>
    </xf>
    <xf numFmtId="0" fontId="69" fillId="0" borderId="28" xfId="18" applyFont="1" applyBorder="1" applyAlignment="1">
      <alignment horizontal="center"/>
    </xf>
    <xf numFmtId="0" fontId="20" fillId="0" borderId="25" xfId="18" applyBorder="1" applyAlignment="1">
      <alignment horizontal="center" vertical="top"/>
    </xf>
    <xf numFmtId="0" fontId="69" fillId="0" borderId="25" xfId="18" applyFont="1" applyBorder="1" applyAlignment="1">
      <alignment horizontal="center" vertical="top"/>
    </xf>
    <xf numFmtId="0" fontId="20" fillId="0" borderId="25" xfId="18" applyFont="1" applyBorder="1" applyAlignment="1">
      <alignment horizontal="center" vertical="top"/>
    </xf>
    <xf numFmtId="49" fontId="61" fillId="12" borderId="25" xfId="7" applyNumberFormat="1" applyFont="1" applyFill="1" applyBorder="1" applyAlignment="1" applyProtection="1">
      <alignment horizontal="left" vertical="center" wrapText="1"/>
      <protection locked="0"/>
    </xf>
    <xf numFmtId="0" fontId="20" fillId="0" borderId="17" xfId="18" applyBorder="1" applyAlignment="1">
      <alignment horizontal="center" vertical="top"/>
    </xf>
    <xf numFmtId="0" fontId="69" fillId="0" borderId="17" xfId="18" applyFont="1" applyBorder="1" applyAlignment="1">
      <alignment horizontal="center" vertical="top"/>
    </xf>
    <xf numFmtId="0" fontId="56" fillId="0" borderId="25" xfId="18" applyFont="1" applyBorder="1" applyAlignment="1">
      <alignment horizontal="center" vertical="top"/>
    </xf>
    <xf numFmtId="0" fontId="20" fillId="0" borderId="36" xfId="18" applyBorder="1" applyAlignment="1">
      <alignment horizontal="center"/>
    </xf>
    <xf numFmtId="0" fontId="70" fillId="0" borderId="36" xfId="18" applyFont="1" applyBorder="1" applyAlignment="1">
      <alignment horizontal="right"/>
    </xf>
    <xf numFmtId="43" fontId="7" fillId="0" borderId="13" xfId="1" applyNumberFormat="1" applyFont="1" applyFill="1" applyBorder="1" applyAlignment="1">
      <alignment horizontal="center" vertical="center" wrapText="1"/>
    </xf>
    <xf numFmtId="0" fontId="9" fillId="9" borderId="146" xfId="1" applyFont="1" applyFill="1" applyBorder="1" applyAlignment="1">
      <alignment horizontal="center" vertical="center" wrapText="1"/>
    </xf>
    <xf numFmtId="0" fontId="9" fillId="9" borderId="147" xfId="1" applyFont="1" applyFill="1" applyBorder="1" applyAlignment="1">
      <alignment horizontal="center" vertical="center" wrapText="1"/>
    </xf>
    <xf numFmtId="0" fontId="9" fillId="9" borderId="3" xfId="1" applyFont="1" applyFill="1" applyBorder="1" applyAlignment="1">
      <alignment horizontal="left" vertical="center" wrapText="1"/>
    </xf>
    <xf numFmtId="168" fontId="9" fillId="9" borderId="3" xfId="1" applyNumberFormat="1" applyFont="1" applyFill="1" applyBorder="1" applyAlignment="1">
      <alignment horizontal="right" vertical="center" wrapText="1"/>
    </xf>
    <xf numFmtId="168" fontId="9" fillId="9" borderId="147" xfId="1" applyNumberFormat="1" applyFont="1" applyFill="1" applyBorder="1" applyAlignment="1">
      <alignment horizontal="right" vertical="center" wrapText="1"/>
    </xf>
    <xf numFmtId="168" fontId="9" fillId="11" borderId="148" xfId="1" applyNumberFormat="1" applyFont="1" applyFill="1" applyBorder="1" applyAlignment="1">
      <alignment horizontal="right" vertical="center" wrapText="1"/>
    </xf>
    <xf numFmtId="168" fontId="9" fillId="11" borderId="2" xfId="1" applyNumberFormat="1" applyFont="1" applyFill="1" applyBorder="1" applyAlignment="1">
      <alignment horizontal="right" vertical="center" wrapText="1"/>
    </xf>
    <xf numFmtId="0" fontId="7" fillId="0" borderId="150" xfId="1" applyFont="1" applyFill="1" applyBorder="1" applyAlignment="1">
      <alignment horizontal="center" vertical="center" wrapText="1"/>
    </xf>
    <xf numFmtId="0" fontId="16" fillId="18" borderId="23" xfId="1" applyFont="1" applyFill="1" applyBorder="1" applyAlignment="1">
      <alignment horizontal="center" vertical="center" wrapText="1"/>
    </xf>
    <xf numFmtId="0" fontId="16" fillId="18" borderId="23" xfId="1" applyFont="1" applyFill="1" applyBorder="1" applyAlignment="1">
      <alignment horizontal="left" vertical="center" wrapText="1"/>
    </xf>
    <xf numFmtId="168" fontId="16" fillId="18" borderId="23" xfId="1" applyNumberFormat="1" applyFont="1" applyFill="1" applyBorder="1" applyAlignment="1">
      <alignment horizontal="right" vertical="center" wrapText="1"/>
    </xf>
    <xf numFmtId="168" fontId="16" fillId="11" borderId="21" xfId="1" applyNumberFormat="1" applyFont="1" applyFill="1" applyBorder="1" applyAlignment="1">
      <alignment horizontal="right" vertical="center" wrapText="1"/>
    </xf>
    <xf numFmtId="168" fontId="16" fillId="11" borderId="25" xfId="1" applyNumberFormat="1" applyFont="1" applyFill="1" applyBorder="1" applyAlignment="1">
      <alignment horizontal="right" vertical="center" wrapText="1"/>
    </xf>
    <xf numFmtId="0" fontId="7" fillId="0" borderId="21" xfId="1" applyFont="1" applyFill="1" applyBorder="1" applyAlignment="1">
      <alignment horizontal="center" vertical="center" wrapText="1"/>
    </xf>
    <xf numFmtId="0" fontId="16" fillId="0" borderId="22" xfId="1" applyFont="1" applyFill="1" applyBorder="1" applyAlignment="1">
      <alignment horizontal="center" vertical="center" wrapText="1"/>
    </xf>
    <xf numFmtId="0" fontId="16" fillId="0" borderId="23" xfId="1" applyFont="1" applyFill="1" applyBorder="1" applyAlignment="1">
      <alignment horizontal="center" vertical="center" wrapText="1"/>
    </xf>
    <xf numFmtId="0" fontId="13" fillId="0" borderId="23" xfId="1" applyFont="1" applyBorder="1" applyAlignment="1">
      <alignment vertical="top" wrapText="1"/>
    </xf>
    <xf numFmtId="168" fontId="16" fillId="0" borderId="23" xfId="1" applyNumberFormat="1" applyFont="1" applyFill="1" applyBorder="1" applyAlignment="1">
      <alignment horizontal="right" vertical="center" wrapText="1"/>
    </xf>
    <xf numFmtId="168" fontId="16" fillId="0" borderId="16" xfId="1" applyNumberFormat="1" applyFont="1" applyFill="1" applyBorder="1" applyAlignment="1">
      <alignment horizontal="right" vertical="center" wrapText="1"/>
    </xf>
    <xf numFmtId="168" fontId="16" fillId="0" borderId="17" xfId="1" applyNumberFormat="1" applyFont="1" applyFill="1" applyBorder="1" applyAlignment="1">
      <alignment horizontal="right" vertical="center" wrapText="1"/>
    </xf>
    <xf numFmtId="0" fontId="9" fillId="9" borderId="14" xfId="1" applyFont="1" applyFill="1" applyBorder="1" applyAlignment="1">
      <alignment horizontal="center" vertical="center" wrapText="1"/>
    </xf>
    <xf numFmtId="0" fontId="9" fillId="9" borderId="23" xfId="1" applyFont="1" applyFill="1" applyBorder="1" applyAlignment="1">
      <alignment horizontal="center" vertical="center" wrapText="1"/>
    </xf>
    <xf numFmtId="0" fontId="9" fillId="9" borderId="16" xfId="1" applyFont="1" applyFill="1" applyBorder="1" applyAlignment="1">
      <alignment horizontal="center" vertical="center" wrapText="1"/>
    </xf>
    <xf numFmtId="0" fontId="9" fillId="9" borderId="17" xfId="1" applyFont="1" applyFill="1" applyBorder="1" applyAlignment="1">
      <alignment horizontal="left" vertical="center" wrapText="1"/>
    </xf>
    <xf numFmtId="4" fontId="11" fillId="9" borderId="23" xfId="1" applyNumberFormat="1" applyFont="1" applyFill="1" applyBorder="1" applyAlignment="1">
      <alignment horizontal="right" vertical="top" wrapText="1"/>
    </xf>
    <xf numFmtId="4" fontId="11" fillId="9" borderId="105" xfId="1" applyNumberFormat="1" applyFont="1" applyFill="1" applyBorder="1" applyAlignment="1">
      <alignment horizontal="right" vertical="top" wrapText="1"/>
    </xf>
    <xf numFmtId="0" fontId="9" fillId="0" borderId="21" xfId="1" applyFont="1" applyFill="1" applyBorder="1" applyAlignment="1">
      <alignment horizontal="center" vertical="center" wrapText="1"/>
    </xf>
    <xf numFmtId="0" fontId="16" fillId="4" borderId="23" xfId="1" applyFont="1" applyFill="1" applyBorder="1" applyAlignment="1">
      <alignment horizontal="center" vertical="center" wrapText="1"/>
    </xf>
    <xf numFmtId="0" fontId="16" fillId="4" borderId="15" xfId="1" applyFont="1" applyFill="1" applyBorder="1" applyAlignment="1">
      <alignment horizontal="center" vertical="center" wrapText="1"/>
    </xf>
    <xf numFmtId="0" fontId="16" fillId="4" borderId="23" xfId="1" applyFont="1" applyFill="1" applyBorder="1" applyAlignment="1">
      <alignment vertical="center" wrapText="1"/>
    </xf>
    <xf numFmtId="4" fontId="15" fillId="4" borderId="23" xfId="1" applyNumberFormat="1" applyFont="1" applyFill="1" applyBorder="1" applyAlignment="1">
      <alignment horizontal="right" vertical="top" wrapText="1"/>
    </xf>
    <xf numFmtId="4" fontId="15" fillId="4" borderId="74" xfId="1" applyNumberFormat="1" applyFont="1" applyFill="1" applyBorder="1" applyAlignment="1">
      <alignment horizontal="right" vertical="top" wrapText="1"/>
    </xf>
    <xf numFmtId="0" fontId="16" fillId="0" borderId="28" xfId="1" applyFont="1" applyFill="1" applyBorder="1" applyAlignment="1">
      <alignment horizontal="center" vertical="center" wrapText="1"/>
    </xf>
    <xf numFmtId="4" fontId="15" fillId="0" borderId="23" xfId="1" applyNumberFormat="1" applyFont="1" applyFill="1" applyBorder="1" applyAlignment="1">
      <alignment horizontal="right" vertical="top" wrapText="1"/>
    </xf>
    <xf numFmtId="4" fontId="15" fillId="0" borderId="150" xfId="1" applyNumberFormat="1" applyFont="1" applyFill="1" applyBorder="1" applyAlignment="1">
      <alignment horizontal="center" vertical="top" wrapText="1"/>
    </xf>
    <xf numFmtId="4" fontId="15" fillId="0" borderId="25" xfId="1" applyNumberFormat="1" applyFont="1" applyFill="1" applyBorder="1" applyAlignment="1">
      <alignment horizontal="center" vertical="top" wrapText="1"/>
    </xf>
    <xf numFmtId="4" fontId="15" fillId="0" borderId="25" xfId="1" applyNumberFormat="1" applyFont="1" applyFill="1" applyBorder="1" applyAlignment="1">
      <alignment horizontal="right" vertical="top" wrapText="1"/>
    </xf>
    <xf numFmtId="4" fontId="15" fillId="0" borderId="151" xfId="1" applyNumberFormat="1" applyFont="1" applyFill="1" applyBorder="1" applyAlignment="1">
      <alignment horizontal="right" vertical="top" wrapText="1"/>
    </xf>
    <xf numFmtId="0" fontId="16" fillId="4" borderId="23" xfId="1" applyFont="1" applyFill="1" applyBorder="1" applyAlignment="1">
      <alignment horizontal="left" vertical="center" wrapText="1"/>
    </xf>
    <xf numFmtId="4" fontId="15" fillId="4" borderId="151" xfId="1" applyNumberFormat="1" applyFont="1" applyFill="1" applyBorder="1" applyAlignment="1">
      <alignment horizontal="right" vertical="top" wrapText="1"/>
    </xf>
    <xf numFmtId="4" fontId="15" fillId="0" borderId="150" xfId="1" applyNumberFormat="1" applyFont="1" applyFill="1" applyBorder="1" applyAlignment="1">
      <alignment horizontal="right" vertical="top" wrapText="1"/>
    </xf>
    <xf numFmtId="0" fontId="16" fillId="0" borderId="23" xfId="1" applyFont="1" applyFill="1" applyBorder="1" applyAlignment="1">
      <alignment horizontal="left" vertical="center" wrapText="1"/>
    </xf>
    <xf numFmtId="43" fontId="16" fillId="0" borderId="25" xfId="1" applyNumberFormat="1" applyFont="1" applyFill="1" applyBorder="1" applyAlignment="1">
      <alignment horizontal="center" vertical="center" wrapText="1"/>
    </xf>
    <xf numFmtId="168" fontId="16" fillId="0" borderId="15" xfId="1" applyNumberFormat="1" applyFont="1" applyFill="1" applyBorder="1" applyAlignment="1">
      <alignment vertical="center" wrapText="1"/>
    </xf>
    <xf numFmtId="43" fontId="16" fillId="0" borderId="23" xfId="1" applyNumberFormat="1" applyFont="1" applyFill="1" applyBorder="1" applyAlignment="1">
      <alignment horizontal="center" vertical="center" wrapText="1"/>
    </xf>
    <xf numFmtId="0" fontId="9" fillId="0" borderId="150" xfId="1" applyFont="1" applyFill="1" applyBorder="1" applyAlignment="1">
      <alignment horizontal="center" vertical="center" wrapText="1"/>
    </xf>
    <xf numFmtId="43" fontId="16" fillId="18" borderId="23" xfId="1" applyNumberFormat="1" applyFont="1" applyFill="1" applyBorder="1" applyAlignment="1">
      <alignment horizontal="center" vertical="center" wrapText="1"/>
    </xf>
    <xf numFmtId="168" fontId="16" fillId="18" borderId="15" xfId="1" applyNumberFormat="1" applyFont="1" applyFill="1" applyBorder="1" applyAlignment="1">
      <alignment horizontal="right" vertical="center" wrapText="1"/>
    </xf>
    <xf numFmtId="43" fontId="16" fillId="0" borderId="22" xfId="1" applyNumberFormat="1" applyFont="1" applyFill="1" applyBorder="1" applyAlignment="1">
      <alignment horizontal="center" vertical="center" wrapText="1"/>
    </xf>
    <xf numFmtId="43" fontId="16" fillId="0" borderId="23" xfId="1" applyNumberFormat="1" applyFont="1" applyFill="1" applyBorder="1" applyAlignment="1">
      <alignment horizontal="right" vertical="center" wrapText="1"/>
    </xf>
    <xf numFmtId="0" fontId="9" fillId="2" borderId="14" xfId="1" applyFont="1" applyFill="1" applyBorder="1" applyAlignment="1">
      <alignment horizontal="center" vertical="center" wrapText="1"/>
    </xf>
    <xf numFmtId="0" fontId="10" fillId="2" borderId="15" xfId="1" applyFont="1" applyFill="1" applyBorder="1" applyAlignment="1">
      <alignment horizontal="center" vertical="center" wrapText="1"/>
    </xf>
    <xf numFmtId="0" fontId="9" fillId="2" borderId="23" xfId="1" applyFont="1" applyFill="1" applyBorder="1" applyAlignment="1">
      <alignment vertical="center" wrapText="1"/>
    </xf>
    <xf numFmtId="4" fontId="11" fillId="2" borderId="15" xfId="1" applyNumberFormat="1" applyFont="1" applyFill="1" applyBorder="1" applyAlignment="1">
      <alignment horizontal="right" vertical="top" wrapText="1"/>
    </xf>
    <xf numFmtId="0" fontId="12" fillId="3" borderId="17" xfId="1" applyFont="1" applyFill="1" applyBorder="1" applyAlignment="1">
      <alignment horizontal="center" vertical="top" wrapText="1"/>
    </xf>
    <xf numFmtId="4" fontId="13" fillId="3" borderId="16" xfId="1" applyNumberFormat="1" applyFont="1" applyFill="1" applyBorder="1" applyAlignment="1">
      <alignment horizontal="right" vertical="top" wrapText="1"/>
    </xf>
    <xf numFmtId="4" fontId="13" fillId="3" borderId="27" xfId="1" applyNumberFormat="1" applyFont="1" applyFill="1" applyBorder="1" applyAlignment="1">
      <alignment horizontal="right" vertical="top" wrapText="1"/>
    </xf>
    <xf numFmtId="0" fontId="14" fillId="0" borderId="23" xfId="1" applyFont="1" applyBorder="1" applyAlignment="1">
      <alignment vertical="top"/>
    </xf>
    <xf numFmtId="4" fontId="13" fillId="0" borderId="151" xfId="1" applyNumberFormat="1" applyFont="1" applyBorder="1" applyAlignment="1">
      <alignment horizontal="right" vertical="top" wrapText="1"/>
    </xf>
    <xf numFmtId="4" fontId="13" fillId="3" borderId="15" xfId="1" applyNumberFormat="1" applyFont="1" applyFill="1" applyBorder="1" applyAlignment="1">
      <alignment horizontal="right" vertical="top" wrapText="1"/>
    </xf>
    <xf numFmtId="4" fontId="13" fillId="3" borderId="14" xfId="1" applyNumberFormat="1" applyFont="1" applyFill="1" applyBorder="1" applyAlignment="1">
      <alignment horizontal="right" vertical="top" wrapText="1"/>
    </xf>
    <xf numFmtId="4" fontId="13" fillId="3" borderId="17" xfId="3" applyNumberFormat="1" applyFont="1" applyFill="1" applyBorder="1" applyAlignment="1">
      <alignment horizontal="right" vertical="top" wrapText="1"/>
    </xf>
    <xf numFmtId="4" fontId="13" fillId="3" borderId="16" xfId="3" applyNumberFormat="1" applyFont="1" applyFill="1" applyBorder="1" applyAlignment="1">
      <alignment horizontal="right" vertical="top" wrapText="1"/>
    </xf>
    <xf numFmtId="4" fontId="13" fillId="3" borderId="27" xfId="3" applyNumberFormat="1" applyFont="1" applyFill="1" applyBorder="1" applyAlignment="1">
      <alignment horizontal="right" vertical="top" wrapText="1"/>
    </xf>
    <xf numFmtId="0" fontId="15" fillId="0" borderId="23" xfId="1" applyFont="1" applyBorder="1" applyAlignment="1">
      <alignment vertical="top"/>
    </xf>
    <xf numFmtId="4" fontId="11" fillId="2" borderId="14" xfId="1" applyNumberFormat="1" applyFont="1" applyFill="1" applyBorder="1" applyAlignment="1">
      <alignment horizontal="right" vertical="top" wrapText="1"/>
    </xf>
    <xf numFmtId="0" fontId="1" fillId="0" borderId="0" xfId="20"/>
    <xf numFmtId="0" fontId="3" fillId="0" borderId="0" xfId="21" applyFont="1" applyAlignment="1"/>
    <xf numFmtId="0" fontId="72" fillId="0" borderId="141" xfId="20" applyFont="1" applyBorder="1" applyAlignment="1">
      <alignment horizontal="left" vertical="center" wrapText="1"/>
    </xf>
    <xf numFmtId="0" fontId="48" fillId="0" borderId="35" xfId="20" applyFont="1" applyBorder="1" applyAlignment="1">
      <alignment vertical="center"/>
    </xf>
    <xf numFmtId="0" fontId="48" fillId="0" borderId="36" xfId="20" applyFont="1" applyBorder="1" applyAlignment="1">
      <alignment vertical="center"/>
    </xf>
    <xf numFmtId="0" fontId="48" fillId="0" borderId="36" xfId="20" applyFont="1" applyBorder="1" applyAlignment="1">
      <alignment horizontal="center" vertical="center"/>
    </xf>
    <xf numFmtId="0" fontId="48" fillId="0" borderId="37" xfId="20" applyFont="1" applyBorder="1" applyAlignment="1">
      <alignment horizontal="center" vertical="center" wrapText="1"/>
    </xf>
    <xf numFmtId="0" fontId="48" fillId="0" borderId="38" xfId="20" applyFont="1" applyBorder="1" applyAlignment="1">
      <alignment horizontal="center" vertical="center" wrapText="1"/>
    </xf>
    <xf numFmtId="0" fontId="19" fillId="9" borderId="14" xfId="20" applyFont="1" applyFill="1" applyBorder="1" applyAlignment="1">
      <alignment horizontal="left" vertical="top"/>
    </xf>
    <xf numFmtId="0" fontId="19" fillId="9" borderId="32" xfId="20" applyFont="1" applyFill="1" applyBorder="1" applyAlignment="1">
      <alignment horizontal="left" vertical="top"/>
    </xf>
    <xf numFmtId="0" fontId="19" fillId="9" borderId="15" xfId="20" applyFont="1" applyFill="1" applyBorder="1" applyAlignment="1">
      <alignment horizontal="left" vertical="top"/>
    </xf>
    <xf numFmtId="4" fontId="48" fillId="9" borderId="32" xfId="20" applyNumberFormat="1" applyFont="1" applyFill="1" applyBorder="1" applyAlignment="1">
      <alignment horizontal="right" vertical="top"/>
    </xf>
    <xf numFmtId="0" fontId="1" fillId="0" borderId="150" xfId="20" applyBorder="1"/>
    <xf numFmtId="0" fontId="14" fillId="10" borderId="23" xfId="20" applyFont="1" applyFill="1" applyBorder="1" applyAlignment="1">
      <alignment horizontal="left" vertical="top"/>
    </xf>
    <xf numFmtId="0" fontId="14" fillId="10" borderId="23" xfId="20" applyFont="1" applyFill="1" applyBorder="1" applyAlignment="1">
      <alignment horizontal="left" vertical="top" wrapText="1"/>
    </xf>
    <xf numFmtId="4" fontId="14" fillId="10" borderId="32" xfId="20" applyNumberFormat="1" applyFont="1" applyFill="1" applyBorder="1" applyAlignment="1">
      <alignment horizontal="right" vertical="top" wrapText="1"/>
    </xf>
    <xf numFmtId="4" fontId="14" fillId="10" borderId="24" xfId="20" applyNumberFormat="1" applyFont="1" applyFill="1" applyBorder="1" applyAlignment="1">
      <alignment horizontal="right" vertical="top" wrapText="1"/>
    </xf>
    <xf numFmtId="0" fontId="1" fillId="0" borderId="21" xfId="20" applyBorder="1"/>
    <xf numFmtId="0" fontId="1" fillId="0" borderId="0" xfId="20" applyBorder="1" applyAlignment="1">
      <alignment horizontal="left"/>
    </xf>
    <xf numFmtId="0" fontId="14" fillId="0" borderId="22" xfId="20" applyFont="1" applyBorder="1" applyAlignment="1">
      <alignment horizontal="left"/>
    </xf>
    <xf numFmtId="4" fontId="14" fillId="0" borderId="24" xfId="20" applyNumberFormat="1" applyFont="1" applyBorder="1" applyAlignment="1">
      <alignment vertical="top"/>
    </xf>
    <xf numFmtId="0" fontId="1" fillId="0" borderId="35" xfId="20" applyBorder="1"/>
    <xf numFmtId="0" fontId="1" fillId="0" borderId="36" xfId="20" applyBorder="1" applyAlignment="1">
      <alignment horizontal="left"/>
    </xf>
    <xf numFmtId="0" fontId="14" fillId="0" borderId="36" xfId="20" quotePrefix="1" applyFont="1" applyBorder="1" applyAlignment="1">
      <alignment horizontal="left"/>
    </xf>
    <xf numFmtId="0" fontId="73" fillId="0" borderId="36" xfId="20" applyFont="1" applyBorder="1" applyAlignment="1">
      <alignment horizontal="right"/>
    </xf>
    <xf numFmtId="0" fontId="44" fillId="0" borderId="0" xfId="20" applyFont="1" applyBorder="1" applyAlignment="1">
      <alignment horizontal="left" vertical="center"/>
    </xf>
    <xf numFmtId="0" fontId="71" fillId="0" borderId="1" xfId="20" applyFont="1" applyBorder="1" applyAlignment="1">
      <alignment horizontal="left" vertical="center"/>
    </xf>
    <xf numFmtId="0" fontId="71" fillId="0" borderId="2" xfId="20" applyFont="1" applyBorder="1" applyAlignment="1">
      <alignment vertical="center"/>
    </xf>
    <xf numFmtId="0" fontId="48" fillId="0" borderId="2" xfId="20" applyFont="1" applyBorder="1" applyAlignment="1">
      <alignment horizontal="center" vertical="center"/>
    </xf>
    <xf numFmtId="0" fontId="48" fillId="0" borderId="154" xfId="20" applyFont="1" applyBorder="1" applyAlignment="1">
      <alignment horizontal="center" vertical="center" wrapText="1"/>
    </xf>
    <xf numFmtId="0" fontId="19" fillId="9" borderId="23" xfId="20" quotePrefix="1" applyFont="1" applyFill="1" applyBorder="1" applyAlignment="1">
      <alignment horizontal="left" vertical="center"/>
    </xf>
    <xf numFmtId="0" fontId="19" fillId="9" borderId="23" xfId="20" applyFont="1" applyFill="1" applyBorder="1" applyAlignment="1">
      <alignment vertical="center"/>
    </xf>
    <xf numFmtId="0" fontId="19" fillId="9" borderId="23" xfId="20" applyFont="1" applyFill="1" applyBorder="1" applyAlignment="1">
      <alignment horizontal="left" vertical="center"/>
    </xf>
    <xf numFmtId="4" fontId="19" fillId="9" borderId="23" xfId="20" applyNumberFormat="1" applyFont="1" applyFill="1" applyBorder="1" applyAlignment="1">
      <alignment horizontal="right" vertical="center" wrapText="1"/>
    </xf>
    <xf numFmtId="4" fontId="19" fillId="9" borderId="23" xfId="20" applyNumberFormat="1" applyFont="1" applyFill="1" applyBorder="1" applyAlignment="1">
      <alignment horizontal="right" vertical="center"/>
    </xf>
    <xf numFmtId="0" fontId="71" fillId="0" borderId="21" xfId="20" applyFont="1" applyBorder="1" applyAlignment="1">
      <alignment horizontal="left" vertical="center"/>
    </xf>
    <xf numFmtId="0" fontId="14" fillId="19" borderId="23" xfId="20" quotePrefix="1" applyFont="1" applyFill="1" applyBorder="1" applyAlignment="1">
      <alignment vertical="center"/>
    </xf>
    <xf numFmtId="0" fontId="14" fillId="19" borderId="23" xfId="20" applyFont="1" applyFill="1" applyBorder="1" applyAlignment="1">
      <alignment vertical="center"/>
    </xf>
    <xf numFmtId="0" fontId="14" fillId="19" borderId="23" xfId="20" applyFont="1" applyFill="1" applyBorder="1" applyAlignment="1">
      <alignment horizontal="left" vertical="center"/>
    </xf>
    <xf numFmtId="4" fontId="14" fillId="19" borderId="23" xfId="20" applyNumberFormat="1" applyFont="1" applyFill="1" applyBorder="1" applyAlignment="1">
      <alignment horizontal="right" vertical="center" wrapText="1"/>
    </xf>
    <xf numFmtId="4" fontId="14" fillId="19" borderId="23" xfId="20" applyNumberFormat="1" applyFont="1" applyFill="1" applyBorder="1" applyAlignment="1">
      <alignment horizontal="right" vertical="center"/>
    </xf>
    <xf numFmtId="0" fontId="71" fillId="0" borderId="23" xfId="20" applyFont="1" applyBorder="1" applyAlignment="1">
      <alignment vertical="center"/>
    </xf>
    <xf numFmtId="0" fontId="14" fillId="11" borderId="23" xfId="20" applyFont="1" applyFill="1" applyBorder="1" applyAlignment="1">
      <alignment horizontal="left" vertical="top"/>
    </xf>
    <xf numFmtId="0" fontId="14" fillId="0" borderId="23" xfId="20" applyFont="1" applyBorder="1" applyAlignment="1">
      <alignment horizontal="left" wrapText="1"/>
    </xf>
    <xf numFmtId="4" fontId="14" fillId="0" borderId="23" xfId="20" applyNumberFormat="1" applyFont="1" applyBorder="1" applyAlignment="1">
      <alignment horizontal="right" vertical="center" wrapText="1"/>
    </xf>
    <xf numFmtId="4" fontId="14" fillId="0" borderId="23" xfId="20" applyNumberFormat="1" applyFont="1" applyBorder="1" applyAlignment="1">
      <alignment horizontal="right" vertical="center"/>
    </xf>
    <xf numFmtId="0" fontId="19" fillId="9" borderId="30" xfId="20" applyFont="1" applyFill="1" applyBorder="1" applyAlignment="1">
      <alignment horizontal="left" vertical="top"/>
    </xf>
    <xf numFmtId="0" fontId="19" fillId="9" borderId="16" xfId="20" applyFont="1" applyFill="1" applyBorder="1" applyAlignment="1">
      <alignment horizontal="left" vertical="top"/>
    </xf>
    <xf numFmtId="0" fontId="19" fillId="9" borderId="17" xfId="20" applyFont="1" applyFill="1" applyBorder="1" applyAlignment="1">
      <alignment horizontal="left" vertical="top" wrapText="1"/>
    </xf>
    <xf numFmtId="4" fontId="19" fillId="9" borderId="17" xfId="20" applyNumberFormat="1" applyFont="1" applyFill="1" applyBorder="1" applyAlignment="1">
      <alignment horizontal="right" vertical="top"/>
    </xf>
    <xf numFmtId="4" fontId="19" fillId="9" borderId="105" xfId="20" applyNumberFormat="1" applyFont="1" applyFill="1" applyBorder="1" applyAlignment="1">
      <alignment horizontal="right" vertical="top"/>
    </xf>
    <xf numFmtId="0" fontId="1" fillId="0" borderId="19" xfId="20" applyBorder="1"/>
    <xf numFmtId="0" fontId="48" fillId="10" borderId="23" xfId="20" applyFont="1" applyFill="1" applyBorder="1" applyAlignment="1">
      <alignment horizontal="left" vertical="top" wrapText="1"/>
    </xf>
    <xf numFmtId="4" fontId="14" fillId="10" borderId="23" xfId="20" applyNumberFormat="1" applyFont="1" applyFill="1" applyBorder="1" applyAlignment="1">
      <alignment horizontal="right" vertical="top"/>
    </xf>
    <xf numFmtId="4" fontId="14" fillId="10" borderId="74" xfId="20" applyNumberFormat="1" applyFont="1" applyFill="1" applyBorder="1" applyAlignment="1">
      <alignment horizontal="right" vertical="top"/>
    </xf>
    <xf numFmtId="4" fontId="14" fillId="10" borderId="24" xfId="20" applyNumberFormat="1" applyFont="1" applyFill="1" applyBorder="1" applyAlignment="1">
      <alignment horizontal="right" vertical="top"/>
    </xf>
    <xf numFmtId="0" fontId="14" fillId="11" borderId="22" xfId="20" applyFont="1" applyFill="1" applyBorder="1" applyAlignment="1">
      <alignment horizontal="left" vertical="top"/>
    </xf>
    <xf numFmtId="0" fontId="14" fillId="0" borderId="22" xfId="20" applyFont="1" applyBorder="1" applyAlignment="1">
      <alignment horizontal="left" wrapText="1"/>
    </xf>
    <xf numFmtId="4" fontId="14" fillId="11" borderId="22" xfId="20" applyNumberFormat="1" applyFont="1" applyFill="1" applyBorder="1" applyAlignment="1">
      <alignment horizontal="right" vertical="top"/>
    </xf>
    <xf numFmtId="4" fontId="14" fillId="11" borderId="74" xfId="20" applyNumberFormat="1" applyFont="1" applyFill="1" applyBorder="1" applyAlignment="1">
      <alignment horizontal="right" vertical="top"/>
    </xf>
    <xf numFmtId="4" fontId="14" fillId="11" borderId="24" xfId="20" applyNumberFormat="1" applyFont="1" applyFill="1" applyBorder="1" applyAlignment="1">
      <alignment horizontal="right" vertical="top"/>
    </xf>
    <xf numFmtId="0" fontId="14" fillId="11" borderId="25" xfId="20" applyFont="1" applyFill="1" applyBorder="1" applyAlignment="1">
      <alignment horizontal="left" vertical="top"/>
    </xf>
    <xf numFmtId="4" fontId="14" fillId="0" borderId="74" xfId="20" applyNumberFormat="1" applyFont="1" applyBorder="1"/>
    <xf numFmtId="0" fontId="14" fillId="0" borderId="22" xfId="20" applyFont="1" applyFill="1" applyBorder="1" applyAlignment="1">
      <alignment horizontal="left" vertical="top"/>
    </xf>
    <xf numFmtId="0" fontId="28" fillId="0" borderId="23" xfId="14" applyFont="1" applyBorder="1" applyAlignment="1">
      <alignment horizontal="left" vertical="top" wrapText="1"/>
    </xf>
    <xf numFmtId="4" fontId="14" fillId="0" borderId="22" xfId="20" applyNumberFormat="1" applyFont="1" applyFill="1" applyBorder="1" applyAlignment="1">
      <alignment horizontal="right" vertical="top"/>
    </xf>
    <xf numFmtId="4" fontId="14" fillId="0" borderId="74" xfId="20" applyNumberFormat="1" applyFont="1" applyBorder="1" applyAlignment="1">
      <alignment vertical="top"/>
    </xf>
    <xf numFmtId="0" fontId="14" fillId="0" borderId="25" xfId="20" applyFont="1" applyBorder="1" applyAlignment="1">
      <alignment horizontal="left"/>
    </xf>
    <xf numFmtId="4" fontId="14" fillId="0" borderId="22" xfId="20" applyNumberFormat="1" applyFont="1" applyBorder="1" applyAlignment="1">
      <alignment horizontal="right" vertical="top"/>
    </xf>
    <xf numFmtId="0" fontId="1" fillId="0" borderId="25" xfId="20" applyBorder="1" applyAlignment="1">
      <alignment horizontal="left"/>
    </xf>
    <xf numFmtId="0" fontId="1" fillId="10" borderId="23" xfId="20" applyFill="1" applyBorder="1" applyAlignment="1">
      <alignment horizontal="left" vertical="top"/>
    </xf>
    <xf numFmtId="4" fontId="14" fillId="11" borderId="23" xfId="20" applyNumberFormat="1" applyFont="1" applyFill="1" applyBorder="1" applyAlignment="1">
      <alignment horizontal="right" vertical="top"/>
    </xf>
    <xf numFmtId="0" fontId="1" fillId="0" borderId="17" xfId="20" applyBorder="1" applyAlignment="1">
      <alignment horizontal="left"/>
    </xf>
    <xf numFmtId="0" fontId="14" fillId="0" borderId="23" xfId="20" applyFont="1" applyBorder="1" applyAlignment="1">
      <alignment horizontal="left"/>
    </xf>
    <xf numFmtId="4" fontId="14" fillId="0" borderId="23" xfId="20" applyNumberFormat="1" applyFont="1" applyBorder="1" applyAlignment="1">
      <alignment horizontal="right" vertical="top"/>
    </xf>
    <xf numFmtId="0" fontId="14" fillId="10" borderId="17" xfId="20" applyFont="1" applyFill="1" applyBorder="1" applyAlignment="1">
      <alignment horizontal="left" vertical="top"/>
    </xf>
    <xf numFmtId="0" fontId="1" fillId="0" borderId="22" xfId="20" applyBorder="1" applyAlignment="1">
      <alignment horizontal="left"/>
    </xf>
    <xf numFmtId="4" fontId="73" fillId="0" borderId="36" xfId="20" applyNumberFormat="1" applyFont="1" applyBorder="1" applyAlignment="1">
      <alignment horizontal="right"/>
    </xf>
    <xf numFmtId="0" fontId="1" fillId="0" borderId="0" xfId="20" applyBorder="1"/>
    <xf numFmtId="167" fontId="29" fillId="0" borderId="0" xfId="22" applyFont="1" applyFill="1" applyBorder="1" applyAlignment="1" applyProtection="1"/>
    <xf numFmtId="0" fontId="76" fillId="0" borderId="0" xfId="17" applyFont="1" applyBorder="1" applyAlignment="1">
      <alignment horizontal="center"/>
    </xf>
    <xf numFmtId="0" fontId="58" fillId="0" borderId="0" xfId="17" applyFont="1"/>
    <xf numFmtId="0" fontId="29" fillId="0" borderId="0" xfId="17" applyFont="1"/>
    <xf numFmtId="167" fontId="77" fillId="0" borderId="0" xfId="22" applyFont="1" applyFill="1" applyBorder="1" applyAlignment="1" applyProtection="1">
      <alignment horizontal="right" vertical="center"/>
    </xf>
    <xf numFmtId="167" fontId="37" fillId="0" borderId="0" xfId="22" applyFont="1" applyFill="1" applyBorder="1" applyAlignment="1" applyProtection="1">
      <alignment horizontal="center" vertical="center"/>
    </xf>
    <xf numFmtId="167" fontId="29" fillId="0" borderId="0" xfId="22" applyFont="1" applyFill="1" applyBorder="1" applyAlignment="1" applyProtection="1">
      <alignment horizontal="center"/>
    </xf>
    <xf numFmtId="0" fontId="20" fillId="0" borderId="0" xfId="6" applyFont="1" applyAlignment="1">
      <alignment horizontal="center" vertical="center"/>
    </xf>
    <xf numFmtId="167" fontId="37" fillId="0" borderId="0" xfId="22" applyFont="1" applyFill="1" applyBorder="1" applyAlignment="1" applyProtection="1">
      <alignment horizontal="center"/>
    </xf>
    <xf numFmtId="167" fontId="79" fillId="0" borderId="155" xfId="22" applyFont="1" applyFill="1" applyBorder="1" applyAlignment="1" applyProtection="1">
      <alignment horizontal="center" vertical="center"/>
    </xf>
    <xf numFmtId="167" fontId="79" fillId="0" borderId="48" xfId="22" applyFont="1" applyFill="1" applyBorder="1" applyAlignment="1" applyProtection="1">
      <alignment horizontal="center" vertical="center"/>
    </xf>
    <xf numFmtId="167" fontId="79" fillId="0" borderId="75" xfId="22" applyFont="1" applyFill="1" applyBorder="1" applyAlignment="1" applyProtection="1">
      <alignment horizontal="left" vertical="center"/>
    </xf>
    <xf numFmtId="167" fontId="76" fillId="0" borderId="156" xfId="22" applyFont="1" applyFill="1" applyBorder="1" applyAlignment="1" applyProtection="1"/>
    <xf numFmtId="167" fontId="35" fillId="0" borderId="75" xfId="22" applyFont="1" applyFill="1" applyBorder="1" applyAlignment="1" applyProtection="1">
      <alignment horizontal="center" vertical="center"/>
    </xf>
    <xf numFmtId="167" fontId="35" fillId="0" borderId="3" xfId="22" applyFont="1" applyFill="1" applyBorder="1" applyAlignment="1" applyProtection="1">
      <alignment horizontal="center" vertical="center"/>
    </xf>
    <xf numFmtId="164" fontId="39" fillId="7" borderId="158" xfId="22" applyNumberFormat="1" applyFont="1" applyFill="1" applyBorder="1" applyAlignment="1" applyProtection="1">
      <alignment horizontal="left" vertical="top"/>
    </xf>
    <xf numFmtId="167" fontId="25" fillId="7" borderId="52" xfId="22" applyFont="1" applyFill="1" applyBorder="1" applyAlignment="1" applyProtection="1">
      <alignment vertical="top"/>
    </xf>
    <xf numFmtId="167" fontId="25" fillId="7" borderId="56" xfId="22" applyFont="1" applyFill="1" applyBorder="1" applyAlignment="1" applyProtection="1">
      <alignment vertical="top"/>
    </xf>
    <xf numFmtId="167" fontId="25" fillId="7" borderId="55" xfId="22" applyFont="1" applyFill="1" applyBorder="1" applyAlignment="1" applyProtection="1">
      <alignment vertical="top"/>
    </xf>
    <xf numFmtId="49" fontId="39" fillId="7" borderId="56" xfId="22" applyNumberFormat="1" applyFont="1" applyFill="1" applyBorder="1" applyAlignment="1" applyProtection="1">
      <alignment horizontal="left" vertical="top" wrapText="1"/>
    </xf>
    <xf numFmtId="4" fontId="39" fillId="7" borderId="23" xfId="22" applyNumberFormat="1" applyFont="1" applyFill="1" applyBorder="1" applyAlignment="1" applyProtection="1">
      <alignment horizontal="right" vertical="top"/>
    </xf>
    <xf numFmtId="0" fontId="25" fillId="0" borderId="0" xfId="17" applyFont="1" applyAlignment="1">
      <alignment vertical="top"/>
    </xf>
    <xf numFmtId="167" fontId="25" fillId="0" borderId="158" xfId="22" applyFont="1" applyFill="1" applyBorder="1" applyAlignment="1" applyProtection="1">
      <alignment vertical="top"/>
    </xf>
    <xf numFmtId="165" fontId="28" fillId="8" borderId="52" xfId="22" applyNumberFormat="1" applyFont="1" applyFill="1" applyBorder="1" applyAlignment="1" applyProtection="1">
      <alignment horizontal="left" vertical="top"/>
    </xf>
    <xf numFmtId="167" fontId="25" fillId="8" borderId="56" xfId="22" applyFont="1" applyFill="1" applyBorder="1" applyAlignment="1" applyProtection="1">
      <alignment vertical="top"/>
    </xf>
    <xf numFmtId="167" fontId="25" fillId="8" borderId="55" xfId="22" applyFont="1" applyFill="1" applyBorder="1" applyAlignment="1" applyProtection="1">
      <alignment vertical="top"/>
    </xf>
    <xf numFmtId="167" fontId="28" fillId="8" borderId="51" xfId="22" applyFont="1" applyFill="1" applyBorder="1" applyAlignment="1" applyProtection="1">
      <alignment vertical="top" wrapText="1"/>
    </xf>
    <xf numFmtId="4" fontId="28" fillId="8" borderId="23" xfId="22" applyNumberFormat="1" applyFont="1" applyFill="1" applyBorder="1" applyAlignment="1" applyProtection="1">
      <alignment horizontal="right" vertical="top"/>
    </xf>
    <xf numFmtId="167" fontId="25" fillId="0" borderId="160" xfId="22" applyFont="1" applyFill="1" applyBorder="1" applyAlignment="1" applyProtection="1">
      <alignment vertical="top"/>
    </xf>
    <xf numFmtId="167" fontId="25" fillId="0" borderId="52" xfId="22" applyFont="1" applyFill="1" applyBorder="1" applyAlignment="1" applyProtection="1">
      <alignment vertical="top"/>
    </xf>
    <xf numFmtId="167" fontId="25" fillId="0" borderId="51" xfId="22" applyFont="1" applyFill="1" applyBorder="1" applyAlignment="1" applyProtection="1">
      <alignment vertical="top"/>
    </xf>
    <xf numFmtId="171" fontId="28" fillId="0" borderId="50" xfId="22" applyNumberFormat="1" applyFont="1" applyFill="1" applyBorder="1" applyAlignment="1" applyProtection="1">
      <alignment horizontal="left" vertical="top"/>
    </xf>
    <xf numFmtId="167" fontId="28" fillId="0" borderId="51" xfId="22" applyFont="1" applyFill="1" applyBorder="1" applyAlignment="1" applyProtection="1">
      <alignment horizontal="left" vertical="top" wrapText="1"/>
    </xf>
    <xf numFmtId="4" fontId="28" fillId="0" borderId="22" xfId="22" applyNumberFormat="1" applyFont="1" applyFill="1" applyBorder="1" applyAlignment="1" applyProtection="1">
      <alignment horizontal="right" vertical="top"/>
    </xf>
    <xf numFmtId="167" fontId="29" fillId="0" borderId="162" xfId="22" applyFont="1" applyFill="1" applyBorder="1" applyAlignment="1" applyProtection="1">
      <alignment vertical="center"/>
    </xf>
    <xf numFmtId="167" fontId="29" fillId="0" borderId="44" xfId="22" applyFont="1" applyFill="1" applyBorder="1" applyAlignment="1" applyProtection="1">
      <alignment vertical="center"/>
    </xf>
    <xf numFmtId="167" fontId="29" fillId="0" borderId="41" xfId="22" applyFont="1" applyFill="1" applyBorder="1" applyAlignment="1" applyProtection="1">
      <alignment vertical="center"/>
    </xf>
    <xf numFmtId="167" fontId="29" fillId="0" borderId="40" xfId="22" applyFont="1" applyFill="1" applyBorder="1" applyAlignment="1" applyProtection="1">
      <alignment vertical="center"/>
    </xf>
    <xf numFmtId="167" fontId="35" fillId="0" borderId="41" xfId="22" applyFont="1" applyFill="1" applyBorder="1" applyAlignment="1" applyProtection="1">
      <alignment horizontal="right" vertical="top" wrapText="1"/>
    </xf>
    <xf numFmtId="4" fontId="35" fillId="0" borderId="36" xfId="22" applyNumberFormat="1" applyFont="1" applyFill="1" applyBorder="1" applyAlignment="1" applyProtection="1">
      <alignment horizontal="right" vertical="center"/>
    </xf>
    <xf numFmtId="0" fontId="29" fillId="0" borderId="0" xfId="17" applyFont="1" applyAlignment="1">
      <alignment vertical="center"/>
    </xf>
    <xf numFmtId="167" fontId="38" fillId="0" borderId="0" xfId="22" applyFont="1" applyFill="1" applyBorder="1" applyAlignment="1" applyProtection="1">
      <alignment horizontal="left" vertical="top"/>
    </xf>
    <xf numFmtId="172" fontId="38" fillId="0" borderId="0" xfId="22" applyNumberFormat="1" applyFont="1" applyFill="1" applyBorder="1" applyAlignment="1" applyProtection="1">
      <alignment horizontal="left" vertical="top"/>
    </xf>
    <xf numFmtId="4" fontId="29" fillId="0" borderId="0" xfId="22" applyNumberFormat="1" applyFont="1" applyFill="1" applyBorder="1" applyAlignment="1" applyProtection="1"/>
    <xf numFmtId="164" fontId="39" fillId="20" borderId="165" xfId="22" applyNumberFormat="1" applyFont="1" applyFill="1" applyBorder="1" applyAlignment="1" applyProtection="1">
      <alignment horizontal="left" vertical="top"/>
    </xf>
    <xf numFmtId="167" fontId="25" fillId="20" borderId="49" xfId="22" applyFont="1" applyFill="1" applyBorder="1" applyAlignment="1" applyProtection="1">
      <alignment vertical="top"/>
    </xf>
    <xf numFmtId="167" fontId="25" fillId="20" borderId="51" xfId="22" applyFont="1" applyFill="1" applyBorder="1" applyAlignment="1" applyProtection="1">
      <alignment vertical="top"/>
    </xf>
    <xf numFmtId="167" fontId="25" fillId="20" borderId="50" xfId="22" applyFont="1" applyFill="1" applyBorder="1" applyAlignment="1" applyProtection="1">
      <alignment vertical="top"/>
    </xf>
    <xf numFmtId="167" fontId="39" fillId="20" borderId="51" xfId="22" applyFont="1" applyFill="1" applyBorder="1" applyAlignment="1" applyProtection="1">
      <alignment horizontal="left" vertical="top" wrapText="1"/>
    </xf>
    <xf numFmtId="4" fontId="39" fillId="20" borderId="140" xfId="22" applyNumberFormat="1" applyFont="1" applyFill="1" applyBorder="1" applyAlignment="1" applyProtection="1">
      <alignment horizontal="right" vertical="top"/>
    </xf>
    <xf numFmtId="165" fontId="28" fillId="8" borderId="49" xfId="22" applyNumberFormat="1" applyFont="1" applyFill="1" applyBorder="1" applyAlignment="1" applyProtection="1">
      <alignment horizontal="left" vertical="top"/>
    </xf>
    <xf numFmtId="167" fontId="25" fillId="8" borderId="51" xfId="22" applyFont="1" applyFill="1" applyBorder="1" applyAlignment="1" applyProtection="1">
      <alignment vertical="top"/>
    </xf>
    <xf numFmtId="167" fontId="25" fillId="8" borderId="50" xfId="22" applyFont="1" applyFill="1" applyBorder="1" applyAlignment="1" applyProtection="1">
      <alignment vertical="top"/>
    </xf>
    <xf numFmtId="167" fontId="28" fillId="8" borderId="51" xfId="22" applyFont="1" applyFill="1" applyBorder="1" applyAlignment="1" applyProtection="1">
      <alignment horizontal="left" vertical="top"/>
    </xf>
    <xf numFmtId="4" fontId="28" fillId="8" borderId="166" xfId="22" applyNumberFormat="1" applyFont="1" applyFill="1" applyBorder="1" applyAlignment="1" applyProtection="1">
      <alignment horizontal="right" vertical="top"/>
    </xf>
    <xf numFmtId="167" fontId="25" fillId="0" borderId="53" xfId="22" applyFont="1" applyFill="1" applyBorder="1" applyAlignment="1" applyProtection="1">
      <alignment vertical="top"/>
    </xf>
    <xf numFmtId="167" fontId="25" fillId="0" borderId="56" xfId="22" applyFont="1" applyFill="1" applyBorder="1" applyAlignment="1" applyProtection="1">
      <alignment vertical="top"/>
    </xf>
    <xf numFmtId="166" fontId="28" fillId="0" borderId="55" xfId="22" applyNumberFormat="1" applyFont="1" applyFill="1" applyBorder="1" applyAlignment="1" applyProtection="1">
      <alignment horizontal="left" vertical="top"/>
    </xf>
    <xf numFmtId="167" fontId="28" fillId="0" borderId="56" xfId="22" applyFont="1" applyFill="1" applyBorder="1" applyAlignment="1" applyProtection="1">
      <alignment horizontal="left" vertical="top"/>
    </xf>
    <xf numFmtId="4" fontId="28" fillId="0" borderId="109" xfId="22" applyNumberFormat="1" applyFont="1" applyFill="1" applyBorder="1" applyAlignment="1" applyProtection="1">
      <alignment horizontal="right" vertical="top"/>
    </xf>
    <xf numFmtId="4" fontId="28" fillId="0" borderId="15" xfId="22" applyNumberFormat="1" applyFont="1" applyFill="1" applyBorder="1" applyAlignment="1" applyProtection="1">
      <alignment horizontal="right" vertical="top"/>
    </xf>
    <xf numFmtId="167" fontId="39" fillId="20" borderId="51" xfId="22" applyFont="1" applyFill="1" applyBorder="1" applyAlignment="1" applyProtection="1">
      <alignment horizontal="left" vertical="top"/>
    </xf>
    <xf numFmtId="4" fontId="39" fillId="20" borderId="166" xfId="22" applyNumberFormat="1" applyFont="1" applyFill="1" applyBorder="1" applyAlignment="1" applyProtection="1">
      <alignment horizontal="right" vertical="top"/>
    </xf>
    <xf numFmtId="166" fontId="28" fillId="0" borderId="50" xfId="22" applyNumberFormat="1" applyFont="1" applyFill="1" applyBorder="1" applyAlignment="1" applyProtection="1">
      <alignment horizontal="left" vertical="top"/>
    </xf>
    <xf numFmtId="167" fontId="28" fillId="0" borderId="51" xfId="22" applyFont="1" applyFill="1" applyBorder="1" applyAlignment="1" applyProtection="1">
      <alignment horizontal="left" vertical="top"/>
    </xf>
    <xf numFmtId="4" fontId="28" fillId="0" borderId="166" xfId="22" applyNumberFormat="1" applyFont="1" applyFill="1" applyBorder="1" applyAlignment="1" applyProtection="1">
      <alignment horizontal="right" vertical="top"/>
    </xf>
    <xf numFmtId="4" fontId="28" fillId="0" borderId="15" xfId="22" applyNumberFormat="1" applyFont="1" applyFill="1" applyBorder="1" applyAlignment="1" applyProtection="1">
      <alignment vertical="top"/>
    </xf>
    <xf numFmtId="4" fontId="28" fillId="0" borderId="15" xfId="22" applyNumberFormat="1" applyFont="1" applyFill="1" applyBorder="1" applyAlignment="1" applyProtection="1">
      <alignment horizontal="right" vertical="top" wrapText="1"/>
    </xf>
    <xf numFmtId="4" fontId="28" fillId="0" borderId="110" xfId="22" applyNumberFormat="1" applyFont="1" applyFill="1" applyBorder="1" applyAlignment="1" applyProtection="1">
      <alignment horizontal="right" vertical="top"/>
    </xf>
    <xf numFmtId="167" fontId="35" fillId="0" borderId="41" xfId="22" applyFont="1" applyFill="1" applyBorder="1" applyAlignment="1" applyProtection="1">
      <alignment horizontal="right" vertical="center"/>
    </xf>
    <xf numFmtId="4" fontId="35" fillId="0" borderId="167" xfId="22" applyNumberFormat="1" applyFont="1" applyFill="1" applyBorder="1" applyAlignment="1" applyProtection="1">
      <alignment horizontal="right" vertical="center"/>
    </xf>
    <xf numFmtId="4" fontId="35" fillId="0" borderId="168" xfId="22" applyNumberFormat="1" applyFont="1" applyFill="1" applyBorder="1" applyAlignment="1" applyProtection="1">
      <alignment horizontal="right" vertical="center"/>
    </xf>
    <xf numFmtId="49" fontId="83" fillId="21" borderId="53" xfId="13" applyNumberFormat="1" applyFont="1" applyFill="1" applyBorder="1" applyAlignment="1" applyProtection="1">
      <alignment horizontal="center" vertical="center" wrapText="1"/>
      <protection locked="0"/>
    </xf>
    <xf numFmtId="49" fontId="84" fillId="21" borderId="53" xfId="13" applyNumberFormat="1" applyFont="1" applyFill="1" applyBorder="1" applyAlignment="1" applyProtection="1">
      <alignment horizontal="center" vertical="center" wrapText="1"/>
      <protection locked="0"/>
    </xf>
    <xf numFmtId="49" fontId="84" fillId="21" borderId="49" xfId="13" applyNumberFormat="1" applyFont="1" applyFill="1" applyBorder="1" applyAlignment="1" applyProtection="1">
      <alignment horizontal="center" vertical="center" wrapText="1"/>
      <protection locked="0"/>
    </xf>
    <xf numFmtId="0" fontId="86" fillId="0" borderId="0" xfId="24" applyNumberFormat="1" applyFont="1" applyFill="1" applyBorder="1" applyAlignment="1" applyProtection="1">
      <alignment horizontal="left"/>
      <protection locked="0"/>
    </xf>
    <xf numFmtId="49" fontId="61" fillId="21" borderId="53" xfId="24" applyNumberFormat="1" applyFont="1" applyFill="1" applyBorder="1" applyAlignment="1" applyProtection="1">
      <alignment horizontal="center" vertical="center" wrapText="1"/>
      <protection locked="0"/>
    </xf>
    <xf numFmtId="49" fontId="61" fillId="21" borderId="49" xfId="24" applyNumberFormat="1" applyFont="1" applyFill="1" applyBorder="1" applyAlignment="1" applyProtection="1">
      <alignment horizontal="center" vertical="center" wrapText="1"/>
      <protection locked="0"/>
    </xf>
    <xf numFmtId="49" fontId="61" fillId="21" borderId="49" xfId="24" applyNumberFormat="1" applyFont="1" applyFill="1" applyBorder="1" applyAlignment="1" applyProtection="1">
      <alignment horizontal="left" vertical="center" wrapText="1"/>
      <protection locked="0"/>
    </xf>
    <xf numFmtId="43" fontId="87" fillId="0" borderId="11" xfId="1" applyNumberFormat="1" applyFont="1" applyFill="1" applyBorder="1" applyAlignment="1">
      <alignment horizontal="center" vertical="center" wrapText="1"/>
    </xf>
    <xf numFmtId="10" fontId="9" fillId="2" borderId="4" xfId="1" applyNumberFormat="1" applyFont="1" applyFill="1" applyBorder="1" applyAlignment="1">
      <alignment horizontal="right" vertical="top" wrapText="1"/>
    </xf>
    <xf numFmtId="10" fontId="12" fillId="3" borderId="20" xfId="1" applyNumberFormat="1" applyFont="1" applyFill="1" applyBorder="1" applyAlignment="1">
      <alignment horizontal="right" vertical="top" wrapText="1"/>
    </xf>
    <xf numFmtId="10" fontId="13" fillId="0" borderId="20" xfId="1" applyNumberFormat="1" applyFont="1" applyBorder="1" applyAlignment="1">
      <alignment horizontal="right" vertical="top" wrapText="1"/>
    </xf>
    <xf numFmtId="10" fontId="13" fillId="0" borderId="26" xfId="1" applyNumberFormat="1" applyFont="1" applyBorder="1" applyAlignment="1">
      <alignment horizontal="right" vertical="top" wrapText="1"/>
    </xf>
    <xf numFmtId="10" fontId="9" fillId="2" borderId="24" xfId="1" applyNumberFormat="1" applyFont="1" applyFill="1" applyBorder="1" applyAlignment="1">
      <alignment horizontal="right" vertical="top" wrapText="1"/>
    </xf>
    <xf numFmtId="10" fontId="12" fillId="4" borderId="20" xfId="1" applyNumberFormat="1" applyFont="1" applyFill="1" applyBorder="1" applyAlignment="1">
      <alignment horizontal="right" vertical="top" wrapText="1"/>
    </xf>
    <xf numFmtId="10" fontId="12" fillId="0" borderId="20" xfId="1" applyNumberFormat="1" applyFont="1" applyBorder="1" applyAlignment="1">
      <alignment horizontal="right" vertical="top" wrapText="1"/>
    </xf>
    <xf numFmtId="10" fontId="12" fillId="0" borderId="26" xfId="1" applyNumberFormat="1" applyFont="1" applyBorder="1" applyAlignment="1">
      <alignment horizontal="right" vertical="top" wrapText="1"/>
    </xf>
    <xf numFmtId="10" fontId="12" fillId="4" borderId="24" xfId="1" applyNumberFormat="1" applyFont="1" applyFill="1" applyBorder="1" applyAlignment="1">
      <alignment horizontal="right" vertical="top" wrapText="1"/>
    </xf>
    <xf numFmtId="10" fontId="17" fillId="5" borderId="32" xfId="1" applyNumberFormat="1" applyFont="1" applyFill="1" applyBorder="1" applyAlignment="1">
      <alignment horizontal="right" vertical="top" wrapText="1"/>
    </xf>
    <xf numFmtId="10" fontId="12" fillId="4" borderId="32" xfId="1" applyNumberFormat="1" applyFont="1" applyFill="1" applyBorder="1" applyAlignment="1">
      <alignment horizontal="right" vertical="top" wrapText="1"/>
    </xf>
    <xf numFmtId="10" fontId="13" fillId="0" borderId="33" xfId="1" applyNumberFormat="1" applyFont="1" applyBorder="1" applyAlignment="1">
      <alignment horizontal="right" vertical="top" wrapText="1"/>
    </xf>
    <xf numFmtId="10" fontId="12" fillId="3" borderId="20" xfId="3" applyNumberFormat="1" applyFont="1" applyFill="1" applyBorder="1" applyAlignment="1">
      <alignment horizontal="right" vertical="top" wrapText="1"/>
    </xf>
    <xf numFmtId="10" fontId="12" fillId="3" borderId="24" xfId="1" applyNumberFormat="1" applyFont="1" applyFill="1" applyBorder="1" applyAlignment="1">
      <alignment horizontal="right" vertical="top" wrapText="1"/>
    </xf>
    <xf numFmtId="10" fontId="13" fillId="4" borderId="20" xfId="1" applyNumberFormat="1" applyFont="1" applyFill="1" applyBorder="1" applyAlignment="1">
      <alignment horizontal="right" vertical="top" wrapText="1"/>
    </xf>
    <xf numFmtId="10" fontId="13" fillId="0" borderId="31" xfId="1" applyNumberFormat="1" applyFont="1" applyBorder="1" applyAlignment="1">
      <alignment horizontal="right" vertical="top" wrapText="1"/>
    </xf>
    <xf numFmtId="10" fontId="13" fillId="4" borderId="24" xfId="1" applyNumberFormat="1" applyFont="1" applyFill="1" applyBorder="1" applyAlignment="1">
      <alignment horizontal="right" vertical="top" wrapText="1"/>
    </xf>
    <xf numFmtId="10" fontId="18" fillId="0" borderId="37" xfId="1" applyNumberFormat="1" applyFont="1" applyBorder="1" applyAlignment="1">
      <alignment vertical="center"/>
    </xf>
    <xf numFmtId="10" fontId="87" fillId="0" borderId="9" xfId="1" applyNumberFormat="1" applyFont="1" applyFill="1" applyBorder="1" applyAlignment="1">
      <alignment horizontal="center" vertical="center" wrapText="1"/>
    </xf>
    <xf numFmtId="10" fontId="11" fillId="2" borderId="143" xfId="1" applyNumberFormat="1" applyFont="1" applyFill="1" applyBorder="1" applyAlignment="1">
      <alignment horizontal="right" vertical="top" wrapText="1"/>
    </xf>
    <xf numFmtId="10" fontId="12" fillId="3" borderId="30" xfId="1" applyNumberFormat="1" applyFont="1" applyFill="1" applyBorder="1" applyAlignment="1">
      <alignment horizontal="right" vertical="top" wrapText="1"/>
    </xf>
    <xf numFmtId="10" fontId="14" fillId="0" borderId="32" xfId="1" applyNumberFormat="1" applyFont="1" applyBorder="1" applyAlignment="1">
      <alignment vertical="top"/>
    </xf>
    <xf numFmtId="10" fontId="15" fillId="0" borderId="32" xfId="1" applyNumberFormat="1" applyFont="1" applyBorder="1" applyAlignment="1">
      <alignment vertical="top"/>
    </xf>
    <xf numFmtId="10" fontId="15" fillId="0" borderId="30" xfId="1" applyNumberFormat="1" applyFont="1" applyBorder="1" applyAlignment="1">
      <alignment vertical="top"/>
    </xf>
    <xf numFmtId="10" fontId="11" fillId="2" borderId="32" xfId="1" applyNumberFormat="1" applyFont="1" applyFill="1" applyBorder="1" applyAlignment="1">
      <alignment horizontal="right" vertical="top" wrapText="1"/>
    </xf>
    <xf numFmtId="10" fontId="12" fillId="3" borderId="105" xfId="1" applyNumberFormat="1" applyFont="1" applyFill="1" applyBorder="1" applyAlignment="1">
      <alignment horizontal="right" vertical="top" wrapText="1"/>
    </xf>
    <xf numFmtId="10" fontId="9" fillId="2" borderId="32" xfId="1" applyNumberFormat="1" applyFont="1" applyFill="1" applyBorder="1" applyAlignment="1">
      <alignment horizontal="right" vertical="top" wrapText="1"/>
    </xf>
    <xf numFmtId="10" fontId="13" fillId="4" borderId="30" xfId="1" applyNumberFormat="1" applyFont="1" applyFill="1" applyBorder="1" applyAlignment="1">
      <alignment horizontal="right" vertical="top" wrapText="1"/>
    </xf>
    <xf numFmtId="10" fontId="13" fillId="4" borderId="32" xfId="1" applyNumberFormat="1" applyFont="1" applyFill="1" applyBorder="1" applyAlignment="1">
      <alignment horizontal="right" vertical="top" wrapText="1"/>
    </xf>
    <xf numFmtId="10" fontId="17" fillId="5" borderId="32" xfId="1" applyNumberFormat="1" applyFont="1" applyFill="1" applyBorder="1" applyAlignment="1">
      <alignment vertical="top"/>
    </xf>
    <xf numFmtId="10" fontId="13" fillId="3" borderId="30" xfId="1" applyNumberFormat="1" applyFont="1" applyFill="1" applyBorder="1" applyAlignment="1">
      <alignment horizontal="right" vertical="top" wrapText="1"/>
    </xf>
    <xf numFmtId="10" fontId="13" fillId="3" borderId="32" xfId="1" applyNumberFormat="1" applyFont="1" applyFill="1" applyBorder="1" applyAlignment="1">
      <alignment horizontal="right" vertical="top" wrapText="1"/>
    </xf>
    <xf numFmtId="10" fontId="13" fillId="4" borderId="74" xfId="1" applyNumberFormat="1" applyFont="1" applyFill="1" applyBorder="1" applyAlignment="1">
      <alignment horizontal="right" vertical="top" wrapText="1"/>
    </xf>
    <xf numFmtId="10" fontId="13" fillId="0" borderId="32" xfId="1" applyNumberFormat="1" applyFont="1" applyBorder="1" applyAlignment="1">
      <alignment vertical="top"/>
    </xf>
    <xf numFmtId="10" fontId="13" fillId="4" borderId="32" xfId="1" applyNumberFormat="1" applyFont="1" applyFill="1" applyBorder="1" applyAlignment="1">
      <alignment vertical="top"/>
    </xf>
    <xf numFmtId="0" fontId="15" fillId="0" borderId="169" xfId="1" applyFont="1" applyBorder="1" applyAlignment="1">
      <alignment vertical="top"/>
    </xf>
    <xf numFmtId="43" fontId="8" fillId="0" borderId="9" xfId="1" applyNumberFormat="1" applyFont="1" applyFill="1" applyBorder="1" applyAlignment="1">
      <alignment horizontal="center" vertical="center" wrapText="1"/>
    </xf>
    <xf numFmtId="43" fontId="8" fillId="0" borderId="10" xfId="1" applyNumberFormat="1" applyFont="1" applyFill="1" applyBorder="1" applyAlignment="1">
      <alignment horizontal="center" vertical="center" wrapText="1"/>
    </xf>
    <xf numFmtId="43" fontId="8" fillId="0" borderId="12" xfId="1" applyNumberFormat="1" applyFont="1" applyFill="1" applyBorder="1" applyAlignment="1">
      <alignment horizontal="center" vertical="center" wrapText="1"/>
    </xf>
    <xf numFmtId="4" fontId="88" fillId="2" borderId="170" xfId="1" applyNumberFormat="1" applyFont="1" applyFill="1" applyBorder="1" applyAlignment="1">
      <alignment horizontal="right" vertical="top" wrapText="1"/>
    </xf>
    <xf numFmtId="4" fontId="88" fillId="2" borderId="169" xfId="1" applyNumberFormat="1" applyFont="1" applyFill="1" applyBorder="1" applyAlignment="1">
      <alignment horizontal="right" vertical="top" wrapText="1"/>
    </xf>
    <xf numFmtId="4" fontId="17" fillId="2" borderId="169" xfId="1" applyNumberFormat="1" applyFont="1" applyFill="1" applyBorder="1" applyAlignment="1">
      <alignment horizontal="right" vertical="top" wrapText="1"/>
    </xf>
    <xf numFmtId="4" fontId="15" fillId="4" borderId="171" xfId="1" applyNumberFormat="1" applyFont="1" applyFill="1" applyBorder="1" applyAlignment="1">
      <alignment horizontal="right" vertical="top" wrapText="1"/>
    </xf>
    <xf numFmtId="4" fontId="15" fillId="4" borderId="169" xfId="1" applyNumberFormat="1" applyFont="1" applyFill="1" applyBorder="1" applyAlignment="1">
      <alignment horizontal="right" vertical="top" wrapText="1"/>
    </xf>
    <xf numFmtId="4" fontId="15" fillId="3" borderId="171" xfId="1" applyNumberFormat="1" applyFont="1" applyFill="1" applyBorder="1" applyAlignment="1">
      <alignment horizontal="right" vertical="top" wrapText="1"/>
    </xf>
    <xf numFmtId="4" fontId="15" fillId="3" borderId="169" xfId="1" applyNumberFormat="1" applyFont="1" applyFill="1" applyBorder="1" applyAlignment="1">
      <alignment horizontal="right" vertical="top" wrapText="1"/>
    </xf>
    <xf numFmtId="4" fontId="15" fillId="4" borderId="169" xfId="1" applyNumberFormat="1" applyFont="1" applyFill="1" applyBorder="1" applyAlignment="1">
      <alignment vertical="top"/>
    </xf>
    <xf numFmtId="0" fontId="15" fillId="0" borderId="0" xfId="1" applyFont="1" applyAlignment="1">
      <alignment vertical="top"/>
    </xf>
    <xf numFmtId="4" fontId="88" fillId="5" borderId="169" xfId="1" applyNumberFormat="1" applyFont="1" applyFill="1" applyBorder="1" applyAlignment="1">
      <alignment vertical="top"/>
    </xf>
    <xf numFmtId="4" fontId="15" fillId="0" borderId="169" xfId="1" applyNumberFormat="1" applyFont="1" applyBorder="1" applyAlignment="1">
      <alignment vertical="top"/>
    </xf>
    <xf numFmtId="4" fontId="15" fillId="0" borderId="172" xfId="1" applyNumberFormat="1" applyFont="1" applyBorder="1" applyAlignment="1">
      <alignment vertical="top"/>
    </xf>
    <xf numFmtId="4" fontId="60" fillId="0" borderId="173" xfId="1" applyNumberFormat="1" applyFont="1" applyBorder="1" applyAlignment="1">
      <alignment vertical="top"/>
    </xf>
    <xf numFmtId="10" fontId="9" fillId="9" borderId="4" xfId="1" applyNumberFormat="1" applyFont="1" applyFill="1" applyBorder="1" applyAlignment="1">
      <alignment horizontal="right" vertical="center" wrapText="1"/>
    </xf>
    <xf numFmtId="10" fontId="16" fillId="18" borderId="24" xfId="1" applyNumberFormat="1" applyFont="1" applyFill="1" applyBorder="1" applyAlignment="1">
      <alignment horizontal="right" vertical="center" wrapText="1"/>
    </xf>
    <xf numFmtId="10" fontId="16" fillId="0" borderId="24" xfId="1" applyNumberFormat="1" applyFont="1" applyFill="1" applyBorder="1" applyAlignment="1">
      <alignment horizontal="right" vertical="center" wrapText="1"/>
    </xf>
    <xf numFmtId="10" fontId="11" fillId="9" borderId="24" xfId="1" applyNumberFormat="1" applyFont="1" applyFill="1" applyBorder="1" applyAlignment="1">
      <alignment horizontal="right" vertical="top" wrapText="1"/>
    </xf>
    <xf numFmtId="10" fontId="15" fillId="4" borderId="24" xfId="1" applyNumberFormat="1" applyFont="1" applyFill="1" applyBorder="1" applyAlignment="1">
      <alignment horizontal="right" vertical="top" wrapText="1"/>
    </xf>
    <xf numFmtId="10" fontId="15" fillId="0" borderId="24" xfId="1" applyNumberFormat="1" applyFont="1" applyFill="1" applyBorder="1" applyAlignment="1">
      <alignment horizontal="right" vertical="top" wrapText="1"/>
    </xf>
    <xf numFmtId="10" fontId="15" fillId="0" borderId="26" xfId="1" applyNumberFormat="1" applyFont="1" applyFill="1" applyBorder="1" applyAlignment="1">
      <alignment horizontal="center" vertical="top" wrapText="1"/>
    </xf>
    <xf numFmtId="10" fontId="16" fillId="0" borderId="26" xfId="1" applyNumberFormat="1" applyFont="1" applyFill="1" applyBorder="1" applyAlignment="1">
      <alignment horizontal="center" vertical="center" wrapText="1"/>
    </xf>
    <xf numFmtId="10" fontId="15" fillId="0" borderId="26" xfId="1" applyNumberFormat="1" applyFont="1" applyFill="1" applyBorder="1" applyAlignment="1">
      <alignment horizontal="right" vertical="top" wrapText="1"/>
    </xf>
    <xf numFmtId="10" fontId="15" fillId="0" borderId="152" xfId="1" applyNumberFormat="1" applyFont="1" applyFill="1" applyBorder="1" applyAlignment="1">
      <alignment horizontal="right" vertical="top" wrapText="1"/>
    </xf>
    <xf numFmtId="10" fontId="16" fillId="18" borderId="24" xfId="1" applyNumberFormat="1" applyFont="1" applyFill="1" applyBorder="1" applyAlignment="1">
      <alignment horizontal="center" vertical="center" wrapText="1"/>
    </xf>
    <xf numFmtId="10" fontId="16" fillId="0" borderId="31" xfId="1" applyNumberFormat="1" applyFont="1" applyFill="1" applyBorder="1" applyAlignment="1">
      <alignment horizontal="center" vertical="center" wrapText="1"/>
    </xf>
    <xf numFmtId="10" fontId="11" fillId="2" borderId="24" xfId="1" applyNumberFormat="1" applyFont="1" applyFill="1" applyBorder="1" applyAlignment="1">
      <alignment horizontal="right" vertical="top" wrapText="1"/>
    </xf>
    <xf numFmtId="10" fontId="13" fillId="3" borderId="29" xfId="1" applyNumberFormat="1" applyFont="1" applyFill="1" applyBorder="1" applyAlignment="1">
      <alignment horizontal="right" vertical="top" wrapText="1"/>
    </xf>
    <xf numFmtId="10" fontId="13" fillId="0" borderId="29" xfId="1" applyNumberFormat="1" applyFont="1" applyBorder="1" applyAlignment="1">
      <alignment horizontal="right" vertical="top" wrapText="1"/>
    </xf>
    <xf numFmtId="10" fontId="13" fillId="0" borderId="152" xfId="1" applyNumberFormat="1" applyFont="1" applyBorder="1" applyAlignment="1">
      <alignment horizontal="right" vertical="top" wrapText="1"/>
    </xf>
    <xf numFmtId="10" fontId="13" fillId="3" borderId="34" xfId="1" applyNumberFormat="1" applyFont="1" applyFill="1" applyBorder="1" applyAlignment="1">
      <alignment horizontal="right" vertical="top" wrapText="1"/>
    </xf>
    <xf numFmtId="10" fontId="13" fillId="3" borderId="29" xfId="3" applyNumberFormat="1" applyFont="1" applyFill="1" applyBorder="1" applyAlignment="1">
      <alignment horizontal="right" vertical="top" wrapText="1"/>
    </xf>
    <xf numFmtId="10" fontId="11" fillId="2" borderId="34" xfId="1" applyNumberFormat="1" applyFont="1" applyFill="1" applyBorder="1" applyAlignment="1">
      <alignment horizontal="right" vertical="top" wrapText="1"/>
    </xf>
    <xf numFmtId="10" fontId="9" fillId="11" borderId="154" xfId="1" applyNumberFormat="1" applyFont="1" applyFill="1" applyBorder="1" applyAlignment="1">
      <alignment horizontal="right" vertical="center" wrapText="1"/>
    </xf>
    <xf numFmtId="10" fontId="16" fillId="11" borderId="33" xfId="1" applyNumberFormat="1" applyFont="1" applyFill="1" applyBorder="1" applyAlignment="1">
      <alignment horizontal="right" vertical="center" wrapText="1"/>
    </xf>
    <xf numFmtId="10" fontId="16" fillId="0" borderId="30" xfId="1" applyNumberFormat="1" applyFont="1" applyFill="1" applyBorder="1" applyAlignment="1">
      <alignment horizontal="right" vertical="center" wrapText="1"/>
    </xf>
    <xf numFmtId="10" fontId="11" fillId="9" borderId="32" xfId="1" applyNumberFormat="1" applyFont="1" applyFill="1" applyBorder="1" applyAlignment="1">
      <alignment horizontal="right" vertical="top" wrapText="1"/>
    </xf>
    <xf numFmtId="10" fontId="15" fillId="4" borderId="32" xfId="1" applyNumberFormat="1" applyFont="1" applyFill="1" applyBorder="1" applyAlignment="1">
      <alignment horizontal="right" vertical="top" wrapText="1"/>
    </xf>
    <xf numFmtId="10" fontId="15" fillId="0" borderId="30" xfId="1" applyNumberFormat="1" applyFont="1" applyFill="1" applyBorder="1" applyAlignment="1">
      <alignment horizontal="center" vertical="top" wrapText="1"/>
    </xf>
    <xf numFmtId="10" fontId="15" fillId="0" borderId="32" xfId="1" applyNumberFormat="1" applyFont="1" applyFill="1" applyBorder="1" applyAlignment="1">
      <alignment horizontal="right" vertical="top" wrapText="1"/>
    </xf>
    <xf numFmtId="10" fontId="15" fillId="0" borderId="0" xfId="1" applyNumberFormat="1" applyFont="1" applyFill="1" applyBorder="1" applyAlignment="1">
      <alignment horizontal="right" vertical="top" wrapText="1"/>
    </xf>
    <xf numFmtId="10" fontId="15" fillId="0" borderId="74" xfId="1" applyNumberFormat="1" applyFont="1" applyFill="1" applyBorder="1" applyAlignment="1">
      <alignment horizontal="right" vertical="top" wrapText="1"/>
    </xf>
    <xf numFmtId="10" fontId="16" fillId="18" borderId="32" xfId="1" applyNumberFormat="1" applyFont="1" applyFill="1" applyBorder="1" applyAlignment="1">
      <alignment horizontal="right" vertical="center" wrapText="1"/>
    </xf>
    <xf numFmtId="10" fontId="16" fillId="0" borderId="32" xfId="1" applyNumberFormat="1" applyFont="1" applyFill="1" applyBorder="1" applyAlignment="1">
      <alignment horizontal="right" vertical="center" wrapText="1"/>
    </xf>
    <xf numFmtId="10" fontId="13" fillId="3" borderId="105" xfId="1" applyNumberFormat="1" applyFont="1" applyFill="1" applyBorder="1" applyAlignment="1">
      <alignment horizontal="right" vertical="top" wrapText="1"/>
    </xf>
    <xf numFmtId="10" fontId="14" fillId="0" borderId="74" xfId="1" applyNumberFormat="1" applyFont="1" applyBorder="1" applyAlignment="1">
      <alignment vertical="top"/>
    </xf>
    <xf numFmtId="10" fontId="15" fillId="0" borderId="74" xfId="1" applyNumberFormat="1" applyFont="1" applyBorder="1" applyAlignment="1">
      <alignment vertical="top"/>
    </xf>
    <xf numFmtId="10" fontId="13" fillId="3" borderId="74" xfId="1" applyNumberFormat="1" applyFont="1" applyFill="1" applyBorder="1" applyAlignment="1">
      <alignment horizontal="right" vertical="top" wrapText="1"/>
    </xf>
    <xf numFmtId="10" fontId="13" fillId="3" borderId="105" xfId="3" applyNumberFormat="1" applyFont="1" applyFill="1" applyBorder="1" applyAlignment="1">
      <alignment horizontal="right" vertical="top" wrapText="1"/>
    </xf>
    <xf numFmtId="10" fontId="11" fillId="2" borderId="74" xfId="1" applyNumberFormat="1" applyFont="1" applyFill="1" applyBorder="1" applyAlignment="1">
      <alignment horizontal="right" vertical="top" wrapText="1"/>
    </xf>
    <xf numFmtId="4" fontId="16" fillId="18" borderId="169" xfId="1" applyNumberFormat="1" applyFont="1" applyFill="1" applyBorder="1" applyAlignment="1">
      <alignment horizontal="right" vertical="top" wrapText="1"/>
    </xf>
    <xf numFmtId="4" fontId="88" fillId="9" borderId="169" xfId="1" applyNumberFormat="1" applyFont="1" applyFill="1" applyBorder="1" applyAlignment="1">
      <alignment horizontal="right" vertical="top" wrapText="1"/>
    </xf>
    <xf numFmtId="4" fontId="16" fillId="0" borderId="169" xfId="1" applyNumberFormat="1" applyFont="1" applyBorder="1" applyAlignment="1">
      <alignment vertical="top"/>
    </xf>
    <xf numFmtId="4" fontId="15" fillId="3" borderId="171" xfId="3" applyNumberFormat="1" applyFont="1" applyFill="1" applyBorder="1" applyAlignment="1">
      <alignment horizontal="right" vertical="top" wrapText="1"/>
    </xf>
    <xf numFmtId="4" fontId="91" fillId="0" borderId="173" xfId="1" applyNumberFormat="1" applyFont="1" applyBorder="1" applyAlignment="1">
      <alignment vertical="top"/>
    </xf>
    <xf numFmtId="4" fontId="16" fillId="0" borderId="34" xfId="1" applyNumberFormat="1" applyFont="1" applyBorder="1" applyAlignment="1">
      <alignment vertical="top"/>
    </xf>
    <xf numFmtId="10" fontId="14" fillId="0" borderId="24" xfId="1" applyNumberFormat="1" applyFont="1" applyBorder="1" applyAlignment="1">
      <alignment vertical="top"/>
    </xf>
    <xf numFmtId="4" fontId="1" fillId="0" borderId="0" xfId="1" applyNumberFormat="1"/>
    <xf numFmtId="0" fontId="60" fillId="0" borderId="0" xfId="18" applyFont="1" applyBorder="1" applyAlignment="1">
      <alignment horizontal="center"/>
    </xf>
    <xf numFmtId="0" fontId="23" fillId="0" borderId="88" xfId="7" applyFont="1" applyBorder="1" applyAlignment="1">
      <alignment horizontal="center" vertical="top" wrapText="1"/>
    </xf>
    <xf numFmtId="170" fontId="62" fillId="13" borderId="32" xfId="7" applyNumberFormat="1" applyFont="1" applyFill="1" applyBorder="1" applyAlignment="1" applyProtection="1">
      <alignment horizontal="right" vertical="center" wrapText="1"/>
      <protection locked="0"/>
    </xf>
    <xf numFmtId="0" fontId="23" fillId="0" borderId="32" xfId="7" applyFont="1" applyBorder="1" applyAlignment="1">
      <alignment vertical="center"/>
    </xf>
    <xf numFmtId="4" fontId="23" fillId="0" borderId="32" xfId="7" applyNumberFormat="1" applyFont="1" applyBorder="1" applyAlignment="1">
      <alignment vertical="center"/>
    </xf>
    <xf numFmtId="170" fontId="23" fillId="0" borderId="32" xfId="7" applyNumberFormat="1" applyFont="1" applyBorder="1" applyAlignment="1">
      <alignment vertical="center"/>
    </xf>
    <xf numFmtId="170" fontId="23" fillId="0" borderId="30" xfId="7" applyNumberFormat="1" applyFont="1" applyBorder="1" applyAlignment="1">
      <alignment vertical="center"/>
    </xf>
    <xf numFmtId="7" fontId="23" fillId="0" borderId="32" xfId="7" applyNumberFormat="1" applyFont="1" applyBorder="1" applyAlignment="1">
      <alignment vertical="center"/>
    </xf>
    <xf numFmtId="170" fontId="23" fillId="0" borderId="88" xfId="7" applyNumberFormat="1" applyFont="1" applyBorder="1" applyAlignment="1">
      <alignment vertical="center"/>
    </xf>
    <xf numFmtId="170" fontId="61" fillId="12" borderId="32" xfId="7" applyNumberFormat="1" applyFont="1" applyFill="1" applyBorder="1" applyAlignment="1" applyProtection="1">
      <alignment horizontal="right" vertical="center" wrapText="1"/>
      <protection locked="0"/>
    </xf>
    <xf numFmtId="169" fontId="42" fillId="12" borderId="33" xfId="7" applyNumberFormat="1" applyFont="1" applyFill="1" applyBorder="1" applyAlignment="1" applyProtection="1">
      <alignment horizontal="right" vertical="center" wrapText="1"/>
      <protection locked="0"/>
    </xf>
    <xf numFmtId="0" fontId="23" fillId="0" borderId="23" xfId="7" applyFont="1" applyBorder="1" applyAlignment="1">
      <alignment horizontal="center" vertical="center" wrapText="1"/>
    </xf>
    <xf numFmtId="0" fontId="3" fillId="0" borderId="23" xfId="18" applyFont="1" applyBorder="1" applyAlignment="1">
      <alignment horizontal="center" vertical="center" wrapText="1"/>
    </xf>
    <xf numFmtId="10" fontId="23" fillId="0" borderId="23" xfId="7" applyNumberFormat="1" applyFont="1" applyBorder="1" applyAlignment="1">
      <alignment vertical="center"/>
    </xf>
    <xf numFmtId="170" fontId="23" fillId="0" borderId="32" xfId="7" applyNumberFormat="1" applyFont="1" applyBorder="1" applyAlignment="1">
      <alignment horizontal="right" vertical="center"/>
    </xf>
    <xf numFmtId="170" fontId="5" fillId="0" borderId="32" xfId="7" applyNumberFormat="1" applyFont="1" applyBorder="1" applyAlignment="1">
      <alignment horizontal="right" vertical="center"/>
    </xf>
    <xf numFmtId="0" fontId="23" fillId="0" borderId="0" xfId="7" applyFont="1" applyBorder="1" applyAlignment="1">
      <alignment vertical="center"/>
    </xf>
    <xf numFmtId="169" fontId="67" fillId="0" borderId="33" xfId="7" applyNumberFormat="1" applyFont="1" applyBorder="1" applyAlignment="1">
      <alignment vertical="center"/>
    </xf>
    <xf numFmtId="169" fontId="67" fillId="0" borderId="30" xfId="7" applyNumberFormat="1" applyFont="1" applyBorder="1" applyAlignment="1">
      <alignment vertical="center"/>
    </xf>
    <xf numFmtId="4" fontId="63" fillId="12" borderId="51" xfId="7" applyNumberFormat="1" applyFont="1" applyFill="1" applyBorder="1" applyAlignment="1" applyProtection="1">
      <alignment horizontal="right" vertical="center" wrapText="1"/>
      <protection locked="0"/>
    </xf>
    <xf numFmtId="10" fontId="23" fillId="0" borderId="17" xfId="7" applyNumberFormat="1" applyFont="1" applyBorder="1" applyAlignment="1">
      <alignment vertical="center"/>
    </xf>
    <xf numFmtId="10" fontId="23" fillId="0" borderId="25" xfId="7" applyNumberFormat="1" applyFont="1" applyBorder="1" applyAlignment="1">
      <alignment vertical="center"/>
    </xf>
    <xf numFmtId="4" fontId="23" fillId="0" borderId="32" xfId="7" applyNumberFormat="1" applyFont="1" applyBorder="1" applyAlignment="1">
      <alignment horizontal="right" vertical="center"/>
    </xf>
    <xf numFmtId="4" fontId="61" fillId="12" borderId="32" xfId="7" applyNumberFormat="1" applyFont="1" applyFill="1" applyBorder="1" applyAlignment="1" applyProtection="1">
      <alignment horizontal="right" vertical="center" wrapText="1"/>
      <protection locked="0"/>
    </xf>
    <xf numFmtId="4" fontId="23" fillId="0" borderId="30" xfId="7" applyNumberFormat="1" applyFont="1" applyBorder="1" applyAlignment="1">
      <alignment vertical="center"/>
    </xf>
    <xf numFmtId="170" fontId="63" fillId="12" borderId="23" xfId="7" applyNumberFormat="1" applyFont="1" applyFill="1" applyBorder="1" applyAlignment="1" applyProtection="1">
      <alignment horizontal="right" vertical="center" wrapText="1"/>
      <protection locked="0"/>
    </xf>
    <xf numFmtId="4" fontId="20" fillId="0" borderId="0" xfId="18" applyNumberFormat="1"/>
    <xf numFmtId="10" fontId="69" fillId="0" borderId="25" xfId="18" applyNumberFormat="1" applyFont="1" applyBorder="1"/>
    <xf numFmtId="10" fontId="69" fillId="0" borderId="17" xfId="18" applyNumberFormat="1" applyFont="1" applyBorder="1"/>
    <xf numFmtId="4" fontId="69" fillId="0" borderId="25" xfId="18" applyNumberFormat="1" applyFont="1" applyBorder="1" applyAlignment="1">
      <alignment vertical="center" wrapText="1"/>
    </xf>
    <xf numFmtId="4" fontId="69" fillId="0" borderId="17" xfId="18" applyNumberFormat="1" applyFont="1" applyBorder="1" applyAlignment="1">
      <alignment vertical="center" wrapText="1"/>
    </xf>
    <xf numFmtId="4" fontId="92" fillId="0" borderId="32" xfId="7" applyNumberFormat="1" applyFont="1" applyBorder="1" applyAlignment="1">
      <alignment vertical="center"/>
    </xf>
    <xf numFmtId="10" fontId="5" fillId="0" borderId="23" xfId="7" applyNumberFormat="1" applyFont="1" applyBorder="1" applyAlignment="1">
      <alignment vertical="center"/>
    </xf>
    <xf numFmtId="10" fontId="42" fillId="0" borderId="22" xfId="7" applyNumberFormat="1" applyFont="1" applyBorder="1" applyAlignment="1">
      <alignment vertical="center"/>
    </xf>
    <xf numFmtId="10" fontId="62" fillId="0" borderId="23" xfId="7" applyNumberFormat="1" applyFont="1" applyBorder="1" applyAlignment="1">
      <alignment vertical="center"/>
    </xf>
    <xf numFmtId="10" fontId="93" fillId="0" borderId="25" xfId="7" applyNumberFormat="1" applyFont="1" applyBorder="1" applyAlignment="1">
      <alignment vertical="center"/>
    </xf>
    <xf numFmtId="10" fontId="93" fillId="0" borderId="17" xfId="7" applyNumberFormat="1" applyFont="1" applyBorder="1" applyAlignment="1">
      <alignment vertical="center"/>
    </xf>
    <xf numFmtId="10" fontId="62" fillId="9" borderId="23" xfId="7" applyNumberFormat="1" applyFont="1" applyFill="1" applyBorder="1" applyAlignment="1">
      <alignment vertical="center"/>
    </xf>
    <xf numFmtId="10" fontId="62" fillId="10" borderId="23" xfId="7" applyNumberFormat="1" applyFont="1" applyFill="1" applyBorder="1" applyAlignment="1">
      <alignment vertical="center"/>
    </xf>
    <xf numFmtId="10" fontId="36" fillId="0" borderId="22" xfId="18" applyNumberFormat="1" applyFont="1" applyBorder="1"/>
    <xf numFmtId="10" fontId="69" fillId="0" borderId="25" xfId="18" applyNumberFormat="1" applyFont="1" applyBorder="1" applyAlignment="1">
      <alignment vertical="center"/>
    </xf>
    <xf numFmtId="10" fontId="69" fillId="0" borderId="17" xfId="18" applyNumberFormat="1" applyFont="1" applyBorder="1" applyAlignment="1">
      <alignment vertical="center"/>
    </xf>
    <xf numFmtId="10" fontId="69" fillId="0" borderId="25" xfId="18" applyNumberFormat="1" applyFont="1" applyBorder="1" applyAlignment="1">
      <alignment vertical="center" wrapText="1"/>
    </xf>
    <xf numFmtId="10" fontId="94" fillId="0" borderId="36" xfId="18" applyNumberFormat="1" applyFont="1" applyBorder="1"/>
    <xf numFmtId="2" fontId="3" fillId="0" borderId="23" xfId="18" applyNumberFormat="1" applyFont="1" applyBorder="1" applyAlignment="1">
      <alignment horizontal="center" vertical="center"/>
    </xf>
    <xf numFmtId="4" fontId="94" fillId="0" borderId="36" xfId="18" applyNumberFormat="1" applyFont="1" applyBorder="1"/>
    <xf numFmtId="0" fontId="94" fillId="0" borderId="36" xfId="18" applyFont="1" applyBorder="1" applyAlignment="1">
      <alignment horizontal="center"/>
    </xf>
    <xf numFmtId="0" fontId="36" fillId="0" borderId="22" xfId="18" applyFont="1" applyBorder="1" applyAlignment="1">
      <alignment vertical="center" wrapText="1"/>
    </xf>
    <xf numFmtId="0" fontId="69" fillId="0" borderId="25" xfId="18" applyFont="1" applyBorder="1" applyAlignment="1">
      <alignment vertical="center" wrapText="1"/>
    </xf>
    <xf numFmtId="0" fontId="69" fillId="0" borderId="17" xfId="18" applyFont="1" applyBorder="1" applyAlignment="1">
      <alignment vertical="center" wrapText="1"/>
    </xf>
    <xf numFmtId="0" fontId="69" fillId="0" borderId="53" xfId="19" applyFont="1" applyBorder="1" applyAlignment="1">
      <alignment vertical="center" wrapText="1"/>
    </xf>
    <xf numFmtId="0" fontId="69" fillId="0" borderId="0" xfId="18" applyFont="1" applyAlignment="1">
      <alignment vertical="center" wrapText="1"/>
    </xf>
    <xf numFmtId="0" fontId="69" fillId="0" borderId="28" xfId="18" applyFont="1" applyBorder="1" applyAlignment="1">
      <alignment vertical="center" wrapText="1"/>
    </xf>
    <xf numFmtId="0" fontId="95" fillId="0" borderId="23" xfId="18" applyFont="1" applyBorder="1" applyAlignment="1">
      <alignment horizontal="center" vertical="center" wrapText="1"/>
    </xf>
    <xf numFmtId="0" fontId="69" fillId="0" borderId="16" xfId="18" applyFont="1" applyBorder="1" applyAlignment="1">
      <alignment vertical="center" wrapText="1"/>
    </xf>
    <xf numFmtId="49" fontId="61" fillId="12" borderId="45" xfId="7" applyNumberFormat="1" applyFont="1" applyFill="1" applyBorder="1" applyAlignment="1" applyProtection="1">
      <alignment horizontal="left" vertical="center" wrapText="1"/>
      <protection locked="0"/>
    </xf>
    <xf numFmtId="169" fontId="61" fillId="12" borderId="104" xfId="7" applyNumberFormat="1" applyFont="1" applyFill="1" applyBorder="1" applyAlignment="1" applyProtection="1">
      <alignment horizontal="right" vertical="center" wrapText="1"/>
      <protection locked="0"/>
    </xf>
    <xf numFmtId="49" fontId="63" fillId="15" borderId="79" xfId="7" applyNumberFormat="1" applyFont="1" applyFill="1" applyBorder="1" applyAlignment="1" applyProtection="1">
      <alignment horizontal="center" vertical="center" wrapText="1"/>
      <protection locked="0"/>
    </xf>
    <xf numFmtId="49" fontId="61" fillId="15" borderId="79" xfId="7" applyNumberFormat="1" applyFont="1" applyFill="1" applyBorder="1" applyAlignment="1" applyProtection="1">
      <alignment horizontal="center" vertical="center" wrapText="1"/>
      <protection locked="0"/>
    </xf>
    <xf numFmtId="49" fontId="63" fillId="15" borderId="79" xfId="7" applyNumberFormat="1" applyFont="1" applyFill="1" applyBorder="1" applyAlignment="1" applyProtection="1">
      <alignment horizontal="left" vertical="center" wrapText="1"/>
      <protection locked="0"/>
    </xf>
    <xf numFmtId="169" fontId="63" fillId="15" borderId="80" xfId="7" applyNumberFormat="1" applyFont="1" applyFill="1" applyBorder="1" applyAlignment="1" applyProtection="1">
      <alignment horizontal="right" vertical="center" wrapText="1"/>
      <protection locked="0"/>
    </xf>
    <xf numFmtId="0" fontId="60" fillId="0" borderId="0" xfId="18" applyFont="1" applyBorder="1" applyAlignment="1"/>
    <xf numFmtId="0" fontId="60" fillId="0" borderId="0" xfId="18" applyFont="1" applyBorder="1" applyAlignment="1">
      <alignment horizontal="center" vertical="top" wrapText="1"/>
    </xf>
    <xf numFmtId="0" fontId="27" fillId="0" borderId="0" xfId="13" applyNumberFormat="1" applyFont="1" applyFill="1" applyBorder="1" applyAlignment="1" applyProtection="1">
      <alignment horizontal="left"/>
      <protection locked="0"/>
    </xf>
    <xf numFmtId="49" fontId="61" fillId="21" borderId="49" xfId="24" quotePrefix="1" applyNumberFormat="1" applyFont="1" applyFill="1" applyBorder="1" applyAlignment="1" applyProtection="1">
      <alignment horizontal="center" vertical="center" wrapText="1"/>
      <protection locked="0"/>
    </xf>
    <xf numFmtId="49" fontId="23" fillId="22" borderId="49" xfId="24" quotePrefix="1" applyNumberFormat="1" applyFont="1" applyFill="1" applyBorder="1" applyAlignment="1" applyProtection="1">
      <alignment horizontal="center" vertical="center" wrapText="1"/>
      <protection locked="0"/>
    </xf>
    <xf numFmtId="0" fontId="86" fillId="11" borderId="0" xfId="24" applyNumberFormat="1" applyFont="1" applyFill="1" applyBorder="1" applyAlignment="1" applyProtection="1">
      <alignment horizontal="left"/>
      <protection locked="0"/>
    </xf>
    <xf numFmtId="49" fontId="98" fillId="23" borderId="23" xfId="24" quotePrefix="1" applyNumberFormat="1" applyFont="1" applyFill="1" applyBorder="1" applyAlignment="1" applyProtection="1">
      <alignment horizontal="center" vertical="center" wrapText="1"/>
      <protection locked="0"/>
    </xf>
    <xf numFmtId="49" fontId="97" fillId="23" borderId="23" xfId="24" applyNumberFormat="1" applyFont="1" applyFill="1" applyBorder="1" applyAlignment="1" applyProtection="1">
      <alignment horizontal="center" vertical="center" wrapText="1"/>
      <protection locked="0"/>
    </xf>
    <xf numFmtId="49" fontId="98" fillId="23" borderId="23" xfId="24" applyNumberFormat="1" applyFont="1" applyFill="1" applyBorder="1" applyAlignment="1" applyProtection="1">
      <alignment horizontal="left" vertical="center" wrapText="1"/>
      <protection locked="0"/>
    </xf>
    <xf numFmtId="49" fontId="98" fillId="22" borderId="23" xfId="24" quotePrefix="1" applyNumberFormat="1" applyFont="1" applyFill="1" applyBorder="1" applyAlignment="1" applyProtection="1">
      <alignment horizontal="center" vertical="center" wrapText="1"/>
      <protection locked="0"/>
    </xf>
    <xf numFmtId="4" fontId="23" fillId="0" borderId="23" xfId="24" applyNumberFormat="1" applyFont="1" applyFill="1" applyBorder="1" applyAlignment="1" applyProtection="1">
      <alignment horizontal="right" vertical="center"/>
      <protection locked="0"/>
    </xf>
    <xf numFmtId="4" fontId="56" fillId="22" borderId="23" xfId="24" applyNumberFormat="1" applyFont="1" applyFill="1" applyBorder="1" applyAlignment="1" applyProtection="1">
      <alignment horizontal="right" vertical="center" wrapText="1"/>
      <protection locked="0"/>
    </xf>
    <xf numFmtId="4" fontId="56" fillId="23" borderId="23" xfId="24" applyNumberFormat="1" applyFont="1" applyFill="1" applyBorder="1" applyAlignment="1" applyProtection="1">
      <alignment horizontal="right" vertical="center" wrapText="1"/>
      <protection locked="0"/>
    </xf>
    <xf numFmtId="4" fontId="23" fillId="21" borderId="51" xfId="24" applyNumberFormat="1" applyFont="1" applyFill="1" applyBorder="1" applyAlignment="1" applyProtection="1">
      <alignment horizontal="right" vertical="center" wrapText="1"/>
      <protection locked="0"/>
    </xf>
    <xf numFmtId="4" fontId="23" fillId="22" borderId="51" xfId="24" applyNumberFormat="1" applyFont="1" applyFill="1" applyBorder="1" applyAlignment="1" applyProtection="1">
      <alignment horizontal="right" vertical="center" wrapText="1"/>
      <protection locked="0"/>
    </xf>
    <xf numFmtId="4" fontId="5" fillId="0" borderId="23" xfId="24" applyNumberFormat="1" applyFont="1" applyFill="1" applyBorder="1" applyAlignment="1" applyProtection="1">
      <alignment horizontal="center" vertical="center" wrapText="1"/>
      <protection locked="0"/>
    </xf>
    <xf numFmtId="4" fontId="27" fillId="0" borderId="23" xfId="24" applyNumberFormat="1" applyFont="1" applyFill="1" applyBorder="1" applyAlignment="1" applyProtection="1">
      <alignment horizontal="center" vertical="center"/>
      <protection locked="0"/>
    </xf>
    <xf numFmtId="4" fontId="23" fillId="11" borderId="23" xfId="24" applyNumberFormat="1" applyFont="1" applyFill="1" applyBorder="1" applyAlignment="1" applyProtection="1">
      <alignment horizontal="right" vertical="center" wrapText="1"/>
      <protection locked="0"/>
    </xf>
    <xf numFmtId="4" fontId="23" fillId="0" borderId="23" xfId="24" applyNumberFormat="1" applyFont="1" applyFill="1" applyBorder="1" applyAlignment="1" applyProtection="1">
      <alignment horizontal="right" vertical="center" wrapText="1"/>
      <protection locked="0"/>
    </xf>
    <xf numFmtId="4" fontId="23" fillId="22" borderId="23" xfId="24" applyNumberFormat="1" applyFont="1" applyFill="1" applyBorder="1" applyAlignment="1" applyProtection="1">
      <alignment horizontal="right" vertical="center" wrapText="1"/>
      <protection locked="0"/>
    </xf>
    <xf numFmtId="49" fontId="61" fillId="22" borderId="53" xfId="24" applyNumberFormat="1" applyFont="1" applyFill="1" applyBorder="1" applyAlignment="1" applyProtection="1">
      <alignment horizontal="center" vertical="center" wrapText="1"/>
      <protection locked="0"/>
    </xf>
    <xf numFmtId="4" fontId="23" fillId="0" borderId="22" xfId="24" applyNumberFormat="1" applyFont="1" applyFill="1" applyBorder="1" applyAlignment="1" applyProtection="1">
      <alignment horizontal="right" vertical="center" wrapText="1"/>
      <protection locked="0"/>
    </xf>
    <xf numFmtId="49" fontId="61" fillId="21" borderId="63" xfId="24" applyNumberFormat="1" applyFont="1" applyFill="1" applyBorder="1" applyAlignment="1" applyProtection="1">
      <alignment horizontal="center" vertical="center" wrapText="1"/>
      <protection locked="0"/>
    </xf>
    <xf numFmtId="49" fontId="61" fillId="21" borderId="63" xfId="24" applyNumberFormat="1" applyFont="1" applyFill="1" applyBorder="1" applyAlignment="1" applyProtection="1">
      <alignment horizontal="left" vertical="center" wrapText="1"/>
      <protection locked="0"/>
    </xf>
    <xf numFmtId="4" fontId="23" fillId="21" borderId="46" xfId="24" applyNumberFormat="1" applyFont="1" applyFill="1" applyBorder="1" applyAlignment="1" applyProtection="1">
      <alignment horizontal="right" vertical="center" wrapText="1"/>
      <protection locked="0"/>
    </xf>
    <xf numFmtId="4" fontId="23" fillId="0" borderId="17" xfId="24" applyNumberFormat="1" applyFont="1" applyFill="1" applyBorder="1" applyAlignment="1" applyProtection="1">
      <alignment horizontal="right" vertical="center"/>
      <protection locked="0"/>
    </xf>
    <xf numFmtId="4" fontId="23" fillId="0" borderId="17" xfId="24" applyNumberFormat="1" applyFont="1" applyFill="1" applyBorder="1" applyAlignment="1" applyProtection="1">
      <alignment horizontal="right" vertical="center" wrapText="1"/>
      <protection locked="0"/>
    </xf>
    <xf numFmtId="49" fontId="23" fillId="22" borderId="23" xfId="24" quotePrefix="1" applyNumberFormat="1" applyFont="1" applyFill="1" applyBorder="1" applyAlignment="1" applyProtection="1">
      <alignment horizontal="center" vertical="center" wrapText="1"/>
      <protection locked="0"/>
    </xf>
    <xf numFmtId="49" fontId="23" fillId="22" borderId="23" xfId="24" applyNumberFormat="1" applyFont="1" applyFill="1" applyBorder="1" applyAlignment="1" applyProtection="1">
      <alignment horizontal="left" vertical="center" wrapText="1"/>
      <protection locked="0"/>
    </xf>
    <xf numFmtId="49" fontId="61" fillId="21" borderId="51" xfId="24" applyNumberFormat="1" applyFont="1" applyFill="1" applyBorder="1" applyAlignment="1" applyProtection="1">
      <alignment horizontal="left" vertical="center" wrapText="1"/>
      <protection locked="0"/>
    </xf>
    <xf numFmtId="4" fontId="23" fillId="21" borderId="56" xfId="24" applyNumberFormat="1" applyFont="1" applyFill="1" applyBorder="1" applyAlignment="1" applyProtection="1">
      <alignment horizontal="right" vertical="center" wrapText="1"/>
      <protection locked="0"/>
    </xf>
    <xf numFmtId="4" fontId="23" fillId="0" borderId="22" xfId="24" applyNumberFormat="1" applyFont="1" applyFill="1" applyBorder="1" applyAlignment="1" applyProtection="1">
      <alignment horizontal="right" vertical="center"/>
      <protection locked="0"/>
    </xf>
    <xf numFmtId="4" fontId="23" fillId="21" borderId="23" xfId="24" applyNumberFormat="1" applyFont="1" applyFill="1" applyBorder="1" applyAlignment="1" applyProtection="1">
      <alignment horizontal="right" vertical="center" wrapText="1"/>
      <protection locked="0"/>
    </xf>
    <xf numFmtId="49" fontId="61" fillId="21" borderId="52" xfId="24" applyNumberFormat="1" applyFont="1" applyFill="1" applyBorder="1" applyAlignment="1" applyProtection="1">
      <alignment horizontal="center" vertical="center" wrapText="1"/>
      <protection locked="0"/>
    </xf>
    <xf numFmtId="49" fontId="61" fillId="21" borderId="52" xfId="24" applyNumberFormat="1" applyFont="1" applyFill="1" applyBorder="1" applyAlignment="1" applyProtection="1">
      <alignment horizontal="left" vertical="center" wrapText="1"/>
      <protection locked="0"/>
    </xf>
    <xf numFmtId="49" fontId="61" fillId="21" borderId="23" xfId="24" applyNumberFormat="1" applyFont="1" applyFill="1" applyBorder="1" applyAlignment="1" applyProtection="1">
      <alignment horizontal="center" vertical="center" wrapText="1"/>
      <protection locked="0"/>
    </xf>
    <xf numFmtId="49" fontId="61" fillId="21" borderId="23" xfId="24" applyNumberFormat="1" applyFont="1" applyFill="1" applyBorder="1" applyAlignment="1" applyProtection="1">
      <alignment horizontal="left" vertical="center" wrapText="1"/>
      <protection locked="0"/>
    </xf>
    <xf numFmtId="49" fontId="61" fillId="21" borderId="61" xfId="24" applyNumberFormat="1" applyFont="1" applyFill="1" applyBorder="1" applyAlignment="1" applyProtection="1">
      <alignment horizontal="center" vertical="center" wrapText="1"/>
      <protection locked="0"/>
    </xf>
    <xf numFmtId="49" fontId="61" fillId="23" borderId="23" xfId="24" applyNumberFormat="1" applyFont="1" applyFill="1" applyBorder="1" applyAlignment="1" applyProtection="1">
      <alignment horizontal="center" vertical="center" wrapText="1"/>
      <protection locked="0"/>
    </xf>
    <xf numFmtId="49" fontId="61" fillId="23" borderId="23" xfId="24" applyNumberFormat="1" applyFont="1" applyFill="1" applyBorder="1" applyAlignment="1" applyProtection="1">
      <alignment horizontal="left" vertical="center" wrapText="1"/>
      <protection locked="0"/>
    </xf>
    <xf numFmtId="4" fontId="23" fillId="23" borderId="23" xfId="24" applyNumberFormat="1" applyFont="1" applyFill="1" applyBorder="1" applyAlignment="1" applyProtection="1">
      <alignment horizontal="right" vertical="center" wrapText="1"/>
      <protection locked="0"/>
    </xf>
    <xf numFmtId="49" fontId="61" fillId="21" borderId="23" xfId="24" quotePrefix="1" applyNumberFormat="1" applyFont="1" applyFill="1" applyBorder="1" applyAlignment="1" applyProtection="1">
      <alignment horizontal="center" vertical="center" wrapText="1"/>
      <protection locked="0"/>
    </xf>
    <xf numFmtId="49" fontId="61" fillId="22" borderId="61" xfId="24" applyNumberFormat="1" applyFont="1" applyFill="1" applyBorder="1" applyAlignment="1" applyProtection="1">
      <alignment horizontal="center" vertical="center" wrapText="1"/>
      <protection locked="0"/>
    </xf>
    <xf numFmtId="49" fontId="61" fillId="22" borderId="51" xfId="24" applyNumberFormat="1" applyFont="1" applyFill="1" applyBorder="1" applyAlignment="1" applyProtection="1">
      <alignment horizontal="left" vertical="center" wrapText="1"/>
      <protection locked="0"/>
    </xf>
    <xf numFmtId="49" fontId="61" fillId="21" borderId="51" xfId="24" applyNumberFormat="1" applyFont="1" applyFill="1" applyBorder="1" applyAlignment="1" applyProtection="1">
      <alignment horizontal="center" vertical="center" wrapText="1"/>
      <protection locked="0"/>
    </xf>
    <xf numFmtId="49" fontId="61" fillId="21" borderId="46" xfId="24" applyNumberFormat="1" applyFont="1" applyFill="1" applyBorder="1" applyAlignment="1" applyProtection="1">
      <alignment horizontal="center" vertical="center" wrapText="1"/>
      <protection locked="0"/>
    </xf>
    <xf numFmtId="49" fontId="61" fillId="21" borderId="17" xfId="24" applyNumberFormat="1" applyFont="1" applyFill="1" applyBorder="1" applyAlignment="1" applyProtection="1">
      <alignment horizontal="left" vertical="center" wrapText="1"/>
      <protection locked="0"/>
    </xf>
    <xf numFmtId="4" fontId="23" fillId="22" borderId="17" xfId="24" applyNumberFormat="1" applyFont="1" applyFill="1" applyBorder="1" applyAlignment="1" applyProtection="1">
      <alignment horizontal="right" vertical="center" wrapText="1"/>
      <protection locked="0"/>
    </xf>
    <xf numFmtId="4" fontId="42" fillId="21" borderId="23" xfId="24" applyNumberFormat="1" applyFont="1" applyFill="1" applyBorder="1" applyAlignment="1" applyProtection="1">
      <alignment horizontal="right" vertical="center" wrapText="1"/>
      <protection locked="0"/>
    </xf>
    <xf numFmtId="0" fontId="26" fillId="0" borderId="49" xfId="16" applyFont="1" applyBorder="1" applyAlignment="1">
      <alignment horizontal="center" vertical="center" wrapText="1"/>
    </xf>
    <xf numFmtId="49" fontId="97" fillId="22" borderId="33" xfId="24" applyNumberFormat="1" applyFont="1" applyFill="1" applyBorder="1" applyAlignment="1" applyProtection="1">
      <alignment horizontal="center" vertical="center" wrapText="1"/>
      <protection locked="0"/>
    </xf>
    <xf numFmtId="49" fontId="64" fillId="21" borderId="66" xfId="24" applyNumberFormat="1" applyFont="1" applyFill="1" applyBorder="1" applyAlignment="1" applyProtection="1">
      <alignment horizontal="center" vertical="center" wrapText="1"/>
      <protection locked="0"/>
    </xf>
    <xf numFmtId="49" fontId="61" fillId="21" borderId="66" xfId="24" applyNumberFormat="1" applyFont="1" applyFill="1" applyBorder="1" applyAlignment="1" applyProtection="1">
      <alignment horizontal="center" vertical="center" wrapText="1"/>
      <protection locked="0"/>
    </xf>
    <xf numFmtId="49" fontId="61" fillId="21" borderId="33" xfId="24" applyNumberFormat="1" applyFont="1" applyFill="1" applyBorder="1" applyAlignment="1" applyProtection="1">
      <alignment horizontal="center" vertical="center" wrapText="1"/>
      <protection locked="0"/>
    </xf>
    <xf numFmtId="4" fontId="23" fillId="21" borderId="17" xfId="24" applyNumberFormat="1" applyFont="1" applyFill="1" applyBorder="1" applyAlignment="1" applyProtection="1">
      <alignment horizontal="right" vertical="center" wrapText="1"/>
      <protection locked="0"/>
    </xf>
    <xf numFmtId="49" fontId="61" fillId="21" borderId="69" xfId="24" applyNumberFormat="1" applyFont="1" applyFill="1" applyBorder="1" applyAlignment="1" applyProtection="1">
      <alignment horizontal="center" vertical="center" wrapText="1"/>
      <protection locked="0"/>
    </xf>
    <xf numFmtId="49" fontId="61" fillId="21" borderId="69" xfId="24" applyNumberFormat="1" applyFont="1" applyFill="1" applyBorder="1" applyAlignment="1" applyProtection="1">
      <alignment horizontal="left" vertical="center" wrapText="1"/>
      <protection locked="0"/>
    </xf>
    <xf numFmtId="4" fontId="23" fillId="21" borderId="67" xfId="24" applyNumberFormat="1" applyFont="1" applyFill="1" applyBorder="1" applyAlignment="1" applyProtection="1">
      <alignment horizontal="right" vertical="center" wrapText="1"/>
      <protection locked="0"/>
    </xf>
    <xf numFmtId="4" fontId="23" fillId="0" borderId="107" xfId="24" applyNumberFormat="1" applyFont="1" applyFill="1" applyBorder="1" applyAlignment="1" applyProtection="1">
      <alignment horizontal="right" vertical="center"/>
      <protection locked="0"/>
    </xf>
    <xf numFmtId="4" fontId="23" fillId="0" borderId="107" xfId="24" applyNumberFormat="1" applyFont="1" applyFill="1" applyBorder="1" applyAlignment="1" applyProtection="1">
      <alignment horizontal="right" vertical="center" wrapText="1"/>
      <protection locked="0"/>
    </xf>
    <xf numFmtId="4" fontId="23" fillId="21" borderId="61" xfId="24" applyNumberFormat="1" applyFont="1" applyFill="1" applyBorder="1" applyAlignment="1" applyProtection="1">
      <alignment horizontal="right" vertical="center" wrapText="1"/>
      <protection locked="0"/>
    </xf>
    <xf numFmtId="4" fontId="23" fillId="0" borderId="25" xfId="24" applyNumberFormat="1" applyFont="1" applyFill="1" applyBorder="1" applyAlignment="1" applyProtection="1">
      <alignment horizontal="right" vertical="center"/>
      <protection locked="0"/>
    </xf>
    <xf numFmtId="49" fontId="61" fillId="21" borderId="111" xfId="24" applyNumberFormat="1" applyFont="1" applyFill="1" applyBorder="1" applyAlignment="1" applyProtection="1">
      <alignment horizontal="center" vertical="center" wrapText="1"/>
      <protection locked="0"/>
    </xf>
    <xf numFmtId="49" fontId="61" fillId="21" borderId="45" xfId="24" applyNumberFormat="1" applyFont="1" applyFill="1" applyBorder="1" applyAlignment="1" applyProtection="1">
      <alignment horizontal="center" vertical="center" wrapText="1"/>
      <protection locked="0"/>
    </xf>
    <xf numFmtId="49" fontId="61" fillId="21" borderId="53" xfId="24" applyNumberFormat="1" applyFont="1" applyFill="1" applyBorder="1" applyAlignment="1" applyProtection="1">
      <alignment horizontal="left" vertical="center" wrapText="1"/>
      <protection locked="0"/>
    </xf>
    <xf numFmtId="4" fontId="23" fillId="0" borderId="25" xfId="24" applyNumberFormat="1" applyFont="1" applyFill="1" applyBorder="1" applyAlignment="1" applyProtection="1">
      <alignment horizontal="right" vertical="center" wrapText="1"/>
      <protection locked="0"/>
    </xf>
    <xf numFmtId="4" fontId="23" fillId="22" borderId="67" xfId="24" applyNumberFormat="1" applyFont="1" applyFill="1" applyBorder="1" applyAlignment="1" applyProtection="1">
      <alignment horizontal="right" vertical="center" wrapText="1"/>
      <protection locked="0"/>
    </xf>
    <xf numFmtId="49" fontId="61" fillId="24" borderId="63" xfId="24" applyNumberFormat="1" applyFont="1" applyFill="1" applyBorder="1" applyAlignment="1" applyProtection="1">
      <alignment horizontal="center" vertical="center" wrapText="1"/>
      <protection locked="0"/>
    </xf>
    <xf numFmtId="49" fontId="64" fillId="24" borderId="63" xfId="24" applyNumberFormat="1" applyFont="1" applyFill="1" applyBorder="1" applyAlignment="1" applyProtection="1">
      <alignment horizontal="center" vertical="center" wrapText="1"/>
      <protection locked="0"/>
    </xf>
    <xf numFmtId="49" fontId="61" fillId="24" borderId="63" xfId="24" applyNumberFormat="1" applyFont="1" applyFill="1" applyBorder="1" applyAlignment="1" applyProtection="1">
      <alignment horizontal="left" vertical="center" wrapText="1"/>
      <protection locked="0"/>
    </xf>
    <xf numFmtId="4" fontId="23" fillId="24" borderId="46" xfId="24" applyNumberFormat="1" applyFont="1" applyFill="1" applyBorder="1" applyAlignment="1" applyProtection="1">
      <alignment horizontal="right" vertical="center" wrapText="1"/>
      <protection locked="0"/>
    </xf>
    <xf numFmtId="4" fontId="23" fillId="24" borderId="23" xfId="24" applyNumberFormat="1" applyFont="1" applyFill="1" applyBorder="1" applyAlignment="1" applyProtection="1">
      <alignment horizontal="right" vertical="center" wrapText="1"/>
      <protection locked="0"/>
    </xf>
    <xf numFmtId="49" fontId="61" fillId="24" borderId="49" xfId="24" applyNumberFormat="1" applyFont="1" applyFill="1" applyBorder="1" applyAlignment="1" applyProtection="1">
      <alignment horizontal="center" vertical="center" wrapText="1"/>
      <protection locked="0"/>
    </xf>
    <xf numFmtId="49" fontId="64" fillId="24" borderId="49" xfId="24" applyNumberFormat="1" applyFont="1" applyFill="1" applyBorder="1" applyAlignment="1" applyProtection="1">
      <alignment horizontal="center" vertical="center" wrapText="1"/>
      <protection locked="0"/>
    </xf>
    <xf numFmtId="49" fontId="61" fillId="24" borderId="49" xfId="24" applyNumberFormat="1" applyFont="1" applyFill="1" applyBorder="1" applyAlignment="1" applyProtection="1">
      <alignment horizontal="left" vertical="center" wrapText="1"/>
      <protection locked="0"/>
    </xf>
    <xf numFmtId="4" fontId="23" fillId="24" borderId="51" xfId="24" applyNumberFormat="1" applyFont="1" applyFill="1" applyBorder="1" applyAlignment="1" applyProtection="1">
      <alignment horizontal="right" vertical="center" wrapText="1"/>
      <protection locked="0"/>
    </xf>
    <xf numFmtId="4" fontId="23" fillId="24" borderId="177" xfId="24" applyNumberFormat="1" applyFont="1" applyFill="1" applyBorder="1" applyAlignment="1" applyProtection="1">
      <alignment horizontal="right" vertical="center" wrapText="1"/>
      <protection locked="0"/>
    </xf>
    <xf numFmtId="49" fontId="64" fillId="24" borderId="52" xfId="24" applyNumberFormat="1" applyFont="1" applyFill="1" applyBorder="1" applyAlignment="1" applyProtection="1">
      <alignment horizontal="center" vertical="center" wrapText="1"/>
      <protection locked="0"/>
    </xf>
    <xf numFmtId="49" fontId="61" fillId="24" borderId="52" xfId="24" applyNumberFormat="1" applyFont="1" applyFill="1" applyBorder="1" applyAlignment="1" applyProtection="1">
      <alignment horizontal="left" vertical="center" wrapText="1"/>
      <protection locked="0"/>
    </xf>
    <xf numFmtId="4" fontId="23" fillId="24" borderId="56" xfId="24" applyNumberFormat="1" applyFont="1" applyFill="1" applyBorder="1" applyAlignment="1" applyProtection="1">
      <alignment horizontal="right" vertical="center" wrapText="1"/>
      <protection locked="0"/>
    </xf>
    <xf numFmtId="4" fontId="23" fillId="24" borderId="178" xfId="24" applyNumberFormat="1" applyFont="1" applyFill="1" applyBorder="1" applyAlignment="1" applyProtection="1">
      <alignment horizontal="right" vertical="center" wrapText="1"/>
      <protection locked="0"/>
    </xf>
    <xf numFmtId="49" fontId="61" fillId="24" borderId="69" xfId="24" applyNumberFormat="1" applyFont="1" applyFill="1" applyBorder="1" applyAlignment="1" applyProtection="1">
      <alignment horizontal="center" vertical="center" wrapText="1"/>
      <protection locked="0"/>
    </xf>
    <xf numFmtId="49" fontId="64" fillId="24" borderId="69" xfId="24" applyNumberFormat="1" applyFont="1" applyFill="1" applyBorder="1" applyAlignment="1" applyProtection="1">
      <alignment horizontal="center" vertical="center" wrapText="1"/>
      <protection locked="0"/>
    </xf>
    <xf numFmtId="49" fontId="61" fillId="24" borderId="69" xfId="24" applyNumberFormat="1" applyFont="1" applyFill="1" applyBorder="1" applyAlignment="1" applyProtection="1">
      <alignment horizontal="left" vertical="center" wrapText="1"/>
      <protection locked="0"/>
    </xf>
    <xf numFmtId="4" fontId="23" fillId="24" borderId="67" xfId="24" applyNumberFormat="1" applyFont="1" applyFill="1" applyBorder="1" applyAlignment="1" applyProtection="1">
      <alignment horizontal="right" vertical="center" wrapText="1"/>
      <protection locked="0"/>
    </xf>
    <xf numFmtId="4" fontId="23" fillId="24" borderId="99" xfId="24" applyNumberFormat="1" applyFont="1" applyFill="1" applyBorder="1" applyAlignment="1" applyProtection="1">
      <alignment horizontal="right" vertical="center" wrapText="1"/>
      <protection locked="0"/>
    </xf>
    <xf numFmtId="4" fontId="23" fillId="24" borderId="97" xfId="24" applyNumberFormat="1" applyFont="1" applyFill="1" applyBorder="1" applyAlignment="1" applyProtection="1">
      <alignment horizontal="right" vertical="center" wrapText="1"/>
      <protection locked="0"/>
    </xf>
    <xf numFmtId="4" fontId="23" fillId="24" borderId="17" xfId="24" applyNumberFormat="1" applyFont="1" applyFill="1" applyBorder="1" applyAlignment="1" applyProtection="1">
      <alignment horizontal="right" vertical="center" wrapText="1"/>
      <protection locked="0"/>
    </xf>
    <xf numFmtId="49" fontId="61" fillId="22" borderId="49" xfId="24" applyNumberFormat="1" applyFont="1" applyFill="1" applyBorder="1" applyAlignment="1" applyProtection="1">
      <alignment horizontal="center" vertical="center" wrapText="1"/>
      <protection locked="0"/>
    </xf>
    <xf numFmtId="49" fontId="61" fillId="22" borderId="49" xfId="24" applyNumberFormat="1" applyFont="1" applyFill="1" applyBorder="1" applyAlignment="1" applyProtection="1">
      <alignment horizontal="left" vertical="center" wrapText="1"/>
      <protection locked="0"/>
    </xf>
    <xf numFmtId="4" fontId="23" fillId="11" borderId="23" xfId="24" applyNumberFormat="1" applyFont="1" applyFill="1" applyBorder="1" applyAlignment="1" applyProtection="1">
      <alignment horizontal="right" vertical="center"/>
      <protection locked="0"/>
    </xf>
    <xf numFmtId="4" fontId="23" fillId="24" borderId="61" xfId="24" applyNumberFormat="1" applyFont="1" applyFill="1" applyBorder="1" applyAlignment="1" applyProtection="1">
      <alignment horizontal="right" vertical="center" wrapText="1"/>
      <protection locked="0"/>
    </xf>
    <xf numFmtId="4" fontId="23" fillId="24" borderId="68" xfId="24" applyNumberFormat="1" applyFont="1" applyFill="1" applyBorder="1" applyAlignment="1" applyProtection="1">
      <alignment horizontal="right" vertical="center" wrapText="1"/>
      <protection locked="0"/>
    </xf>
    <xf numFmtId="49" fontId="61" fillId="24" borderId="23" xfId="24" applyNumberFormat="1" applyFont="1" applyFill="1" applyBorder="1" applyAlignment="1" applyProtection="1">
      <alignment horizontal="center" vertical="center" wrapText="1"/>
      <protection locked="0"/>
    </xf>
    <xf numFmtId="49" fontId="63" fillId="24" borderId="23" xfId="24" applyNumberFormat="1" applyFont="1" applyFill="1" applyBorder="1" applyAlignment="1" applyProtection="1">
      <alignment horizontal="center" vertical="center" wrapText="1"/>
      <protection locked="0"/>
    </xf>
    <xf numFmtId="49" fontId="61" fillId="24" borderId="23" xfId="24" applyNumberFormat="1" applyFont="1" applyFill="1" applyBorder="1" applyAlignment="1" applyProtection="1">
      <alignment horizontal="left" vertical="center" wrapText="1"/>
      <protection locked="0"/>
    </xf>
    <xf numFmtId="49" fontId="63" fillId="25" borderId="179" xfId="24" applyNumberFormat="1" applyFont="1" applyFill="1" applyBorder="1" applyAlignment="1" applyProtection="1">
      <alignment horizontal="center" vertical="center" wrapText="1"/>
      <protection locked="0"/>
    </xf>
    <xf numFmtId="49" fontId="63" fillId="25" borderId="52" xfId="24" applyNumberFormat="1" applyFont="1" applyFill="1" applyBorder="1" applyAlignment="1" applyProtection="1">
      <alignment horizontal="center" vertical="center" wrapText="1"/>
      <protection locked="0"/>
    </xf>
    <xf numFmtId="49" fontId="63" fillId="25" borderId="52" xfId="24" applyNumberFormat="1" applyFont="1" applyFill="1" applyBorder="1" applyAlignment="1" applyProtection="1">
      <alignment horizontal="left" vertical="center" wrapText="1"/>
      <protection locked="0"/>
    </xf>
    <xf numFmtId="4" fontId="5" fillId="25" borderId="56" xfId="24" applyNumberFormat="1" applyFont="1" applyFill="1" applyBorder="1" applyAlignment="1" applyProtection="1">
      <alignment horizontal="right" vertical="center" wrapText="1"/>
      <protection locked="0"/>
    </xf>
    <xf numFmtId="4" fontId="5" fillId="25" borderId="178" xfId="24" applyNumberFormat="1" applyFont="1" applyFill="1" applyBorder="1" applyAlignment="1" applyProtection="1">
      <alignment horizontal="right" vertical="center" wrapText="1"/>
      <protection locked="0"/>
    </xf>
    <xf numFmtId="49" fontId="63" fillId="25" borderId="49" xfId="24" applyNumberFormat="1" applyFont="1" applyFill="1" applyBorder="1" applyAlignment="1" applyProtection="1">
      <alignment horizontal="center" vertical="center" wrapText="1"/>
      <protection locked="0"/>
    </xf>
    <xf numFmtId="49" fontId="63" fillId="25" borderId="49" xfId="24" applyNumberFormat="1" applyFont="1" applyFill="1" applyBorder="1" applyAlignment="1" applyProtection="1">
      <alignment horizontal="left" vertical="center" wrapText="1"/>
      <protection locked="0"/>
    </xf>
    <xf numFmtId="4" fontId="5" fillId="25" borderId="51" xfId="24" applyNumberFormat="1" applyFont="1" applyFill="1" applyBorder="1" applyAlignment="1" applyProtection="1">
      <alignment horizontal="right" vertical="center" wrapText="1"/>
      <protection locked="0"/>
    </xf>
    <xf numFmtId="4" fontId="5" fillId="25" borderId="23" xfId="24" applyNumberFormat="1" applyFont="1" applyFill="1" applyBorder="1" applyAlignment="1" applyProtection="1">
      <alignment horizontal="right" vertical="center" wrapText="1"/>
      <protection locked="0"/>
    </xf>
    <xf numFmtId="4" fontId="5" fillId="25" borderId="177" xfId="24" applyNumberFormat="1" applyFont="1" applyFill="1" applyBorder="1" applyAlignment="1" applyProtection="1">
      <alignment horizontal="right" vertical="center" wrapText="1"/>
      <protection locked="0"/>
    </xf>
    <xf numFmtId="49" fontId="63" fillId="25" borderId="96" xfId="24" applyNumberFormat="1" applyFont="1" applyFill="1" applyBorder="1" applyAlignment="1" applyProtection="1">
      <alignment horizontal="center" vertical="center" wrapText="1"/>
      <protection locked="0"/>
    </xf>
    <xf numFmtId="49" fontId="63" fillId="25" borderId="63" xfId="24" applyNumberFormat="1" applyFont="1" applyFill="1" applyBorder="1" applyAlignment="1" applyProtection="1">
      <alignment horizontal="center" vertical="center" wrapText="1"/>
      <protection locked="0"/>
    </xf>
    <xf numFmtId="49" fontId="63" fillId="25" borderId="63" xfId="24" applyNumberFormat="1" applyFont="1" applyFill="1" applyBorder="1" applyAlignment="1" applyProtection="1">
      <alignment horizontal="left" vertical="center" wrapText="1"/>
      <protection locked="0"/>
    </xf>
    <xf numFmtId="4" fontId="5" fillId="25" borderId="46" xfId="24" applyNumberFormat="1" applyFont="1" applyFill="1" applyBorder="1" applyAlignment="1" applyProtection="1">
      <alignment horizontal="right" vertical="center" wrapText="1"/>
      <protection locked="0"/>
    </xf>
    <xf numFmtId="4" fontId="5" fillId="25" borderId="17" xfId="24" applyNumberFormat="1" applyFont="1" applyFill="1" applyBorder="1" applyAlignment="1" applyProtection="1">
      <alignment horizontal="right" vertical="center" wrapText="1"/>
      <protection locked="0"/>
    </xf>
    <xf numFmtId="49" fontId="63" fillId="25" borderId="23" xfId="24" applyNumberFormat="1" applyFont="1" applyFill="1" applyBorder="1" applyAlignment="1" applyProtection="1">
      <alignment horizontal="center" vertical="center" wrapText="1"/>
      <protection locked="0"/>
    </xf>
    <xf numFmtId="49" fontId="63" fillId="25" borderId="23" xfId="24" applyNumberFormat="1" applyFont="1" applyFill="1" applyBorder="1" applyAlignment="1" applyProtection="1">
      <alignment horizontal="left" vertical="center" wrapText="1"/>
      <protection locked="0"/>
    </xf>
    <xf numFmtId="49" fontId="5" fillId="21" borderId="23" xfId="13" applyNumberFormat="1" applyFont="1" applyFill="1" applyBorder="1" applyAlignment="1" applyProtection="1">
      <alignment horizontal="center" vertical="center" wrapText="1"/>
      <protection locked="0"/>
    </xf>
    <xf numFmtId="0" fontId="99" fillId="0" borderId="23" xfId="13" applyNumberFormat="1" applyFont="1" applyFill="1" applyBorder="1" applyAlignment="1" applyProtection="1">
      <alignment horizontal="left" vertical="center"/>
      <protection locked="0"/>
    </xf>
    <xf numFmtId="10" fontId="5" fillId="25" borderId="23" xfId="24" applyNumberFormat="1" applyFont="1" applyFill="1" applyBorder="1" applyAlignment="1" applyProtection="1">
      <alignment horizontal="right" vertical="center" wrapText="1"/>
      <protection locked="0"/>
    </xf>
    <xf numFmtId="10" fontId="56" fillId="23" borderId="32" xfId="24" applyNumberFormat="1" applyFont="1" applyFill="1" applyBorder="1" applyAlignment="1" applyProtection="1">
      <alignment horizontal="right" vertical="center" wrapText="1"/>
      <protection locked="0"/>
    </xf>
    <xf numFmtId="10" fontId="56" fillId="22" borderId="32" xfId="24" applyNumberFormat="1" applyFont="1" applyFill="1" applyBorder="1" applyAlignment="1" applyProtection="1">
      <alignment horizontal="right" vertical="center" wrapText="1"/>
      <protection locked="0"/>
    </xf>
    <xf numFmtId="10" fontId="23" fillId="24" borderId="46" xfId="24" applyNumberFormat="1" applyFont="1" applyFill="1" applyBorder="1" applyAlignment="1" applyProtection="1">
      <alignment horizontal="right" vertical="center" wrapText="1"/>
      <protection locked="0"/>
    </xf>
    <xf numFmtId="10" fontId="23" fillId="0" borderId="32" xfId="24" applyNumberFormat="1" applyFont="1" applyFill="1" applyBorder="1" applyAlignment="1" applyProtection="1">
      <alignment horizontal="right" vertical="center"/>
      <protection locked="0"/>
    </xf>
    <xf numFmtId="10" fontId="23" fillId="24" borderId="51" xfId="24" applyNumberFormat="1" applyFont="1" applyFill="1" applyBorder="1" applyAlignment="1" applyProtection="1">
      <alignment horizontal="right" vertical="center" wrapText="1"/>
      <protection locked="0"/>
    </xf>
    <xf numFmtId="10" fontId="5" fillId="25" borderId="51" xfId="24" applyNumberFormat="1" applyFont="1" applyFill="1" applyBorder="1" applyAlignment="1" applyProtection="1">
      <alignment horizontal="right" vertical="center" wrapText="1"/>
      <protection locked="0"/>
    </xf>
    <xf numFmtId="10" fontId="23" fillId="0" borderId="181" xfId="24" applyNumberFormat="1" applyFont="1" applyFill="1" applyBorder="1" applyAlignment="1" applyProtection="1">
      <alignment horizontal="right" vertical="center"/>
      <protection locked="0"/>
    </xf>
    <xf numFmtId="10" fontId="23" fillId="0" borderId="17" xfId="24" applyNumberFormat="1" applyFont="1" applyFill="1" applyBorder="1" applyAlignment="1" applyProtection="1">
      <alignment horizontal="right" vertical="center"/>
      <protection locked="0"/>
    </xf>
    <xf numFmtId="10" fontId="5" fillId="25" borderId="46" xfId="24" applyNumberFormat="1" applyFont="1" applyFill="1" applyBorder="1" applyAlignment="1" applyProtection="1">
      <alignment horizontal="right" vertical="center" wrapText="1"/>
      <protection locked="0"/>
    </xf>
    <xf numFmtId="10" fontId="23" fillId="24" borderId="56" xfId="24" applyNumberFormat="1" applyFont="1" applyFill="1" applyBorder="1" applyAlignment="1" applyProtection="1">
      <alignment horizontal="right" vertical="center" wrapText="1"/>
      <protection locked="0"/>
    </xf>
    <xf numFmtId="10" fontId="23" fillId="22" borderId="23" xfId="24" applyNumberFormat="1" applyFont="1" applyFill="1" applyBorder="1" applyAlignment="1" applyProtection="1">
      <alignment horizontal="right" vertical="center" wrapText="1"/>
      <protection locked="0"/>
    </xf>
    <xf numFmtId="10" fontId="23" fillId="0" borderId="30" xfId="24" applyNumberFormat="1" applyFont="1" applyFill="1" applyBorder="1" applyAlignment="1" applyProtection="1">
      <alignment horizontal="right" vertical="center"/>
      <protection locked="0"/>
    </xf>
    <xf numFmtId="10" fontId="23" fillId="24" borderId="67" xfId="24" applyNumberFormat="1" applyFont="1" applyFill="1" applyBorder="1" applyAlignment="1" applyProtection="1">
      <alignment horizontal="right" vertical="center" wrapText="1"/>
      <protection locked="0"/>
    </xf>
    <xf numFmtId="10" fontId="23" fillId="0" borderId="33" xfId="24" applyNumberFormat="1" applyFont="1" applyFill="1" applyBorder="1" applyAlignment="1" applyProtection="1">
      <alignment horizontal="right" vertical="center"/>
      <protection locked="0"/>
    </xf>
    <xf numFmtId="10" fontId="23" fillId="0" borderId="23" xfId="24" applyNumberFormat="1" applyFont="1" applyFill="1" applyBorder="1" applyAlignment="1" applyProtection="1">
      <alignment horizontal="right" vertical="center"/>
      <protection locked="0"/>
    </xf>
    <xf numFmtId="10" fontId="23" fillId="0" borderId="88" xfId="24" applyNumberFormat="1" applyFont="1" applyFill="1" applyBorder="1" applyAlignment="1" applyProtection="1">
      <alignment horizontal="right" vertical="center"/>
      <protection locked="0"/>
    </xf>
    <xf numFmtId="10" fontId="23" fillId="23" borderId="23" xfId="24" applyNumberFormat="1" applyFont="1" applyFill="1" applyBorder="1" applyAlignment="1" applyProtection="1">
      <alignment horizontal="right" vertical="center" wrapText="1"/>
      <protection locked="0"/>
    </xf>
    <xf numFmtId="10" fontId="23" fillId="11" borderId="32" xfId="24" applyNumberFormat="1" applyFont="1" applyFill="1" applyBorder="1" applyAlignment="1" applyProtection="1">
      <alignment horizontal="right" vertical="center"/>
      <protection locked="0"/>
    </xf>
    <xf numFmtId="10" fontId="23" fillId="24" borderId="61" xfId="24" applyNumberFormat="1" applyFont="1" applyFill="1" applyBorder="1" applyAlignment="1" applyProtection="1">
      <alignment horizontal="right" vertical="center" wrapText="1"/>
      <protection locked="0"/>
    </xf>
    <xf numFmtId="10" fontId="5" fillId="25" borderId="56" xfId="24" applyNumberFormat="1" applyFont="1" applyFill="1" applyBorder="1" applyAlignment="1" applyProtection="1">
      <alignment horizontal="right" vertical="center" wrapText="1"/>
      <protection locked="0"/>
    </xf>
    <xf numFmtId="10" fontId="23" fillId="24" borderId="23" xfId="24" applyNumberFormat="1" applyFont="1" applyFill="1" applyBorder="1" applyAlignment="1" applyProtection="1">
      <alignment horizontal="right" vertical="center" wrapText="1"/>
      <protection locked="0"/>
    </xf>
    <xf numFmtId="10" fontId="23" fillId="22" borderId="17" xfId="24" applyNumberFormat="1" applyFont="1" applyFill="1" applyBorder="1" applyAlignment="1" applyProtection="1">
      <alignment horizontal="right" vertical="center" wrapText="1"/>
      <protection locked="0"/>
    </xf>
    <xf numFmtId="10" fontId="42" fillId="21" borderId="23" xfId="24" applyNumberFormat="1" applyFont="1" applyFill="1" applyBorder="1" applyAlignment="1" applyProtection="1">
      <alignment horizontal="right" vertical="center" wrapText="1"/>
      <protection locked="0"/>
    </xf>
    <xf numFmtId="4" fontId="27" fillId="0" borderId="0" xfId="13" applyNumberFormat="1" applyFont="1" applyFill="1" applyBorder="1" applyAlignment="1" applyProtection="1">
      <alignment horizontal="right" vertical="center"/>
      <protection locked="0"/>
    </xf>
    <xf numFmtId="49" fontId="84" fillId="21" borderId="51" xfId="13" applyNumberFormat="1" applyFont="1" applyFill="1" applyBorder="1" applyAlignment="1" applyProtection="1">
      <alignment horizontal="left" vertical="center" wrapText="1"/>
      <protection locked="0"/>
    </xf>
    <xf numFmtId="4" fontId="84" fillId="21" borderId="23" xfId="13" applyNumberFormat="1" applyFont="1" applyFill="1" applyBorder="1" applyAlignment="1" applyProtection="1">
      <alignment horizontal="right" vertical="center" wrapText="1"/>
      <protection locked="0"/>
    </xf>
    <xf numFmtId="4" fontId="42" fillId="21" borderId="23" xfId="13" applyNumberFormat="1" applyFont="1" applyFill="1" applyBorder="1" applyAlignment="1" applyProtection="1">
      <alignment horizontal="right" vertical="center" wrapText="1"/>
      <protection locked="0"/>
    </xf>
    <xf numFmtId="0" fontId="5" fillId="0" borderId="23" xfId="13" applyNumberFormat="1" applyFont="1" applyFill="1" applyBorder="1" applyAlignment="1" applyProtection="1">
      <alignment horizontal="center" vertical="center" wrapText="1"/>
      <protection locked="0"/>
    </xf>
    <xf numFmtId="10" fontId="42" fillId="21" borderId="23" xfId="13" applyNumberFormat="1" applyFont="1" applyFill="1" applyBorder="1" applyAlignment="1" applyProtection="1">
      <alignment horizontal="right" vertical="center" wrapText="1"/>
      <protection locked="0"/>
    </xf>
    <xf numFmtId="4" fontId="23" fillId="0" borderId="23" xfId="13" applyNumberFormat="1" applyFont="1" applyFill="1" applyBorder="1" applyAlignment="1" applyProtection="1">
      <alignment horizontal="right" vertical="center"/>
      <protection locked="0"/>
    </xf>
    <xf numFmtId="10" fontId="23" fillId="0" borderId="23" xfId="13" applyNumberFormat="1" applyFont="1" applyFill="1" applyBorder="1" applyAlignment="1" applyProtection="1">
      <alignment horizontal="right" vertical="center"/>
      <protection locked="0"/>
    </xf>
    <xf numFmtId="4" fontId="61" fillId="21" borderId="23" xfId="13" applyNumberFormat="1" applyFont="1" applyFill="1" applyBorder="1" applyAlignment="1" applyProtection="1">
      <alignment horizontal="right" vertical="center" wrapText="1"/>
      <protection locked="0"/>
    </xf>
    <xf numFmtId="49" fontId="82" fillId="25" borderId="63" xfId="13" applyNumberFormat="1" applyFont="1" applyFill="1" applyBorder="1" applyAlignment="1" applyProtection="1">
      <alignment horizontal="center" vertical="center" wrapText="1"/>
      <protection locked="0"/>
    </xf>
    <xf numFmtId="49" fontId="82" fillId="25" borderId="46" xfId="13" applyNumberFormat="1" applyFont="1" applyFill="1" applyBorder="1" applyAlignment="1" applyProtection="1">
      <alignment horizontal="left" vertical="center" wrapText="1"/>
      <protection locked="0"/>
    </xf>
    <xf numFmtId="4" fontId="82" fillId="25" borderId="23" xfId="13" applyNumberFormat="1" applyFont="1" applyFill="1" applyBorder="1" applyAlignment="1" applyProtection="1">
      <alignment horizontal="right" vertical="center" wrapText="1"/>
      <protection locked="0"/>
    </xf>
    <xf numFmtId="10" fontId="82" fillId="25" borderId="23" xfId="13" applyNumberFormat="1" applyFont="1" applyFill="1" applyBorder="1" applyAlignment="1" applyProtection="1">
      <alignment horizontal="right" vertical="center" wrapText="1"/>
      <protection locked="0"/>
    </xf>
    <xf numFmtId="49" fontId="82" fillId="25" borderId="49" xfId="13" applyNumberFormat="1" applyFont="1" applyFill="1" applyBorder="1" applyAlignment="1" applyProtection="1">
      <alignment horizontal="center" vertical="center" wrapText="1"/>
      <protection locked="0"/>
    </xf>
    <xf numFmtId="49" fontId="82" fillId="25" borderId="51" xfId="13" applyNumberFormat="1" applyFont="1" applyFill="1" applyBorder="1" applyAlignment="1" applyProtection="1">
      <alignment horizontal="left" vertical="center" wrapText="1"/>
      <protection locked="0"/>
    </xf>
    <xf numFmtId="10" fontId="5" fillId="25" borderId="23" xfId="13" applyNumberFormat="1" applyFont="1" applyFill="1" applyBorder="1" applyAlignment="1" applyProtection="1">
      <alignment horizontal="right" vertical="center" wrapText="1"/>
      <protection locked="0"/>
    </xf>
    <xf numFmtId="4" fontId="5" fillId="25" borderId="23" xfId="13" applyNumberFormat="1" applyFont="1" applyFill="1" applyBorder="1" applyAlignment="1" applyProtection="1">
      <alignment horizontal="right" vertical="center" wrapText="1"/>
      <protection locked="0"/>
    </xf>
    <xf numFmtId="49" fontId="84" fillId="24" borderId="49" xfId="13" applyNumberFormat="1" applyFont="1" applyFill="1" applyBorder="1" applyAlignment="1" applyProtection="1">
      <alignment horizontal="center" vertical="center" wrapText="1"/>
      <protection locked="0"/>
    </xf>
    <xf numFmtId="49" fontId="83" fillId="24" borderId="49" xfId="13" applyNumberFormat="1" applyFont="1" applyFill="1" applyBorder="1" applyAlignment="1" applyProtection="1">
      <alignment horizontal="center" vertical="center" wrapText="1"/>
      <protection locked="0"/>
    </xf>
    <xf numFmtId="49" fontId="84" fillId="24" borderId="51" xfId="13" applyNumberFormat="1" applyFont="1" applyFill="1" applyBorder="1" applyAlignment="1" applyProtection="1">
      <alignment horizontal="left" vertical="center" wrapText="1"/>
      <protection locked="0"/>
    </xf>
    <xf numFmtId="4" fontId="84" fillId="24" borderId="23" xfId="13" applyNumberFormat="1" applyFont="1" applyFill="1" applyBorder="1" applyAlignment="1" applyProtection="1">
      <alignment horizontal="right" vertical="center" wrapText="1"/>
      <protection locked="0"/>
    </xf>
    <xf numFmtId="10" fontId="23" fillId="24" borderId="23" xfId="13" applyNumberFormat="1" applyFont="1" applyFill="1" applyBorder="1" applyAlignment="1" applyProtection="1">
      <alignment horizontal="right" vertical="center" wrapText="1"/>
      <protection locked="0"/>
    </xf>
    <xf numFmtId="4" fontId="23" fillId="24" borderId="23" xfId="13" applyNumberFormat="1" applyFont="1" applyFill="1" applyBorder="1" applyAlignment="1" applyProtection="1">
      <alignment horizontal="right" vertical="center" wrapText="1"/>
      <protection locked="0"/>
    </xf>
    <xf numFmtId="10" fontId="84" fillId="24" borderId="23" xfId="13" applyNumberFormat="1" applyFont="1" applyFill="1" applyBorder="1" applyAlignment="1" applyProtection="1">
      <alignment horizontal="right" vertical="center" wrapText="1"/>
      <protection locked="0"/>
    </xf>
    <xf numFmtId="0" fontId="72" fillId="0" borderId="141" xfId="20" applyFont="1" applyBorder="1" applyAlignment="1">
      <alignment horizontal="left" vertical="center" wrapText="1"/>
    </xf>
    <xf numFmtId="0" fontId="58" fillId="0" borderId="0" xfId="17" applyFont="1" applyAlignment="1"/>
    <xf numFmtId="49" fontId="19" fillId="0" borderId="22" xfId="2" applyNumberFormat="1" applyFont="1" applyBorder="1" applyAlignment="1">
      <alignment horizontal="center" vertical="center"/>
    </xf>
    <xf numFmtId="4" fontId="19" fillId="0" borderId="25" xfId="2" applyNumberFormat="1" applyFont="1" applyBorder="1" applyAlignment="1">
      <alignment horizontal="right" vertical="center"/>
    </xf>
    <xf numFmtId="49" fontId="48" fillId="0" borderId="66" xfId="2" applyNumberFormat="1" applyFont="1" applyBorder="1" applyAlignment="1">
      <alignment horizontal="center" vertical="top"/>
    </xf>
    <xf numFmtId="0" fontId="54" fillId="0" borderId="25" xfId="2" applyFont="1" applyBorder="1" applyAlignment="1">
      <alignment horizontal="center" vertical="top"/>
    </xf>
    <xf numFmtId="49" fontId="2" fillId="0" borderId="78" xfId="2" applyNumberFormat="1" applyBorder="1" applyAlignment="1">
      <alignment horizontal="center" vertical="center"/>
    </xf>
    <xf numFmtId="49" fontId="2" fillId="0" borderId="53" xfId="2" applyNumberFormat="1" applyBorder="1" applyAlignment="1">
      <alignment horizontal="center" vertical="center"/>
    </xf>
    <xf numFmtId="0" fontId="2" fillId="0" borderId="0" xfId="2" applyFont="1" applyBorder="1" applyAlignment="1">
      <alignment horizontal="left" vertical="top" wrapText="1"/>
    </xf>
    <xf numFmtId="49" fontId="2" fillId="0" borderId="22" xfId="2" applyNumberFormat="1" applyBorder="1" applyAlignment="1">
      <alignment horizontal="center" vertical="center"/>
    </xf>
    <xf numFmtId="4" fontId="19" fillId="0" borderId="17" xfId="2" applyNumberFormat="1" applyFont="1" applyBorder="1" applyAlignment="1">
      <alignment horizontal="right" vertical="center"/>
    </xf>
    <xf numFmtId="4" fontId="48" fillId="0" borderId="17" xfId="2" applyNumberFormat="1" applyFont="1" applyBorder="1" applyAlignment="1">
      <alignment horizontal="right" vertical="center"/>
    </xf>
    <xf numFmtId="0" fontId="2" fillId="0" borderId="55" xfId="2" applyFont="1" applyBorder="1" applyAlignment="1">
      <alignment horizontal="left" vertical="top" wrapText="1"/>
    </xf>
    <xf numFmtId="49" fontId="2" fillId="0" borderId="52" xfId="2" applyNumberFormat="1" applyBorder="1" applyAlignment="1">
      <alignment horizontal="center" vertical="center"/>
    </xf>
    <xf numFmtId="49" fontId="1" fillId="0" borderId="17" xfId="2" applyNumberFormat="1" applyFont="1" applyBorder="1" applyAlignment="1">
      <alignment horizontal="center" vertical="center"/>
    </xf>
    <xf numFmtId="4" fontId="19" fillId="0" borderId="23" xfId="2" applyNumberFormat="1" applyFont="1" applyBorder="1" applyAlignment="1">
      <alignment horizontal="right" vertical="center"/>
    </xf>
    <xf numFmtId="49" fontId="19" fillId="0" borderId="68" xfId="2" applyNumberFormat="1" applyFont="1" applyBorder="1" applyAlignment="1">
      <alignment horizontal="center" vertical="center"/>
    </xf>
    <xf numFmtId="49" fontId="19" fillId="0" borderId="78" xfId="2" applyNumberFormat="1" applyFont="1" applyBorder="1" applyAlignment="1">
      <alignment horizontal="center" vertical="center"/>
    </xf>
    <xf numFmtId="49" fontId="19" fillId="0" borderId="53" xfId="2" applyNumberFormat="1" applyFont="1" applyBorder="1" applyAlignment="1">
      <alignment horizontal="center" vertical="center"/>
    </xf>
    <xf numFmtId="10" fontId="1" fillId="0" borderId="86" xfId="2" applyNumberFormat="1" applyFont="1" applyBorder="1" applyAlignment="1">
      <alignment horizontal="right" vertical="center"/>
    </xf>
    <xf numFmtId="10" fontId="1" fillId="0" borderId="62" xfId="2" applyNumberFormat="1" applyFont="1" applyBorder="1" applyAlignment="1">
      <alignment horizontal="right" vertical="center"/>
    </xf>
    <xf numFmtId="10" fontId="1" fillId="0" borderId="23" xfId="2" applyNumberFormat="1" applyFont="1" applyBorder="1" applyAlignment="1">
      <alignment horizontal="right" vertical="center"/>
    </xf>
    <xf numFmtId="10" fontId="19" fillId="0" borderId="23" xfId="2" applyNumberFormat="1" applyFont="1" applyBorder="1" applyAlignment="1">
      <alignment horizontal="right" vertical="center"/>
    </xf>
    <xf numFmtId="10" fontId="1" fillId="0" borderId="17" xfId="2" applyNumberFormat="1" applyFont="1" applyBorder="1" applyAlignment="1">
      <alignment horizontal="right" vertical="center"/>
    </xf>
    <xf numFmtId="10" fontId="1" fillId="0" borderId="16" xfId="2" applyNumberFormat="1" applyFont="1" applyBorder="1" applyAlignment="1">
      <alignment horizontal="right" vertical="center"/>
    </xf>
    <xf numFmtId="10" fontId="19" fillId="0" borderId="17" xfId="2" applyNumberFormat="1" applyFont="1" applyBorder="1" applyAlignment="1">
      <alignment horizontal="right" vertical="center"/>
    </xf>
    <xf numFmtId="10" fontId="1" fillId="0" borderId="28" xfId="2" applyNumberFormat="1" applyFont="1" applyBorder="1" applyAlignment="1">
      <alignment horizontal="right" vertical="center"/>
    </xf>
    <xf numFmtId="10" fontId="19" fillId="0" borderId="25" xfId="2" applyNumberFormat="1" applyFont="1" applyBorder="1" applyAlignment="1">
      <alignment horizontal="right" vertical="center"/>
    </xf>
    <xf numFmtId="4" fontId="1" fillId="0" borderId="102" xfId="2" applyNumberFormat="1" applyFont="1" applyBorder="1" applyAlignment="1">
      <alignment horizontal="right" vertical="center" wrapText="1"/>
    </xf>
    <xf numFmtId="4" fontId="1" fillId="0" borderId="103" xfId="2" applyNumberFormat="1" applyFont="1" applyBorder="1" applyAlignment="1">
      <alignment horizontal="right" vertical="center"/>
    </xf>
    <xf numFmtId="4" fontId="1" fillId="0" borderId="103" xfId="2" applyNumberFormat="1" applyFont="1" applyBorder="1" applyAlignment="1">
      <alignment horizontal="right" vertical="center" wrapText="1"/>
    </xf>
    <xf numFmtId="4" fontId="1" fillId="0" borderId="77" xfId="2" applyNumberFormat="1" applyFont="1" applyBorder="1" applyAlignment="1">
      <alignment horizontal="right" vertical="center" wrapText="1"/>
    </xf>
    <xf numFmtId="4" fontId="1" fillId="0" borderId="23" xfId="2" applyNumberFormat="1" applyFont="1" applyBorder="1" applyAlignment="1">
      <alignment horizontal="right" vertical="center" wrapText="1"/>
    </xf>
    <xf numFmtId="4" fontId="1" fillId="0" borderId="17" xfId="2" applyNumberFormat="1" applyFont="1" applyBorder="1" applyAlignment="1">
      <alignment horizontal="right" vertical="center" wrapText="1"/>
    </xf>
    <xf numFmtId="4" fontId="1" fillId="0" borderId="0" xfId="2" applyNumberFormat="1" applyFont="1" applyBorder="1" applyAlignment="1">
      <alignment horizontal="right" vertical="center" wrapText="1"/>
    </xf>
    <xf numFmtId="4" fontId="1" fillId="0" borderId="71" xfId="2" applyNumberFormat="1" applyFont="1" applyBorder="1" applyAlignment="1">
      <alignment horizontal="right" vertical="center" wrapText="1"/>
    </xf>
    <xf numFmtId="4" fontId="1" fillId="0" borderId="70" xfId="2" applyNumberFormat="1" applyFont="1" applyBorder="1" applyAlignment="1">
      <alignment horizontal="right" vertical="center" wrapText="1"/>
    </xf>
    <xf numFmtId="4" fontId="1" fillId="0" borderId="16" xfId="2" applyNumberFormat="1" applyFont="1" applyBorder="1" applyAlignment="1">
      <alignment horizontal="right" vertical="center" wrapText="1"/>
    </xf>
    <xf numFmtId="4" fontId="1" fillId="0" borderId="25" xfId="2" applyNumberFormat="1" applyFont="1" applyBorder="1" applyAlignment="1">
      <alignment horizontal="right" vertical="center" wrapText="1"/>
    </xf>
    <xf numFmtId="4" fontId="1" fillId="0" borderId="78" xfId="2" applyNumberFormat="1" applyFont="1" applyBorder="1" applyAlignment="1">
      <alignment horizontal="right" vertical="center" wrapText="1"/>
    </xf>
    <xf numFmtId="10" fontId="1" fillId="0" borderId="85" xfId="2" applyNumberFormat="1" applyFont="1" applyBorder="1" applyAlignment="1">
      <alignment horizontal="right" vertical="center"/>
    </xf>
    <xf numFmtId="10" fontId="1" fillId="0" borderId="68" xfId="2" applyNumberFormat="1" applyFont="1" applyBorder="1" applyAlignment="1">
      <alignment horizontal="right" vertical="center"/>
    </xf>
    <xf numFmtId="10" fontId="55" fillId="0" borderId="68" xfId="2" applyNumberFormat="1" applyFont="1" applyBorder="1" applyAlignment="1">
      <alignment horizontal="right" vertical="center"/>
    </xf>
    <xf numFmtId="10" fontId="1" fillId="0" borderId="99" xfId="2" applyNumberFormat="1" applyFont="1" applyBorder="1" applyAlignment="1">
      <alignment horizontal="right" vertical="center"/>
    </xf>
    <xf numFmtId="10" fontId="51" fillId="0" borderId="117" xfId="2" applyNumberFormat="1" applyFont="1" applyBorder="1" applyAlignment="1">
      <alignment horizontal="right" vertical="center"/>
    </xf>
    <xf numFmtId="10" fontId="55" fillId="0" borderId="125" xfId="2" applyNumberFormat="1" applyFont="1" applyBorder="1" applyAlignment="1">
      <alignment horizontal="right" vertical="center"/>
    </xf>
    <xf numFmtId="49" fontId="53" fillId="0" borderId="78" xfId="2" applyNumberFormat="1" applyFont="1" applyBorder="1" applyAlignment="1">
      <alignment horizontal="center" vertical="center"/>
    </xf>
    <xf numFmtId="4" fontId="55" fillId="0" borderId="78" xfId="2" applyNumberFormat="1" applyFont="1" applyBorder="1" applyAlignment="1">
      <alignment vertical="center" wrapText="1"/>
    </xf>
    <xf numFmtId="49" fontId="53" fillId="0" borderId="53" xfId="2" applyNumberFormat="1" applyFont="1" applyBorder="1" applyAlignment="1">
      <alignment horizontal="center" vertical="center"/>
    </xf>
    <xf numFmtId="4" fontId="55" fillId="0" borderId="103" xfId="2" applyNumberFormat="1" applyFont="1" applyBorder="1" applyAlignment="1">
      <alignment vertical="center" wrapText="1"/>
    </xf>
    <xf numFmtId="4" fontId="1" fillId="0" borderId="118" xfId="2" applyNumberFormat="1" applyFont="1" applyBorder="1" applyAlignment="1">
      <alignment vertical="center" wrapText="1"/>
    </xf>
    <xf numFmtId="4" fontId="1" fillId="0" borderId="66" xfId="2" applyNumberFormat="1" applyFont="1" applyBorder="1" applyAlignment="1">
      <alignment vertical="center" wrapText="1"/>
    </xf>
    <xf numFmtId="4" fontId="1" fillId="0" borderId="111" xfId="2" applyNumberFormat="1" applyFont="1" applyBorder="1" applyAlignment="1">
      <alignment vertical="center" wrapText="1"/>
    </xf>
    <xf numFmtId="4" fontId="27" fillId="0" borderId="0" xfId="13" applyNumberFormat="1" applyFont="1" applyFill="1" applyBorder="1" applyAlignment="1" applyProtection="1">
      <alignment horizontal="right"/>
      <protection locked="0"/>
    </xf>
    <xf numFmtId="4" fontId="93" fillId="0" borderId="0" xfId="13" applyNumberFormat="1" applyFont="1" applyFill="1" applyBorder="1" applyAlignment="1" applyProtection="1">
      <alignment horizontal="right"/>
      <protection locked="0"/>
    </xf>
    <xf numFmtId="0" fontId="27" fillId="0" borderId="182" xfId="13" applyNumberFormat="1" applyFont="1" applyFill="1" applyBorder="1" applyAlignment="1" applyProtection="1">
      <alignment horizontal="left"/>
      <protection locked="0"/>
    </xf>
    <xf numFmtId="4" fontId="27" fillId="0" borderId="182" xfId="13" applyNumberFormat="1" applyFont="1" applyFill="1" applyBorder="1" applyAlignment="1" applyProtection="1">
      <alignment horizontal="left"/>
      <protection locked="0"/>
    </xf>
    <xf numFmtId="0" fontId="27" fillId="0" borderId="110" xfId="13" applyNumberFormat="1" applyFont="1" applyFill="1" applyBorder="1" applyAlignment="1" applyProtection="1">
      <alignment horizontal="left"/>
      <protection locked="0"/>
    </xf>
    <xf numFmtId="0" fontId="27" fillId="0" borderId="30" xfId="13" applyNumberFormat="1" applyFont="1" applyFill="1" applyBorder="1" applyAlignment="1" applyProtection="1">
      <alignment horizontal="left"/>
      <protection locked="0"/>
    </xf>
    <xf numFmtId="0" fontId="27" fillId="0" borderId="105" xfId="13" applyNumberFormat="1" applyFont="1" applyFill="1" applyBorder="1" applyAlignment="1" applyProtection="1">
      <alignment horizontal="left"/>
      <protection locked="0"/>
    </xf>
    <xf numFmtId="0" fontId="27" fillId="0" borderId="33" xfId="13" applyNumberFormat="1" applyFont="1" applyFill="1" applyBorder="1" applyAlignment="1" applyProtection="1">
      <alignment horizontal="left"/>
      <protection locked="0"/>
    </xf>
    <xf numFmtId="4" fontId="93" fillId="0" borderId="105" xfId="13" applyNumberFormat="1" applyFont="1" applyFill="1" applyBorder="1" applyAlignment="1" applyProtection="1">
      <alignment horizontal="right"/>
      <protection locked="0"/>
    </xf>
    <xf numFmtId="0" fontId="54" fillId="0" borderId="17" xfId="2" applyFont="1" applyBorder="1" applyAlignment="1">
      <alignment horizontal="center" vertical="top"/>
    </xf>
    <xf numFmtId="0" fontId="2" fillId="0" borderId="111" xfId="2" applyFont="1" applyBorder="1" applyAlignment="1">
      <alignment horizontal="left" vertical="top" wrapText="1"/>
    </xf>
    <xf numFmtId="10" fontId="19" fillId="0" borderId="28" xfId="2" applyNumberFormat="1" applyFont="1" applyBorder="1" applyAlignment="1">
      <alignment horizontal="right" vertical="center"/>
    </xf>
    <xf numFmtId="49" fontId="55" fillId="0" borderId="25" xfId="2" applyNumberFormat="1" applyFont="1" applyBorder="1" applyAlignment="1">
      <alignment horizontal="center" vertical="center"/>
    </xf>
    <xf numFmtId="4" fontId="55" fillId="0" borderId="28" xfId="2" applyNumberFormat="1" applyFont="1" applyBorder="1" applyAlignment="1">
      <alignment horizontal="right" vertical="center" wrapText="1"/>
    </xf>
    <xf numFmtId="10" fontId="55" fillId="0" borderId="28" xfId="2" applyNumberFormat="1" applyFont="1" applyBorder="1" applyAlignment="1">
      <alignment horizontal="right" vertical="center"/>
    </xf>
    <xf numFmtId="49" fontId="55" fillId="0" borderId="17" xfId="2" applyNumberFormat="1" applyFont="1" applyBorder="1" applyAlignment="1">
      <alignment horizontal="center" vertical="center"/>
    </xf>
    <xf numFmtId="4" fontId="55" fillId="0" borderId="16" xfId="2" applyNumberFormat="1" applyFont="1" applyBorder="1" applyAlignment="1">
      <alignment horizontal="right" vertical="center" wrapText="1"/>
    </xf>
    <xf numFmtId="10" fontId="19" fillId="0" borderId="68" xfId="2" applyNumberFormat="1" applyFont="1" applyBorder="1" applyAlignment="1">
      <alignment horizontal="right" vertical="center"/>
    </xf>
    <xf numFmtId="10" fontId="19" fillId="0" borderId="183" xfId="2" applyNumberFormat="1" applyFont="1" applyBorder="1" applyAlignment="1">
      <alignment horizontal="right" vertical="center"/>
    </xf>
    <xf numFmtId="49" fontId="55" fillId="0" borderId="123" xfId="2" applyNumberFormat="1" applyFont="1" applyBorder="1" applyAlignment="1">
      <alignment horizontal="center" vertical="center"/>
    </xf>
    <xf numFmtId="4" fontId="55" fillId="0" borderId="118" xfId="2" applyNumberFormat="1" applyFont="1" applyBorder="1" applyAlignment="1">
      <alignment vertical="center" wrapText="1"/>
    </xf>
    <xf numFmtId="49" fontId="55" fillId="0" borderId="53" xfId="2" applyNumberFormat="1" applyFont="1" applyBorder="1" applyAlignment="1">
      <alignment horizontal="center" vertical="center"/>
    </xf>
    <xf numFmtId="4" fontId="55" fillId="0" borderId="66" xfId="2" applyNumberFormat="1" applyFont="1" applyBorder="1" applyAlignment="1">
      <alignment vertical="center" wrapText="1"/>
    </xf>
    <xf numFmtId="49" fontId="55" fillId="0" borderId="45" xfId="2" applyNumberFormat="1" applyFont="1" applyBorder="1" applyAlignment="1">
      <alignment horizontal="center" vertical="center"/>
    </xf>
    <xf numFmtId="4" fontId="55" fillId="0" borderId="111" xfId="2" applyNumberFormat="1" applyFont="1" applyBorder="1" applyAlignment="1">
      <alignment vertical="center" wrapText="1"/>
    </xf>
    <xf numFmtId="4" fontId="55" fillId="0" borderId="112" xfId="2" applyNumberFormat="1" applyFont="1" applyBorder="1" applyAlignment="1">
      <alignment vertical="center" wrapText="1"/>
    </xf>
    <xf numFmtId="10" fontId="19" fillId="0" borderId="138" xfId="2" applyNumberFormat="1" applyFont="1" applyBorder="1" applyAlignment="1">
      <alignment horizontal="right" vertical="center"/>
    </xf>
    <xf numFmtId="10" fontId="19" fillId="0" borderId="133" xfId="2" applyNumberFormat="1" applyFont="1" applyBorder="1" applyAlignment="1">
      <alignment horizontal="right" vertical="center"/>
    </xf>
    <xf numFmtId="10" fontId="19" fillId="0" borderId="139" xfId="2" applyNumberFormat="1" applyFont="1" applyBorder="1" applyAlignment="1">
      <alignment horizontal="right" vertical="center"/>
    </xf>
    <xf numFmtId="10" fontId="93" fillId="0" borderId="28" xfId="13" applyNumberFormat="1" applyFont="1" applyFill="1" applyBorder="1" applyAlignment="1" applyProtection="1">
      <alignment horizontal="right"/>
      <protection locked="0"/>
    </xf>
    <xf numFmtId="10" fontId="93" fillId="0" borderId="16" xfId="13" applyNumberFormat="1" applyFont="1" applyFill="1" applyBorder="1" applyAlignment="1" applyProtection="1">
      <alignment horizontal="right"/>
      <protection locked="0"/>
    </xf>
    <xf numFmtId="4" fontId="61" fillId="24" borderId="23" xfId="13" applyNumberFormat="1" applyFont="1" applyFill="1" applyBorder="1" applyAlignment="1" applyProtection="1">
      <alignment horizontal="right" vertical="center" wrapText="1"/>
      <protection locked="0"/>
    </xf>
    <xf numFmtId="10" fontId="61" fillId="24" borderId="23" xfId="13" applyNumberFormat="1" applyFont="1" applyFill="1" applyBorder="1" applyAlignment="1" applyProtection="1">
      <alignment horizontal="right" vertical="center" wrapText="1"/>
      <protection locked="0"/>
    </xf>
    <xf numFmtId="0" fontId="46" fillId="0" borderId="0" xfId="2" applyFont="1" applyAlignment="1"/>
    <xf numFmtId="43" fontId="101" fillId="0" borderId="11" xfId="1" applyNumberFormat="1" applyFont="1" applyFill="1" applyBorder="1" applyAlignment="1">
      <alignment horizontal="center" vertical="center" wrapText="1"/>
    </xf>
    <xf numFmtId="43" fontId="101" fillId="0" borderId="9" xfId="1" applyNumberFormat="1" applyFont="1" applyFill="1" applyBorder="1" applyAlignment="1">
      <alignment horizontal="center" vertical="center" wrapText="1"/>
    </xf>
    <xf numFmtId="10" fontId="13" fillId="3" borderId="24" xfId="1" applyNumberFormat="1" applyFont="1" applyFill="1" applyBorder="1" applyAlignment="1">
      <alignment horizontal="right" vertical="top" wrapText="1"/>
    </xf>
    <xf numFmtId="0" fontId="102" fillId="0" borderId="35" xfId="1" applyFont="1" applyBorder="1" applyAlignment="1">
      <alignment vertical="center"/>
    </xf>
    <xf numFmtId="0" fontId="102" fillId="0" borderId="36" xfId="1" applyFont="1" applyBorder="1" applyAlignment="1">
      <alignment vertical="center"/>
    </xf>
    <xf numFmtId="4" fontId="13" fillId="3" borderId="29" xfId="1" applyNumberFormat="1" applyFont="1" applyFill="1" applyBorder="1" applyAlignment="1">
      <alignment horizontal="right" vertical="top" wrapText="1"/>
    </xf>
    <xf numFmtId="0" fontId="95" fillId="0" borderId="39" xfId="14" applyFont="1" applyBorder="1" applyAlignment="1">
      <alignment horizontal="center" vertical="center" wrapText="1"/>
    </xf>
    <xf numFmtId="167" fontId="26" fillId="0" borderId="50" xfId="16" applyNumberFormat="1" applyFont="1" applyBorder="1" applyAlignment="1">
      <alignment horizontal="center" vertical="center" wrapText="1"/>
    </xf>
    <xf numFmtId="167" fontId="26" fillId="0" borderId="49" xfId="16" applyNumberFormat="1" applyFont="1" applyBorder="1" applyAlignment="1">
      <alignment horizontal="center" vertical="center" wrapText="1"/>
    </xf>
    <xf numFmtId="10" fontId="36" fillId="0" borderId="23" xfId="16" applyNumberFormat="1" applyFont="1" applyBorder="1" applyAlignment="1">
      <alignment horizontal="right"/>
    </xf>
    <xf numFmtId="168" fontId="26" fillId="0" borderId="55" xfId="16" applyNumberFormat="1" applyFont="1" applyBorder="1" applyAlignment="1">
      <alignment horizontal="right" vertical="center" wrapText="1"/>
    </xf>
    <xf numFmtId="10" fontId="36" fillId="0" borderId="45" xfId="14" applyNumberFormat="1" applyFont="1" applyBorder="1" applyAlignment="1">
      <alignment vertical="center"/>
    </xf>
    <xf numFmtId="10" fontId="38" fillId="0" borderId="48" xfId="14" applyNumberFormat="1" applyFont="1" applyBorder="1" applyAlignment="1">
      <alignment horizontal="right" vertical="center"/>
    </xf>
    <xf numFmtId="10" fontId="39" fillId="7" borderId="49" xfId="14" applyNumberFormat="1" applyFont="1" applyFill="1" applyBorder="1" applyAlignment="1">
      <alignment horizontal="right" vertical="center"/>
    </xf>
    <xf numFmtId="10" fontId="28" fillId="8" borderId="49" xfId="14" applyNumberFormat="1" applyFont="1" applyFill="1" applyBorder="1" applyAlignment="1">
      <alignment horizontal="right" vertical="center"/>
    </xf>
    <xf numFmtId="10" fontId="25" fillId="0" borderId="54" xfId="14" applyNumberFormat="1" applyFont="1" applyBorder="1" applyAlignment="1">
      <alignment vertical="center"/>
    </xf>
    <xf numFmtId="10" fontId="28" fillId="8" borderId="52" xfId="14" applyNumberFormat="1" applyFont="1" applyFill="1" applyBorder="1" applyAlignment="1">
      <alignment horizontal="right" vertical="center"/>
    </xf>
    <xf numFmtId="10" fontId="25" fillId="0" borderId="60" xfId="14" applyNumberFormat="1" applyFont="1" applyBorder="1" applyAlignment="1">
      <alignment vertical="center"/>
    </xf>
    <xf numFmtId="10" fontId="29" fillId="0" borderId="45" xfId="14" applyNumberFormat="1" applyFont="1" applyBorder="1" applyAlignment="1">
      <alignment vertical="center"/>
    </xf>
    <xf numFmtId="10" fontId="40" fillId="9" borderId="54" xfId="14" applyNumberFormat="1" applyFont="1" applyFill="1" applyBorder="1" applyAlignment="1">
      <alignment vertical="center"/>
    </xf>
    <xf numFmtId="10" fontId="25" fillId="10" borderId="63" xfId="14" applyNumberFormat="1" applyFont="1" applyFill="1" applyBorder="1" applyAlignment="1">
      <alignment vertical="center"/>
    </xf>
    <xf numFmtId="10" fontId="25" fillId="0" borderId="64" xfId="14" applyNumberFormat="1" applyFont="1" applyBorder="1" applyAlignment="1">
      <alignment vertical="center"/>
    </xf>
    <xf numFmtId="10" fontId="29" fillId="10" borderId="65" xfId="14" applyNumberFormat="1" applyFont="1" applyFill="1" applyBorder="1"/>
    <xf numFmtId="10" fontId="29" fillId="11" borderId="66" xfId="14" applyNumberFormat="1" applyFont="1" applyFill="1" applyBorder="1" applyAlignment="1">
      <alignment vertical="center"/>
    </xf>
    <xf numFmtId="10" fontId="26" fillId="9" borderId="63" xfId="14" applyNumberFormat="1" applyFont="1" applyFill="1" applyBorder="1" applyAlignment="1">
      <alignment horizontal="right" vertical="center"/>
    </xf>
    <xf numFmtId="10" fontId="40" fillId="10" borderId="63" xfId="14" applyNumberFormat="1" applyFont="1" applyFill="1" applyBorder="1" applyAlignment="1">
      <alignment horizontal="right" vertical="center"/>
    </xf>
    <xf numFmtId="10" fontId="28" fillId="8" borderId="69" xfId="14" applyNumberFormat="1" applyFont="1" applyFill="1" applyBorder="1" applyAlignment="1">
      <alignment horizontal="right" vertical="center"/>
    </xf>
    <xf numFmtId="10" fontId="25" fillId="0" borderId="45" xfId="14" applyNumberFormat="1" applyFont="1" applyBorder="1" applyAlignment="1">
      <alignment vertical="center"/>
    </xf>
    <xf numFmtId="10" fontId="28" fillId="8" borderId="53" xfId="14" applyNumberFormat="1" applyFont="1" applyFill="1" applyBorder="1" applyAlignment="1">
      <alignment horizontal="right" vertical="center"/>
    </xf>
    <xf numFmtId="10" fontId="42" fillId="0" borderId="54" xfId="14" applyNumberFormat="1" applyFont="1" applyBorder="1" applyAlignment="1">
      <alignment horizontal="right" vertical="center"/>
    </xf>
    <xf numFmtId="10" fontId="28" fillId="5" borderId="54" xfId="14" applyNumberFormat="1" applyFont="1" applyFill="1" applyBorder="1" applyAlignment="1">
      <alignment horizontal="right" vertical="center"/>
    </xf>
    <xf numFmtId="10" fontId="28" fillId="10" borderId="54" xfId="14" applyNumberFormat="1" applyFont="1" applyFill="1" applyBorder="1" applyAlignment="1">
      <alignment horizontal="right" vertical="center"/>
    </xf>
    <xf numFmtId="10" fontId="37" fillId="0" borderId="44" xfId="14" applyNumberFormat="1" applyFont="1" applyBorder="1" applyAlignment="1">
      <alignment horizontal="right" vertical="center" wrapText="1"/>
    </xf>
    <xf numFmtId="10" fontId="29" fillId="0" borderId="48" xfId="14" applyNumberFormat="1" applyFont="1" applyBorder="1" applyAlignment="1">
      <alignment horizontal="right" vertical="center"/>
    </xf>
    <xf numFmtId="10" fontId="39" fillId="7" borderId="63" xfId="14" applyNumberFormat="1" applyFont="1" applyFill="1" applyBorder="1" applyAlignment="1">
      <alignment horizontal="right" vertical="center"/>
    </xf>
    <xf numFmtId="10" fontId="29" fillId="0" borderId="54" xfId="14" applyNumberFormat="1" applyFont="1" applyBorder="1" applyAlignment="1">
      <alignment vertical="center"/>
    </xf>
    <xf numFmtId="10" fontId="26" fillId="5" borderId="63" xfId="14" applyNumberFormat="1" applyFont="1" applyFill="1" applyBorder="1" applyAlignment="1">
      <alignment vertical="center"/>
    </xf>
    <xf numFmtId="10" fontId="42" fillId="5" borderId="54" xfId="14" applyNumberFormat="1" applyFont="1" applyFill="1" applyBorder="1" applyAlignment="1">
      <alignment horizontal="right" vertical="center"/>
    </xf>
    <xf numFmtId="10" fontId="39" fillId="7" borderId="79" xfId="14" applyNumberFormat="1" applyFont="1" applyFill="1" applyBorder="1" applyAlignment="1">
      <alignment horizontal="right" vertical="center"/>
    </xf>
    <xf numFmtId="10" fontId="28" fillId="8" borderId="63" xfId="14" applyNumberFormat="1" applyFont="1" applyFill="1" applyBorder="1" applyAlignment="1">
      <alignment horizontal="right" vertical="center"/>
    </xf>
    <xf numFmtId="10" fontId="32" fillId="0" borderId="39" xfId="14" applyNumberFormat="1" applyFont="1" applyBorder="1" applyAlignment="1">
      <alignment horizontal="right" vertical="center" wrapText="1"/>
    </xf>
    <xf numFmtId="10" fontId="37" fillId="0" borderId="81" xfId="14" applyNumberFormat="1" applyFont="1" applyBorder="1" applyAlignment="1">
      <alignment horizontal="right" vertical="center" wrapText="1"/>
    </xf>
    <xf numFmtId="10" fontId="29" fillId="0" borderId="77" xfId="14" applyNumberFormat="1" applyFont="1" applyBorder="1" applyAlignment="1">
      <alignment vertical="center"/>
    </xf>
    <xf numFmtId="10" fontId="29" fillId="9" borderId="77" xfId="14" applyNumberFormat="1" applyFont="1" applyFill="1" applyBorder="1" applyAlignment="1">
      <alignment vertical="center"/>
    </xf>
    <xf numFmtId="10" fontId="29" fillId="10" borderId="77" xfId="14" applyNumberFormat="1" applyFont="1" applyFill="1" applyBorder="1" applyAlignment="1">
      <alignment vertical="center"/>
    </xf>
    <xf numFmtId="10" fontId="25" fillId="0" borderId="77" xfId="14" applyNumberFormat="1" applyFont="1" applyBorder="1" applyAlignment="1">
      <alignment horizontal="right" vertical="center"/>
    </xf>
    <xf numFmtId="10" fontId="36" fillId="9" borderId="77" xfId="14" applyNumberFormat="1" applyFont="1" applyFill="1" applyBorder="1" applyAlignment="1">
      <alignment vertical="center"/>
    </xf>
    <xf numFmtId="10" fontId="37" fillId="0" borderId="39" xfId="14" applyNumberFormat="1" applyFont="1" applyBorder="1" applyAlignment="1">
      <alignment horizontal="right" vertical="center" wrapText="1"/>
    </xf>
    <xf numFmtId="10" fontId="29" fillId="0" borderId="71" xfId="14" applyNumberFormat="1" applyFont="1" applyBorder="1" applyAlignment="1">
      <alignment vertical="center"/>
    </xf>
    <xf numFmtId="10" fontId="26" fillId="5" borderId="71" xfId="14" applyNumberFormat="1" applyFont="1" applyFill="1" applyBorder="1" applyAlignment="1">
      <alignment vertical="center"/>
    </xf>
    <xf numFmtId="10" fontId="36" fillId="0" borderId="92" xfId="14" applyNumberFormat="1" applyFont="1" applyBorder="1" applyAlignment="1">
      <alignment vertical="center"/>
    </xf>
    <xf numFmtId="168" fontId="40" fillId="0" borderId="52" xfId="16" applyNumberFormat="1" applyFont="1" applyBorder="1" applyAlignment="1">
      <alignment horizontal="right" vertical="center" wrapText="1"/>
    </xf>
    <xf numFmtId="168" fontId="40" fillId="0" borderId="53" xfId="16" applyNumberFormat="1" applyFont="1" applyBorder="1" applyAlignment="1">
      <alignment horizontal="right" vertical="center" wrapText="1"/>
    </xf>
    <xf numFmtId="168" fontId="40" fillId="0" borderId="63" xfId="16" applyNumberFormat="1" applyFont="1" applyBorder="1" applyAlignment="1">
      <alignment horizontal="right" vertical="center" wrapText="1"/>
    </xf>
    <xf numFmtId="168" fontId="26" fillId="0" borderId="49" xfId="16" applyNumberFormat="1" applyFont="1" applyBorder="1" applyAlignment="1">
      <alignment horizontal="right" vertical="center" wrapText="1"/>
    </xf>
    <xf numFmtId="0" fontId="14" fillId="10" borderId="22" xfId="20" applyFont="1" applyFill="1" applyBorder="1" applyAlignment="1">
      <alignment horizontal="left" vertical="top"/>
    </xf>
    <xf numFmtId="0" fontId="14" fillId="10" borderId="22" xfId="20" applyFont="1" applyFill="1" applyBorder="1" applyAlignment="1">
      <alignment horizontal="left" vertical="top" wrapText="1"/>
    </xf>
    <xf numFmtId="4" fontId="14" fillId="0" borderId="33" xfId="20" applyNumberFormat="1" applyFont="1" applyBorder="1" applyAlignment="1">
      <alignment horizontal="right" vertical="top"/>
    </xf>
    <xf numFmtId="0" fontId="71" fillId="0" borderId="149" xfId="20" applyFont="1" applyBorder="1" applyAlignment="1">
      <alignment horizontal="center" vertical="center" wrapText="1"/>
    </xf>
    <xf numFmtId="10" fontId="19" fillId="9" borderId="24" xfId="20" applyNumberFormat="1" applyFont="1" applyFill="1" applyBorder="1" applyAlignment="1">
      <alignment horizontal="right" vertical="center" wrapText="1"/>
    </xf>
    <xf numFmtId="10" fontId="14" fillId="19" borderId="24" xfId="20" applyNumberFormat="1" applyFont="1" applyFill="1" applyBorder="1" applyAlignment="1">
      <alignment horizontal="right" vertical="center" wrapText="1"/>
    </xf>
    <xf numFmtId="10" fontId="14" fillId="0" borderId="24" xfId="20" applyNumberFormat="1" applyFont="1" applyBorder="1" applyAlignment="1">
      <alignment horizontal="right" vertical="center" wrapText="1"/>
    </xf>
    <xf numFmtId="10" fontId="19" fillId="9" borderId="20" xfId="20" applyNumberFormat="1" applyFont="1" applyFill="1" applyBorder="1" applyAlignment="1">
      <alignment horizontal="right" vertical="top"/>
    </xf>
    <xf numFmtId="10" fontId="14" fillId="10" borderId="24" xfId="20" applyNumberFormat="1" applyFont="1" applyFill="1" applyBorder="1" applyAlignment="1">
      <alignment horizontal="right" vertical="top"/>
    </xf>
    <xf numFmtId="10" fontId="14" fillId="11" borderId="24" xfId="20" applyNumberFormat="1" applyFont="1" applyFill="1" applyBorder="1" applyAlignment="1">
      <alignment horizontal="right" vertical="top"/>
    </xf>
    <xf numFmtId="10" fontId="14" fillId="0" borderId="24" xfId="20" applyNumberFormat="1" applyFont="1" applyBorder="1" applyAlignment="1">
      <alignment vertical="top"/>
    </xf>
    <xf numFmtId="10" fontId="73" fillId="0" borderId="38" xfId="20" applyNumberFormat="1" applyFont="1" applyBorder="1" applyAlignment="1">
      <alignment horizontal="right"/>
    </xf>
    <xf numFmtId="10" fontId="71" fillId="0" borderId="38" xfId="20" applyNumberFormat="1" applyFont="1" applyBorder="1" applyAlignment="1">
      <alignment horizontal="center" vertical="center" wrapText="1"/>
    </xf>
    <xf numFmtId="0" fontId="14" fillId="0" borderId="25" xfId="20" quotePrefix="1" applyFont="1" applyBorder="1" applyAlignment="1">
      <alignment horizontal="left" vertical="top"/>
    </xf>
    <xf numFmtId="0" fontId="14" fillId="0" borderId="25" xfId="20" applyFont="1" applyBorder="1" applyAlignment="1">
      <alignment horizontal="left" vertical="top"/>
    </xf>
    <xf numFmtId="0" fontId="19" fillId="9" borderId="14" xfId="20" applyFont="1" applyFill="1" applyBorder="1" applyAlignment="1">
      <alignment horizontal="left" vertical="center"/>
    </xf>
    <xf numFmtId="0" fontId="19" fillId="9" borderId="32" xfId="20" applyFont="1" applyFill="1" applyBorder="1" applyAlignment="1">
      <alignment horizontal="left" vertical="center"/>
    </xf>
    <xf numFmtId="0" fontId="19" fillId="9" borderId="15" xfId="20" applyFont="1" applyFill="1" applyBorder="1" applyAlignment="1">
      <alignment horizontal="left" vertical="center"/>
    </xf>
    <xf numFmtId="0" fontId="48" fillId="9" borderId="23" xfId="20" applyFont="1" applyFill="1" applyBorder="1" applyAlignment="1">
      <alignment horizontal="left" vertical="center"/>
    </xf>
    <xf numFmtId="4" fontId="48" fillId="9" borderId="32" xfId="20" applyNumberFormat="1" applyFont="1" applyFill="1" applyBorder="1" applyAlignment="1">
      <alignment horizontal="right" vertical="center"/>
    </xf>
    <xf numFmtId="4" fontId="48" fillId="9" borderId="30" xfId="20" applyNumberFormat="1" applyFont="1" applyFill="1" applyBorder="1" applyAlignment="1">
      <alignment horizontal="right" vertical="center"/>
    </xf>
    <xf numFmtId="10" fontId="48" fillId="9" borderId="20" xfId="20" applyNumberFormat="1" applyFont="1" applyFill="1" applyBorder="1" applyAlignment="1">
      <alignment horizontal="right" vertical="center"/>
    </xf>
    <xf numFmtId="0" fontId="1" fillId="0" borderId="150" xfId="20" applyBorder="1" applyAlignment="1">
      <alignment vertical="center"/>
    </xf>
    <xf numFmtId="0" fontId="14" fillId="10" borderId="23" xfId="20" applyFont="1" applyFill="1" applyBorder="1" applyAlignment="1">
      <alignment horizontal="left" vertical="center"/>
    </xf>
    <xf numFmtId="0" fontId="14" fillId="10" borderId="23" xfId="20" applyFont="1" applyFill="1" applyBorder="1" applyAlignment="1">
      <alignment horizontal="left" vertical="center" wrapText="1"/>
    </xf>
    <xf numFmtId="4" fontId="14" fillId="10" borderId="32" xfId="20" applyNumberFormat="1" applyFont="1" applyFill="1" applyBorder="1" applyAlignment="1">
      <alignment horizontal="right" vertical="center" wrapText="1"/>
    </xf>
    <xf numFmtId="10" fontId="14" fillId="10" borderId="24" xfId="20" applyNumberFormat="1" applyFont="1" applyFill="1" applyBorder="1" applyAlignment="1">
      <alignment horizontal="right" vertical="center" wrapText="1"/>
    </xf>
    <xf numFmtId="0" fontId="14" fillId="11" borderId="23" xfId="20" quotePrefix="1" applyFont="1" applyFill="1" applyBorder="1" applyAlignment="1">
      <alignment horizontal="left" vertical="center"/>
    </xf>
    <xf numFmtId="0" fontId="14" fillId="11" borderId="23" xfId="20" applyFont="1" applyFill="1" applyBorder="1" applyAlignment="1">
      <alignment horizontal="left" vertical="center" wrapText="1"/>
    </xf>
    <xf numFmtId="4" fontId="14" fillId="11" borderId="23" xfId="20" applyNumberFormat="1" applyFont="1" applyFill="1" applyBorder="1" applyAlignment="1">
      <alignment horizontal="right" vertical="center" wrapText="1"/>
    </xf>
    <xf numFmtId="10" fontId="14" fillId="11" borderId="23" xfId="20" applyNumberFormat="1" applyFont="1" applyFill="1" applyBorder="1" applyAlignment="1">
      <alignment horizontal="right" vertical="center" wrapText="1"/>
    </xf>
    <xf numFmtId="0" fontId="1" fillId="0" borderId="21" xfId="20" applyBorder="1" applyAlignment="1">
      <alignment vertical="center"/>
    </xf>
    <xf numFmtId="0" fontId="14" fillId="0" borderId="25" xfId="20" quotePrefix="1" applyFont="1" applyBorder="1" applyAlignment="1">
      <alignment horizontal="left" vertical="center"/>
    </xf>
    <xf numFmtId="0" fontId="14" fillId="0" borderId="25" xfId="20" applyFont="1" applyBorder="1" applyAlignment="1">
      <alignment horizontal="left" vertical="center"/>
    </xf>
    <xf numFmtId="4" fontId="14" fillId="0" borderId="33" xfId="20" applyNumberFormat="1" applyFont="1" applyBorder="1" applyAlignment="1">
      <alignment horizontal="right" vertical="center"/>
    </xf>
    <xf numFmtId="4" fontId="1" fillId="0" borderId="17" xfId="20" applyNumberFormat="1" applyBorder="1" applyAlignment="1">
      <alignment vertical="center"/>
    </xf>
    <xf numFmtId="10" fontId="14" fillId="0" borderId="20" xfId="20" applyNumberFormat="1" applyFont="1" applyBorder="1" applyAlignment="1">
      <alignment vertical="center"/>
    </xf>
    <xf numFmtId="0" fontId="1" fillId="0" borderId="35" xfId="20" applyBorder="1" applyAlignment="1">
      <alignment vertical="center"/>
    </xf>
    <xf numFmtId="0" fontId="1" fillId="0" borderId="36" xfId="20" applyBorder="1" applyAlignment="1">
      <alignment horizontal="left" vertical="center"/>
    </xf>
    <xf numFmtId="0" fontId="14" fillId="0" borderId="36" xfId="20" quotePrefix="1" applyFont="1" applyBorder="1" applyAlignment="1">
      <alignment horizontal="left" vertical="center"/>
    </xf>
    <xf numFmtId="0" fontId="73" fillId="0" borderId="36" xfId="20" applyFont="1" applyBorder="1" applyAlignment="1">
      <alignment horizontal="right" vertical="center"/>
    </xf>
    <xf numFmtId="4" fontId="73" fillId="0" borderId="37" xfId="20" applyNumberFormat="1" applyFont="1" applyBorder="1" applyAlignment="1">
      <alignment horizontal="right" vertical="center"/>
    </xf>
    <xf numFmtId="10" fontId="73" fillId="0" borderId="38" xfId="20" applyNumberFormat="1" applyFont="1" applyBorder="1" applyAlignment="1">
      <alignment horizontal="right" vertical="center"/>
    </xf>
    <xf numFmtId="167" fontId="5" fillId="0" borderId="3" xfId="22" applyFont="1" applyFill="1" applyBorder="1" applyAlignment="1" applyProtection="1">
      <alignment horizontal="center" vertical="center" wrapText="1"/>
    </xf>
    <xf numFmtId="167" fontId="39" fillId="0" borderId="157" xfId="22" applyFont="1" applyFill="1" applyBorder="1" applyAlignment="1" applyProtection="1">
      <alignment horizontal="center" vertical="center" wrapText="1"/>
    </xf>
    <xf numFmtId="10" fontId="39" fillId="7" borderId="159" xfId="22" applyNumberFormat="1" applyFont="1" applyFill="1" applyBorder="1" applyAlignment="1" applyProtection="1">
      <alignment horizontal="right" vertical="top"/>
    </xf>
    <xf numFmtId="10" fontId="28" fillId="8" borderId="159" xfId="22" applyNumberFormat="1" applyFont="1" applyFill="1" applyBorder="1" applyAlignment="1" applyProtection="1">
      <alignment horizontal="right" vertical="top"/>
    </xf>
    <xf numFmtId="10" fontId="28" fillId="0" borderId="161" xfId="22" applyNumberFormat="1" applyFont="1" applyFill="1" applyBorder="1" applyAlignment="1" applyProtection="1">
      <alignment horizontal="right" vertical="top"/>
    </xf>
    <xf numFmtId="10" fontId="35" fillId="0" borderId="164" xfId="22" applyNumberFormat="1" applyFont="1" applyFill="1" applyBorder="1" applyAlignment="1" applyProtection="1">
      <alignment horizontal="right" vertical="center"/>
    </xf>
    <xf numFmtId="10" fontId="39" fillId="20" borderId="161" xfId="22" applyNumberFormat="1" applyFont="1" applyFill="1" applyBorder="1" applyAlignment="1" applyProtection="1">
      <alignment horizontal="right" vertical="top"/>
    </xf>
    <xf numFmtId="10" fontId="28" fillId="8" borderId="161" xfId="22" applyNumberFormat="1" applyFont="1" applyFill="1" applyBorder="1" applyAlignment="1" applyProtection="1">
      <alignment horizontal="right" vertical="top"/>
    </xf>
    <xf numFmtId="10" fontId="28" fillId="0" borderId="159" xfId="22" applyNumberFormat="1" applyFont="1" applyFill="1" applyBorder="1" applyAlignment="1" applyProtection="1">
      <alignment horizontal="right" vertical="top"/>
    </xf>
    <xf numFmtId="4" fontId="39" fillId="7" borderId="15" xfId="22" applyNumberFormat="1" applyFont="1" applyFill="1" applyBorder="1" applyAlignment="1" applyProtection="1">
      <alignment vertical="top"/>
    </xf>
    <xf numFmtId="4" fontId="28" fillId="8" borderId="15" xfId="22" applyNumberFormat="1" applyFont="1" applyFill="1" applyBorder="1" applyAlignment="1" applyProtection="1">
      <alignment vertical="top" wrapText="1"/>
    </xf>
    <xf numFmtId="4" fontId="35" fillId="0" borderId="163" xfId="22" applyNumberFormat="1" applyFont="1" applyFill="1" applyBorder="1" applyAlignment="1" applyProtection="1">
      <alignment horizontal="right" vertical="center"/>
    </xf>
    <xf numFmtId="0" fontId="72" fillId="0" borderId="0" xfId="20" applyFont="1" applyBorder="1" applyAlignment="1">
      <alignment horizontal="left" vertical="center" wrapText="1"/>
    </xf>
    <xf numFmtId="0" fontId="104" fillId="0" borderId="35" xfId="20" applyFont="1" applyBorder="1" applyAlignment="1">
      <alignment vertical="center"/>
    </xf>
    <xf numFmtId="0" fontId="104" fillId="0" borderId="36" xfId="20" applyFont="1" applyBorder="1" applyAlignment="1">
      <alignment vertical="center"/>
    </xf>
    <xf numFmtId="0" fontId="71" fillId="0" borderId="37" xfId="20" applyFont="1" applyBorder="1" applyAlignment="1">
      <alignment horizontal="center" vertical="center" wrapText="1"/>
    </xf>
    <xf numFmtId="0" fontId="105" fillId="0" borderId="173" xfId="20" applyFont="1" applyBorder="1" applyAlignment="1">
      <alignment horizontal="center" vertical="center" wrapText="1"/>
    </xf>
    <xf numFmtId="0" fontId="71" fillId="0" borderId="153" xfId="20" applyFont="1" applyBorder="1" applyAlignment="1">
      <alignment vertical="top" wrapText="1"/>
    </xf>
    <xf numFmtId="4" fontId="1" fillId="0" borderId="38" xfId="20" applyNumberFormat="1" applyBorder="1" applyAlignment="1">
      <alignment vertical="top" wrapText="1"/>
    </xf>
    <xf numFmtId="0" fontId="48" fillId="9" borderId="23" xfId="20" applyFont="1" applyFill="1" applyBorder="1" applyAlignment="1">
      <alignment horizontal="left" vertical="top" wrapText="1"/>
    </xf>
    <xf numFmtId="10" fontId="71" fillId="9" borderId="169" xfId="20" applyNumberFormat="1" applyFont="1" applyFill="1" applyBorder="1" applyAlignment="1">
      <alignment horizontal="right" vertical="top"/>
    </xf>
    <xf numFmtId="4" fontId="48" fillId="9" borderId="74" xfId="20" applyNumberFormat="1" applyFont="1" applyFill="1" applyBorder="1" applyAlignment="1">
      <alignment horizontal="right" vertical="top"/>
    </xf>
    <xf numFmtId="4" fontId="48" fillId="9" borderId="24" xfId="20" applyNumberFormat="1" applyFont="1" applyFill="1" applyBorder="1" applyAlignment="1">
      <alignment horizontal="right" vertical="top"/>
    </xf>
    <xf numFmtId="10" fontId="106" fillId="10" borderId="169" xfId="20" applyNumberFormat="1" applyFont="1" applyFill="1" applyBorder="1" applyAlignment="1">
      <alignment horizontal="right" vertical="top" wrapText="1"/>
    </xf>
    <xf numFmtId="4" fontId="14" fillId="10" borderId="74" xfId="20" applyNumberFormat="1" applyFont="1" applyFill="1" applyBorder="1" applyAlignment="1">
      <alignment horizontal="right" vertical="top" wrapText="1"/>
    </xf>
    <xf numFmtId="0" fontId="14" fillId="0" borderId="22" xfId="20" quotePrefix="1" applyFont="1" applyBorder="1" applyAlignment="1">
      <alignment horizontal="left" vertical="top"/>
    </xf>
    <xf numFmtId="0" fontId="14" fillId="0" borderId="22" xfId="20" applyFont="1" applyBorder="1" applyAlignment="1">
      <alignment horizontal="left" vertical="top" wrapText="1"/>
    </xf>
    <xf numFmtId="4" fontId="14" fillId="0" borderId="88" xfId="20" applyNumberFormat="1" applyFont="1" applyBorder="1" applyAlignment="1">
      <alignment horizontal="right" vertical="top" wrapText="1"/>
    </xf>
    <xf numFmtId="4" fontId="14" fillId="0" borderId="32" xfId="20" applyNumberFormat="1" applyFont="1" applyBorder="1" applyAlignment="1">
      <alignment horizontal="right" vertical="top"/>
    </xf>
    <xf numFmtId="10" fontId="106" fillId="0" borderId="169" xfId="20" applyNumberFormat="1" applyFont="1" applyBorder="1" applyAlignment="1">
      <alignment horizontal="right" vertical="top"/>
    </xf>
    <xf numFmtId="0" fontId="14" fillId="0" borderId="23" xfId="20" quotePrefix="1" applyFont="1" applyBorder="1" applyAlignment="1">
      <alignment horizontal="left" vertical="top"/>
    </xf>
    <xf numFmtId="0" fontId="14" fillId="0" borderId="23" xfId="20" applyFont="1" applyBorder="1" applyAlignment="1">
      <alignment horizontal="left" vertical="top"/>
    </xf>
    <xf numFmtId="0" fontId="14" fillId="0" borderId="25" xfId="20" applyFont="1" applyBorder="1" applyAlignment="1">
      <alignment horizontal="left" vertical="top" wrapText="1"/>
    </xf>
    <xf numFmtId="4" fontId="14" fillId="0" borderId="33" xfId="20" applyNumberFormat="1" applyFont="1" applyBorder="1" applyAlignment="1">
      <alignment horizontal="right" vertical="top" wrapText="1"/>
    </xf>
    <xf numFmtId="10" fontId="106" fillId="0" borderId="176" xfId="20" applyNumberFormat="1" applyFont="1" applyBorder="1" applyAlignment="1">
      <alignment horizontal="right" vertical="top"/>
    </xf>
    <xf numFmtId="4" fontId="14" fillId="0" borderId="182" xfId="20" applyNumberFormat="1" applyFont="1" applyBorder="1" applyAlignment="1">
      <alignment vertical="top"/>
    </xf>
    <xf numFmtId="4" fontId="19" fillId="0" borderId="37" xfId="20" applyNumberFormat="1" applyFont="1" applyBorder="1" applyAlignment="1">
      <alignment horizontal="right"/>
    </xf>
    <xf numFmtId="4" fontId="19" fillId="0" borderId="153" xfId="20" applyNumberFormat="1" applyFont="1" applyBorder="1" applyAlignment="1">
      <alignment horizontal="right"/>
    </xf>
    <xf numFmtId="4" fontId="19" fillId="0" borderId="38" xfId="20" applyNumberFormat="1" applyFont="1" applyBorder="1" applyAlignment="1">
      <alignment horizontal="right"/>
    </xf>
    <xf numFmtId="0" fontId="104" fillId="0" borderId="35" xfId="20" applyFont="1" applyBorder="1" applyAlignment="1">
      <alignment horizontal="left" vertical="center"/>
    </xf>
    <xf numFmtId="0" fontId="104" fillId="0" borderId="173" xfId="20" applyFont="1" applyBorder="1" applyAlignment="1">
      <alignment vertical="center" wrapText="1"/>
    </xf>
    <xf numFmtId="0" fontId="19" fillId="9" borderId="143" xfId="20" applyFont="1" applyFill="1" applyBorder="1" applyAlignment="1">
      <alignment horizontal="left" vertical="top"/>
    </xf>
    <xf numFmtId="0" fontId="19" fillId="9" borderId="23" xfId="20" applyFont="1" applyFill="1" applyBorder="1" applyAlignment="1">
      <alignment horizontal="left" vertical="top" wrapText="1"/>
    </xf>
    <xf numFmtId="4" fontId="19" fillId="9" borderId="74" xfId="20" applyNumberFormat="1" applyFont="1" applyFill="1" applyBorder="1" applyAlignment="1">
      <alignment horizontal="right" vertical="top" wrapText="1"/>
    </xf>
    <xf numFmtId="4" fontId="19" fillId="9" borderId="24" xfId="20" applyNumberFormat="1" applyFont="1" applyFill="1" applyBorder="1" applyAlignment="1">
      <alignment horizontal="right" vertical="top"/>
    </xf>
    <xf numFmtId="0" fontId="1" fillId="0" borderId="19" xfId="20" applyBorder="1" applyAlignment="1">
      <alignment vertical="top"/>
    </xf>
    <xf numFmtId="4" fontId="48" fillId="10" borderId="74" xfId="20" applyNumberFormat="1" applyFont="1" applyFill="1" applyBorder="1" applyAlignment="1">
      <alignment horizontal="right" vertical="top" wrapText="1"/>
    </xf>
    <xf numFmtId="0" fontId="1" fillId="0" borderId="21" xfId="20" applyBorder="1" applyAlignment="1">
      <alignment vertical="top"/>
    </xf>
    <xf numFmtId="0" fontId="14" fillId="11" borderId="22" xfId="20" applyFont="1" applyFill="1" applyBorder="1" applyAlignment="1">
      <alignment horizontal="left" vertical="top" wrapText="1"/>
    </xf>
    <xf numFmtId="4" fontId="14" fillId="11" borderId="182" xfId="20" applyNumberFormat="1" applyFont="1" applyFill="1" applyBorder="1" applyAlignment="1">
      <alignment horizontal="right" vertical="top" wrapText="1"/>
    </xf>
    <xf numFmtId="4" fontId="14" fillId="11" borderId="31" xfId="20" applyNumberFormat="1" applyFont="1" applyFill="1" applyBorder="1" applyAlignment="1">
      <alignment horizontal="right" vertical="top"/>
    </xf>
    <xf numFmtId="10" fontId="14" fillId="11" borderId="184" xfId="20" applyNumberFormat="1" applyFont="1" applyFill="1" applyBorder="1" applyAlignment="1">
      <alignment horizontal="right" vertical="top"/>
    </xf>
    <xf numFmtId="4" fontId="14" fillId="0" borderId="182" xfId="20" applyNumberFormat="1" applyFont="1" applyBorder="1" applyAlignment="1">
      <alignment horizontal="right" vertical="top" wrapText="1"/>
    </xf>
    <xf numFmtId="4" fontId="1" fillId="0" borderId="169" xfId="20" applyNumberFormat="1" applyBorder="1" applyAlignment="1">
      <alignment vertical="top"/>
    </xf>
    <xf numFmtId="49" fontId="53" fillId="11" borderId="22" xfId="20" applyNumberFormat="1" applyFont="1" applyFill="1" applyBorder="1" applyAlignment="1">
      <alignment horizontal="left" vertical="top"/>
    </xf>
    <xf numFmtId="0" fontId="53" fillId="0" borderId="22" xfId="20" applyFont="1" applyBorder="1" applyAlignment="1">
      <alignment horizontal="left" vertical="top" wrapText="1"/>
    </xf>
    <xf numFmtId="4" fontId="53" fillId="0" borderId="182" xfId="20" applyNumberFormat="1" applyFont="1" applyBorder="1" applyAlignment="1">
      <alignment horizontal="right" vertical="top" wrapText="1"/>
    </xf>
    <xf numFmtId="4" fontId="53" fillId="11" borderId="31" xfId="20" applyNumberFormat="1" applyFont="1" applyFill="1" applyBorder="1" applyAlignment="1">
      <alignment horizontal="right" vertical="top"/>
    </xf>
    <xf numFmtId="0" fontId="1" fillId="0" borderId="172" xfId="20" applyBorder="1" applyAlignment="1">
      <alignment vertical="top"/>
    </xf>
    <xf numFmtId="49" fontId="53" fillId="11" borderId="25" xfId="20" applyNumberFormat="1" applyFont="1" applyFill="1" applyBorder="1" applyAlignment="1">
      <alignment horizontal="left" vertical="top"/>
    </xf>
    <xf numFmtId="0" fontId="53" fillId="0" borderId="25" xfId="20" applyFont="1" applyBorder="1" applyAlignment="1">
      <alignment horizontal="left" vertical="top" wrapText="1"/>
    </xf>
    <xf numFmtId="4" fontId="53" fillId="0" borderId="0" xfId="20" applyNumberFormat="1" applyFont="1" applyBorder="1" applyAlignment="1">
      <alignment horizontal="right" vertical="top" wrapText="1"/>
    </xf>
    <xf numFmtId="4" fontId="53" fillId="11" borderId="26" xfId="20" applyNumberFormat="1" applyFont="1" applyFill="1" applyBorder="1" applyAlignment="1">
      <alignment horizontal="right" vertical="top"/>
    </xf>
    <xf numFmtId="4" fontId="55" fillId="0" borderId="176" xfId="20" applyNumberFormat="1" applyFont="1" applyBorder="1" applyAlignment="1">
      <alignment vertical="top"/>
    </xf>
    <xf numFmtId="4" fontId="1" fillId="0" borderId="0" xfId="20" applyNumberFormat="1"/>
    <xf numFmtId="10" fontId="14" fillId="11" borderId="152" xfId="20" applyNumberFormat="1" applyFont="1" applyFill="1" applyBorder="1" applyAlignment="1">
      <alignment horizontal="right" vertical="top"/>
    </xf>
    <xf numFmtId="4" fontId="1" fillId="0" borderId="176" xfId="20" applyNumberFormat="1" applyBorder="1" applyAlignment="1">
      <alignment vertical="top"/>
    </xf>
    <xf numFmtId="49" fontId="14" fillId="11" borderId="23" xfId="20" applyNumberFormat="1" applyFont="1" applyFill="1" applyBorder="1" applyAlignment="1">
      <alignment horizontal="left" vertical="top"/>
    </xf>
    <xf numFmtId="0" fontId="14" fillId="0" borderId="23" xfId="20" applyFont="1" applyBorder="1" applyAlignment="1">
      <alignment horizontal="left" vertical="top" wrapText="1"/>
    </xf>
    <xf numFmtId="4" fontId="14" fillId="0" borderId="74" xfId="20" applyNumberFormat="1" applyFont="1" applyBorder="1" applyAlignment="1">
      <alignment horizontal="right" vertical="top" wrapText="1"/>
    </xf>
    <xf numFmtId="10" fontId="14" fillId="11" borderId="34" xfId="20" applyNumberFormat="1" applyFont="1" applyFill="1" applyBorder="1" applyAlignment="1">
      <alignment horizontal="right" vertical="top"/>
    </xf>
    <xf numFmtId="0" fontId="19" fillId="9" borderId="14" xfId="20" applyFont="1" applyFill="1" applyBorder="1" applyAlignment="1">
      <alignment vertical="top"/>
    </xf>
    <xf numFmtId="0" fontId="14" fillId="9" borderId="23" xfId="20" applyFont="1" applyFill="1" applyBorder="1" applyAlignment="1">
      <alignment horizontal="left" vertical="top"/>
    </xf>
    <xf numFmtId="0" fontId="14" fillId="9" borderId="23" xfId="20" applyFont="1" applyFill="1" applyBorder="1" applyAlignment="1">
      <alignment horizontal="left" vertical="top" wrapText="1"/>
    </xf>
    <xf numFmtId="4" fontId="14" fillId="9" borderId="74" xfId="20" applyNumberFormat="1" applyFont="1" applyFill="1" applyBorder="1" applyAlignment="1">
      <alignment horizontal="right" vertical="top" wrapText="1"/>
    </xf>
    <xf numFmtId="0" fontId="19" fillId="11" borderId="21" xfId="20" applyFont="1" applyFill="1" applyBorder="1" applyAlignment="1">
      <alignment vertical="top"/>
    </xf>
    <xf numFmtId="0" fontId="14" fillId="10" borderId="25" xfId="20" applyFont="1" applyFill="1" applyBorder="1" applyAlignment="1">
      <alignment horizontal="left" vertical="top"/>
    </xf>
    <xf numFmtId="4" fontId="14" fillId="10" borderId="182" xfId="20" applyNumberFormat="1" applyFont="1" applyFill="1" applyBorder="1" applyAlignment="1">
      <alignment horizontal="right" vertical="top" wrapText="1"/>
    </xf>
    <xf numFmtId="4" fontId="14" fillId="10" borderId="31" xfId="20" applyNumberFormat="1" applyFont="1" applyFill="1" applyBorder="1" applyAlignment="1">
      <alignment horizontal="right" vertical="top"/>
    </xf>
    <xf numFmtId="0" fontId="1" fillId="0" borderId="22" xfId="20" applyBorder="1" applyAlignment="1">
      <alignment horizontal="left" vertical="top"/>
    </xf>
    <xf numFmtId="0" fontId="14" fillId="0" borderId="22" xfId="20" applyFont="1" applyBorder="1" applyAlignment="1">
      <alignment horizontal="left" vertical="top"/>
    </xf>
    <xf numFmtId="4" fontId="14" fillId="0" borderId="31" xfId="20" applyNumberFormat="1" applyFont="1" applyBorder="1" applyAlignment="1">
      <alignment horizontal="right" vertical="top"/>
    </xf>
    <xf numFmtId="10" fontId="106" fillId="0" borderId="184" xfId="20" applyNumberFormat="1" applyFont="1" applyBorder="1" applyAlignment="1">
      <alignment horizontal="right" vertical="top"/>
    </xf>
    <xf numFmtId="4" fontId="14" fillId="0" borderId="150" xfId="20" applyNumberFormat="1" applyFont="1" applyBorder="1" applyAlignment="1">
      <alignment horizontal="right" vertical="top" wrapText="1"/>
    </xf>
    <xf numFmtId="0" fontId="1" fillId="0" borderId="25" xfId="20" applyBorder="1" applyAlignment="1">
      <alignment horizontal="left" vertical="top"/>
    </xf>
    <xf numFmtId="49" fontId="107" fillId="21" borderId="49" xfId="25" applyNumberFormat="1" applyFont="1" applyFill="1" applyBorder="1" applyAlignment="1" applyProtection="1">
      <alignment horizontal="left" vertical="center" wrapText="1"/>
      <protection locked="0"/>
    </xf>
    <xf numFmtId="4" fontId="40" fillId="0" borderId="182" xfId="20" applyNumberFormat="1" applyFont="1" applyBorder="1" applyAlignment="1">
      <alignment horizontal="right" vertical="top" wrapText="1"/>
    </xf>
    <xf numFmtId="4" fontId="40" fillId="0" borderId="31" xfId="20" applyNumberFormat="1" applyFont="1" applyBorder="1" applyAlignment="1">
      <alignment horizontal="right" vertical="top"/>
    </xf>
    <xf numFmtId="4" fontId="40" fillId="0" borderId="169" xfId="20" applyNumberFormat="1" applyFont="1" applyBorder="1" applyAlignment="1">
      <alignment vertical="top"/>
    </xf>
    <xf numFmtId="4" fontId="40" fillId="0" borderId="150" xfId="20" applyNumberFormat="1" applyFont="1" applyBorder="1" applyAlignment="1">
      <alignment horizontal="right" vertical="top" wrapText="1"/>
    </xf>
    <xf numFmtId="4" fontId="14" fillId="0" borderId="0" xfId="20" applyNumberFormat="1" applyFont="1" applyBorder="1" applyAlignment="1">
      <alignment horizontal="right" vertical="top" wrapText="1"/>
    </xf>
    <xf numFmtId="49" fontId="14" fillId="0" borderId="23" xfId="20" applyNumberFormat="1" applyFont="1" applyBorder="1" applyAlignment="1">
      <alignment horizontal="left" vertical="top" wrapText="1"/>
    </xf>
    <xf numFmtId="4" fontId="14" fillId="0" borderId="24" xfId="20" applyNumberFormat="1" applyFont="1" applyBorder="1" applyAlignment="1">
      <alignment horizontal="right" vertical="top"/>
    </xf>
    <xf numFmtId="49" fontId="14" fillId="0" borderId="25" xfId="20" applyNumberFormat="1" applyFont="1" applyBorder="1" applyAlignment="1">
      <alignment horizontal="left" vertical="top" wrapText="1"/>
    </xf>
    <xf numFmtId="4" fontId="14" fillId="0" borderId="26" xfId="20" applyNumberFormat="1" applyFont="1" applyBorder="1" applyAlignment="1">
      <alignment horizontal="right" vertical="top"/>
    </xf>
    <xf numFmtId="0" fontId="1" fillId="0" borderId="35" xfId="20" applyBorder="1" applyAlignment="1">
      <alignment vertical="top"/>
    </xf>
    <xf numFmtId="0" fontId="1" fillId="0" borderId="36" xfId="20" applyBorder="1" applyAlignment="1">
      <alignment horizontal="left" vertical="top"/>
    </xf>
    <xf numFmtId="0" fontId="19" fillId="0" borderId="36" xfId="20" applyFont="1" applyBorder="1" applyAlignment="1">
      <alignment horizontal="right"/>
    </xf>
    <xf numFmtId="4" fontId="1" fillId="0" borderId="148" xfId="20" applyNumberFormat="1" applyBorder="1" applyAlignment="1"/>
    <xf numFmtId="0" fontId="1" fillId="0" borderId="148" xfId="20" applyBorder="1" applyAlignment="1"/>
    <xf numFmtId="4" fontId="1" fillId="0" borderId="0" xfId="20" applyNumberFormat="1" applyBorder="1" applyAlignment="1"/>
    <xf numFmtId="0" fontId="1" fillId="0" borderId="0" xfId="20" applyBorder="1" applyAlignment="1"/>
    <xf numFmtId="4" fontId="1" fillId="0" borderId="0" xfId="20" applyNumberFormat="1" applyAlignment="1"/>
    <xf numFmtId="4" fontId="1" fillId="0" borderId="34" xfId="20" applyNumberFormat="1" applyFont="1" applyBorder="1" applyAlignment="1">
      <alignment vertical="top"/>
    </xf>
    <xf numFmtId="0" fontId="105" fillId="0" borderId="153" xfId="20" applyFont="1" applyBorder="1" applyAlignment="1">
      <alignment horizontal="center" vertical="center" wrapText="1"/>
    </xf>
    <xf numFmtId="10" fontId="19" fillId="9" borderId="34" xfId="20" applyNumberFormat="1" applyFont="1" applyFill="1" applyBorder="1" applyAlignment="1">
      <alignment horizontal="right" vertical="top"/>
    </xf>
    <xf numFmtId="10" fontId="14" fillId="10" borderId="34" xfId="20" applyNumberFormat="1" applyFont="1" applyFill="1" applyBorder="1" applyAlignment="1">
      <alignment horizontal="right" vertical="top"/>
    </xf>
    <xf numFmtId="10" fontId="48" fillId="9" borderId="34" xfId="20" applyNumberFormat="1" applyFont="1" applyFill="1" applyBorder="1" applyAlignment="1">
      <alignment horizontal="right" vertical="top"/>
    </xf>
    <xf numFmtId="10" fontId="14" fillId="10" borderId="184" xfId="20" applyNumberFormat="1" applyFont="1" applyFill="1" applyBorder="1" applyAlignment="1">
      <alignment horizontal="right" vertical="top"/>
    </xf>
    <xf numFmtId="4" fontId="14" fillId="0" borderId="31" xfId="20" applyNumberFormat="1" applyFont="1" applyBorder="1" applyAlignment="1">
      <alignment horizontal="right" vertical="top" wrapText="1"/>
    </xf>
    <xf numFmtId="0" fontId="106" fillId="0" borderId="0" xfId="20" applyFont="1" applyBorder="1"/>
    <xf numFmtId="0" fontId="106" fillId="0" borderId="0" xfId="20" applyFont="1" applyBorder="1" applyAlignment="1">
      <alignment wrapText="1"/>
    </xf>
    <xf numFmtId="4" fontId="1" fillId="0" borderId="0" xfId="20" applyNumberFormat="1" applyBorder="1"/>
    <xf numFmtId="0" fontId="51" fillId="0" borderId="0" xfId="20" applyFont="1" applyBorder="1"/>
    <xf numFmtId="0" fontId="99" fillId="0" borderId="23" xfId="13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14"/>
    <xf numFmtId="0" fontId="45" fillId="0" borderId="0" xfId="14" applyFont="1" applyAlignment="1">
      <alignment horizontal="center" wrapText="1"/>
    </xf>
    <xf numFmtId="0" fontId="2" fillId="0" borderId="0" xfId="14" applyAlignment="1">
      <alignment horizontal="right"/>
    </xf>
    <xf numFmtId="0" fontId="54" fillId="0" borderId="165" xfId="14" applyFont="1" applyBorder="1" applyAlignment="1">
      <alignment horizontal="right" vertical="top"/>
    </xf>
    <xf numFmtId="0" fontId="2" fillId="0" borderId="49" xfId="14" applyFont="1" applyBorder="1" applyAlignment="1">
      <alignment horizontal="center" vertical="top"/>
    </xf>
    <xf numFmtId="0" fontId="2" fillId="0" borderId="49" xfId="14" applyFont="1" applyBorder="1" applyAlignment="1">
      <alignment horizontal="left" vertical="top" wrapText="1"/>
    </xf>
    <xf numFmtId="4" fontId="2" fillId="0" borderId="51" xfId="14" applyNumberFormat="1" applyFont="1" applyBorder="1" applyAlignment="1">
      <alignment vertical="top"/>
    </xf>
    <xf numFmtId="0" fontId="54" fillId="0" borderId="158" xfId="14" applyFont="1" applyBorder="1" applyAlignment="1">
      <alignment horizontal="right" vertical="top"/>
    </xf>
    <xf numFmtId="0" fontId="2" fillId="0" borderId="52" xfId="14" applyFont="1" applyBorder="1" applyAlignment="1">
      <alignment horizontal="center" vertical="top"/>
    </xf>
    <xf numFmtId="4" fontId="2" fillId="0" borderId="56" xfId="14" applyNumberFormat="1" applyFont="1" applyBorder="1" applyAlignment="1">
      <alignment vertical="top"/>
    </xf>
    <xf numFmtId="0" fontId="2" fillId="0" borderId="52" xfId="14" applyFont="1" applyBorder="1" applyAlignment="1">
      <alignment horizontal="left" vertical="top" wrapText="1"/>
    </xf>
    <xf numFmtId="0" fontId="54" fillId="0" borderId="160" xfId="14" applyFont="1" applyBorder="1" applyAlignment="1">
      <alignment horizontal="right" vertical="top"/>
    </xf>
    <xf numFmtId="0" fontId="2" fillId="0" borderId="53" xfId="14" applyFont="1" applyBorder="1" applyAlignment="1">
      <alignment horizontal="center" vertical="top"/>
    </xf>
    <xf numFmtId="0" fontId="108" fillId="0" borderId="53" xfId="14" applyFont="1" applyBorder="1" applyAlignment="1">
      <alignment horizontal="left" vertical="top" wrapText="1"/>
    </xf>
    <xf numFmtId="4" fontId="2" fillId="0" borderId="53" xfId="14" applyNumberFormat="1" applyFont="1" applyBorder="1" applyAlignment="1">
      <alignment vertical="top"/>
    </xf>
    <xf numFmtId="4" fontId="108" fillId="0" borderId="53" xfId="14" applyNumberFormat="1" applyFont="1" applyBorder="1" applyAlignment="1">
      <alignment vertical="top"/>
    </xf>
    <xf numFmtId="0" fontId="54" fillId="0" borderId="186" xfId="14" applyFont="1" applyBorder="1" applyAlignment="1">
      <alignment horizontal="right" vertical="top"/>
    </xf>
    <xf numFmtId="0" fontId="54" fillId="0" borderId="63" xfId="14" applyFont="1" applyBorder="1" applyAlignment="1">
      <alignment horizontal="center" vertical="top"/>
    </xf>
    <xf numFmtId="0" fontId="109" fillId="0" borderId="63" xfId="14" applyFont="1" applyBorder="1" applyAlignment="1">
      <alignment horizontal="left" vertical="top" wrapText="1"/>
    </xf>
    <xf numFmtId="4" fontId="54" fillId="0" borderId="63" xfId="14" applyNumberFormat="1" applyFont="1" applyBorder="1" applyAlignment="1">
      <alignment vertical="top"/>
    </xf>
    <xf numFmtId="0" fontId="54" fillId="26" borderId="165" xfId="14" applyFont="1" applyFill="1" applyBorder="1" applyAlignment="1">
      <alignment horizontal="right" vertical="top"/>
    </xf>
    <xf numFmtId="0" fontId="54" fillId="26" borderId="49" xfId="14" applyFont="1" applyFill="1" applyBorder="1" applyAlignment="1">
      <alignment horizontal="right" vertical="top"/>
    </xf>
    <xf numFmtId="0" fontId="54" fillId="26" borderId="49" xfId="14" applyFont="1" applyFill="1" applyBorder="1" applyAlignment="1">
      <alignment horizontal="right" vertical="center"/>
    </xf>
    <xf numFmtId="4" fontId="54" fillId="26" borderId="49" xfId="14" applyNumberFormat="1" applyFont="1" applyFill="1" applyBorder="1" applyAlignment="1">
      <alignment horizontal="right" vertical="center"/>
    </xf>
    <xf numFmtId="4" fontId="54" fillId="26" borderId="51" xfId="14" applyNumberFormat="1" applyFont="1" applyFill="1" applyBorder="1" applyAlignment="1">
      <alignment horizontal="right" vertical="center"/>
    </xf>
    <xf numFmtId="4" fontId="54" fillId="26" borderId="187" xfId="14" applyNumberFormat="1" applyFont="1" applyFill="1" applyBorder="1" applyAlignment="1">
      <alignment horizontal="right" vertical="center"/>
    </xf>
    <xf numFmtId="4" fontId="2" fillId="0" borderId="193" xfId="14" applyNumberFormat="1" applyFont="1" applyBorder="1" applyAlignment="1">
      <alignment vertical="top"/>
    </xf>
    <xf numFmtId="4" fontId="2" fillId="0" borderId="194" xfId="14" applyNumberFormat="1" applyFont="1" applyBorder="1" applyAlignment="1">
      <alignment vertical="top"/>
    </xf>
    <xf numFmtId="4" fontId="2" fillId="0" borderId="78" xfId="14" applyNumberFormat="1" applyFont="1" applyBorder="1" applyAlignment="1">
      <alignment vertical="top"/>
    </xf>
    <xf numFmtId="4" fontId="55" fillId="0" borderId="78" xfId="14" applyNumberFormat="1" applyFont="1" applyBorder="1" applyAlignment="1">
      <alignment vertical="top"/>
    </xf>
    <xf numFmtId="4" fontId="19" fillId="0" borderId="71" xfId="14" applyNumberFormat="1" applyFont="1" applyBorder="1" applyAlignment="1">
      <alignment vertical="top"/>
    </xf>
    <xf numFmtId="4" fontId="2" fillId="0" borderId="196" xfId="14" applyNumberFormat="1" applyFont="1" applyBorder="1" applyAlignment="1">
      <alignment vertical="top"/>
    </xf>
    <xf numFmtId="4" fontId="2" fillId="0" borderId="197" xfId="14" applyNumberFormat="1" applyFont="1" applyBorder="1" applyAlignment="1">
      <alignment vertical="top"/>
    </xf>
    <xf numFmtId="4" fontId="2" fillId="0" borderId="188" xfId="14" applyNumberFormat="1" applyFont="1" applyBorder="1" applyAlignment="1">
      <alignment vertical="top"/>
    </xf>
    <xf numFmtId="4" fontId="108" fillId="0" borderId="188" xfId="14" applyNumberFormat="1" applyFont="1" applyBorder="1" applyAlignment="1">
      <alignment vertical="top"/>
    </xf>
    <xf numFmtId="4" fontId="54" fillId="0" borderId="198" xfId="14" applyNumberFormat="1" applyFont="1" applyBorder="1" applyAlignment="1">
      <alignment vertical="top"/>
    </xf>
    <xf numFmtId="0" fontId="2" fillId="0" borderId="61" xfId="14" applyBorder="1"/>
    <xf numFmtId="0" fontId="2" fillId="0" borderId="104" xfId="14" applyBorder="1"/>
    <xf numFmtId="4" fontId="54" fillId="26" borderId="80" xfId="14" applyNumberFormat="1" applyFont="1" applyFill="1" applyBorder="1" applyAlignment="1">
      <alignment horizontal="right" vertical="center"/>
    </xf>
    <xf numFmtId="0" fontId="2" fillId="0" borderId="0" xfId="14" applyBorder="1" applyAlignment="1"/>
    <xf numFmtId="10" fontId="2" fillId="0" borderId="176" xfId="14" applyNumberFormat="1" applyBorder="1"/>
    <xf numFmtId="10" fontId="54" fillId="26" borderId="200" xfId="14" applyNumberFormat="1" applyFont="1" applyFill="1" applyBorder="1" applyAlignment="1">
      <alignment horizontal="right" vertical="center"/>
    </xf>
    <xf numFmtId="10" fontId="2" fillId="0" borderId="169" xfId="14" applyNumberFormat="1" applyBorder="1" applyAlignment="1">
      <alignment vertical="top"/>
    </xf>
    <xf numFmtId="10" fontId="55" fillId="0" borderId="176" xfId="14" applyNumberFormat="1" applyFont="1" applyBorder="1"/>
    <xf numFmtId="10" fontId="19" fillId="0" borderId="171" xfId="14" applyNumberFormat="1" applyFont="1" applyBorder="1" applyAlignment="1">
      <alignment vertical="top"/>
    </xf>
    <xf numFmtId="10" fontId="54" fillId="26" borderId="199" xfId="14" applyNumberFormat="1" applyFont="1" applyFill="1" applyBorder="1" applyAlignment="1">
      <alignment horizontal="center" vertical="center"/>
    </xf>
    <xf numFmtId="4" fontId="19" fillId="0" borderId="52" xfId="14" applyNumberFormat="1" applyFont="1" applyBorder="1" applyAlignment="1">
      <alignment vertical="top"/>
    </xf>
    <xf numFmtId="4" fontId="19" fillId="0" borderId="55" xfId="14" applyNumberFormat="1" applyFont="1" applyBorder="1" applyAlignment="1">
      <alignment vertical="top"/>
    </xf>
    <xf numFmtId="10" fontId="19" fillId="0" borderId="172" xfId="14" applyNumberFormat="1" applyFont="1" applyBorder="1" applyAlignment="1">
      <alignment vertical="top"/>
    </xf>
    <xf numFmtId="49" fontId="61" fillId="12" borderId="63" xfId="7" applyNumberFormat="1" applyFont="1" applyFill="1" applyBorder="1" applyAlignment="1" applyProtection="1">
      <alignment horizontal="center" vertical="center" wrapText="1"/>
      <protection locked="0"/>
    </xf>
    <xf numFmtId="49" fontId="61" fillId="21" borderId="63" xfId="24" quotePrefix="1" applyNumberFormat="1" applyFont="1" applyFill="1" applyBorder="1" applyAlignment="1" applyProtection="1">
      <alignment horizontal="center" vertical="center" wrapText="1"/>
      <protection locked="0"/>
    </xf>
    <xf numFmtId="0" fontId="54" fillId="0" borderId="88" xfId="2" applyFont="1" applyBorder="1" applyAlignment="1">
      <alignment horizontal="right"/>
    </xf>
    <xf numFmtId="0" fontId="54" fillId="0" borderId="182" xfId="2" applyFont="1" applyBorder="1" applyAlignment="1">
      <alignment horizontal="right"/>
    </xf>
    <xf numFmtId="4" fontId="54" fillId="0" borderId="182" xfId="2" applyNumberFormat="1" applyFont="1" applyBorder="1"/>
    <xf numFmtId="4" fontId="19" fillId="0" borderId="182" xfId="2" applyNumberFormat="1" applyFont="1" applyBorder="1" applyAlignment="1">
      <alignment horizontal="right" vertical="center"/>
    </xf>
    <xf numFmtId="4" fontId="54" fillId="0" borderId="54" xfId="2" applyNumberFormat="1" applyFont="1" applyBorder="1"/>
    <xf numFmtId="4" fontId="19" fillId="0" borderId="54" xfId="2" applyNumberFormat="1" applyFont="1" applyBorder="1" applyAlignment="1">
      <alignment horizontal="right" vertical="center"/>
    </xf>
    <xf numFmtId="10" fontId="19" fillId="0" borderId="54" xfId="2" applyNumberFormat="1" applyFont="1" applyBorder="1" applyAlignment="1">
      <alignment horizontal="right" vertical="center"/>
    </xf>
    <xf numFmtId="10" fontId="19" fillId="0" borderId="110" xfId="2" applyNumberFormat="1" applyFont="1" applyBorder="1" applyAlignment="1">
      <alignment horizontal="right" vertical="center"/>
    </xf>
    <xf numFmtId="4" fontId="27" fillId="0" borderId="105" xfId="13" applyNumberFormat="1" applyFont="1" applyFill="1" applyBorder="1" applyAlignment="1" applyProtection="1">
      <alignment horizontal="right" vertical="top"/>
      <protection locked="0"/>
    </xf>
    <xf numFmtId="10" fontId="27" fillId="0" borderId="16" xfId="13" applyNumberFormat="1" applyFont="1" applyFill="1" applyBorder="1" applyAlignment="1" applyProtection="1">
      <alignment horizontal="right" vertical="top"/>
      <protection locked="0"/>
    </xf>
    <xf numFmtId="49" fontId="84" fillId="21" borderId="52" xfId="13" applyNumberFormat="1" applyFont="1" applyFill="1" applyBorder="1" applyAlignment="1" applyProtection="1">
      <alignment horizontal="center" vertical="center" wrapText="1"/>
      <protection locked="0"/>
    </xf>
    <xf numFmtId="49" fontId="84" fillId="21" borderId="56" xfId="13" applyNumberFormat="1" applyFont="1" applyFill="1" applyBorder="1" applyAlignment="1" applyProtection="1">
      <alignment horizontal="left" vertical="center" wrapText="1"/>
      <protection locked="0"/>
    </xf>
    <xf numFmtId="4" fontId="84" fillId="21" borderId="22" xfId="13" applyNumberFormat="1" applyFont="1" applyFill="1" applyBorder="1" applyAlignment="1" applyProtection="1">
      <alignment horizontal="right" vertical="center" wrapText="1"/>
      <protection locked="0"/>
    </xf>
    <xf numFmtId="10" fontId="23" fillId="0" borderId="22" xfId="13" applyNumberFormat="1" applyFont="1" applyFill="1" applyBorder="1" applyAlignment="1" applyProtection="1">
      <alignment horizontal="right" vertical="center"/>
      <protection locked="0"/>
    </xf>
    <xf numFmtId="4" fontId="23" fillId="0" borderId="22" xfId="13" applyNumberFormat="1" applyFont="1" applyFill="1" applyBorder="1" applyAlignment="1" applyProtection="1">
      <alignment horizontal="right" vertical="center"/>
      <protection locked="0"/>
    </xf>
    <xf numFmtId="4" fontId="107" fillId="0" borderId="22" xfId="13" applyNumberFormat="1" applyFont="1" applyFill="1" applyBorder="1" applyAlignment="1" applyProtection="1">
      <alignment horizontal="right"/>
      <protection locked="0"/>
    </xf>
    <xf numFmtId="10" fontId="42" fillId="0" borderId="22" xfId="13" applyNumberFormat="1" applyFont="1" applyFill="1" applyBorder="1" applyAlignment="1" applyProtection="1">
      <alignment horizontal="right"/>
      <protection locked="0"/>
    </xf>
    <xf numFmtId="4" fontId="42" fillId="0" borderId="23" xfId="13" applyNumberFormat="1" applyFont="1" applyFill="1" applyBorder="1" applyAlignment="1" applyProtection="1">
      <alignment horizontal="right"/>
      <protection locked="0"/>
    </xf>
    <xf numFmtId="4" fontId="92" fillId="0" borderId="25" xfId="13" applyNumberFormat="1" applyFont="1" applyFill="1" applyBorder="1" applyAlignment="1" applyProtection="1">
      <alignment horizontal="right"/>
      <protection locked="0"/>
    </xf>
    <xf numFmtId="10" fontId="92" fillId="0" borderId="25" xfId="13" applyNumberFormat="1" applyFont="1" applyFill="1" applyBorder="1" applyAlignment="1" applyProtection="1">
      <alignment horizontal="right"/>
      <protection locked="0"/>
    </xf>
    <xf numFmtId="10" fontId="107" fillId="0" borderId="25" xfId="13" applyNumberFormat="1" applyFont="1" applyFill="1" applyBorder="1" applyAlignment="1" applyProtection="1">
      <alignment horizontal="right"/>
      <protection locked="0"/>
    </xf>
    <xf numFmtId="10" fontId="107" fillId="0" borderId="22" xfId="13" applyNumberFormat="1" applyFont="1" applyFill="1" applyBorder="1" applyAlignment="1" applyProtection="1">
      <alignment horizontal="right"/>
      <protection locked="0"/>
    </xf>
    <xf numFmtId="0" fontId="107" fillId="0" borderId="25" xfId="13" applyNumberFormat="1" applyFont="1" applyFill="1" applyBorder="1" applyAlignment="1" applyProtection="1">
      <alignment horizontal="left"/>
      <protection locked="0"/>
    </xf>
    <xf numFmtId="4" fontId="107" fillId="0" borderId="25" xfId="13" applyNumberFormat="1" applyFont="1" applyFill="1" applyBorder="1" applyAlignment="1" applyProtection="1">
      <alignment horizontal="right"/>
      <protection locked="0"/>
    </xf>
    <xf numFmtId="4" fontId="107" fillId="0" borderId="17" xfId="13" applyNumberFormat="1" applyFont="1" applyFill="1" applyBorder="1" applyAlignment="1" applyProtection="1">
      <alignment horizontal="right"/>
      <protection locked="0"/>
    </xf>
    <xf numFmtId="0" fontId="107" fillId="0" borderId="22" xfId="13" applyNumberFormat="1" applyFont="1" applyFill="1" applyBorder="1" applyAlignment="1" applyProtection="1">
      <alignment horizontal="right"/>
      <protection locked="0"/>
    </xf>
    <xf numFmtId="0" fontId="107" fillId="0" borderId="22" xfId="13" applyNumberFormat="1" applyFont="1" applyFill="1" applyBorder="1" applyAlignment="1" applyProtection="1">
      <alignment horizontal="left"/>
      <protection locked="0"/>
    </xf>
    <xf numFmtId="10" fontId="107" fillId="0" borderId="17" xfId="13" applyNumberFormat="1" applyFont="1" applyFill="1" applyBorder="1" applyAlignment="1" applyProtection="1">
      <alignment horizontal="right"/>
      <protection locked="0"/>
    </xf>
    <xf numFmtId="0" fontId="27" fillId="0" borderId="88" xfId="13" applyNumberFormat="1" applyFont="1" applyFill="1" applyBorder="1" applyAlignment="1" applyProtection="1">
      <protection locked="0"/>
    </xf>
    <xf numFmtId="0" fontId="27" fillId="0" borderId="182" xfId="13" applyNumberFormat="1" applyFont="1" applyFill="1" applyBorder="1" applyAlignment="1" applyProtection="1">
      <protection locked="0"/>
    </xf>
    <xf numFmtId="0" fontId="27" fillId="0" borderId="33" xfId="13" applyNumberFormat="1" applyFont="1" applyFill="1" applyBorder="1" applyAlignment="1" applyProtection="1">
      <protection locked="0"/>
    </xf>
    <xf numFmtId="0" fontId="27" fillId="0" borderId="0" xfId="13" applyNumberFormat="1" applyFont="1" applyFill="1" applyBorder="1" applyAlignment="1" applyProtection="1">
      <protection locked="0"/>
    </xf>
    <xf numFmtId="0" fontId="27" fillId="0" borderId="30" xfId="13" applyNumberFormat="1" applyFont="1" applyFill="1" applyBorder="1" applyAlignment="1" applyProtection="1">
      <protection locked="0"/>
    </xf>
    <xf numFmtId="0" fontId="27" fillId="0" borderId="105" xfId="13" applyNumberFormat="1" applyFont="1" applyFill="1" applyBorder="1" applyAlignment="1" applyProtection="1">
      <protection locked="0"/>
    </xf>
    <xf numFmtId="4" fontId="27" fillId="0" borderId="0" xfId="13" applyNumberFormat="1" applyFont="1" applyFill="1" applyBorder="1" applyAlignment="1" applyProtection="1">
      <alignment horizontal="left"/>
      <protection locked="0"/>
    </xf>
    <xf numFmtId="10" fontId="48" fillId="0" borderId="173" xfId="20" applyNumberFormat="1" applyFont="1" applyBorder="1" applyAlignment="1">
      <alignment horizontal="right"/>
    </xf>
    <xf numFmtId="10" fontId="48" fillId="0" borderId="185" xfId="20" applyNumberFormat="1" applyFont="1" applyBorder="1" applyAlignment="1">
      <alignment horizontal="right"/>
    </xf>
    <xf numFmtId="0" fontId="72" fillId="0" borderId="0" xfId="20" applyFont="1" applyBorder="1" applyAlignment="1">
      <alignment horizontal="center" vertical="center" wrapText="1"/>
    </xf>
    <xf numFmtId="0" fontId="41" fillId="0" borderId="0" xfId="17" applyFont="1"/>
    <xf numFmtId="0" fontId="42" fillId="0" borderId="0" xfId="24" applyNumberFormat="1" applyFont="1" applyFill="1" applyBorder="1" applyAlignment="1" applyProtection="1">
      <alignment horizontal="center" vertical="top"/>
      <protection locked="0"/>
    </xf>
    <xf numFmtId="49" fontId="5" fillId="21" borderId="23" xfId="24" applyNumberFormat="1" applyFont="1" applyFill="1" applyBorder="1" applyAlignment="1" applyProtection="1">
      <alignment horizontal="center" vertical="center" wrapText="1"/>
      <protection locked="0"/>
    </xf>
    <xf numFmtId="49" fontId="61" fillId="22" borderId="56" xfId="24" applyNumberFormat="1" applyFont="1" applyFill="1" applyBorder="1" applyAlignment="1" applyProtection="1">
      <alignment horizontal="center" vertical="center" wrapText="1"/>
      <protection locked="0"/>
    </xf>
    <xf numFmtId="49" fontId="61" fillId="22" borderId="53" xfId="24" applyNumberFormat="1" applyFont="1" applyFill="1" applyBorder="1" applyAlignment="1" applyProtection="1">
      <alignment horizontal="center" vertical="center" wrapText="1"/>
      <protection locked="0"/>
    </xf>
    <xf numFmtId="49" fontId="61" fillId="22" borderId="63" xfId="24" applyNumberFormat="1" applyFont="1" applyFill="1" applyBorder="1" applyAlignment="1" applyProtection="1">
      <alignment horizontal="center" vertical="center" wrapText="1"/>
      <protection locked="0"/>
    </xf>
    <xf numFmtId="49" fontId="63" fillId="22" borderId="53" xfId="24" applyNumberFormat="1" applyFont="1" applyFill="1" applyBorder="1" applyAlignment="1" applyProtection="1">
      <alignment horizontal="center" vertical="center" wrapText="1"/>
      <protection locked="0"/>
    </xf>
    <xf numFmtId="49" fontId="63" fillId="22" borderId="63" xfId="24" applyNumberFormat="1" applyFont="1" applyFill="1" applyBorder="1" applyAlignment="1" applyProtection="1">
      <alignment horizontal="center" vertical="center" wrapText="1"/>
      <protection locked="0"/>
    </xf>
    <xf numFmtId="0" fontId="80" fillId="0" borderId="0" xfId="24" applyNumberFormat="1" applyFont="1" applyFill="1" applyBorder="1" applyAlignment="1" applyProtection="1">
      <alignment horizontal="center" vertical="top"/>
      <protection locked="0"/>
    </xf>
    <xf numFmtId="49" fontId="81" fillId="21" borderId="105" xfId="24" applyNumberFormat="1" applyFont="1" applyFill="1" applyBorder="1" applyAlignment="1" applyProtection="1">
      <alignment horizontal="center" vertical="top" wrapText="1"/>
      <protection locked="0"/>
    </xf>
    <xf numFmtId="0" fontId="5" fillId="0" borderId="23" xfId="24" applyNumberFormat="1" applyFont="1" applyFill="1" applyBorder="1" applyAlignment="1" applyProtection="1">
      <alignment horizontal="center" vertical="center" wrapText="1"/>
      <protection locked="0"/>
    </xf>
    <xf numFmtId="0" fontId="96" fillId="0" borderId="23" xfId="24" applyNumberFormat="1" applyFont="1" applyFill="1" applyBorder="1" applyAlignment="1" applyProtection="1">
      <alignment horizontal="center" vertical="center" wrapText="1"/>
      <protection locked="0"/>
    </xf>
    <xf numFmtId="49" fontId="81" fillId="21" borderId="179" xfId="24" applyNumberFormat="1" applyFont="1" applyFill="1" applyBorder="1" applyAlignment="1" applyProtection="1">
      <alignment horizontal="right" vertical="center" wrapText="1"/>
      <protection locked="0"/>
    </xf>
    <xf numFmtId="49" fontId="81" fillId="21" borderId="49" xfId="24" applyNumberFormat="1" applyFont="1" applyFill="1" applyBorder="1" applyAlignment="1" applyProtection="1">
      <alignment horizontal="right" vertical="center" wrapText="1"/>
      <protection locked="0"/>
    </xf>
    <xf numFmtId="49" fontId="81" fillId="21" borderId="46" xfId="24" applyNumberFormat="1" applyFont="1" applyFill="1" applyBorder="1" applyAlignment="1" applyProtection="1">
      <alignment horizontal="right" vertical="center" wrapText="1"/>
      <protection locked="0"/>
    </xf>
    <xf numFmtId="49" fontId="97" fillId="22" borderId="22" xfId="24" applyNumberFormat="1" applyFont="1" applyFill="1" applyBorder="1" applyAlignment="1" applyProtection="1">
      <alignment horizontal="center" vertical="center" wrapText="1"/>
      <protection locked="0"/>
    </xf>
    <xf numFmtId="49" fontId="97" fillId="22" borderId="17" xfId="24" applyNumberFormat="1" applyFont="1" applyFill="1" applyBorder="1" applyAlignment="1" applyProtection="1">
      <alignment horizontal="center" vertical="center" wrapText="1"/>
      <protection locked="0"/>
    </xf>
    <xf numFmtId="49" fontId="63" fillId="22" borderId="180" xfId="24" applyNumberFormat="1" applyFont="1" applyFill="1" applyBorder="1" applyAlignment="1" applyProtection="1">
      <alignment horizontal="center" vertical="center" wrapText="1"/>
      <protection locked="0"/>
    </xf>
    <xf numFmtId="49" fontId="63" fillId="22" borderId="33" xfId="24" applyNumberFormat="1" applyFont="1" applyFill="1" applyBorder="1" applyAlignment="1" applyProtection="1">
      <alignment horizontal="center" vertical="center" wrapText="1"/>
      <protection locked="0"/>
    </xf>
    <xf numFmtId="49" fontId="63" fillId="22" borderId="106" xfId="24" applyNumberFormat="1" applyFont="1" applyFill="1" applyBorder="1" applyAlignment="1" applyProtection="1">
      <alignment horizontal="center" vertical="center" wrapText="1"/>
      <protection locked="0"/>
    </xf>
    <xf numFmtId="0" fontId="111" fillId="0" borderId="16" xfId="0" applyFont="1" applyBorder="1" applyAlignment="1">
      <alignment horizontal="left" vertical="center" wrapText="1"/>
    </xf>
    <xf numFmtId="0" fontId="111" fillId="0" borderId="17" xfId="0" applyFont="1" applyBorder="1" applyAlignment="1">
      <alignment horizontal="left" vertical="center" wrapText="1"/>
    </xf>
    <xf numFmtId="0" fontId="27" fillId="0" borderId="32" xfId="13" applyNumberFormat="1" applyFont="1" applyFill="1" applyBorder="1" applyAlignment="1" applyProtection="1">
      <alignment horizontal="center"/>
      <protection locked="0"/>
    </xf>
    <xf numFmtId="0" fontId="27" fillId="0" borderId="74" xfId="13" applyNumberFormat="1" applyFont="1" applyFill="1" applyBorder="1" applyAlignment="1" applyProtection="1">
      <alignment horizontal="center"/>
      <protection locked="0"/>
    </xf>
    <xf numFmtId="0" fontId="112" fillId="0" borderId="15" xfId="0" applyFont="1" applyBorder="1" applyAlignment="1">
      <alignment horizontal="left" vertical="center" wrapText="1"/>
    </xf>
    <xf numFmtId="0" fontId="112" fillId="0" borderId="23" xfId="0" applyFont="1" applyBorder="1" applyAlignment="1">
      <alignment horizontal="left" vertical="center" wrapText="1"/>
    </xf>
    <xf numFmtId="0" fontId="111" fillId="0" borderId="110" xfId="0" applyFont="1" applyBorder="1" applyAlignment="1">
      <alignment horizontal="left" vertical="center" wrapText="1"/>
    </xf>
    <xf numFmtId="0" fontId="111" fillId="0" borderId="22" xfId="0" applyFont="1" applyBorder="1" applyAlignment="1">
      <alignment horizontal="left" vertical="center" wrapText="1"/>
    </xf>
    <xf numFmtId="0" fontId="111" fillId="0" borderId="28" xfId="0" applyFont="1" applyBorder="1" applyAlignment="1">
      <alignment horizontal="left" vertical="center" wrapText="1"/>
    </xf>
    <xf numFmtId="0" fontId="111" fillId="0" borderId="25" xfId="0" applyFont="1" applyBorder="1" applyAlignment="1">
      <alignment horizontal="left" vertical="center" wrapText="1"/>
    </xf>
    <xf numFmtId="0" fontId="110" fillId="0" borderId="28" xfId="0" applyFont="1" applyBorder="1" applyAlignment="1">
      <alignment horizontal="left" vertical="center" wrapText="1"/>
    </xf>
    <xf numFmtId="0" fontId="110" fillId="0" borderId="25" xfId="0" applyFont="1" applyBorder="1" applyAlignment="1">
      <alignment horizontal="left" vertical="center" wrapText="1"/>
    </xf>
    <xf numFmtId="0" fontId="110" fillId="0" borderId="0" xfId="0" applyFont="1" applyBorder="1" applyAlignment="1">
      <alignment horizontal="left" vertical="center" wrapText="1"/>
    </xf>
    <xf numFmtId="0" fontId="111" fillId="0" borderId="0" xfId="0" applyFont="1" applyBorder="1" applyAlignment="1">
      <alignment horizontal="left" vertical="center" wrapText="1"/>
    </xf>
    <xf numFmtId="0" fontId="111" fillId="0" borderId="182" xfId="0" applyFont="1" applyBorder="1" applyAlignment="1">
      <alignment horizontal="left" vertical="center" wrapText="1"/>
    </xf>
    <xf numFmtId="49" fontId="85" fillId="21" borderId="23" xfId="13" applyNumberFormat="1" applyFont="1" applyFill="1" applyBorder="1" applyAlignment="1" applyProtection="1">
      <alignment horizontal="right" vertical="center" wrapText="1"/>
      <protection locked="0"/>
    </xf>
    <xf numFmtId="0" fontId="42" fillId="0" borderId="0" xfId="24" applyNumberFormat="1" applyFont="1" applyFill="1" applyBorder="1" applyAlignment="1" applyProtection="1">
      <alignment horizontal="right" vertical="top"/>
      <protection locked="0"/>
    </xf>
    <xf numFmtId="49" fontId="81" fillId="21" borderId="0" xfId="24" applyNumberFormat="1" applyFont="1" applyFill="1" applyBorder="1" applyAlignment="1" applyProtection="1">
      <alignment horizontal="center" vertical="top" wrapText="1"/>
      <protection locked="0"/>
    </xf>
    <xf numFmtId="0" fontId="81" fillId="0" borderId="182" xfId="13" applyNumberFormat="1" applyFont="1" applyFill="1" applyBorder="1" applyAlignment="1" applyProtection="1">
      <alignment horizontal="center"/>
      <protection locked="0"/>
    </xf>
    <xf numFmtId="0" fontId="81" fillId="0" borderId="110" xfId="13" applyNumberFormat="1" applyFont="1" applyFill="1" applyBorder="1" applyAlignment="1" applyProtection="1">
      <alignment horizontal="center"/>
      <protection locked="0"/>
    </xf>
    <xf numFmtId="0" fontId="42" fillId="0" borderId="105" xfId="13" applyNumberFormat="1" applyFont="1" applyFill="1" applyBorder="1" applyAlignment="1" applyProtection="1">
      <alignment horizontal="left"/>
      <protection locked="0"/>
    </xf>
    <xf numFmtId="0" fontId="42" fillId="0" borderId="16" xfId="13" applyNumberFormat="1" applyFont="1" applyFill="1" applyBorder="1" applyAlignment="1" applyProtection="1">
      <alignment horizontal="left"/>
      <protection locked="0"/>
    </xf>
    <xf numFmtId="4" fontId="42" fillId="0" borderId="22" xfId="13" applyNumberFormat="1" applyFont="1" applyFill="1" applyBorder="1" applyAlignment="1" applyProtection="1">
      <alignment horizontal="right"/>
      <protection locked="0"/>
    </xf>
    <xf numFmtId="4" fontId="42" fillId="0" borderId="17" xfId="13" applyNumberFormat="1" applyFont="1" applyFill="1" applyBorder="1" applyAlignment="1" applyProtection="1">
      <alignment horizontal="right"/>
      <protection locked="0"/>
    </xf>
    <xf numFmtId="10" fontId="42" fillId="0" borderId="22" xfId="13" applyNumberFormat="1" applyFont="1" applyFill="1" applyBorder="1" applyAlignment="1" applyProtection="1">
      <alignment horizontal="right"/>
      <protection locked="0"/>
    </xf>
    <xf numFmtId="10" fontId="42" fillId="0" borderId="17" xfId="13" applyNumberFormat="1" applyFont="1" applyFill="1" applyBorder="1" applyAlignment="1" applyProtection="1">
      <alignment horizontal="right"/>
      <protection locked="0"/>
    </xf>
    <xf numFmtId="4" fontId="54" fillId="26" borderId="59" xfId="14" applyNumberFormat="1" applyFont="1" applyFill="1" applyBorder="1" applyAlignment="1">
      <alignment horizontal="center" vertical="center"/>
    </xf>
    <xf numFmtId="4" fontId="54" fillId="26" borderId="190" xfId="14" applyNumberFormat="1" applyFont="1" applyFill="1" applyBorder="1" applyAlignment="1">
      <alignment horizontal="center" vertical="center"/>
    </xf>
    <xf numFmtId="4" fontId="54" fillId="26" borderId="191" xfId="14" applyNumberFormat="1" applyFont="1" applyFill="1" applyBorder="1" applyAlignment="1">
      <alignment horizontal="center" vertical="center"/>
    </xf>
    <xf numFmtId="4" fontId="54" fillId="26" borderId="189" xfId="14" applyNumberFormat="1" applyFont="1" applyFill="1" applyBorder="1" applyAlignment="1">
      <alignment horizontal="center" vertical="center"/>
    </xf>
    <xf numFmtId="0" fontId="3" fillId="0" borderId="0" xfId="14" applyFont="1" applyBorder="1" applyAlignment="1">
      <alignment horizontal="left" vertical="top" wrapText="1"/>
    </xf>
    <xf numFmtId="0" fontId="2" fillId="0" borderId="0" xfId="14" applyBorder="1" applyAlignment="1">
      <alignment horizontal="center" vertical="center"/>
    </xf>
    <xf numFmtId="0" fontId="54" fillId="0" borderId="155" xfId="14" applyFont="1" applyBorder="1" applyAlignment="1">
      <alignment horizontal="center" vertical="center"/>
    </xf>
    <xf numFmtId="0" fontId="54" fillId="0" borderId="48" xfId="14" applyFont="1" applyBorder="1" applyAlignment="1">
      <alignment horizontal="center" vertical="center"/>
    </xf>
    <xf numFmtId="0" fontId="54" fillId="0" borderId="75" xfId="14" applyFont="1" applyBorder="1" applyAlignment="1">
      <alignment horizontal="center" vertical="center"/>
    </xf>
    <xf numFmtId="0" fontId="54" fillId="26" borderId="191" xfId="14" applyFont="1" applyFill="1" applyBorder="1" applyAlignment="1">
      <alignment horizontal="center" vertical="center" wrapText="1"/>
    </xf>
    <xf numFmtId="0" fontId="54" fillId="26" borderId="189" xfId="14" applyFont="1" applyFill="1" applyBorder="1" applyAlignment="1">
      <alignment horizontal="center" vertical="center"/>
    </xf>
    <xf numFmtId="0" fontId="54" fillId="26" borderId="58" xfId="14" applyFont="1" applyFill="1" applyBorder="1" applyAlignment="1">
      <alignment horizontal="center" vertical="center"/>
    </xf>
    <xf numFmtId="0" fontId="47" fillId="0" borderId="174" xfId="14" applyFont="1" applyBorder="1" applyAlignment="1">
      <alignment horizontal="center" vertical="center" wrapText="1"/>
    </xf>
    <xf numFmtId="0" fontId="47" fillId="0" borderId="176" xfId="14" applyFont="1" applyBorder="1" applyAlignment="1">
      <alignment horizontal="center" vertical="center" wrapText="1"/>
    </xf>
    <xf numFmtId="0" fontId="47" fillId="0" borderId="171" xfId="14" applyFont="1" applyBorder="1" applyAlignment="1">
      <alignment horizontal="center" vertical="center" wrapText="1"/>
    </xf>
    <xf numFmtId="0" fontId="26" fillId="0" borderId="0" xfId="14" applyFont="1" applyAlignment="1">
      <alignment horizontal="right"/>
    </xf>
    <xf numFmtId="0" fontId="45" fillId="0" borderId="0" xfId="14" applyFont="1" applyBorder="1" applyAlignment="1">
      <alignment horizontal="center" vertical="center"/>
    </xf>
    <xf numFmtId="0" fontId="45" fillId="0" borderId="0" xfId="14" applyFont="1" applyBorder="1" applyAlignment="1">
      <alignment horizontal="center"/>
    </xf>
    <xf numFmtId="0" fontId="54" fillId="0" borderId="3" xfId="14" applyFont="1" applyBorder="1" applyAlignment="1">
      <alignment horizontal="center" vertical="center" wrapText="1"/>
    </xf>
    <xf numFmtId="0" fontId="54" fillId="0" borderId="4" xfId="14" applyFont="1" applyBorder="1" applyAlignment="1">
      <alignment horizontal="center" vertical="center" wrapText="1"/>
    </xf>
    <xf numFmtId="0" fontId="46" fillId="0" borderId="31" xfId="14" applyFont="1" applyBorder="1" applyAlignment="1">
      <alignment horizontal="center" vertical="center" wrapText="1"/>
    </xf>
    <xf numFmtId="0" fontId="46" fillId="0" borderId="195" xfId="14" applyFont="1" applyBorder="1" applyAlignment="1">
      <alignment horizontal="center" vertical="center" wrapText="1"/>
    </xf>
    <xf numFmtId="0" fontId="46" fillId="0" borderId="101" xfId="14" applyFont="1" applyBorder="1" applyAlignment="1">
      <alignment horizontal="center" vertical="center" wrapText="1"/>
    </xf>
    <xf numFmtId="0" fontId="46" fillId="0" borderId="46" xfId="14" applyFont="1" applyBorder="1" applyAlignment="1">
      <alignment horizontal="center" vertical="center" wrapText="1"/>
    </xf>
    <xf numFmtId="0" fontId="54" fillId="0" borderId="192" xfId="14" applyFont="1" applyBorder="1" applyAlignment="1">
      <alignment horizontal="center" vertical="center" wrapText="1"/>
    </xf>
    <xf numFmtId="0" fontId="46" fillId="0" borderId="100" xfId="14" applyFont="1" applyBorder="1" applyAlignment="1">
      <alignment horizontal="center" vertical="center" wrapText="1"/>
    </xf>
    <xf numFmtId="0" fontId="46" fillId="0" borderId="71" xfId="14" applyFont="1" applyBorder="1" applyAlignment="1">
      <alignment horizontal="center" vertical="center" wrapText="1"/>
    </xf>
    <xf numFmtId="0" fontId="46" fillId="0" borderId="61" xfId="14" applyFont="1" applyBorder="1" applyAlignment="1">
      <alignment horizontal="center" vertical="center" wrapText="1"/>
    </xf>
    <xf numFmtId="0" fontId="45" fillId="0" borderId="0" xfId="14" applyFont="1" applyBorder="1" applyAlignment="1">
      <alignment horizontal="center" wrapText="1"/>
    </xf>
    <xf numFmtId="49" fontId="19" fillId="0" borderId="114" xfId="2" applyNumberFormat="1" applyFont="1" applyBorder="1" applyAlignment="1">
      <alignment horizontal="center" vertical="center"/>
    </xf>
    <xf numFmtId="49" fontId="19" fillId="0" borderId="113" xfId="2" applyNumberFormat="1" applyFont="1" applyBorder="1" applyAlignment="1">
      <alignment horizontal="center" vertical="center"/>
    </xf>
    <xf numFmtId="4" fontId="53" fillId="0" borderId="120" xfId="2" applyNumberFormat="1" applyFont="1" applyBorder="1" applyAlignment="1">
      <alignment horizontal="left" vertical="center" wrapText="1"/>
    </xf>
    <xf numFmtId="4" fontId="53" fillId="0" borderId="121" xfId="2" applyNumberFormat="1" applyFont="1" applyBorder="1" applyAlignment="1">
      <alignment horizontal="left" vertical="center" wrapText="1"/>
    </xf>
    <xf numFmtId="4" fontId="53" fillId="0" borderId="61" xfId="2" applyNumberFormat="1" applyFont="1" applyBorder="1" applyAlignment="1">
      <alignment horizontal="left" vertical="center"/>
    </xf>
    <xf numFmtId="4" fontId="53" fillId="0" borderId="78" xfId="2" applyNumberFormat="1" applyFont="1" applyBorder="1" applyAlignment="1">
      <alignment horizontal="left" vertical="center"/>
    </xf>
    <xf numFmtId="0" fontId="54" fillId="0" borderId="23" xfId="2" applyFont="1" applyBorder="1" applyAlignment="1">
      <alignment horizontal="center" vertical="center"/>
    </xf>
    <xf numFmtId="49" fontId="48" fillId="0" borderId="32" xfId="2" applyNumberFormat="1" applyFont="1" applyBorder="1" applyAlignment="1">
      <alignment horizontal="center" vertical="center"/>
    </xf>
    <xf numFmtId="49" fontId="48" fillId="0" borderId="74" xfId="2" applyNumberFormat="1" applyFont="1" applyBorder="1" applyAlignment="1">
      <alignment horizontal="center" vertical="center"/>
    </xf>
    <xf numFmtId="49" fontId="48" fillId="0" borderId="15" xfId="2" applyNumberFormat="1" applyFont="1" applyBorder="1" applyAlignment="1">
      <alignment horizontal="center" vertical="center"/>
    </xf>
    <xf numFmtId="0" fontId="54" fillId="0" borderId="32" xfId="2" applyFont="1" applyBorder="1" applyAlignment="1">
      <alignment horizontal="center" vertical="center"/>
    </xf>
    <xf numFmtId="0" fontId="54" fillId="0" borderId="74" xfId="2" applyFont="1" applyBorder="1" applyAlignment="1">
      <alignment horizontal="center" vertical="center"/>
    </xf>
    <xf numFmtId="0" fontId="54" fillId="0" borderId="15" xfId="2" applyFont="1" applyBorder="1" applyAlignment="1">
      <alignment horizontal="center" vertical="center"/>
    </xf>
    <xf numFmtId="49" fontId="19" fillId="0" borderId="32" xfId="2" applyNumberFormat="1" applyFont="1" applyBorder="1" applyAlignment="1">
      <alignment horizontal="center" vertical="center"/>
    </xf>
    <xf numFmtId="49" fontId="19" fillId="0" borderId="74" xfId="2" applyNumberFormat="1" applyFont="1" applyBorder="1" applyAlignment="1">
      <alignment horizontal="center" vertical="center"/>
    </xf>
    <xf numFmtId="49" fontId="19" fillId="0" borderId="15" xfId="2" applyNumberFormat="1" applyFont="1" applyBorder="1" applyAlignment="1">
      <alignment horizontal="center" vertical="center"/>
    </xf>
    <xf numFmtId="0" fontId="54" fillId="0" borderId="30" xfId="2" applyFont="1" applyBorder="1" applyAlignment="1">
      <alignment horizontal="center" vertical="center"/>
    </xf>
    <xf numFmtId="0" fontId="54" fillId="0" borderId="105" xfId="2" applyFont="1" applyBorder="1" applyAlignment="1">
      <alignment horizontal="center" vertical="center"/>
    </xf>
    <xf numFmtId="0" fontId="54" fillId="0" borderId="16" xfId="2" applyFont="1" applyBorder="1" applyAlignment="1">
      <alignment horizontal="center" vertical="center"/>
    </xf>
    <xf numFmtId="0" fontId="26" fillId="0" borderId="0" xfId="2" applyFont="1" applyAlignment="1">
      <alignment horizontal="left"/>
    </xf>
    <xf numFmtId="0" fontId="45" fillId="0" borderId="43" xfId="2" applyFont="1" applyBorder="1" applyAlignment="1">
      <alignment horizontal="center" vertical="center"/>
    </xf>
    <xf numFmtId="0" fontId="46" fillId="0" borderId="93" xfId="2" applyFont="1" applyBorder="1" applyAlignment="1">
      <alignment horizontal="center" vertical="center" wrapText="1"/>
    </xf>
    <xf numFmtId="0" fontId="46" fillId="0" borderId="96" xfId="2" applyFont="1" applyBorder="1" applyAlignment="1">
      <alignment horizontal="center" vertical="center" wrapText="1"/>
    </xf>
    <xf numFmtId="0" fontId="46" fillId="0" borderId="94" xfId="2" applyFont="1" applyBorder="1" applyAlignment="1">
      <alignment horizontal="center" vertical="center" wrapText="1"/>
    </xf>
    <xf numFmtId="0" fontId="46" fillId="0" borderId="63" xfId="2" applyFont="1" applyBorder="1" applyAlignment="1">
      <alignment horizontal="center" vertical="center" wrapText="1"/>
    </xf>
    <xf numFmtId="0" fontId="4" fillId="0" borderId="94" xfId="2" applyFont="1" applyBorder="1" applyAlignment="1">
      <alignment horizontal="center" vertical="center" wrapText="1"/>
    </xf>
    <xf numFmtId="0" fontId="4" fillId="0" borderId="63" xfId="2" applyFont="1" applyBorder="1" applyAlignment="1">
      <alignment horizontal="center" vertical="center" wrapText="1"/>
    </xf>
    <xf numFmtId="0" fontId="4" fillId="0" borderId="95" xfId="2" applyFont="1" applyBorder="1" applyAlignment="1">
      <alignment horizontal="center" vertical="center" wrapText="1"/>
    </xf>
    <xf numFmtId="0" fontId="4" fillId="0" borderId="97" xfId="2" applyFont="1" applyBorder="1" applyAlignment="1">
      <alignment horizontal="center" vertical="center" wrapText="1"/>
    </xf>
    <xf numFmtId="49" fontId="47" fillId="0" borderId="69" xfId="2" applyNumberFormat="1" applyFont="1" applyBorder="1" applyAlignment="1">
      <alignment horizontal="center"/>
    </xf>
    <xf numFmtId="4" fontId="52" fillId="0" borderId="61" xfId="2" applyNumberFormat="1" applyFont="1" applyBorder="1" applyAlignment="1">
      <alignment horizontal="left" vertical="center"/>
    </xf>
    <xf numFmtId="4" fontId="52" fillId="0" borderId="28" xfId="2" applyNumberFormat="1" applyFont="1" applyBorder="1" applyAlignment="1">
      <alignment horizontal="left" vertical="center"/>
    </xf>
    <xf numFmtId="4" fontId="52" fillId="0" borderId="78" xfId="2" applyNumberFormat="1" applyFont="1" applyBorder="1" applyAlignment="1">
      <alignment horizontal="left" vertical="center"/>
    </xf>
    <xf numFmtId="4" fontId="52" fillId="0" borderId="61" xfId="2" applyNumberFormat="1" applyFont="1" applyBorder="1" applyAlignment="1">
      <alignment horizontal="left" vertical="center" wrapText="1"/>
    </xf>
    <xf numFmtId="4" fontId="52" fillId="0" borderId="78" xfId="2" applyNumberFormat="1" applyFont="1" applyBorder="1" applyAlignment="1">
      <alignment horizontal="left" vertical="center" wrapText="1"/>
    </xf>
    <xf numFmtId="4" fontId="53" fillId="0" borderId="61" xfId="2" applyNumberFormat="1" applyFont="1" applyBorder="1" applyAlignment="1">
      <alignment horizontal="left" vertical="center" wrapText="1"/>
    </xf>
    <xf numFmtId="4" fontId="53" fillId="0" borderId="28" xfId="2" applyNumberFormat="1" applyFont="1" applyBorder="1" applyAlignment="1">
      <alignment horizontal="left" vertical="center" wrapText="1"/>
    </xf>
    <xf numFmtId="0" fontId="27" fillId="0" borderId="105" xfId="13" applyNumberFormat="1" applyFont="1" applyFill="1" applyBorder="1" applyAlignment="1" applyProtection="1">
      <alignment horizontal="left" vertical="top" wrapText="1"/>
      <protection locked="0"/>
    </xf>
    <xf numFmtId="49" fontId="19" fillId="0" borderId="130" xfId="2" applyNumberFormat="1" applyFont="1" applyBorder="1" applyAlignment="1">
      <alignment horizontal="center" vertical="center"/>
    </xf>
    <xf numFmtId="49" fontId="19" fillId="0" borderId="129" xfId="2" applyNumberFormat="1" applyFont="1" applyBorder="1" applyAlignment="1">
      <alignment horizontal="center" vertical="center"/>
    </xf>
    <xf numFmtId="0" fontId="54" fillId="0" borderId="65" xfId="2" applyFont="1" applyBorder="1" applyAlignment="1">
      <alignment horizontal="right"/>
    </xf>
    <xf numFmtId="0" fontId="54" fillId="0" borderId="201" xfId="2" applyFont="1" applyBorder="1" applyAlignment="1">
      <alignment horizontal="right"/>
    </xf>
    <xf numFmtId="49" fontId="19" fillId="0" borderId="136" xfId="2" applyNumberFormat="1" applyFont="1" applyBorder="1" applyAlignment="1">
      <alignment horizontal="center" vertical="center"/>
    </xf>
    <xf numFmtId="49" fontId="19" fillId="0" borderId="135" xfId="2" applyNumberFormat="1" applyFont="1" applyBorder="1" applyAlignment="1">
      <alignment horizontal="center" vertical="center"/>
    </xf>
    <xf numFmtId="0" fontId="27" fillId="0" borderId="0" xfId="13" applyNumberFormat="1" applyFont="1" applyFill="1" applyBorder="1" applyAlignment="1" applyProtection="1">
      <alignment horizontal="center"/>
      <protection locked="0"/>
    </xf>
    <xf numFmtId="0" fontId="54" fillId="0" borderId="182" xfId="2" applyFont="1" applyBorder="1" applyAlignment="1">
      <alignment horizontal="left"/>
    </xf>
    <xf numFmtId="0" fontId="93" fillId="0" borderId="0" xfId="13" applyNumberFormat="1" applyFont="1" applyFill="1" applyBorder="1" applyAlignment="1" applyProtection="1">
      <alignment horizontal="left"/>
      <protection locked="0"/>
    </xf>
    <xf numFmtId="0" fontId="93" fillId="0" borderId="105" xfId="13" applyNumberFormat="1" applyFont="1" applyFill="1" applyBorder="1" applyAlignment="1" applyProtection="1">
      <alignment horizontal="left"/>
      <protection locked="0"/>
    </xf>
    <xf numFmtId="0" fontId="100" fillId="0" borderId="22" xfId="13" applyNumberFormat="1" applyFont="1" applyFill="1" applyBorder="1" applyAlignment="1" applyProtection="1">
      <alignment horizontal="right"/>
      <protection locked="0"/>
    </xf>
    <xf numFmtId="0" fontId="100" fillId="0" borderId="88" xfId="13" applyNumberFormat="1" applyFont="1" applyFill="1" applyBorder="1" applyAlignment="1" applyProtection="1">
      <alignment horizontal="right"/>
      <protection locked="0"/>
    </xf>
    <xf numFmtId="0" fontId="89" fillId="0" borderId="174" xfId="1" applyFont="1" applyBorder="1" applyAlignment="1">
      <alignment horizontal="center" vertical="top" wrapText="1"/>
    </xf>
    <xf numFmtId="0" fontId="89" fillId="0" borderId="175" xfId="1" applyFont="1" applyBorder="1" applyAlignment="1">
      <alignment horizontal="center" vertical="top" wrapText="1"/>
    </xf>
    <xf numFmtId="0" fontId="4" fillId="0" borderId="0" xfId="2" applyFont="1" applyAlignment="1">
      <alignment horizontal="left"/>
    </xf>
    <xf numFmtId="0" fontId="5" fillId="0" borderId="0" xfId="2" applyFont="1" applyAlignment="1">
      <alignment horizontal="left" vertical="top" wrapText="1"/>
    </xf>
    <xf numFmtId="0" fontId="6" fillId="0" borderId="0" xfId="1" applyFont="1" applyAlignment="1">
      <alignment horizontal="center" wrapText="1"/>
    </xf>
    <xf numFmtId="0" fontId="1" fillId="0" borderId="0" xfId="1" applyAlignment="1">
      <alignment horizontal="center"/>
    </xf>
    <xf numFmtId="0" fontId="8" fillId="0" borderId="1" xfId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center" vertical="center" wrapText="1"/>
    </xf>
    <xf numFmtId="43" fontId="8" fillId="0" borderId="3" xfId="1" applyNumberFormat="1" applyFont="1" applyFill="1" applyBorder="1" applyAlignment="1">
      <alignment horizontal="center" vertical="center" wrapText="1"/>
    </xf>
    <xf numFmtId="43" fontId="8" fillId="0" borderId="4" xfId="1" applyNumberFormat="1" applyFont="1" applyFill="1" applyBorder="1" applyAlignment="1">
      <alignment horizontal="center" vertical="center" wrapText="1"/>
    </xf>
    <xf numFmtId="43" fontId="8" fillId="0" borderId="5" xfId="1" applyNumberFormat="1" applyFont="1" applyFill="1" applyBorder="1" applyAlignment="1">
      <alignment horizontal="center" vertical="center" wrapText="1"/>
    </xf>
    <xf numFmtId="4" fontId="90" fillId="0" borderId="174" xfId="1" applyNumberFormat="1" applyFont="1" applyBorder="1" applyAlignment="1">
      <alignment horizontal="center" vertical="top" wrapText="1"/>
    </xf>
    <xf numFmtId="4" fontId="90" fillId="0" borderId="175" xfId="1" applyNumberFormat="1" applyFont="1" applyBorder="1" applyAlignment="1">
      <alignment horizontal="center" vertical="top" wrapText="1"/>
    </xf>
    <xf numFmtId="4" fontId="17" fillId="0" borderId="176" xfId="1" applyNumberFormat="1" applyFont="1" applyBorder="1" applyAlignment="1">
      <alignment horizontal="right" vertical="top"/>
    </xf>
    <xf numFmtId="4" fontId="17" fillId="0" borderId="171" xfId="1" applyNumberFormat="1" applyFont="1" applyBorder="1" applyAlignment="1">
      <alignment horizontal="right" vertical="top"/>
    </xf>
    <xf numFmtId="43" fontId="7" fillId="0" borderId="144" xfId="1" applyNumberFormat="1" applyFont="1" applyFill="1" applyBorder="1" applyAlignment="1">
      <alignment horizontal="center" vertical="center" wrapText="1"/>
    </xf>
    <xf numFmtId="43" fontId="7" fillId="0" borderId="5" xfId="1" applyNumberFormat="1" applyFont="1" applyFill="1" applyBorder="1" applyAlignment="1">
      <alignment horizontal="center" vertical="center" wrapText="1"/>
    </xf>
    <xf numFmtId="0" fontId="71" fillId="0" borderId="0" xfId="2" applyFont="1" applyAlignment="1">
      <alignment horizontal="left"/>
    </xf>
    <xf numFmtId="0" fontId="6" fillId="0" borderId="141" xfId="1" applyFont="1" applyBorder="1" applyAlignment="1">
      <alignment horizontal="center"/>
    </xf>
    <xf numFmtId="0" fontId="6" fillId="0" borderId="0" xfId="1" applyFont="1" applyBorder="1" applyAlignment="1">
      <alignment horizontal="center"/>
    </xf>
    <xf numFmtId="0" fontId="7" fillId="0" borderId="142" xfId="1" applyFont="1" applyFill="1" applyBorder="1" applyAlignment="1">
      <alignment horizontal="center" vertical="center" wrapText="1"/>
    </xf>
    <xf numFmtId="0" fontId="7" fillId="0" borderId="145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 wrapText="1"/>
    </xf>
    <xf numFmtId="43" fontId="7" fillId="0" borderId="143" xfId="1" applyNumberFormat="1" applyFont="1" applyFill="1" applyBorder="1" applyAlignment="1">
      <alignment horizontal="center" vertical="center" wrapText="1"/>
    </xf>
    <xf numFmtId="43" fontId="7" fillId="0" borderId="6" xfId="1" applyNumberFormat="1" applyFont="1" applyFill="1" applyBorder="1" applyAlignment="1">
      <alignment horizontal="center" vertical="center" wrapText="1"/>
    </xf>
    <xf numFmtId="0" fontId="38" fillId="0" borderId="47" xfId="14" applyFont="1" applyBorder="1" applyAlignment="1">
      <alignment horizontal="left" vertical="center" wrapText="1"/>
    </xf>
    <xf numFmtId="0" fontId="26" fillId="0" borderId="0" xfId="14" applyFont="1" applyAlignment="1">
      <alignment horizontal="left" wrapText="1"/>
    </xf>
    <xf numFmtId="0" fontId="30" fillId="0" borderId="0" xfId="14" applyFont="1" applyBorder="1" applyAlignment="1">
      <alignment horizontal="center" vertical="center"/>
    </xf>
    <xf numFmtId="0" fontId="35" fillId="0" borderId="43" xfId="14" applyFont="1" applyBorder="1" applyAlignment="1">
      <alignment horizontal="left" vertical="center"/>
    </xf>
    <xf numFmtId="0" fontId="29" fillId="0" borderId="83" xfId="14" applyFont="1" applyBorder="1" applyAlignment="1">
      <alignment horizontal="left" vertical="center" wrapText="1"/>
    </xf>
    <xf numFmtId="0" fontId="35" fillId="0" borderId="87" xfId="14" applyFont="1" applyBorder="1" applyAlignment="1">
      <alignment horizontal="left" vertical="center" wrapText="1"/>
    </xf>
    <xf numFmtId="0" fontId="29" fillId="0" borderId="83" xfId="14" applyFont="1" applyFill="1" applyBorder="1" applyAlignment="1">
      <alignment horizontal="left" vertical="center" wrapText="1"/>
    </xf>
    <xf numFmtId="0" fontId="29" fillId="0" borderId="0" xfId="14" applyFont="1" applyBorder="1" applyAlignment="1">
      <alignment horizontal="left" vertical="center" wrapText="1"/>
    </xf>
    <xf numFmtId="0" fontId="29" fillId="0" borderId="74" xfId="14" applyFont="1" applyBorder="1" applyAlignment="1">
      <alignment horizontal="left" vertical="top" wrapText="1"/>
    </xf>
    <xf numFmtId="0" fontId="35" fillId="0" borderId="43" xfId="14" applyFont="1" applyBorder="1" applyAlignment="1">
      <alignment horizontal="left" vertical="center" wrapText="1"/>
    </xf>
    <xf numFmtId="0" fontId="29" fillId="0" borderId="76" xfId="14" applyFont="1" applyFill="1" applyBorder="1" applyAlignment="1">
      <alignment horizontal="left" vertical="center" wrapText="1"/>
    </xf>
    <xf numFmtId="0" fontId="29" fillId="0" borderId="0" xfId="14" applyFont="1" applyFill="1" applyBorder="1" applyAlignment="1">
      <alignment horizontal="left" vertical="center" wrapText="1"/>
    </xf>
    <xf numFmtId="0" fontId="26" fillId="0" borderId="51" xfId="16" applyFont="1" applyBorder="1" applyAlignment="1">
      <alignment horizontal="center" vertical="center"/>
    </xf>
    <xf numFmtId="0" fontId="26" fillId="0" borderId="50" xfId="16" applyFont="1" applyBorder="1" applyAlignment="1">
      <alignment horizontal="center" vertical="center"/>
    </xf>
    <xf numFmtId="0" fontId="36" fillId="0" borderId="67" xfId="16" applyFont="1" applyBorder="1" applyAlignment="1">
      <alignment horizontal="center"/>
    </xf>
    <xf numFmtId="0" fontId="36" fillId="0" borderId="72" xfId="16" applyFont="1" applyBorder="1" applyAlignment="1">
      <alignment horizontal="center"/>
    </xf>
    <xf numFmtId="0" fontId="26" fillId="0" borderId="49" xfId="16" applyFont="1" applyBorder="1" applyAlignment="1">
      <alignment horizontal="center" vertical="center"/>
    </xf>
    <xf numFmtId="0" fontId="26" fillId="0" borderId="49" xfId="16" applyFont="1" applyBorder="1" applyAlignment="1">
      <alignment horizontal="center" vertical="center" wrapText="1"/>
    </xf>
    <xf numFmtId="0" fontId="3" fillId="0" borderId="0" xfId="16" applyFont="1" applyBorder="1" applyAlignment="1"/>
    <xf numFmtId="0" fontId="44" fillId="0" borderId="0" xfId="16" applyFont="1" applyBorder="1" applyAlignment="1">
      <alignment horizontal="center" vertical="center"/>
    </xf>
    <xf numFmtId="0" fontId="26" fillId="0" borderId="49" xfId="16" applyFont="1" applyBorder="1" applyAlignment="1">
      <alignment vertical="center"/>
    </xf>
    <xf numFmtId="0" fontId="26" fillId="0" borderId="50" xfId="16" applyFont="1" applyBorder="1" applyAlignment="1">
      <alignment horizontal="center" vertical="center" wrapText="1"/>
    </xf>
    <xf numFmtId="0" fontId="44" fillId="0" borderId="153" xfId="20" applyFont="1" applyBorder="1" applyAlignment="1">
      <alignment horizontal="left" vertical="center"/>
    </xf>
    <xf numFmtId="0" fontId="26" fillId="0" borderId="0" xfId="21" applyFont="1" applyAlignment="1">
      <alignment horizontal="left"/>
    </xf>
    <xf numFmtId="0" fontId="72" fillId="0" borderId="141" xfId="20" applyFont="1" applyBorder="1" applyAlignment="1">
      <alignment horizontal="left" vertical="center" wrapText="1"/>
    </xf>
    <xf numFmtId="0" fontId="14" fillId="11" borderId="22" xfId="20" applyFont="1" applyFill="1" applyBorder="1" applyAlignment="1">
      <alignment horizontal="center" vertical="center"/>
    </xf>
    <xf numFmtId="0" fontId="14" fillId="11" borderId="8" xfId="20" applyFont="1" applyFill="1" applyBorder="1" applyAlignment="1">
      <alignment horizontal="center" vertical="center"/>
    </xf>
    <xf numFmtId="0" fontId="72" fillId="0" borderId="0" xfId="20" applyFont="1" applyBorder="1" applyAlignment="1">
      <alignment horizontal="center" vertical="center" wrapText="1"/>
    </xf>
    <xf numFmtId="167" fontId="78" fillId="0" borderId="0" xfId="22" applyFont="1" applyFill="1" applyBorder="1" applyAlignment="1" applyProtection="1">
      <alignment horizontal="center" vertical="center"/>
    </xf>
    <xf numFmtId="0" fontId="58" fillId="0" borderId="0" xfId="17" applyFont="1" applyBorder="1" applyAlignment="1">
      <alignment horizontal="left"/>
    </xf>
    <xf numFmtId="0" fontId="68" fillId="0" borderId="33" xfId="7" applyFont="1" applyBorder="1" applyAlignment="1">
      <alignment horizontal="center"/>
    </xf>
    <xf numFmtId="0" fontId="68" fillId="0" borderId="0" xfId="7" applyFont="1" applyBorder="1" applyAlignment="1">
      <alignment horizontal="center"/>
    </xf>
    <xf numFmtId="0" fontId="20" fillId="0" borderId="30" xfId="7" applyBorder="1" applyAlignment="1">
      <alignment horizontal="center"/>
    </xf>
    <xf numFmtId="0" fontId="20" fillId="0" borderId="105" xfId="7" applyBorder="1" applyAlignment="1">
      <alignment horizontal="center"/>
    </xf>
    <xf numFmtId="0" fontId="59" fillId="0" borderId="0" xfId="17" applyFont="1" applyBorder="1" applyAlignment="1">
      <alignment horizontal="center" wrapText="1"/>
    </xf>
    <xf numFmtId="0" fontId="44" fillId="0" borderId="0" xfId="7" applyFont="1" applyBorder="1" applyAlignment="1">
      <alignment horizontal="center" vertical="center"/>
    </xf>
    <xf numFmtId="0" fontId="58" fillId="0" borderId="0" xfId="17" applyFont="1" applyAlignment="1">
      <alignment horizontal="center"/>
    </xf>
    <xf numFmtId="0" fontId="20" fillId="0" borderId="33" xfId="7" applyBorder="1" applyAlignment="1">
      <alignment horizontal="center"/>
    </xf>
    <xf numFmtId="0" fontId="20" fillId="0" borderId="0" xfId="7" applyBorder="1" applyAlignment="1">
      <alignment horizontal="center"/>
    </xf>
    <xf numFmtId="0" fontId="67" fillId="0" borderId="33" xfId="7" applyFont="1" applyBorder="1" applyAlignment="1">
      <alignment horizontal="center"/>
    </xf>
    <xf numFmtId="0" fontId="67" fillId="0" borderId="0" xfId="7" applyFont="1" applyBorder="1" applyAlignment="1">
      <alignment horizontal="center"/>
    </xf>
    <xf numFmtId="0" fontId="26" fillId="0" borderId="0" xfId="18" applyFont="1" applyBorder="1" applyAlignment="1">
      <alignment horizontal="left"/>
    </xf>
    <xf numFmtId="0" fontId="103" fillId="0" borderId="0" xfId="0" applyFont="1" applyAlignment="1">
      <alignment horizontal="center" vertical="top" wrapText="1"/>
    </xf>
    <xf numFmtId="0" fontId="1" fillId="0" borderId="0" xfId="20" applyBorder="1" applyAlignment="1">
      <alignment horizontal="left" vertical="top" wrapText="1"/>
    </xf>
    <xf numFmtId="0" fontId="19" fillId="0" borderId="0" xfId="20" applyFont="1" applyBorder="1" applyAlignment="1">
      <alignment horizontal="left" vertical="top" wrapText="1"/>
    </xf>
    <xf numFmtId="0" fontId="1" fillId="0" borderId="0" xfId="20" applyBorder="1" applyAlignment="1">
      <alignment horizontal="center"/>
    </xf>
    <xf numFmtId="0" fontId="3" fillId="0" borderId="0" xfId="21" applyFont="1" applyAlignment="1">
      <alignment horizontal="right"/>
    </xf>
    <xf numFmtId="0" fontId="72" fillId="0" borderId="141" xfId="20" applyFont="1" applyBorder="1" applyAlignment="1">
      <alignment horizontal="center" vertical="center" wrapText="1"/>
    </xf>
    <xf numFmtId="0" fontId="44" fillId="0" borderId="153" xfId="20" applyFont="1" applyBorder="1" applyAlignment="1">
      <alignment horizontal="center" vertical="center"/>
    </xf>
    <xf numFmtId="4" fontId="44" fillId="0" borderId="153" xfId="20" applyNumberFormat="1" applyFont="1" applyBorder="1" applyAlignment="1">
      <alignment horizontal="center" vertical="center"/>
    </xf>
    <xf numFmtId="0" fontId="80" fillId="0" borderId="0" xfId="24" applyNumberFormat="1" applyFont="1" applyFill="1" applyBorder="1" applyAlignment="1" applyProtection="1">
      <alignment horizontal="center" vertical="top" wrapText="1"/>
      <protection locked="0"/>
    </xf>
    <xf numFmtId="49" fontId="85" fillId="21" borderId="49" xfId="13" applyNumberFormat="1" applyFont="1" applyFill="1" applyBorder="1" applyAlignment="1" applyProtection="1">
      <alignment horizontal="right" vertical="center" wrapText="1"/>
      <protection locked="0"/>
    </xf>
    <xf numFmtId="49" fontId="85" fillId="21" borderId="51" xfId="13" applyNumberFormat="1" applyFont="1" applyFill="1" applyBorder="1" applyAlignment="1" applyProtection="1">
      <alignment horizontal="right" vertical="center" wrapText="1"/>
      <protection locked="0"/>
    </xf>
  </cellXfs>
  <cellStyles count="29">
    <cellStyle name="ConditionalStyle_1" xfId="4"/>
    <cellStyle name="Dziesiętny_załączniki  nr 1,2,3,4,5,6,7,8,9,10,11  2008" xfId="22"/>
    <cellStyle name="Excel Built-in Normal" xfId="5"/>
    <cellStyle name="Normalny" xfId="0" builtinId="0"/>
    <cellStyle name="Normalny 2" xfId="6"/>
    <cellStyle name="Normalny 2 2" xfId="23"/>
    <cellStyle name="Normalny 3" xfId="7"/>
    <cellStyle name="Normalny 3 2" xfId="24"/>
    <cellStyle name="Normalny 4" xfId="8"/>
    <cellStyle name="Normalny 5" xfId="9"/>
    <cellStyle name="Normalny 5 2" xfId="26"/>
    <cellStyle name="Normalny 5 3" xfId="27"/>
    <cellStyle name="Normalny 5 3 2" xfId="28"/>
    <cellStyle name="Normalny 6" xfId="10"/>
    <cellStyle name="Normalny 7" xfId="11"/>
    <cellStyle name="Normalny 7 2" xfId="25"/>
    <cellStyle name="Normalny 8" xfId="12"/>
    <cellStyle name="Normalny 9" xfId="13"/>
    <cellStyle name="Normalny_DOCHODY  WYDATKI 2011" xfId="20"/>
    <cellStyle name="Normalny_Kwiecień" xfId="17"/>
    <cellStyle name="Normalny_Przedsiewzięcia FS Zbiorcze 2" xfId="18"/>
    <cellStyle name="Normalny_Załacznik 2010" xfId="21"/>
    <cellStyle name="Normalny_załaczniki maj" xfId="14"/>
    <cellStyle name="Normalny_załaczniki maj_sołectwa - podział środków 2010" xfId="19"/>
    <cellStyle name="Normalny_załączniki  nr 1,2,3,4,5,6,7,8,9,10,11  2008" xfId="16"/>
    <cellStyle name="Normalny_Załączniki budżet 2010" xfId="1"/>
    <cellStyle name="Normalny_Zeszyt1" xfId="2"/>
    <cellStyle name="Normalny_Zeszyt1_Załaczniki X" xfId="15"/>
    <cellStyle name="Walutowy_Załączniki budżet 2010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5"/>
  <sheetViews>
    <sheetView showGridLines="0" topLeftCell="A16" zoomScaleNormal="100" workbookViewId="0">
      <selection activeCell="D28" sqref="D28"/>
    </sheetView>
  </sheetViews>
  <sheetFormatPr defaultRowHeight="12.75" x14ac:dyDescent="0.2"/>
  <cols>
    <col min="1" max="1" width="5" style="760" customWidth="1"/>
    <col min="2" max="2" width="8" style="760" customWidth="1"/>
    <col min="3" max="3" width="7.42578125" style="760" customWidth="1"/>
    <col min="4" max="4" width="43.7109375" style="760" customWidth="1"/>
    <col min="5" max="5" width="13" style="760" customWidth="1"/>
    <col min="6" max="6" width="14.85546875" style="760" customWidth="1"/>
    <col min="7" max="7" width="7.85546875" style="760" customWidth="1"/>
    <col min="8" max="8" width="12.85546875" style="760" customWidth="1"/>
    <col min="9" max="9" width="12.42578125" style="760" customWidth="1"/>
    <col min="10" max="253" width="9.140625" style="760"/>
    <col min="254" max="254" width="5" style="760" customWidth="1"/>
    <col min="255" max="255" width="8" style="760" customWidth="1"/>
    <col min="256" max="256" width="7.42578125" style="760" customWidth="1"/>
    <col min="257" max="257" width="39.7109375" style="760" customWidth="1"/>
    <col min="258" max="258" width="12.7109375" style="760" customWidth="1"/>
    <col min="259" max="259" width="9.85546875" style="760" customWidth="1"/>
    <col min="260" max="260" width="13" style="760" customWidth="1"/>
    <col min="261" max="509" width="9.140625" style="760"/>
    <col min="510" max="510" width="5" style="760" customWidth="1"/>
    <col min="511" max="511" width="8" style="760" customWidth="1"/>
    <col min="512" max="512" width="7.42578125" style="760" customWidth="1"/>
    <col min="513" max="513" width="39.7109375" style="760" customWidth="1"/>
    <col min="514" max="514" width="12.7109375" style="760" customWidth="1"/>
    <col min="515" max="515" width="9.85546875" style="760" customWidth="1"/>
    <col min="516" max="516" width="13" style="760" customWidth="1"/>
    <col min="517" max="765" width="9.140625" style="760"/>
    <col min="766" max="766" width="5" style="760" customWidth="1"/>
    <col min="767" max="767" width="8" style="760" customWidth="1"/>
    <col min="768" max="768" width="7.42578125" style="760" customWidth="1"/>
    <col min="769" max="769" width="39.7109375" style="760" customWidth="1"/>
    <col min="770" max="770" width="12.7109375" style="760" customWidth="1"/>
    <col min="771" max="771" width="9.85546875" style="760" customWidth="1"/>
    <col min="772" max="772" width="13" style="760" customWidth="1"/>
    <col min="773" max="1021" width="9.140625" style="760"/>
    <col min="1022" max="1022" width="5" style="760" customWidth="1"/>
    <col min="1023" max="1023" width="8" style="760" customWidth="1"/>
    <col min="1024" max="1024" width="7.42578125" style="760" customWidth="1"/>
    <col min="1025" max="1025" width="39.7109375" style="760" customWidth="1"/>
    <col min="1026" max="1026" width="12.7109375" style="760" customWidth="1"/>
    <col min="1027" max="1027" width="9.85546875" style="760" customWidth="1"/>
    <col min="1028" max="1028" width="13" style="760" customWidth="1"/>
    <col min="1029" max="1277" width="9.140625" style="760"/>
    <col min="1278" max="1278" width="5" style="760" customWidth="1"/>
    <col min="1279" max="1279" width="8" style="760" customWidth="1"/>
    <col min="1280" max="1280" width="7.42578125" style="760" customWidth="1"/>
    <col min="1281" max="1281" width="39.7109375" style="760" customWidth="1"/>
    <col min="1282" max="1282" width="12.7109375" style="760" customWidth="1"/>
    <col min="1283" max="1283" width="9.85546875" style="760" customWidth="1"/>
    <col min="1284" max="1284" width="13" style="760" customWidth="1"/>
    <col min="1285" max="1533" width="9.140625" style="760"/>
    <col min="1534" max="1534" width="5" style="760" customWidth="1"/>
    <col min="1535" max="1535" width="8" style="760" customWidth="1"/>
    <col min="1536" max="1536" width="7.42578125" style="760" customWidth="1"/>
    <col min="1537" max="1537" width="39.7109375" style="760" customWidth="1"/>
    <col min="1538" max="1538" width="12.7109375" style="760" customWidth="1"/>
    <col min="1539" max="1539" width="9.85546875" style="760" customWidth="1"/>
    <col min="1540" max="1540" width="13" style="760" customWidth="1"/>
    <col min="1541" max="1789" width="9.140625" style="760"/>
    <col min="1790" max="1790" width="5" style="760" customWidth="1"/>
    <col min="1791" max="1791" width="8" style="760" customWidth="1"/>
    <col min="1792" max="1792" width="7.42578125" style="760" customWidth="1"/>
    <col min="1793" max="1793" width="39.7109375" style="760" customWidth="1"/>
    <col min="1794" max="1794" width="12.7109375" style="760" customWidth="1"/>
    <col min="1795" max="1795" width="9.85546875" style="760" customWidth="1"/>
    <col min="1796" max="1796" width="13" style="760" customWidth="1"/>
    <col min="1797" max="2045" width="9.140625" style="760"/>
    <col min="2046" max="2046" width="5" style="760" customWidth="1"/>
    <col min="2047" max="2047" width="8" style="760" customWidth="1"/>
    <col min="2048" max="2048" width="7.42578125" style="760" customWidth="1"/>
    <col min="2049" max="2049" width="39.7109375" style="760" customWidth="1"/>
    <col min="2050" max="2050" width="12.7109375" style="760" customWidth="1"/>
    <col min="2051" max="2051" width="9.85546875" style="760" customWidth="1"/>
    <col min="2052" max="2052" width="13" style="760" customWidth="1"/>
    <col min="2053" max="2301" width="9.140625" style="760"/>
    <col min="2302" max="2302" width="5" style="760" customWidth="1"/>
    <col min="2303" max="2303" width="8" style="760" customWidth="1"/>
    <col min="2304" max="2304" width="7.42578125" style="760" customWidth="1"/>
    <col min="2305" max="2305" width="39.7109375" style="760" customWidth="1"/>
    <col min="2306" max="2306" width="12.7109375" style="760" customWidth="1"/>
    <col min="2307" max="2307" width="9.85546875" style="760" customWidth="1"/>
    <col min="2308" max="2308" width="13" style="760" customWidth="1"/>
    <col min="2309" max="2557" width="9.140625" style="760"/>
    <col min="2558" max="2558" width="5" style="760" customWidth="1"/>
    <col min="2559" max="2559" width="8" style="760" customWidth="1"/>
    <col min="2560" max="2560" width="7.42578125" style="760" customWidth="1"/>
    <col min="2561" max="2561" width="39.7109375" style="760" customWidth="1"/>
    <col min="2562" max="2562" width="12.7109375" style="760" customWidth="1"/>
    <col min="2563" max="2563" width="9.85546875" style="760" customWidth="1"/>
    <col min="2564" max="2564" width="13" style="760" customWidth="1"/>
    <col min="2565" max="2813" width="9.140625" style="760"/>
    <col min="2814" max="2814" width="5" style="760" customWidth="1"/>
    <col min="2815" max="2815" width="8" style="760" customWidth="1"/>
    <col min="2816" max="2816" width="7.42578125" style="760" customWidth="1"/>
    <col min="2817" max="2817" width="39.7109375" style="760" customWidth="1"/>
    <col min="2818" max="2818" width="12.7109375" style="760" customWidth="1"/>
    <col min="2819" max="2819" width="9.85546875" style="760" customWidth="1"/>
    <col min="2820" max="2820" width="13" style="760" customWidth="1"/>
    <col min="2821" max="3069" width="9.140625" style="760"/>
    <col min="3070" max="3070" width="5" style="760" customWidth="1"/>
    <col min="3071" max="3071" width="8" style="760" customWidth="1"/>
    <col min="3072" max="3072" width="7.42578125" style="760" customWidth="1"/>
    <col min="3073" max="3073" width="39.7109375" style="760" customWidth="1"/>
    <col min="3074" max="3074" width="12.7109375" style="760" customWidth="1"/>
    <col min="3075" max="3075" width="9.85546875" style="760" customWidth="1"/>
    <col min="3076" max="3076" width="13" style="760" customWidth="1"/>
    <col min="3077" max="3325" width="9.140625" style="760"/>
    <col min="3326" max="3326" width="5" style="760" customWidth="1"/>
    <col min="3327" max="3327" width="8" style="760" customWidth="1"/>
    <col min="3328" max="3328" width="7.42578125" style="760" customWidth="1"/>
    <col min="3329" max="3329" width="39.7109375" style="760" customWidth="1"/>
    <col min="3330" max="3330" width="12.7109375" style="760" customWidth="1"/>
    <col min="3331" max="3331" width="9.85546875" style="760" customWidth="1"/>
    <col min="3332" max="3332" width="13" style="760" customWidth="1"/>
    <col min="3333" max="3581" width="9.140625" style="760"/>
    <col min="3582" max="3582" width="5" style="760" customWidth="1"/>
    <col min="3583" max="3583" width="8" style="760" customWidth="1"/>
    <col min="3584" max="3584" width="7.42578125" style="760" customWidth="1"/>
    <col min="3585" max="3585" width="39.7109375" style="760" customWidth="1"/>
    <col min="3586" max="3586" width="12.7109375" style="760" customWidth="1"/>
    <col min="3587" max="3587" width="9.85546875" style="760" customWidth="1"/>
    <col min="3588" max="3588" width="13" style="760" customWidth="1"/>
    <col min="3589" max="3837" width="9.140625" style="760"/>
    <col min="3838" max="3838" width="5" style="760" customWidth="1"/>
    <col min="3839" max="3839" width="8" style="760" customWidth="1"/>
    <col min="3840" max="3840" width="7.42578125" style="760" customWidth="1"/>
    <col min="3841" max="3841" width="39.7109375" style="760" customWidth="1"/>
    <col min="3842" max="3842" width="12.7109375" style="760" customWidth="1"/>
    <col min="3843" max="3843" width="9.85546875" style="760" customWidth="1"/>
    <col min="3844" max="3844" width="13" style="760" customWidth="1"/>
    <col min="3845" max="4093" width="9.140625" style="760"/>
    <col min="4094" max="4094" width="5" style="760" customWidth="1"/>
    <col min="4095" max="4095" width="8" style="760" customWidth="1"/>
    <col min="4096" max="4096" width="7.42578125" style="760" customWidth="1"/>
    <col min="4097" max="4097" width="39.7109375" style="760" customWidth="1"/>
    <col min="4098" max="4098" width="12.7109375" style="760" customWidth="1"/>
    <col min="4099" max="4099" width="9.85546875" style="760" customWidth="1"/>
    <col min="4100" max="4100" width="13" style="760" customWidth="1"/>
    <col min="4101" max="4349" width="9.140625" style="760"/>
    <col min="4350" max="4350" width="5" style="760" customWidth="1"/>
    <col min="4351" max="4351" width="8" style="760" customWidth="1"/>
    <col min="4352" max="4352" width="7.42578125" style="760" customWidth="1"/>
    <col min="4353" max="4353" width="39.7109375" style="760" customWidth="1"/>
    <col min="4354" max="4354" width="12.7109375" style="760" customWidth="1"/>
    <col min="4355" max="4355" width="9.85546875" style="760" customWidth="1"/>
    <col min="4356" max="4356" width="13" style="760" customWidth="1"/>
    <col min="4357" max="4605" width="9.140625" style="760"/>
    <col min="4606" max="4606" width="5" style="760" customWidth="1"/>
    <col min="4607" max="4607" width="8" style="760" customWidth="1"/>
    <col min="4608" max="4608" width="7.42578125" style="760" customWidth="1"/>
    <col min="4609" max="4609" width="39.7109375" style="760" customWidth="1"/>
    <col min="4610" max="4610" width="12.7109375" style="760" customWidth="1"/>
    <col min="4611" max="4611" width="9.85546875" style="760" customWidth="1"/>
    <col min="4612" max="4612" width="13" style="760" customWidth="1"/>
    <col min="4613" max="4861" width="9.140625" style="760"/>
    <col min="4862" max="4862" width="5" style="760" customWidth="1"/>
    <col min="4863" max="4863" width="8" style="760" customWidth="1"/>
    <col min="4864" max="4864" width="7.42578125" style="760" customWidth="1"/>
    <col min="4865" max="4865" width="39.7109375" style="760" customWidth="1"/>
    <col min="4866" max="4866" width="12.7109375" style="760" customWidth="1"/>
    <col min="4867" max="4867" width="9.85546875" style="760" customWidth="1"/>
    <col min="4868" max="4868" width="13" style="760" customWidth="1"/>
    <col min="4869" max="5117" width="9.140625" style="760"/>
    <col min="5118" max="5118" width="5" style="760" customWidth="1"/>
    <col min="5119" max="5119" width="8" style="760" customWidth="1"/>
    <col min="5120" max="5120" width="7.42578125" style="760" customWidth="1"/>
    <col min="5121" max="5121" width="39.7109375" style="760" customWidth="1"/>
    <col min="5122" max="5122" width="12.7109375" style="760" customWidth="1"/>
    <col min="5123" max="5123" width="9.85546875" style="760" customWidth="1"/>
    <col min="5124" max="5124" width="13" style="760" customWidth="1"/>
    <col min="5125" max="5373" width="9.140625" style="760"/>
    <col min="5374" max="5374" width="5" style="760" customWidth="1"/>
    <col min="5375" max="5375" width="8" style="760" customWidth="1"/>
    <col min="5376" max="5376" width="7.42578125" style="760" customWidth="1"/>
    <col min="5377" max="5377" width="39.7109375" style="760" customWidth="1"/>
    <col min="5378" max="5378" width="12.7109375" style="760" customWidth="1"/>
    <col min="5379" max="5379" width="9.85546875" style="760" customWidth="1"/>
    <col min="5380" max="5380" width="13" style="760" customWidth="1"/>
    <col min="5381" max="5629" width="9.140625" style="760"/>
    <col min="5630" max="5630" width="5" style="760" customWidth="1"/>
    <col min="5631" max="5631" width="8" style="760" customWidth="1"/>
    <col min="5632" max="5632" width="7.42578125" style="760" customWidth="1"/>
    <col min="5633" max="5633" width="39.7109375" style="760" customWidth="1"/>
    <col min="5634" max="5634" width="12.7109375" style="760" customWidth="1"/>
    <col min="5635" max="5635" width="9.85546875" style="760" customWidth="1"/>
    <col min="5636" max="5636" width="13" style="760" customWidth="1"/>
    <col min="5637" max="5885" width="9.140625" style="760"/>
    <col min="5886" max="5886" width="5" style="760" customWidth="1"/>
    <col min="5887" max="5887" width="8" style="760" customWidth="1"/>
    <col min="5888" max="5888" width="7.42578125" style="760" customWidth="1"/>
    <col min="5889" max="5889" width="39.7109375" style="760" customWidth="1"/>
    <col min="5890" max="5890" width="12.7109375" style="760" customWidth="1"/>
    <col min="5891" max="5891" width="9.85546875" style="760" customWidth="1"/>
    <col min="5892" max="5892" width="13" style="760" customWidth="1"/>
    <col min="5893" max="6141" width="9.140625" style="760"/>
    <col min="6142" max="6142" width="5" style="760" customWidth="1"/>
    <col min="6143" max="6143" width="8" style="760" customWidth="1"/>
    <col min="6144" max="6144" width="7.42578125" style="760" customWidth="1"/>
    <col min="6145" max="6145" width="39.7109375" style="760" customWidth="1"/>
    <col min="6146" max="6146" width="12.7109375" style="760" customWidth="1"/>
    <col min="6147" max="6147" width="9.85546875" style="760" customWidth="1"/>
    <col min="6148" max="6148" width="13" style="760" customWidth="1"/>
    <col min="6149" max="6397" width="9.140625" style="760"/>
    <col min="6398" max="6398" width="5" style="760" customWidth="1"/>
    <col min="6399" max="6399" width="8" style="760" customWidth="1"/>
    <col min="6400" max="6400" width="7.42578125" style="760" customWidth="1"/>
    <col min="6401" max="6401" width="39.7109375" style="760" customWidth="1"/>
    <col min="6402" max="6402" width="12.7109375" style="760" customWidth="1"/>
    <col min="6403" max="6403" width="9.85546875" style="760" customWidth="1"/>
    <col min="6404" max="6404" width="13" style="760" customWidth="1"/>
    <col min="6405" max="6653" width="9.140625" style="760"/>
    <col min="6654" max="6654" width="5" style="760" customWidth="1"/>
    <col min="6655" max="6655" width="8" style="760" customWidth="1"/>
    <col min="6656" max="6656" width="7.42578125" style="760" customWidth="1"/>
    <col min="6657" max="6657" width="39.7109375" style="760" customWidth="1"/>
    <col min="6658" max="6658" width="12.7109375" style="760" customWidth="1"/>
    <col min="6659" max="6659" width="9.85546875" style="760" customWidth="1"/>
    <col min="6660" max="6660" width="13" style="760" customWidth="1"/>
    <col min="6661" max="6909" width="9.140625" style="760"/>
    <col min="6910" max="6910" width="5" style="760" customWidth="1"/>
    <col min="6911" max="6911" width="8" style="760" customWidth="1"/>
    <col min="6912" max="6912" width="7.42578125" style="760" customWidth="1"/>
    <col min="6913" max="6913" width="39.7109375" style="760" customWidth="1"/>
    <col min="6914" max="6914" width="12.7109375" style="760" customWidth="1"/>
    <col min="6915" max="6915" width="9.85546875" style="760" customWidth="1"/>
    <col min="6916" max="6916" width="13" style="760" customWidth="1"/>
    <col min="6917" max="7165" width="9.140625" style="760"/>
    <col min="7166" max="7166" width="5" style="760" customWidth="1"/>
    <col min="7167" max="7167" width="8" style="760" customWidth="1"/>
    <col min="7168" max="7168" width="7.42578125" style="760" customWidth="1"/>
    <col min="7169" max="7169" width="39.7109375" style="760" customWidth="1"/>
    <col min="7170" max="7170" width="12.7109375" style="760" customWidth="1"/>
    <col min="7171" max="7171" width="9.85546875" style="760" customWidth="1"/>
    <col min="7172" max="7172" width="13" style="760" customWidth="1"/>
    <col min="7173" max="7421" width="9.140625" style="760"/>
    <col min="7422" max="7422" width="5" style="760" customWidth="1"/>
    <col min="7423" max="7423" width="8" style="760" customWidth="1"/>
    <col min="7424" max="7424" width="7.42578125" style="760" customWidth="1"/>
    <col min="7425" max="7425" width="39.7109375" style="760" customWidth="1"/>
    <col min="7426" max="7426" width="12.7109375" style="760" customWidth="1"/>
    <col min="7427" max="7427" width="9.85546875" style="760" customWidth="1"/>
    <col min="7428" max="7428" width="13" style="760" customWidth="1"/>
    <col min="7429" max="7677" width="9.140625" style="760"/>
    <col min="7678" max="7678" width="5" style="760" customWidth="1"/>
    <col min="7679" max="7679" width="8" style="760" customWidth="1"/>
    <col min="7680" max="7680" width="7.42578125" style="760" customWidth="1"/>
    <col min="7681" max="7681" width="39.7109375" style="760" customWidth="1"/>
    <col min="7682" max="7682" width="12.7109375" style="760" customWidth="1"/>
    <col min="7683" max="7683" width="9.85546875" style="760" customWidth="1"/>
    <col min="7684" max="7684" width="13" style="760" customWidth="1"/>
    <col min="7685" max="7933" width="9.140625" style="760"/>
    <col min="7934" max="7934" width="5" style="760" customWidth="1"/>
    <col min="7935" max="7935" width="8" style="760" customWidth="1"/>
    <col min="7936" max="7936" width="7.42578125" style="760" customWidth="1"/>
    <col min="7937" max="7937" width="39.7109375" style="760" customWidth="1"/>
    <col min="7938" max="7938" width="12.7109375" style="760" customWidth="1"/>
    <col min="7939" max="7939" width="9.85546875" style="760" customWidth="1"/>
    <col min="7940" max="7940" width="13" style="760" customWidth="1"/>
    <col min="7941" max="8189" width="9.140625" style="760"/>
    <col min="8190" max="8190" width="5" style="760" customWidth="1"/>
    <col min="8191" max="8191" width="8" style="760" customWidth="1"/>
    <col min="8192" max="8192" width="7.42578125" style="760" customWidth="1"/>
    <col min="8193" max="8193" width="39.7109375" style="760" customWidth="1"/>
    <col min="8194" max="8194" width="12.7109375" style="760" customWidth="1"/>
    <col min="8195" max="8195" width="9.85546875" style="760" customWidth="1"/>
    <col min="8196" max="8196" width="13" style="760" customWidth="1"/>
    <col min="8197" max="8445" width="9.140625" style="760"/>
    <col min="8446" max="8446" width="5" style="760" customWidth="1"/>
    <col min="8447" max="8447" width="8" style="760" customWidth="1"/>
    <col min="8448" max="8448" width="7.42578125" style="760" customWidth="1"/>
    <col min="8449" max="8449" width="39.7109375" style="760" customWidth="1"/>
    <col min="8450" max="8450" width="12.7109375" style="760" customWidth="1"/>
    <col min="8451" max="8451" width="9.85546875" style="760" customWidth="1"/>
    <col min="8452" max="8452" width="13" style="760" customWidth="1"/>
    <col min="8453" max="8701" width="9.140625" style="760"/>
    <col min="8702" max="8702" width="5" style="760" customWidth="1"/>
    <col min="8703" max="8703" width="8" style="760" customWidth="1"/>
    <col min="8704" max="8704" width="7.42578125" style="760" customWidth="1"/>
    <col min="8705" max="8705" width="39.7109375" style="760" customWidth="1"/>
    <col min="8706" max="8706" width="12.7109375" style="760" customWidth="1"/>
    <col min="8707" max="8707" width="9.85546875" style="760" customWidth="1"/>
    <col min="8708" max="8708" width="13" style="760" customWidth="1"/>
    <col min="8709" max="8957" width="9.140625" style="760"/>
    <col min="8958" max="8958" width="5" style="760" customWidth="1"/>
    <col min="8959" max="8959" width="8" style="760" customWidth="1"/>
    <col min="8960" max="8960" width="7.42578125" style="760" customWidth="1"/>
    <col min="8961" max="8961" width="39.7109375" style="760" customWidth="1"/>
    <col min="8962" max="8962" width="12.7109375" style="760" customWidth="1"/>
    <col min="8963" max="8963" width="9.85546875" style="760" customWidth="1"/>
    <col min="8964" max="8964" width="13" style="760" customWidth="1"/>
    <col min="8965" max="9213" width="9.140625" style="760"/>
    <col min="9214" max="9214" width="5" style="760" customWidth="1"/>
    <col min="9215" max="9215" width="8" style="760" customWidth="1"/>
    <col min="9216" max="9216" width="7.42578125" style="760" customWidth="1"/>
    <col min="9217" max="9217" width="39.7109375" style="760" customWidth="1"/>
    <col min="9218" max="9218" width="12.7109375" style="760" customWidth="1"/>
    <col min="9219" max="9219" width="9.85546875" style="760" customWidth="1"/>
    <col min="9220" max="9220" width="13" style="760" customWidth="1"/>
    <col min="9221" max="9469" width="9.140625" style="760"/>
    <col min="9470" max="9470" width="5" style="760" customWidth="1"/>
    <col min="9471" max="9471" width="8" style="760" customWidth="1"/>
    <col min="9472" max="9472" width="7.42578125" style="760" customWidth="1"/>
    <col min="9473" max="9473" width="39.7109375" style="760" customWidth="1"/>
    <col min="9474" max="9474" width="12.7109375" style="760" customWidth="1"/>
    <col min="9475" max="9475" width="9.85546875" style="760" customWidth="1"/>
    <col min="9476" max="9476" width="13" style="760" customWidth="1"/>
    <col min="9477" max="9725" width="9.140625" style="760"/>
    <col min="9726" max="9726" width="5" style="760" customWidth="1"/>
    <col min="9727" max="9727" width="8" style="760" customWidth="1"/>
    <col min="9728" max="9728" width="7.42578125" style="760" customWidth="1"/>
    <col min="9729" max="9729" width="39.7109375" style="760" customWidth="1"/>
    <col min="9730" max="9730" width="12.7109375" style="760" customWidth="1"/>
    <col min="9731" max="9731" width="9.85546875" style="760" customWidth="1"/>
    <col min="9732" max="9732" width="13" style="760" customWidth="1"/>
    <col min="9733" max="9981" width="9.140625" style="760"/>
    <col min="9982" max="9982" width="5" style="760" customWidth="1"/>
    <col min="9983" max="9983" width="8" style="760" customWidth="1"/>
    <col min="9984" max="9984" width="7.42578125" style="760" customWidth="1"/>
    <col min="9985" max="9985" width="39.7109375" style="760" customWidth="1"/>
    <col min="9986" max="9986" width="12.7109375" style="760" customWidth="1"/>
    <col min="9987" max="9987" width="9.85546875" style="760" customWidth="1"/>
    <col min="9988" max="9988" width="13" style="760" customWidth="1"/>
    <col min="9989" max="10237" width="9.140625" style="760"/>
    <col min="10238" max="10238" width="5" style="760" customWidth="1"/>
    <col min="10239" max="10239" width="8" style="760" customWidth="1"/>
    <col min="10240" max="10240" width="7.42578125" style="760" customWidth="1"/>
    <col min="10241" max="10241" width="39.7109375" style="760" customWidth="1"/>
    <col min="10242" max="10242" width="12.7109375" style="760" customWidth="1"/>
    <col min="10243" max="10243" width="9.85546875" style="760" customWidth="1"/>
    <col min="10244" max="10244" width="13" style="760" customWidth="1"/>
    <col min="10245" max="10493" width="9.140625" style="760"/>
    <col min="10494" max="10494" width="5" style="760" customWidth="1"/>
    <col min="10495" max="10495" width="8" style="760" customWidth="1"/>
    <col min="10496" max="10496" width="7.42578125" style="760" customWidth="1"/>
    <col min="10497" max="10497" width="39.7109375" style="760" customWidth="1"/>
    <col min="10498" max="10498" width="12.7109375" style="760" customWidth="1"/>
    <col min="10499" max="10499" width="9.85546875" style="760" customWidth="1"/>
    <col min="10500" max="10500" width="13" style="760" customWidth="1"/>
    <col min="10501" max="10749" width="9.140625" style="760"/>
    <col min="10750" max="10750" width="5" style="760" customWidth="1"/>
    <col min="10751" max="10751" width="8" style="760" customWidth="1"/>
    <col min="10752" max="10752" width="7.42578125" style="760" customWidth="1"/>
    <col min="10753" max="10753" width="39.7109375" style="760" customWidth="1"/>
    <col min="10754" max="10754" width="12.7109375" style="760" customWidth="1"/>
    <col min="10755" max="10755" width="9.85546875" style="760" customWidth="1"/>
    <col min="10756" max="10756" width="13" style="760" customWidth="1"/>
    <col min="10757" max="11005" width="9.140625" style="760"/>
    <col min="11006" max="11006" width="5" style="760" customWidth="1"/>
    <col min="11007" max="11007" width="8" style="760" customWidth="1"/>
    <col min="11008" max="11008" width="7.42578125" style="760" customWidth="1"/>
    <col min="11009" max="11009" width="39.7109375" style="760" customWidth="1"/>
    <col min="11010" max="11010" width="12.7109375" style="760" customWidth="1"/>
    <col min="11011" max="11011" width="9.85546875" style="760" customWidth="1"/>
    <col min="11012" max="11012" width="13" style="760" customWidth="1"/>
    <col min="11013" max="11261" width="9.140625" style="760"/>
    <col min="11262" max="11262" width="5" style="760" customWidth="1"/>
    <col min="11263" max="11263" width="8" style="760" customWidth="1"/>
    <col min="11264" max="11264" width="7.42578125" style="760" customWidth="1"/>
    <col min="11265" max="11265" width="39.7109375" style="760" customWidth="1"/>
    <col min="11266" max="11266" width="12.7109375" style="760" customWidth="1"/>
    <col min="11267" max="11267" width="9.85546875" style="760" customWidth="1"/>
    <col min="11268" max="11268" width="13" style="760" customWidth="1"/>
    <col min="11269" max="11517" width="9.140625" style="760"/>
    <col min="11518" max="11518" width="5" style="760" customWidth="1"/>
    <col min="11519" max="11519" width="8" style="760" customWidth="1"/>
    <col min="11520" max="11520" width="7.42578125" style="760" customWidth="1"/>
    <col min="11521" max="11521" width="39.7109375" style="760" customWidth="1"/>
    <col min="11522" max="11522" width="12.7109375" style="760" customWidth="1"/>
    <col min="11523" max="11523" width="9.85546875" style="760" customWidth="1"/>
    <col min="11524" max="11524" width="13" style="760" customWidth="1"/>
    <col min="11525" max="11773" width="9.140625" style="760"/>
    <col min="11774" max="11774" width="5" style="760" customWidth="1"/>
    <col min="11775" max="11775" width="8" style="760" customWidth="1"/>
    <col min="11776" max="11776" width="7.42578125" style="760" customWidth="1"/>
    <col min="11777" max="11777" width="39.7109375" style="760" customWidth="1"/>
    <col min="11778" max="11778" width="12.7109375" style="760" customWidth="1"/>
    <col min="11779" max="11779" width="9.85546875" style="760" customWidth="1"/>
    <col min="11780" max="11780" width="13" style="760" customWidth="1"/>
    <col min="11781" max="12029" width="9.140625" style="760"/>
    <col min="12030" max="12030" width="5" style="760" customWidth="1"/>
    <col min="12031" max="12031" width="8" style="760" customWidth="1"/>
    <col min="12032" max="12032" width="7.42578125" style="760" customWidth="1"/>
    <col min="12033" max="12033" width="39.7109375" style="760" customWidth="1"/>
    <col min="12034" max="12034" width="12.7109375" style="760" customWidth="1"/>
    <col min="12035" max="12035" width="9.85546875" style="760" customWidth="1"/>
    <col min="12036" max="12036" width="13" style="760" customWidth="1"/>
    <col min="12037" max="12285" width="9.140625" style="760"/>
    <col min="12286" max="12286" width="5" style="760" customWidth="1"/>
    <col min="12287" max="12287" width="8" style="760" customWidth="1"/>
    <col min="12288" max="12288" width="7.42578125" style="760" customWidth="1"/>
    <col min="12289" max="12289" width="39.7109375" style="760" customWidth="1"/>
    <col min="12290" max="12290" width="12.7109375" style="760" customWidth="1"/>
    <col min="12291" max="12291" width="9.85546875" style="760" customWidth="1"/>
    <col min="12292" max="12292" width="13" style="760" customWidth="1"/>
    <col min="12293" max="12541" width="9.140625" style="760"/>
    <col min="12542" max="12542" width="5" style="760" customWidth="1"/>
    <col min="12543" max="12543" width="8" style="760" customWidth="1"/>
    <col min="12544" max="12544" width="7.42578125" style="760" customWidth="1"/>
    <col min="12545" max="12545" width="39.7109375" style="760" customWidth="1"/>
    <col min="12546" max="12546" width="12.7109375" style="760" customWidth="1"/>
    <col min="12547" max="12547" width="9.85546875" style="760" customWidth="1"/>
    <col min="12548" max="12548" width="13" style="760" customWidth="1"/>
    <col min="12549" max="12797" width="9.140625" style="760"/>
    <col min="12798" max="12798" width="5" style="760" customWidth="1"/>
    <col min="12799" max="12799" width="8" style="760" customWidth="1"/>
    <col min="12800" max="12800" width="7.42578125" style="760" customWidth="1"/>
    <col min="12801" max="12801" width="39.7109375" style="760" customWidth="1"/>
    <col min="12802" max="12802" width="12.7109375" style="760" customWidth="1"/>
    <col min="12803" max="12803" width="9.85546875" style="760" customWidth="1"/>
    <col min="12804" max="12804" width="13" style="760" customWidth="1"/>
    <col min="12805" max="13053" width="9.140625" style="760"/>
    <col min="13054" max="13054" width="5" style="760" customWidth="1"/>
    <col min="13055" max="13055" width="8" style="760" customWidth="1"/>
    <col min="13056" max="13056" width="7.42578125" style="760" customWidth="1"/>
    <col min="13057" max="13057" width="39.7109375" style="760" customWidth="1"/>
    <col min="13058" max="13058" width="12.7109375" style="760" customWidth="1"/>
    <col min="13059" max="13059" width="9.85546875" style="760" customWidth="1"/>
    <col min="13060" max="13060" width="13" style="760" customWidth="1"/>
    <col min="13061" max="13309" width="9.140625" style="760"/>
    <col min="13310" max="13310" width="5" style="760" customWidth="1"/>
    <col min="13311" max="13311" width="8" style="760" customWidth="1"/>
    <col min="13312" max="13312" width="7.42578125" style="760" customWidth="1"/>
    <col min="13313" max="13313" width="39.7109375" style="760" customWidth="1"/>
    <col min="13314" max="13314" width="12.7109375" style="760" customWidth="1"/>
    <col min="13315" max="13315" width="9.85546875" style="760" customWidth="1"/>
    <col min="13316" max="13316" width="13" style="760" customWidth="1"/>
    <col min="13317" max="13565" width="9.140625" style="760"/>
    <col min="13566" max="13566" width="5" style="760" customWidth="1"/>
    <col min="13567" max="13567" width="8" style="760" customWidth="1"/>
    <col min="13568" max="13568" width="7.42578125" style="760" customWidth="1"/>
    <col min="13569" max="13569" width="39.7109375" style="760" customWidth="1"/>
    <col min="13570" max="13570" width="12.7109375" style="760" customWidth="1"/>
    <col min="13571" max="13571" width="9.85546875" style="760" customWidth="1"/>
    <col min="13572" max="13572" width="13" style="760" customWidth="1"/>
    <col min="13573" max="13821" width="9.140625" style="760"/>
    <col min="13822" max="13822" width="5" style="760" customWidth="1"/>
    <col min="13823" max="13823" width="8" style="760" customWidth="1"/>
    <col min="13824" max="13824" width="7.42578125" style="760" customWidth="1"/>
    <col min="13825" max="13825" width="39.7109375" style="760" customWidth="1"/>
    <col min="13826" max="13826" width="12.7109375" style="760" customWidth="1"/>
    <col min="13827" max="13827" width="9.85546875" style="760" customWidth="1"/>
    <col min="13828" max="13828" width="13" style="760" customWidth="1"/>
    <col min="13829" max="14077" width="9.140625" style="760"/>
    <col min="14078" max="14078" width="5" style="760" customWidth="1"/>
    <col min="14079" max="14079" width="8" style="760" customWidth="1"/>
    <col min="14080" max="14080" width="7.42578125" style="760" customWidth="1"/>
    <col min="14081" max="14081" width="39.7109375" style="760" customWidth="1"/>
    <col min="14082" max="14082" width="12.7109375" style="760" customWidth="1"/>
    <col min="14083" max="14083" width="9.85546875" style="760" customWidth="1"/>
    <col min="14084" max="14084" width="13" style="760" customWidth="1"/>
    <col min="14085" max="14333" width="9.140625" style="760"/>
    <col min="14334" max="14334" width="5" style="760" customWidth="1"/>
    <col min="14335" max="14335" width="8" style="760" customWidth="1"/>
    <col min="14336" max="14336" width="7.42578125" style="760" customWidth="1"/>
    <col min="14337" max="14337" width="39.7109375" style="760" customWidth="1"/>
    <col min="14338" max="14338" width="12.7109375" style="760" customWidth="1"/>
    <col min="14339" max="14339" width="9.85546875" style="760" customWidth="1"/>
    <col min="14340" max="14340" width="13" style="760" customWidth="1"/>
    <col min="14341" max="14589" width="9.140625" style="760"/>
    <col min="14590" max="14590" width="5" style="760" customWidth="1"/>
    <col min="14591" max="14591" width="8" style="760" customWidth="1"/>
    <col min="14592" max="14592" width="7.42578125" style="760" customWidth="1"/>
    <col min="14593" max="14593" width="39.7109375" style="760" customWidth="1"/>
    <col min="14594" max="14594" width="12.7109375" style="760" customWidth="1"/>
    <col min="14595" max="14595" width="9.85546875" style="760" customWidth="1"/>
    <col min="14596" max="14596" width="13" style="760" customWidth="1"/>
    <col min="14597" max="14845" width="9.140625" style="760"/>
    <col min="14846" max="14846" width="5" style="760" customWidth="1"/>
    <col min="14847" max="14847" width="8" style="760" customWidth="1"/>
    <col min="14848" max="14848" width="7.42578125" style="760" customWidth="1"/>
    <col min="14849" max="14849" width="39.7109375" style="760" customWidth="1"/>
    <col min="14850" max="14850" width="12.7109375" style="760" customWidth="1"/>
    <col min="14851" max="14851" width="9.85546875" style="760" customWidth="1"/>
    <col min="14852" max="14852" width="13" style="760" customWidth="1"/>
    <col min="14853" max="15101" width="9.140625" style="760"/>
    <col min="15102" max="15102" width="5" style="760" customWidth="1"/>
    <col min="15103" max="15103" width="8" style="760" customWidth="1"/>
    <col min="15104" max="15104" width="7.42578125" style="760" customWidth="1"/>
    <col min="15105" max="15105" width="39.7109375" style="760" customWidth="1"/>
    <col min="15106" max="15106" width="12.7109375" style="760" customWidth="1"/>
    <col min="15107" max="15107" width="9.85546875" style="760" customWidth="1"/>
    <col min="15108" max="15108" width="13" style="760" customWidth="1"/>
    <col min="15109" max="15357" width="9.140625" style="760"/>
    <col min="15358" max="15358" width="5" style="760" customWidth="1"/>
    <col min="15359" max="15359" width="8" style="760" customWidth="1"/>
    <col min="15360" max="15360" width="7.42578125" style="760" customWidth="1"/>
    <col min="15361" max="15361" width="39.7109375" style="760" customWidth="1"/>
    <col min="15362" max="15362" width="12.7109375" style="760" customWidth="1"/>
    <col min="15363" max="15363" width="9.85546875" style="760" customWidth="1"/>
    <col min="15364" max="15364" width="13" style="760" customWidth="1"/>
    <col min="15365" max="15613" width="9.140625" style="760"/>
    <col min="15614" max="15614" width="5" style="760" customWidth="1"/>
    <col min="15615" max="15615" width="8" style="760" customWidth="1"/>
    <col min="15616" max="15616" width="7.42578125" style="760" customWidth="1"/>
    <col min="15617" max="15617" width="39.7109375" style="760" customWidth="1"/>
    <col min="15618" max="15618" width="12.7109375" style="760" customWidth="1"/>
    <col min="15619" max="15619" width="9.85546875" style="760" customWidth="1"/>
    <col min="15620" max="15620" width="13" style="760" customWidth="1"/>
    <col min="15621" max="15869" width="9.140625" style="760"/>
    <col min="15870" max="15870" width="5" style="760" customWidth="1"/>
    <col min="15871" max="15871" width="8" style="760" customWidth="1"/>
    <col min="15872" max="15872" width="7.42578125" style="760" customWidth="1"/>
    <col min="15873" max="15873" width="39.7109375" style="760" customWidth="1"/>
    <col min="15874" max="15874" width="12.7109375" style="760" customWidth="1"/>
    <col min="15875" max="15875" width="9.85546875" style="760" customWidth="1"/>
    <col min="15876" max="15876" width="13" style="760" customWidth="1"/>
    <col min="15877" max="16125" width="9.140625" style="760"/>
    <col min="16126" max="16126" width="5" style="760" customWidth="1"/>
    <col min="16127" max="16127" width="8" style="760" customWidth="1"/>
    <col min="16128" max="16128" width="7.42578125" style="760" customWidth="1"/>
    <col min="16129" max="16129" width="39.7109375" style="760" customWidth="1"/>
    <col min="16130" max="16130" width="12.7109375" style="760" customWidth="1"/>
    <col min="16131" max="16131" width="9.85546875" style="760" customWidth="1"/>
    <col min="16132" max="16132" width="13" style="760" customWidth="1"/>
    <col min="16133" max="16384" width="9.140625" style="760"/>
  </cols>
  <sheetData>
    <row r="1" spans="1:10" ht="21" customHeight="1" x14ac:dyDescent="0.2">
      <c r="G1" s="1475" t="s">
        <v>1046</v>
      </c>
      <c r="H1" s="1475"/>
      <c r="I1" s="1475"/>
      <c r="J1" s="1475"/>
    </row>
    <row r="2" spans="1:10" ht="22.5" customHeight="1" x14ac:dyDescent="0.2">
      <c r="A2" s="1482" t="s">
        <v>1045</v>
      </c>
      <c r="B2" s="1482"/>
      <c r="C2" s="1482"/>
      <c r="D2" s="1482"/>
      <c r="E2" s="1482"/>
      <c r="F2" s="1482"/>
      <c r="G2" s="1482"/>
      <c r="H2" s="1482"/>
      <c r="I2" s="1482"/>
      <c r="J2" s="1482"/>
    </row>
    <row r="3" spans="1:10" ht="22.5" customHeight="1" x14ac:dyDescent="0.2">
      <c r="A3" s="1483" t="s">
        <v>1044</v>
      </c>
      <c r="B3" s="1483"/>
      <c r="C3" s="1483"/>
      <c r="D3" s="1483"/>
      <c r="E3" s="1483"/>
      <c r="F3" s="1483"/>
      <c r="G3" s="1483"/>
      <c r="H3" s="1483"/>
      <c r="I3" s="1483"/>
      <c r="J3" s="1483"/>
    </row>
    <row r="4" spans="1:10" ht="22.5" customHeight="1" x14ac:dyDescent="0.2">
      <c r="A4" s="1476" t="s">
        <v>0</v>
      </c>
      <c r="B4" s="1476" t="s">
        <v>1</v>
      </c>
      <c r="C4" s="1476" t="s">
        <v>104</v>
      </c>
      <c r="D4" s="1476" t="s">
        <v>46</v>
      </c>
      <c r="E4" s="1476" t="s">
        <v>1026</v>
      </c>
      <c r="F4" s="1484" t="s">
        <v>1023</v>
      </c>
      <c r="G4" s="1485" t="s">
        <v>1020</v>
      </c>
      <c r="H4" s="1476" t="s">
        <v>1027</v>
      </c>
      <c r="I4" s="1476"/>
      <c r="J4" s="1476"/>
    </row>
    <row r="5" spans="1:10" ht="29.25" customHeight="1" x14ac:dyDescent="0.2">
      <c r="A5" s="1476"/>
      <c r="B5" s="1476"/>
      <c r="C5" s="1476"/>
      <c r="D5" s="1476"/>
      <c r="E5" s="1476"/>
      <c r="F5" s="1484"/>
      <c r="G5" s="1485"/>
      <c r="H5" s="937" t="s">
        <v>1028</v>
      </c>
      <c r="I5" s="937" t="s">
        <v>1029</v>
      </c>
      <c r="J5" s="938" t="s">
        <v>1033</v>
      </c>
    </row>
    <row r="6" spans="1:10" ht="18" customHeight="1" x14ac:dyDescent="0.2">
      <c r="A6" s="1033" t="s">
        <v>6</v>
      </c>
      <c r="B6" s="1033"/>
      <c r="C6" s="1033"/>
      <c r="D6" s="1034" t="s">
        <v>7</v>
      </c>
      <c r="E6" s="1026">
        <f>E10+E12+E7</f>
        <v>913253.81</v>
      </c>
      <c r="F6" s="1026">
        <f t="shared" ref="F6:J6" si="0">F10+F12+F7</f>
        <v>913623.67</v>
      </c>
      <c r="G6" s="1037">
        <f>F6/E6</f>
        <v>1.0004049914667206</v>
      </c>
      <c r="H6" s="1026">
        <f t="shared" si="0"/>
        <v>8096.06</v>
      </c>
      <c r="I6" s="1026">
        <f t="shared" si="0"/>
        <v>8096.06</v>
      </c>
      <c r="J6" s="1026">
        <f t="shared" si="0"/>
        <v>393.58</v>
      </c>
    </row>
    <row r="7" spans="1:10" x14ac:dyDescent="0.2">
      <c r="A7" s="972"/>
      <c r="B7" s="928" t="s">
        <v>1031</v>
      </c>
      <c r="C7" s="929"/>
      <c r="D7" s="930" t="s">
        <v>1032</v>
      </c>
      <c r="E7" s="934">
        <f>E8+E9</f>
        <v>0</v>
      </c>
      <c r="F7" s="934">
        <f t="shared" ref="F7:J7" si="1">F8+F9</f>
        <v>0</v>
      </c>
      <c r="G7" s="1038">
        <f t="shared" si="1"/>
        <v>0</v>
      </c>
      <c r="H7" s="934">
        <f t="shared" si="1"/>
        <v>1623.92</v>
      </c>
      <c r="I7" s="934">
        <f t="shared" si="1"/>
        <v>1623.92</v>
      </c>
      <c r="J7" s="934">
        <f t="shared" si="1"/>
        <v>0</v>
      </c>
    </row>
    <row r="8" spans="1:10" s="927" customFormat="1" x14ac:dyDescent="0.2">
      <c r="A8" s="972"/>
      <c r="B8" s="1489"/>
      <c r="C8" s="931" t="s">
        <v>987</v>
      </c>
      <c r="D8" s="763" t="s">
        <v>988</v>
      </c>
      <c r="E8" s="933">
        <v>0</v>
      </c>
      <c r="F8" s="933">
        <v>0</v>
      </c>
      <c r="G8" s="1039">
        <v>0</v>
      </c>
      <c r="H8" s="933">
        <v>840.12</v>
      </c>
      <c r="I8" s="933">
        <v>840.12</v>
      </c>
      <c r="J8" s="939"/>
    </row>
    <row r="9" spans="1:10" x14ac:dyDescent="0.2">
      <c r="A9" s="972"/>
      <c r="B9" s="1490"/>
      <c r="C9" s="762" t="s">
        <v>930</v>
      </c>
      <c r="D9" s="763" t="s">
        <v>37</v>
      </c>
      <c r="E9" s="933">
        <v>0</v>
      </c>
      <c r="F9" s="933">
        <v>0</v>
      </c>
      <c r="G9" s="1039">
        <v>0</v>
      </c>
      <c r="H9" s="933">
        <v>783.8</v>
      </c>
      <c r="I9" s="933">
        <v>783.8</v>
      </c>
      <c r="J9" s="940"/>
    </row>
    <row r="10" spans="1:10" ht="15" x14ac:dyDescent="0.2">
      <c r="A10" s="973"/>
      <c r="B10" s="989" t="s">
        <v>908</v>
      </c>
      <c r="C10" s="990"/>
      <c r="D10" s="991" t="s">
        <v>909</v>
      </c>
      <c r="E10" s="992">
        <f>E11</f>
        <v>28125</v>
      </c>
      <c r="F10" s="992">
        <f t="shared" ref="F10:J10" si="2">F11</f>
        <v>28125</v>
      </c>
      <c r="G10" s="1040">
        <f t="shared" si="2"/>
        <v>1</v>
      </c>
      <c r="H10" s="993">
        <f t="shared" si="2"/>
        <v>0</v>
      </c>
      <c r="I10" s="993">
        <f t="shared" si="2"/>
        <v>0</v>
      </c>
      <c r="J10" s="993">
        <f t="shared" si="2"/>
        <v>0</v>
      </c>
    </row>
    <row r="11" spans="1:10" ht="45" x14ac:dyDescent="0.2">
      <c r="A11" s="974"/>
      <c r="B11" s="761"/>
      <c r="C11" s="762" t="s">
        <v>112</v>
      </c>
      <c r="D11" s="763" t="s">
        <v>910</v>
      </c>
      <c r="E11" s="935">
        <v>28125</v>
      </c>
      <c r="F11" s="932">
        <v>28125</v>
      </c>
      <c r="G11" s="1041">
        <f>F11/E11</f>
        <v>1</v>
      </c>
      <c r="H11" s="932">
        <v>0</v>
      </c>
      <c r="I11" s="932">
        <v>0</v>
      </c>
      <c r="J11" s="940"/>
    </row>
    <row r="12" spans="1:10" ht="15" x14ac:dyDescent="0.2">
      <c r="A12" s="973"/>
      <c r="B12" s="994" t="s">
        <v>8</v>
      </c>
      <c r="C12" s="995"/>
      <c r="D12" s="996" t="s">
        <v>9</v>
      </c>
      <c r="E12" s="997">
        <f>SUM(E13:E17)</f>
        <v>885128.81</v>
      </c>
      <c r="F12" s="997">
        <f t="shared" ref="F12:J12" si="3">SUM(F13:F17)</f>
        <v>885498.67</v>
      </c>
      <c r="G12" s="1042">
        <f>F12/E12</f>
        <v>1.0004178600852456</v>
      </c>
      <c r="H12" s="993">
        <f t="shared" si="3"/>
        <v>6472.14</v>
      </c>
      <c r="I12" s="993">
        <f t="shared" si="3"/>
        <v>6472.14</v>
      </c>
      <c r="J12" s="993">
        <f t="shared" si="3"/>
        <v>393.58</v>
      </c>
    </row>
    <row r="13" spans="1:10" ht="45" x14ac:dyDescent="0.2">
      <c r="A13" s="974"/>
      <c r="B13" s="761"/>
      <c r="C13" s="762" t="s">
        <v>911</v>
      </c>
      <c r="D13" s="763" t="s">
        <v>912</v>
      </c>
      <c r="E13" s="935">
        <v>20500</v>
      </c>
      <c r="F13" s="932">
        <v>20547.75</v>
      </c>
      <c r="G13" s="1041">
        <f>F13/E13</f>
        <v>1.002329268292683</v>
      </c>
      <c r="H13" s="932">
        <v>4687.72</v>
      </c>
      <c r="I13" s="932">
        <v>4687.72</v>
      </c>
      <c r="J13" s="940">
        <v>393.58</v>
      </c>
    </row>
    <row r="14" spans="1:10" x14ac:dyDescent="0.2">
      <c r="A14" s="974"/>
      <c r="B14" s="761"/>
      <c r="C14" s="762" t="s">
        <v>930</v>
      </c>
      <c r="D14" s="763" t="s">
        <v>37</v>
      </c>
      <c r="E14" s="933">
        <v>0</v>
      </c>
      <c r="F14" s="933">
        <v>322.11</v>
      </c>
      <c r="G14" s="1041">
        <v>0</v>
      </c>
      <c r="H14" s="932">
        <v>1784.42</v>
      </c>
      <c r="I14" s="932">
        <v>1784.42</v>
      </c>
      <c r="J14" s="940">
        <v>0</v>
      </c>
    </row>
    <row r="15" spans="1:10" ht="33.75" x14ac:dyDescent="0.2">
      <c r="A15" s="974"/>
      <c r="B15" s="761"/>
      <c r="C15" s="762" t="s">
        <v>913</v>
      </c>
      <c r="D15" s="763" t="s">
        <v>10</v>
      </c>
      <c r="E15" s="935">
        <v>779941.42</v>
      </c>
      <c r="F15" s="932">
        <v>779941.42</v>
      </c>
      <c r="G15" s="1041">
        <f t="shared" ref="G15:G17" si="4">F15/E15</f>
        <v>1</v>
      </c>
      <c r="H15" s="932">
        <v>0</v>
      </c>
      <c r="I15" s="932">
        <v>0</v>
      </c>
      <c r="J15" s="940">
        <v>0</v>
      </c>
    </row>
    <row r="16" spans="1:10" ht="33.75" x14ac:dyDescent="0.2">
      <c r="A16" s="974"/>
      <c r="B16" s="761"/>
      <c r="C16" s="762" t="s">
        <v>443</v>
      </c>
      <c r="D16" s="763" t="s">
        <v>914</v>
      </c>
      <c r="E16" s="935">
        <v>56344.160000000003</v>
      </c>
      <c r="F16" s="932">
        <v>56344.160000000003</v>
      </c>
      <c r="G16" s="1041">
        <f t="shared" si="4"/>
        <v>1</v>
      </c>
      <c r="H16" s="932">
        <v>0</v>
      </c>
      <c r="I16" s="932">
        <v>0</v>
      </c>
      <c r="J16" s="940">
        <v>0</v>
      </c>
    </row>
    <row r="17" spans="1:10" ht="45" x14ac:dyDescent="0.2">
      <c r="A17" s="974"/>
      <c r="B17" s="761"/>
      <c r="C17" s="762" t="s">
        <v>112</v>
      </c>
      <c r="D17" s="763" t="s">
        <v>910</v>
      </c>
      <c r="E17" s="935">
        <v>28343.23</v>
      </c>
      <c r="F17" s="932">
        <v>28343.23</v>
      </c>
      <c r="G17" s="1041">
        <f t="shared" si="4"/>
        <v>1</v>
      </c>
      <c r="H17" s="932">
        <v>0</v>
      </c>
      <c r="I17" s="932">
        <v>0</v>
      </c>
      <c r="J17" s="940">
        <v>0</v>
      </c>
    </row>
    <row r="18" spans="1:10" ht="18.75" customHeight="1" x14ac:dyDescent="0.2">
      <c r="A18" s="1018" t="s">
        <v>434</v>
      </c>
      <c r="B18" s="1023"/>
      <c r="C18" s="1023"/>
      <c r="D18" s="1024" t="s">
        <v>435</v>
      </c>
      <c r="E18" s="1025">
        <f>E19</f>
        <v>20000</v>
      </c>
      <c r="F18" s="1025">
        <f t="shared" ref="F18:J19" si="5">F19</f>
        <v>17240</v>
      </c>
      <c r="G18" s="1043">
        <f t="shared" ref="G18:G23" si="6">F18/E18</f>
        <v>0.86199999999999999</v>
      </c>
      <c r="H18" s="1026">
        <v>0</v>
      </c>
      <c r="I18" s="1026">
        <f t="shared" si="5"/>
        <v>0</v>
      </c>
      <c r="J18" s="1026">
        <f t="shared" si="5"/>
        <v>0</v>
      </c>
    </row>
    <row r="19" spans="1:10" ht="15" x14ac:dyDescent="0.2">
      <c r="A19" s="973"/>
      <c r="B19" s="994" t="s">
        <v>436</v>
      </c>
      <c r="C19" s="995"/>
      <c r="D19" s="996" t="s">
        <v>9</v>
      </c>
      <c r="E19" s="997">
        <f>E20</f>
        <v>20000</v>
      </c>
      <c r="F19" s="997">
        <f t="shared" si="5"/>
        <v>17240</v>
      </c>
      <c r="G19" s="1042">
        <f t="shared" si="6"/>
        <v>0.86199999999999999</v>
      </c>
      <c r="H19" s="993">
        <f>H20</f>
        <v>0</v>
      </c>
      <c r="I19" s="993">
        <f t="shared" si="5"/>
        <v>0</v>
      </c>
      <c r="J19" s="993">
        <f t="shared" si="5"/>
        <v>0</v>
      </c>
    </row>
    <row r="20" spans="1:10" x14ac:dyDescent="0.2">
      <c r="A20" s="974"/>
      <c r="B20" s="761"/>
      <c r="C20" s="762" t="s">
        <v>407</v>
      </c>
      <c r="D20" s="763" t="s">
        <v>408</v>
      </c>
      <c r="E20" s="935">
        <v>20000</v>
      </c>
      <c r="F20" s="932">
        <v>17240</v>
      </c>
      <c r="G20" s="1041">
        <f t="shared" si="6"/>
        <v>0.86199999999999999</v>
      </c>
      <c r="H20" s="932">
        <v>0</v>
      </c>
      <c r="I20" s="932">
        <v>0</v>
      </c>
      <c r="J20" s="940">
        <v>0</v>
      </c>
    </row>
    <row r="21" spans="1:10" ht="20.25" customHeight="1" x14ac:dyDescent="0.2">
      <c r="A21" s="1018" t="s">
        <v>110</v>
      </c>
      <c r="B21" s="1023"/>
      <c r="C21" s="1023"/>
      <c r="D21" s="1024" t="s">
        <v>438</v>
      </c>
      <c r="E21" s="1025">
        <f>E22</f>
        <v>3000</v>
      </c>
      <c r="F21" s="1025">
        <f t="shared" ref="F21" si="7">F22</f>
        <v>10144.19</v>
      </c>
      <c r="G21" s="1043">
        <f t="shared" si="6"/>
        <v>3.3813966666666668</v>
      </c>
      <c r="H21" s="1025">
        <f t="shared" ref="H21" si="8">H22</f>
        <v>16.14</v>
      </c>
      <c r="I21" s="1025">
        <f t="shared" ref="I21" si="9">I22</f>
        <v>0</v>
      </c>
      <c r="J21" s="1027">
        <f t="shared" ref="J21" si="10">J22</f>
        <v>0</v>
      </c>
    </row>
    <row r="22" spans="1:10" ht="20.25" customHeight="1" x14ac:dyDescent="0.2">
      <c r="A22" s="973"/>
      <c r="B22" s="994" t="s">
        <v>116</v>
      </c>
      <c r="C22" s="995"/>
      <c r="D22" s="996" t="s">
        <v>231</v>
      </c>
      <c r="E22" s="997">
        <f>E23+E24</f>
        <v>3000</v>
      </c>
      <c r="F22" s="997">
        <f t="shared" ref="F22:J22" si="11">F23+F24</f>
        <v>10144.19</v>
      </c>
      <c r="G22" s="1042">
        <f t="shared" si="6"/>
        <v>3.3813966666666668</v>
      </c>
      <c r="H22" s="997">
        <f t="shared" si="11"/>
        <v>16.14</v>
      </c>
      <c r="I22" s="997">
        <f t="shared" si="11"/>
        <v>0</v>
      </c>
      <c r="J22" s="998">
        <f t="shared" si="11"/>
        <v>0</v>
      </c>
    </row>
    <row r="23" spans="1:10" ht="33.75" x14ac:dyDescent="0.2">
      <c r="A23" s="974"/>
      <c r="B23" s="761"/>
      <c r="C23" s="977" t="s">
        <v>915</v>
      </c>
      <c r="D23" s="978" t="s">
        <v>916</v>
      </c>
      <c r="E23" s="979">
        <v>3000</v>
      </c>
      <c r="F23" s="980">
        <v>10141.5</v>
      </c>
      <c r="G23" s="1044">
        <f t="shared" si="6"/>
        <v>3.3805000000000001</v>
      </c>
      <c r="H23" s="980">
        <v>16.14</v>
      </c>
      <c r="I23" s="980">
        <v>0</v>
      </c>
      <c r="J23" s="981">
        <v>0</v>
      </c>
    </row>
    <row r="24" spans="1:10" x14ac:dyDescent="0.2">
      <c r="A24" s="974"/>
      <c r="B24" s="959"/>
      <c r="C24" s="1435" t="s">
        <v>928</v>
      </c>
      <c r="D24" s="763" t="s">
        <v>929</v>
      </c>
      <c r="E24" s="976">
        <v>0</v>
      </c>
      <c r="F24" s="947">
        <v>2.69</v>
      </c>
      <c r="G24" s="1045">
        <v>0</v>
      </c>
      <c r="H24" s="947">
        <v>0</v>
      </c>
      <c r="I24" s="947">
        <v>0</v>
      </c>
      <c r="J24" s="948">
        <v>0</v>
      </c>
    </row>
    <row r="25" spans="1:10" ht="18.75" customHeight="1" x14ac:dyDescent="0.2">
      <c r="A25" s="1018" t="s">
        <v>125</v>
      </c>
      <c r="B25" s="1023"/>
      <c r="C25" s="1029"/>
      <c r="D25" s="1030" t="s">
        <v>252</v>
      </c>
      <c r="E25" s="1031">
        <f>E26</f>
        <v>806042.9</v>
      </c>
      <c r="F25" s="1031">
        <f t="shared" ref="F25:J25" si="12">F26</f>
        <v>806042.9</v>
      </c>
      <c r="G25" s="1046">
        <f>F25/E25</f>
        <v>1</v>
      </c>
      <c r="H25" s="1026">
        <f t="shared" si="12"/>
        <v>35999.360000000001</v>
      </c>
      <c r="I25" s="1026">
        <f t="shared" si="12"/>
        <v>35999.360000000001</v>
      </c>
      <c r="J25" s="1026">
        <f t="shared" si="12"/>
        <v>0</v>
      </c>
    </row>
    <row r="26" spans="1:10" ht="15" x14ac:dyDescent="0.2">
      <c r="A26" s="973"/>
      <c r="B26" s="994" t="s">
        <v>126</v>
      </c>
      <c r="C26" s="999"/>
      <c r="D26" s="1000" t="s">
        <v>9</v>
      </c>
      <c r="E26" s="1001">
        <f>SUM(E27:E29)</f>
        <v>806042.9</v>
      </c>
      <c r="F26" s="1001">
        <f t="shared" ref="F26:J26" si="13">SUM(F27:F29)</f>
        <v>806042.9</v>
      </c>
      <c r="G26" s="1047">
        <f>F26/E26</f>
        <v>1</v>
      </c>
      <c r="H26" s="1001">
        <f t="shared" si="13"/>
        <v>35999.360000000001</v>
      </c>
      <c r="I26" s="1001">
        <f t="shared" si="13"/>
        <v>35999.360000000001</v>
      </c>
      <c r="J26" s="1002">
        <f t="shared" si="13"/>
        <v>0</v>
      </c>
    </row>
    <row r="27" spans="1:10" ht="22.5" x14ac:dyDescent="0.2">
      <c r="A27" s="973"/>
      <c r="B27" s="1477"/>
      <c r="C27" s="949" t="s">
        <v>1034</v>
      </c>
      <c r="D27" s="950" t="s">
        <v>1083</v>
      </c>
      <c r="E27" s="941">
        <v>0</v>
      </c>
      <c r="F27" s="941">
        <v>0</v>
      </c>
      <c r="G27" s="1048">
        <v>0</v>
      </c>
      <c r="H27" s="941">
        <v>35999.360000000001</v>
      </c>
      <c r="I27" s="941">
        <v>35999.360000000001</v>
      </c>
      <c r="J27" s="939">
        <v>0</v>
      </c>
    </row>
    <row r="28" spans="1:10" ht="33.75" x14ac:dyDescent="0.2">
      <c r="A28" s="974"/>
      <c r="B28" s="1478"/>
      <c r="C28" s="944" t="s">
        <v>917</v>
      </c>
      <c r="D28" s="945" t="s">
        <v>918</v>
      </c>
      <c r="E28" s="946">
        <v>619537.17000000004</v>
      </c>
      <c r="F28" s="947">
        <v>619537.17000000004</v>
      </c>
      <c r="G28" s="1049">
        <f>F28/E28</f>
        <v>1</v>
      </c>
      <c r="H28" s="947">
        <v>0</v>
      </c>
      <c r="I28" s="947">
        <v>0</v>
      </c>
      <c r="J28" s="948">
        <v>0</v>
      </c>
    </row>
    <row r="29" spans="1:10" ht="33.75" x14ac:dyDescent="0.2">
      <c r="A29" s="974"/>
      <c r="B29" s="1479"/>
      <c r="C29" s="762" t="s">
        <v>919</v>
      </c>
      <c r="D29" s="763" t="s">
        <v>918</v>
      </c>
      <c r="E29" s="935">
        <v>186505.73</v>
      </c>
      <c r="F29" s="932">
        <v>186505.73</v>
      </c>
      <c r="G29" s="1041">
        <f>F29/E29</f>
        <v>1</v>
      </c>
      <c r="H29" s="932">
        <v>0</v>
      </c>
      <c r="I29" s="932">
        <v>0</v>
      </c>
      <c r="J29" s="940">
        <v>0</v>
      </c>
    </row>
    <row r="30" spans="1:10" ht="21" customHeight="1" x14ac:dyDescent="0.2">
      <c r="A30" s="1018" t="s">
        <v>141</v>
      </c>
      <c r="B30" s="1023"/>
      <c r="C30" s="1023"/>
      <c r="D30" s="1024" t="s">
        <v>73</v>
      </c>
      <c r="E30" s="1025">
        <f>E31</f>
        <v>1224743</v>
      </c>
      <c r="F30" s="1025">
        <f t="shared" ref="F30:J30" si="14">F31</f>
        <v>1506939.7</v>
      </c>
      <c r="G30" s="1043">
        <f>F30/E30</f>
        <v>1.2304129927666456</v>
      </c>
      <c r="H30" s="1025">
        <f t="shared" si="14"/>
        <v>124707.56999999998</v>
      </c>
      <c r="I30" s="1025">
        <f t="shared" si="14"/>
        <v>48809.599999999999</v>
      </c>
      <c r="J30" s="1027">
        <f t="shared" si="14"/>
        <v>835.55</v>
      </c>
    </row>
    <row r="31" spans="1:10" ht="15" x14ac:dyDescent="0.2">
      <c r="A31" s="973"/>
      <c r="B31" s="994" t="s">
        <v>142</v>
      </c>
      <c r="C31" s="995"/>
      <c r="D31" s="996" t="s">
        <v>456</v>
      </c>
      <c r="E31" s="997">
        <f>SUM(E32:E42)</f>
        <v>1224743</v>
      </c>
      <c r="F31" s="997">
        <f t="shared" ref="F31:J31" si="15">SUM(F32:F42)</f>
        <v>1506939.7</v>
      </c>
      <c r="G31" s="1042">
        <f>F31/E31</f>
        <v>1.2304129927666456</v>
      </c>
      <c r="H31" s="997">
        <f t="shared" si="15"/>
        <v>124707.56999999998</v>
      </c>
      <c r="I31" s="997">
        <f t="shared" si="15"/>
        <v>48809.599999999999</v>
      </c>
      <c r="J31" s="998">
        <f t="shared" si="15"/>
        <v>835.55</v>
      </c>
    </row>
    <row r="32" spans="1:10" ht="22.5" x14ac:dyDescent="0.2">
      <c r="A32" s="974"/>
      <c r="B32" s="761"/>
      <c r="C32" s="762" t="s">
        <v>920</v>
      </c>
      <c r="D32" s="763" t="s">
        <v>921</v>
      </c>
      <c r="E32" s="935">
        <v>125400</v>
      </c>
      <c r="F32" s="932">
        <v>115019.19</v>
      </c>
      <c r="G32" s="1041">
        <f>F32/E32</f>
        <v>0.91721842105263163</v>
      </c>
      <c r="H32" s="932">
        <v>24839.67</v>
      </c>
      <c r="I32" s="932">
        <v>21537.69</v>
      </c>
      <c r="J32" s="940">
        <v>815.3</v>
      </c>
    </row>
    <row r="33" spans="1:10" x14ac:dyDescent="0.2">
      <c r="A33" s="974"/>
      <c r="B33" s="761"/>
      <c r="C33" s="762" t="s">
        <v>407</v>
      </c>
      <c r="D33" s="763" t="s">
        <v>408</v>
      </c>
      <c r="E33" s="935">
        <v>0</v>
      </c>
      <c r="F33" s="932">
        <v>130.80000000000001</v>
      </c>
      <c r="G33" s="1041">
        <v>0</v>
      </c>
      <c r="H33" s="932">
        <v>0</v>
      </c>
      <c r="I33" s="932">
        <v>0</v>
      </c>
      <c r="J33" s="940">
        <v>0</v>
      </c>
    </row>
    <row r="34" spans="1:10" ht="33.75" x14ac:dyDescent="0.2">
      <c r="A34" s="974"/>
      <c r="B34" s="761"/>
      <c r="C34" s="762" t="s">
        <v>922</v>
      </c>
      <c r="D34" s="763" t="s">
        <v>923</v>
      </c>
      <c r="E34" s="935">
        <v>190000</v>
      </c>
      <c r="F34" s="932">
        <v>190000</v>
      </c>
      <c r="G34" s="1041">
        <f t="shared" ref="G34:G42" si="16">F34/E34</f>
        <v>1</v>
      </c>
      <c r="H34" s="932">
        <v>0</v>
      </c>
      <c r="I34" s="932">
        <v>0</v>
      </c>
      <c r="J34" s="940">
        <v>0</v>
      </c>
    </row>
    <row r="35" spans="1:10" ht="45" x14ac:dyDescent="0.2">
      <c r="A35" s="974"/>
      <c r="B35" s="761"/>
      <c r="C35" s="762" t="s">
        <v>911</v>
      </c>
      <c r="D35" s="763" t="s">
        <v>912</v>
      </c>
      <c r="E35" s="935">
        <v>280000</v>
      </c>
      <c r="F35" s="932">
        <v>367449.31</v>
      </c>
      <c r="G35" s="1041">
        <f t="shared" si="16"/>
        <v>1.3123189642857143</v>
      </c>
      <c r="H35" s="932">
        <v>215.56</v>
      </c>
      <c r="I35" s="932">
        <v>60</v>
      </c>
      <c r="J35" s="940">
        <v>0</v>
      </c>
    </row>
    <row r="36" spans="1:10" ht="33.75" x14ac:dyDescent="0.2">
      <c r="A36" s="974"/>
      <c r="B36" s="761"/>
      <c r="C36" s="762" t="s">
        <v>924</v>
      </c>
      <c r="D36" s="763" t="s">
        <v>925</v>
      </c>
      <c r="E36" s="935">
        <v>4500</v>
      </c>
      <c r="F36" s="932">
        <v>6197.57</v>
      </c>
      <c r="G36" s="1041">
        <f t="shared" si="16"/>
        <v>1.3772377777777778</v>
      </c>
      <c r="H36" s="932">
        <v>11609.73</v>
      </c>
      <c r="I36" s="932">
        <v>521.33000000000004</v>
      </c>
      <c r="J36" s="940">
        <v>0</v>
      </c>
    </row>
    <row r="37" spans="1:10" ht="22.5" x14ac:dyDescent="0.2">
      <c r="A37" s="974"/>
      <c r="B37" s="761"/>
      <c r="C37" s="762" t="s">
        <v>926</v>
      </c>
      <c r="D37" s="763" t="s">
        <v>927</v>
      </c>
      <c r="E37" s="935">
        <v>600900</v>
      </c>
      <c r="F37" s="932">
        <v>805506.17</v>
      </c>
      <c r="G37" s="1041">
        <f t="shared" si="16"/>
        <v>1.3404995340322849</v>
      </c>
      <c r="H37" s="932">
        <v>63360.72</v>
      </c>
      <c r="I37" s="932">
        <v>13434.62</v>
      </c>
      <c r="J37" s="932">
        <v>20.25</v>
      </c>
    </row>
    <row r="38" spans="1:10" x14ac:dyDescent="0.2">
      <c r="A38" s="974"/>
      <c r="B38" s="761"/>
      <c r="C38" s="931" t="s">
        <v>987</v>
      </c>
      <c r="D38" s="763" t="s">
        <v>988</v>
      </c>
      <c r="E38" s="935">
        <v>0</v>
      </c>
      <c r="F38" s="932">
        <v>5126.47</v>
      </c>
      <c r="G38" s="1041">
        <v>0</v>
      </c>
      <c r="H38" s="932">
        <v>0</v>
      </c>
      <c r="I38" s="932">
        <v>0</v>
      </c>
      <c r="J38" s="932">
        <v>0</v>
      </c>
    </row>
    <row r="39" spans="1:10" x14ac:dyDescent="0.2">
      <c r="A39" s="974"/>
      <c r="B39" s="761"/>
      <c r="C39" s="762" t="s">
        <v>928</v>
      </c>
      <c r="D39" s="763" t="s">
        <v>929</v>
      </c>
      <c r="E39" s="935">
        <v>1000</v>
      </c>
      <c r="F39" s="932">
        <v>1536.17</v>
      </c>
      <c r="G39" s="1041">
        <f t="shared" si="16"/>
        <v>1.53617</v>
      </c>
      <c r="H39" s="932">
        <v>11425.93</v>
      </c>
      <c r="I39" s="932">
        <v>0</v>
      </c>
      <c r="J39" s="940">
        <v>0</v>
      </c>
    </row>
    <row r="40" spans="1:10" x14ac:dyDescent="0.2">
      <c r="A40" s="974"/>
      <c r="B40" s="761"/>
      <c r="C40" s="762" t="s">
        <v>930</v>
      </c>
      <c r="D40" s="763" t="s">
        <v>37</v>
      </c>
      <c r="E40" s="935">
        <v>8000</v>
      </c>
      <c r="F40" s="932">
        <v>3466.36</v>
      </c>
      <c r="G40" s="1041">
        <f t="shared" si="16"/>
        <v>0.43329500000000004</v>
      </c>
      <c r="H40" s="932">
        <v>13255.96</v>
      </c>
      <c r="I40" s="932">
        <v>13255.96</v>
      </c>
      <c r="J40" s="940">
        <v>0</v>
      </c>
    </row>
    <row r="41" spans="1:10" x14ac:dyDescent="0.2">
      <c r="A41" s="974"/>
      <c r="B41" s="761"/>
      <c r="C41" s="762" t="s">
        <v>931</v>
      </c>
      <c r="D41" s="763" t="s">
        <v>932</v>
      </c>
      <c r="E41" s="935">
        <v>8943</v>
      </c>
      <c r="F41" s="932">
        <v>6507.66</v>
      </c>
      <c r="G41" s="1041">
        <f t="shared" si="16"/>
        <v>0.72768198591076816</v>
      </c>
      <c r="H41" s="932">
        <v>0</v>
      </c>
      <c r="I41" s="932">
        <v>0</v>
      </c>
      <c r="J41" s="940">
        <v>0</v>
      </c>
    </row>
    <row r="42" spans="1:10" ht="33.75" x14ac:dyDescent="0.2">
      <c r="A42" s="974"/>
      <c r="B42" s="761"/>
      <c r="C42" s="762" t="s">
        <v>933</v>
      </c>
      <c r="D42" s="763" t="s">
        <v>934</v>
      </c>
      <c r="E42" s="935">
        <v>6000</v>
      </c>
      <c r="F42" s="932">
        <v>6000</v>
      </c>
      <c r="G42" s="1041">
        <f t="shared" si="16"/>
        <v>1</v>
      </c>
      <c r="H42" s="932">
        <v>0</v>
      </c>
      <c r="I42" s="932">
        <v>0</v>
      </c>
      <c r="J42" s="940">
        <v>0</v>
      </c>
    </row>
    <row r="43" spans="1:10" ht="20.25" customHeight="1" x14ac:dyDescent="0.2">
      <c r="A43" s="1018" t="s">
        <v>146</v>
      </c>
      <c r="B43" s="1023"/>
      <c r="C43" s="1023"/>
      <c r="D43" s="1024" t="s">
        <v>19</v>
      </c>
      <c r="E43" s="1025">
        <f>E44+E47</f>
        <v>126000</v>
      </c>
      <c r="F43" s="1025">
        <f t="shared" ref="F43:J43" si="17">F44+F47</f>
        <v>126968.9</v>
      </c>
      <c r="G43" s="1043">
        <f>F43/E43</f>
        <v>1.0076896825396824</v>
      </c>
      <c r="H43" s="1026">
        <f t="shared" si="17"/>
        <v>8558.6</v>
      </c>
      <c r="I43" s="1026">
        <f t="shared" si="17"/>
        <v>8558.6</v>
      </c>
      <c r="J43" s="1026">
        <f t="shared" si="17"/>
        <v>0</v>
      </c>
    </row>
    <row r="44" spans="1:10" ht="15" x14ac:dyDescent="0.2">
      <c r="A44" s="973"/>
      <c r="B44" s="1003" t="s">
        <v>482</v>
      </c>
      <c r="C44" s="1004"/>
      <c r="D44" s="1005" t="s">
        <v>20</v>
      </c>
      <c r="E44" s="1006">
        <f>E45+E46</f>
        <v>124200</v>
      </c>
      <c r="F44" s="1006">
        <f t="shared" ref="F44:J44" si="18">F45+F46</f>
        <v>124274.4</v>
      </c>
      <c r="G44" s="1050">
        <f>F44/E44</f>
        <v>1.000599033816425</v>
      </c>
      <c r="H44" s="1006">
        <f t="shared" si="18"/>
        <v>0</v>
      </c>
      <c r="I44" s="1006">
        <f t="shared" si="18"/>
        <v>0</v>
      </c>
      <c r="J44" s="1007">
        <f t="shared" si="18"/>
        <v>0</v>
      </c>
    </row>
    <row r="45" spans="1:10" ht="33.75" x14ac:dyDescent="0.2">
      <c r="A45" s="974"/>
      <c r="B45" s="761"/>
      <c r="C45" s="944" t="s">
        <v>913</v>
      </c>
      <c r="D45" s="945" t="s">
        <v>10</v>
      </c>
      <c r="E45" s="982" t="s">
        <v>483</v>
      </c>
      <c r="F45" s="983">
        <v>124200</v>
      </c>
      <c r="G45" s="1051">
        <f>F45/E45</f>
        <v>1</v>
      </c>
      <c r="H45" s="947">
        <v>0</v>
      </c>
      <c r="I45" s="947">
        <v>0</v>
      </c>
      <c r="J45" s="948">
        <v>0</v>
      </c>
    </row>
    <row r="46" spans="1:10" ht="33.75" x14ac:dyDescent="0.2">
      <c r="A46" s="974"/>
      <c r="B46" s="761"/>
      <c r="C46" s="762" t="s">
        <v>726</v>
      </c>
      <c r="D46" s="951" t="s">
        <v>994</v>
      </c>
      <c r="E46" s="954">
        <v>0</v>
      </c>
      <c r="F46" s="932">
        <v>74.400000000000006</v>
      </c>
      <c r="G46" s="1052">
        <v>0</v>
      </c>
      <c r="H46" s="932">
        <v>0</v>
      </c>
      <c r="I46" s="932">
        <v>0</v>
      </c>
      <c r="J46" s="940">
        <v>0</v>
      </c>
    </row>
    <row r="47" spans="1:10" ht="15" x14ac:dyDescent="0.2">
      <c r="A47" s="973"/>
      <c r="B47" s="994" t="s">
        <v>147</v>
      </c>
      <c r="C47" s="995"/>
      <c r="D47" s="996" t="s">
        <v>496</v>
      </c>
      <c r="E47" s="992">
        <f>SUM(E48:E51)</f>
        <v>1800</v>
      </c>
      <c r="F47" s="992">
        <f t="shared" ref="F47:J47" si="19">SUM(F48:F51)</f>
        <v>2694.5</v>
      </c>
      <c r="G47" s="1040">
        <f>F47/E47</f>
        <v>1.4969444444444444</v>
      </c>
      <c r="H47" s="992">
        <f t="shared" si="19"/>
        <v>8558.6</v>
      </c>
      <c r="I47" s="992">
        <f t="shared" si="19"/>
        <v>8558.6</v>
      </c>
      <c r="J47" s="1008">
        <f t="shared" si="19"/>
        <v>0</v>
      </c>
    </row>
    <row r="48" spans="1:10" ht="22.5" x14ac:dyDescent="0.2">
      <c r="A48" s="974"/>
      <c r="B48" s="761"/>
      <c r="C48" s="762" t="s">
        <v>935</v>
      </c>
      <c r="D48" s="763" t="s">
        <v>936</v>
      </c>
      <c r="E48" s="935">
        <v>1000</v>
      </c>
      <c r="F48" s="932">
        <v>1800</v>
      </c>
      <c r="G48" s="1041">
        <f>F48/E48</f>
        <v>1.8</v>
      </c>
      <c r="H48" s="932">
        <v>8558.6</v>
      </c>
      <c r="I48" s="932">
        <v>8558.6</v>
      </c>
      <c r="J48" s="940">
        <v>0</v>
      </c>
    </row>
    <row r="49" spans="1:10" x14ac:dyDescent="0.2">
      <c r="A49" s="974"/>
      <c r="B49" s="761"/>
      <c r="C49" s="762" t="s">
        <v>407</v>
      </c>
      <c r="D49" s="763" t="s">
        <v>408</v>
      </c>
      <c r="E49" s="935">
        <v>200</v>
      </c>
      <c r="F49" s="932">
        <v>118.2</v>
      </c>
      <c r="G49" s="1041">
        <f t="shared" ref="G49:G51" si="20">F49/E49</f>
        <v>0.59099999999999997</v>
      </c>
      <c r="H49" s="932">
        <v>0</v>
      </c>
      <c r="I49" s="932">
        <v>0</v>
      </c>
      <c r="J49" s="940">
        <v>0</v>
      </c>
    </row>
    <row r="50" spans="1:10" x14ac:dyDescent="0.2">
      <c r="A50" s="974"/>
      <c r="B50" s="761"/>
      <c r="C50" s="925" t="s">
        <v>1030</v>
      </c>
      <c r="D50" s="763" t="s">
        <v>1036</v>
      </c>
      <c r="E50" s="935">
        <v>0</v>
      </c>
      <c r="F50" s="932">
        <v>76</v>
      </c>
      <c r="G50" s="1041">
        <v>0</v>
      </c>
      <c r="H50" s="932">
        <v>0</v>
      </c>
      <c r="I50" s="932">
        <v>0</v>
      </c>
      <c r="J50" s="940">
        <v>0</v>
      </c>
    </row>
    <row r="51" spans="1:10" x14ac:dyDescent="0.2">
      <c r="A51" s="974"/>
      <c r="B51" s="761"/>
      <c r="C51" s="762" t="s">
        <v>931</v>
      </c>
      <c r="D51" s="763" t="s">
        <v>932</v>
      </c>
      <c r="E51" s="935">
        <v>600</v>
      </c>
      <c r="F51" s="932">
        <v>700.3</v>
      </c>
      <c r="G51" s="1041">
        <f t="shared" si="20"/>
        <v>1.1671666666666667</v>
      </c>
      <c r="H51" s="932">
        <v>0</v>
      </c>
      <c r="I51" s="932">
        <v>0</v>
      </c>
      <c r="J51" s="940">
        <v>0</v>
      </c>
    </row>
    <row r="52" spans="1:10" ht="22.5" x14ac:dyDescent="0.2">
      <c r="A52" s="1018" t="s">
        <v>551</v>
      </c>
      <c r="B52" s="1023"/>
      <c r="C52" s="1023"/>
      <c r="D52" s="1024" t="s">
        <v>552</v>
      </c>
      <c r="E52" s="1025">
        <f>E53+E55+E57</f>
        <v>133206</v>
      </c>
      <c r="F52" s="1025">
        <f t="shared" ref="F52:J52" si="21">F53+F55+F57</f>
        <v>104406</v>
      </c>
      <c r="G52" s="1043">
        <f t="shared" ref="G52:G58" si="22">F52/E52</f>
        <v>0.7837935228142876</v>
      </c>
      <c r="H52" s="1026">
        <f t="shared" si="21"/>
        <v>0</v>
      </c>
      <c r="I52" s="1026">
        <f t="shared" si="21"/>
        <v>0</v>
      </c>
      <c r="J52" s="1026">
        <f t="shared" si="21"/>
        <v>0</v>
      </c>
    </row>
    <row r="53" spans="1:10" ht="22.5" x14ac:dyDescent="0.2">
      <c r="A53" s="973"/>
      <c r="B53" s="994" t="s">
        <v>553</v>
      </c>
      <c r="C53" s="995"/>
      <c r="D53" s="996" t="s">
        <v>554</v>
      </c>
      <c r="E53" s="997">
        <f>E54</f>
        <v>2930</v>
      </c>
      <c r="F53" s="997">
        <f t="shared" ref="F53:J53" si="23">F54</f>
        <v>2930</v>
      </c>
      <c r="G53" s="1042">
        <f t="shared" si="22"/>
        <v>1</v>
      </c>
      <c r="H53" s="993">
        <f t="shared" si="23"/>
        <v>0</v>
      </c>
      <c r="I53" s="993">
        <f t="shared" si="23"/>
        <v>0</v>
      </c>
      <c r="J53" s="993">
        <f t="shared" si="23"/>
        <v>0</v>
      </c>
    </row>
    <row r="54" spans="1:10" ht="33.75" x14ac:dyDescent="0.2">
      <c r="A54" s="974"/>
      <c r="B54" s="761"/>
      <c r="C54" s="762" t="s">
        <v>913</v>
      </c>
      <c r="D54" s="763" t="s">
        <v>10</v>
      </c>
      <c r="E54" s="935">
        <v>2930</v>
      </c>
      <c r="F54" s="932">
        <v>2930</v>
      </c>
      <c r="G54" s="1041">
        <f t="shared" si="22"/>
        <v>1</v>
      </c>
      <c r="H54" s="932">
        <v>0</v>
      </c>
      <c r="I54" s="932">
        <v>0</v>
      </c>
      <c r="J54" s="940">
        <v>0</v>
      </c>
    </row>
    <row r="55" spans="1:10" ht="33.75" x14ac:dyDescent="0.2">
      <c r="A55" s="973"/>
      <c r="B55" s="994" t="s">
        <v>558</v>
      </c>
      <c r="C55" s="995"/>
      <c r="D55" s="996" t="s">
        <v>23</v>
      </c>
      <c r="E55" s="997" t="str">
        <f>E56</f>
        <v>96 876,00</v>
      </c>
      <c r="F55" s="997">
        <f t="shared" ref="F55:J55" si="24">F56</f>
        <v>68076</v>
      </c>
      <c r="G55" s="1042">
        <f t="shared" si="22"/>
        <v>0.7027127461910071</v>
      </c>
      <c r="H55" s="993">
        <f t="shared" si="24"/>
        <v>0</v>
      </c>
      <c r="I55" s="993">
        <f t="shared" si="24"/>
        <v>0</v>
      </c>
      <c r="J55" s="993">
        <f t="shared" si="24"/>
        <v>0</v>
      </c>
    </row>
    <row r="56" spans="1:10" ht="33.75" x14ac:dyDescent="0.2">
      <c r="A56" s="974"/>
      <c r="B56" s="761"/>
      <c r="C56" s="762" t="s">
        <v>913</v>
      </c>
      <c r="D56" s="763" t="s">
        <v>10</v>
      </c>
      <c r="E56" s="935" t="s">
        <v>559</v>
      </c>
      <c r="F56" s="932">
        <v>68076</v>
      </c>
      <c r="G56" s="1041">
        <f t="shared" si="22"/>
        <v>0.7027127461910071</v>
      </c>
      <c r="H56" s="932">
        <v>0</v>
      </c>
      <c r="I56" s="932">
        <v>0</v>
      </c>
      <c r="J56" s="940">
        <v>0</v>
      </c>
    </row>
    <row r="57" spans="1:10" ht="15" x14ac:dyDescent="0.2">
      <c r="A57" s="973"/>
      <c r="B57" s="994" t="s">
        <v>566</v>
      </c>
      <c r="C57" s="995"/>
      <c r="D57" s="996" t="s">
        <v>26</v>
      </c>
      <c r="E57" s="997" t="str">
        <f>E58</f>
        <v>33 400,00</v>
      </c>
      <c r="F57" s="997">
        <f t="shared" ref="F57:J57" si="25">F58</f>
        <v>33400</v>
      </c>
      <c r="G57" s="1042">
        <f t="shared" si="22"/>
        <v>1</v>
      </c>
      <c r="H57" s="993">
        <f t="shared" si="25"/>
        <v>0</v>
      </c>
      <c r="I57" s="993">
        <f t="shared" si="25"/>
        <v>0</v>
      </c>
      <c r="J57" s="993">
        <f t="shared" si="25"/>
        <v>0</v>
      </c>
    </row>
    <row r="58" spans="1:10" ht="33.75" x14ac:dyDescent="0.2">
      <c r="A58" s="974"/>
      <c r="B58" s="761"/>
      <c r="C58" s="955" t="s">
        <v>913</v>
      </c>
      <c r="D58" s="956" t="s">
        <v>10</v>
      </c>
      <c r="E58" s="952" t="s">
        <v>567</v>
      </c>
      <c r="F58" s="953">
        <v>33400</v>
      </c>
      <c r="G58" s="1053">
        <f t="shared" si="22"/>
        <v>1</v>
      </c>
      <c r="H58" s="953">
        <v>0</v>
      </c>
      <c r="I58" s="953">
        <v>0</v>
      </c>
      <c r="J58" s="943">
        <v>0</v>
      </c>
    </row>
    <row r="59" spans="1:10" ht="22.5" x14ac:dyDescent="0.2">
      <c r="A59" s="1033" t="s">
        <v>152</v>
      </c>
      <c r="B59" s="1033"/>
      <c r="C59" s="1033"/>
      <c r="D59" s="1034" t="s">
        <v>81</v>
      </c>
      <c r="E59" s="1026">
        <f>E60</f>
        <v>0</v>
      </c>
      <c r="F59" s="1026">
        <f t="shared" ref="F59:J59" si="26">F60</f>
        <v>1397.15</v>
      </c>
      <c r="G59" s="1037">
        <v>0</v>
      </c>
      <c r="H59" s="1026">
        <f t="shared" si="26"/>
        <v>20266.990000000002</v>
      </c>
      <c r="I59" s="1026">
        <f t="shared" si="26"/>
        <v>0</v>
      </c>
      <c r="J59" s="1026">
        <f t="shared" si="26"/>
        <v>0</v>
      </c>
    </row>
    <row r="60" spans="1:10" x14ac:dyDescent="0.2">
      <c r="A60" s="975"/>
      <c r="B60" s="960" t="s">
        <v>157</v>
      </c>
      <c r="C60" s="960"/>
      <c r="D60" s="961" t="s">
        <v>82</v>
      </c>
      <c r="E60" s="962">
        <f>E61+E62</f>
        <v>0</v>
      </c>
      <c r="F60" s="962">
        <f t="shared" ref="F60:J60" si="27">F61+F62</f>
        <v>1397.15</v>
      </c>
      <c r="G60" s="1054">
        <f t="shared" si="27"/>
        <v>0</v>
      </c>
      <c r="H60" s="962">
        <f t="shared" si="27"/>
        <v>20266.990000000002</v>
      </c>
      <c r="I60" s="962">
        <f t="shared" si="27"/>
        <v>0</v>
      </c>
      <c r="J60" s="962">
        <f t="shared" si="27"/>
        <v>0</v>
      </c>
    </row>
    <row r="61" spans="1:10" x14ac:dyDescent="0.2">
      <c r="A61" s="974"/>
      <c r="B61" s="761"/>
      <c r="C61" s="931" t="s">
        <v>987</v>
      </c>
      <c r="D61" s="951" t="s">
        <v>988</v>
      </c>
      <c r="E61" s="954">
        <v>0</v>
      </c>
      <c r="F61" s="932">
        <v>1397.15</v>
      </c>
      <c r="G61" s="1052">
        <v>0</v>
      </c>
      <c r="H61" s="947">
        <v>135.99</v>
      </c>
      <c r="I61" s="947">
        <v>0</v>
      </c>
      <c r="J61" s="948">
        <v>0</v>
      </c>
    </row>
    <row r="62" spans="1:10" ht="56.25" x14ac:dyDescent="0.2">
      <c r="A62" s="984"/>
      <c r="B62" s="985"/>
      <c r="C62" s="977" t="s">
        <v>754</v>
      </c>
      <c r="D62" s="978" t="s">
        <v>990</v>
      </c>
      <c r="E62" s="954">
        <v>0</v>
      </c>
      <c r="F62" s="932">
        <v>0</v>
      </c>
      <c r="G62" s="1052">
        <v>0</v>
      </c>
      <c r="H62" s="932">
        <v>20131</v>
      </c>
      <c r="I62" s="932">
        <v>0</v>
      </c>
      <c r="J62" s="940">
        <v>0</v>
      </c>
    </row>
    <row r="63" spans="1:10" ht="33.75" x14ac:dyDescent="0.2">
      <c r="A63" s="1028" t="s">
        <v>937</v>
      </c>
      <c r="B63" s="1029"/>
      <c r="C63" s="1029"/>
      <c r="D63" s="1030" t="s">
        <v>938</v>
      </c>
      <c r="E63" s="1031">
        <f>E64+E67+E87+E93+E76</f>
        <v>18918325</v>
      </c>
      <c r="F63" s="1031">
        <f t="shared" ref="F63:J63" si="28">F64+F67+F87+F93+F76</f>
        <v>20240108.98</v>
      </c>
      <c r="G63" s="1046">
        <f>F63/E63</f>
        <v>1.0698679180107118</v>
      </c>
      <c r="H63" s="1032">
        <f t="shared" si="28"/>
        <v>3364717.6899999995</v>
      </c>
      <c r="I63" s="1032">
        <f t="shared" si="28"/>
        <v>2404927.59</v>
      </c>
      <c r="J63" s="1032">
        <f t="shared" si="28"/>
        <v>19544.03</v>
      </c>
    </row>
    <row r="64" spans="1:10" ht="15" x14ac:dyDescent="0.2">
      <c r="A64" s="973"/>
      <c r="B64" s="994" t="s">
        <v>939</v>
      </c>
      <c r="C64" s="999"/>
      <c r="D64" s="1000" t="s">
        <v>940</v>
      </c>
      <c r="E64" s="1001">
        <f>E65+E66</f>
        <v>42000</v>
      </c>
      <c r="F64" s="1001">
        <f t="shared" ref="F64:J64" si="29">F65+F66</f>
        <v>63328.380000000005</v>
      </c>
      <c r="G64" s="1047">
        <f>F64/E64</f>
        <v>1.5078185714285715</v>
      </c>
      <c r="H64" s="1001">
        <f t="shared" si="29"/>
        <v>51608.29</v>
      </c>
      <c r="I64" s="1001">
        <f t="shared" si="29"/>
        <v>51608.29</v>
      </c>
      <c r="J64" s="1002">
        <f t="shared" si="29"/>
        <v>0</v>
      </c>
    </row>
    <row r="65" spans="1:10" ht="22.5" x14ac:dyDescent="0.2">
      <c r="A65" s="974"/>
      <c r="B65" s="959"/>
      <c r="C65" s="957" t="s">
        <v>941</v>
      </c>
      <c r="D65" s="958" t="s">
        <v>942</v>
      </c>
      <c r="E65" s="954">
        <v>42000</v>
      </c>
      <c r="F65" s="932">
        <v>62788.83</v>
      </c>
      <c r="G65" s="1052">
        <f>F65/E65</f>
        <v>1.494972142857143</v>
      </c>
      <c r="H65" s="932">
        <v>51608.29</v>
      </c>
      <c r="I65" s="932">
        <v>51608.29</v>
      </c>
      <c r="J65" s="940">
        <v>0</v>
      </c>
    </row>
    <row r="66" spans="1:10" x14ac:dyDescent="0.2">
      <c r="A66" s="974"/>
      <c r="B66" s="959"/>
      <c r="C66" s="963" t="s">
        <v>928</v>
      </c>
      <c r="D66" s="763" t="s">
        <v>929</v>
      </c>
      <c r="E66" s="954">
        <v>0</v>
      </c>
      <c r="F66" s="932">
        <v>539.54999999999995</v>
      </c>
      <c r="G66" s="1052">
        <v>0</v>
      </c>
      <c r="H66" s="932">
        <v>0</v>
      </c>
      <c r="I66" s="932">
        <v>0</v>
      </c>
      <c r="J66" s="940">
        <v>0</v>
      </c>
    </row>
    <row r="67" spans="1:10" ht="33.75" x14ac:dyDescent="0.2">
      <c r="A67" s="973"/>
      <c r="B67" s="994" t="s">
        <v>943</v>
      </c>
      <c r="C67" s="990"/>
      <c r="D67" s="991" t="s">
        <v>944</v>
      </c>
      <c r="E67" s="992">
        <f>SUM(E68:E75)</f>
        <v>5353305</v>
      </c>
      <c r="F67" s="992">
        <f t="shared" ref="F67:J67" si="30">SUM(F68:F75)</f>
        <v>6331310.25</v>
      </c>
      <c r="G67" s="1040">
        <f>F67/E67</f>
        <v>1.1826918604488255</v>
      </c>
      <c r="H67" s="1009">
        <f t="shared" si="30"/>
        <v>1004687.45</v>
      </c>
      <c r="I67" s="1009">
        <f t="shared" si="30"/>
        <v>663923.44999999995</v>
      </c>
      <c r="J67" s="1009">
        <f t="shared" si="30"/>
        <v>60</v>
      </c>
    </row>
    <row r="68" spans="1:10" x14ac:dyDescent="0.2">
      <c r="A68" s="974"/>
      <c r="B68" s="761"/>
      <c r="C68" s="762" t="s">
        <v>945</v>
      </c>
      <c r="D68" s="763" t="s">
        <v>459</v>
      </c>
      <c r="E68" s="935">
        <v>4538542</v>
      </c>
      <c r="F68" s="932">
        <v>5499607</v>
      </c>
      <c r="G68" s="1041">
        <f>F68/E68</f>
        <v>1.2117563305572583</v>
      </c>
      <c r="H68" s="932">
        <v>546876.35</v>
      </c>
      <c r="I68" s="932">
        <v>540190.35</v>
      </c>
      <c r="J68" s="940">
        <v>15</v>
      </c>
    </row>
    <row r="69" spans="1:10" x14ac:dyDescent="0.2">
      <c r="A69" s="974"/>
      <c r="B69" s="761"/>
      <c r="C69" s="762" t="s">
        <v>946</v>
      </c>
      <c r="D69" s="763" t="s">
        <v>947</v>
      </c>
      <c r="E69" s="935">
        <v>108067</v>
      </c>
      <c r="F69" s="932">
        <v>93297.5</v>
      </c>
      <c r="G69" s="1041">
        <f t="shared" ref="G69:G75" si="31">F69/E69</f>
        <v>0.86333015629193</v>
      </c>
      <c r="H69" s="932">
        <v>65625.100000000006</v>
      </c>
      <c r="I69" s="932">
        <v>65625.100000000006</v>
      </c>
      <c r="J69" s="940">
        <v>42</v>
      </c>
    </row>
    <row r="70" spans="1:10" x14ac:dyDescent="0.2">
      <c r="A70" s="974"/>
      <c r="B70" s="761"/>
      <c r="C70" s="762" t="s">
        <v>948</v>
      </c>
      <c r="D70" s="763" t="s">
        <v>949</v>
      </c>
      <c r="E70" s="935">
        <v>116056</v>
      </c>
      <c r="F70" s="932">
        <v>113731</v>
      </c>
      <c r="G70" s="1041">
        <f t="shared" si="31"/>
        <v>0.97996656786378988</v>
      </c>
      <c r="H70" s="932">
        <v>3660</v>
      </c>
      <c r="I70" s="932">
        <v>3660</v>
      </c>
      <c r="J70" s="940">
        <v>3</v>
      </c>
    </row>
    <row r="71" spans="1:10" x14ac:dyDescent="0.2">
      <c r="A71" s="974"/>
      <c r="B71" s="761"/>
      <c r="C71" s="762" t="s">
        <v>950</v>
      </c>
      <c r="D71" s="763" t="s">
        <v>951</v>
      </c>
      <c r="E71" s="935">
        <v>26240</v>
      </c>
      <c r="F71" s="932">
        <v>26774</v>
      </c>
      <c r="G71" s="1041">
        <f t="shared" si="31"/>
        <v>1.0203506097560975</v>
      </c>
      <c r="H71" s="932">
        <v>54448</v>
      </c>
      <c r="I71" s="932">
        <v>54448</v>
      </c>
      <c r="J71" s="940">
        <v>0</v>
      </c>
    </row>
    <row r="72" spans="1:10" x14ac:dyDescent="0.2">
      <c r="A72" s="974"/>
      <c r="B72" s="761"/>
      <c r="C72" s="762" t="s">
        <v>952</v>
      </c>
      <c r="D72" s="763" t="s">
        <v>953</v>
      </c>
      <c r="E72" s="935">
        <v>5000</v>
      </c>
      <c r="F72" s="932">
        <v>3240.16</v>
      </c>
      <c r="G72" s="1041">
        <f t="shared" si="31"/>
        <v>0.64803199999999994</v>
      </c>
      <c r="H72" s="932">
        <v>0</v>
      </c>
      <c r="I72" s="932">
        <v>0</v>
      </c>
      <c r="J72" s="940">
        <v>0</v>
      </c>
    </row>
    <row r="73" spans="1:10" x14ac:dyDescent="0.2">
      <c r="A73" s="974"/>
      <c r="B73" s="761"/>
      <c r="C73" s="762" t="s">
        <v>407</v>
      </c>
      <c r="D73" s="763" t="s">
        <v>408</v>
      </c>
      <c r="E73" s="935">
        <v>400</v>
      </c>
      <c r="F73" s="932">
        <v>784</v>
      </c>
      <c r="G73" s="1041">
        <f t="shared" si="31"/>
        <v>1.96</v>
      </c>
      <c r="H73" s="932">
        <v>0</v>
      </c>
      <c r="I73" s="932">
        <v>0</v>
      </c>
      <c r="J73" s="940">
        <v>0</v>
      </c>
    </row>
    <row r="74" spans="1:10" x14ac:dyDescent="0.2">
      <c r="A74" s="974"/>
      <c r="B74" s="761"/>
      <c r="C74" s="762" t="s">
        <v>928</v>
      </c>
      <c r="D74" s="763" t="s">
        <v>929</v>
      </c>
      <c r="E74" s="935">
        <v>2000</v>
      </c>
      <c r="F74" s="932">
        <v>34165.589999999997</v>
      </c>
      <c r="G74" s="1041">
        <f t="shared" si="31"/>
        <v>17.082794999999997</v>
      </c>
      <c r="H74" s="932">
        <v>334078</v>
      </c>
      <c r="I74" s="932">
        <v>0</v>
      </c>
      <c r="J74" s="940">
        <v>0</v>
      </c>
    </row>
    <row r="75" spans="1:10" ht="22.5" x14ac:dyDescent="0.2">
      <c r="A75" s="974"/>
      <c r="B75" s="761"/>
      <c r="C75" s="762" t="s">
        <v>954</v>
      </c>
      <c r="D75" s="763" t="s">
        <v>955</v>
      </c>
      <c r="E75" s="935">
        <v>557000</v>
      </c>
      <c r="F75" s="932">
        <v>559711</v>
      </c>
      <c r="G75" s="1041">
        <f t="shared" si="31"/>
        <v>1.0048671454219031</v>
      </c>
      <c r="H75" s="932">
        <v>0</v>
      </c>
      <c r="I75" s="932">
        <v>0</v>
      </c>
      <c r="J75" s="940">
        <v>0</v>
      </c>
    </row>
    <row r="76" spans="1:10" ht="45" x14ac:dyDescent="0.2">
      <c r="A76" s="973"/>
      <c r="B76" s="994" t="s">
        <v>956</v>
      </c>
      <c r="C76" s="995"/>
      <c r="D76" s="996" t="s">
        <v>957</v>
      </c>
      <c r="E76" s="997">
        <f>SUM(E77:E86)</f>
        <v>4705174</v>
      </c>
      <c r="F76" s="997">
        <f t="shared" ref="F76:J76" si="32">SUM(F77:F86)</f>
        <v>4702291.8600000013</v>
      </c>
      <c r="G76" s="1042">
        <f>F76/E76</f>
        <v>0.99938745304637011</v>
      </c>
      <c r="H76" s="993">
        <f t="shared" si="32"/>
        <v>2075608.5499999998</v>
      </c>
      <c r="I76" s="993">
        <f t="shared" si="32"/>
        <v>1537174.2499999998</v>
      </c>
      <c r="J76" s="993">
        <f t="shared" si="32"/>
        <v>15448.03</v>
      </c>
    </row>
    <row r="77" spans="1:10" x14ac:dyDescent="0.2">
      <c r="A77" s="974"/>
      <c r="B77" s="761"/>
      <c r="C77" s="762" t="s">
        <v>945</v>
      </c>
      <c r="D77" s="763" t="s">
        <v>459</v>
      </c>
      <c r="E77" s="935">
        <v>3147626</v>
      </c>
      <c r="F77" s="932">
        <v>2848099.74</v>
      </c>
      <c r="G77" s="1041">
        <f>F77/E77</f>
        <v>0.90484058144137847</v>
      </c>
      <c r="H77" s="932">
        <v>1278785.68</v>
      </c>
      <c r="I77" s="932">
        <v>1277026.3799999999</v>
      </c>
      <c r="J77" s="940">
        <v>12137.1</v>
      </c>
    </row>
    <row r="78" spans="1:10" x14ac:dyDescent="0.2">
      <c r="A78" s="974"/>
      <c r="B78" s="761"/>
      <c r="C78" s="762" t="s">
        <v>946</v>
      </c>
      <c r="D78" s="763" t="s">
        <v>947</v>
      </c>
      <c r="E78" s="935">
        <v>681053</v>
      </c>
      <c r="F78" s="932">
        <v>614401.15</v>
      </c>
      <c r="G78" s="1041">
        <f t="shared" ref="G78:G86" si="33">F78/E78</f>
        <v>0.90213412172033602</v>
      </c>
      <c r="H78" s="932">
        <v>88271.98</v>
      </c>
      <c r="I78" s="932">
        <v>88271.98</v>
      </c>
      <c r="J78" s="940">
        <v>2510.5</v>
      </c>
    </row>
    <row r="79" spans="1:10" x14ac:dyDescent="0.2">
      <c r="A79" s="974"/>
      <c r="B79" s="761"/>
      <c r="C79" s="762" t="s">
        <v>948</v>
      </c>
      <c r="D79" s="763" t="s">
        <v>949</v>
      </c>
      <c r="E79" s="935">
        <v>6163</v>
      </c>
      <c r="F79" s="932">
        <v>6677.4</v>
      </c>
      <c r="G79" s="1041">
        <f t="shared" si="33"/>
        <v>1.0834658445562226</v>
      </c>
      <c r="H79" s="932">
        <v>1214.9000000000001</v>
      </c>
      <c r="I79" s="932">
        <v>1214.9000000000001</v>
      </c>
      <c r="J79" s="940">
        <v>34.4</v>
      </c>
    </row>
    <row r="80" spans="1:10" x14ac:dyDescent="0.2">
      <c r="A80" s="974"/>
      <c r="B80" s="761"/>
      <c r="C80" s="762" t="s">
        <v>950</v>
      </c>
      <c r="D80" s="763" t="s">
        <v>951</v>
      </c>
      <c r="E80" s="935">
        <v>319707</v>
      </c>
      <c r="F80" s="932">
        <v>316608.14</v>
      </c>
      <c r="G80" s="1041">
        <f t="shared" si="33"/>
        <v>0.99030718751857172</v>
      </c>
      <c r="H80" s="932">
        <v>159976.35</v>
      </c>
      <c r="I80" s="932">
        <v>159976.35</v>
      </c>
      <c r="J80" s="940">
        <v>516.03</v>
      </c>
    </row>
    <row r="81" spans="1:10" x14ac:dyDescent="0.2">
      <c r="A81" s="974"/>
      <c r="B81" s="761"/>
      <c r="C81" s="762" t="s">
        <v>958</v>
      </c>
      <c r="D81" s="763" t="s">
        <v>959</v>
      </c>
      <c r="E81" s="935">
        <v>66625</v>
      </c>
      <c r="F81" s="932">
        <v>168794.26</v>
      </c>
      <c r="G81" s="1041">
        <f t="shared" si="33"/>
        <v>2.5334973358348969</v>
      </c>
      <c r="H81" s="932">
        <v>9316.44</v>
      </c>
      <c r="I81" s="932">
        <v>9316.44</v>
      </c>
      <c r="J81" s="940">
        <v>0</v>
      </c>
    </row>
    <row r="82" spans="1:10" x14ac:dyDescent="0.2">
      <c r="A82" s="974"/>
      <c r="B82" s="761"/>
      <c r="C82" s="762" t="s">
        <v>960</v>
      </c>
      <c r="D82" s="763" t="s">
        <v>961</v>
      </c>
      <c r="E82" s="935">
        <v>125000</v>
      </c>
      <c r="F82" s="932">
        <v>94097</v>
      </c>
      <c r="G82" s="1041">
        <f t="shared" si="33"/>
        <v>0.752776</v>
      </c>
      <c r="H82" s="932">
        <v>0</v>
      </c>
      <c r="I82" s="932">
        <v>0</v>
      </c>
      <c r="J82" s="940">
        <v>0</v>
      </c>
    </row>
    <row r="83" spans="1:10" x14ac:dyDescent="0.2">
      <c r="A83" s="974"/>
      <c r="B83" s="761"/>
      <c r="C83" s="762" t="s">
        <v>952</v>
      </c>
      <c r="D83" s="763" t="s">
        <v>953</v>
      </c>
      <c r="E83" s="935">
        <v>310000</v>
      </c>
      <c r="F83" s="932">
        <v>588081.93999999994</v>
      </c>
      <c r="G83" s="1041">
        <f t="shared" si="33"/>
        <v>1.8970385161290322</v>
      </c>
      <c r="H83" s="932">
        <v>1030</v>
      </c>
      <c r="I83" s="932">
        <v>1030</v>
      </c>
      <c r="J83" s="940">
        <v>250</v>
      </c>
    </row>
    <row r="84" spans="1:10" x14ac:dyDescent="0.2">
      <c r="A84" s="974"/>
      <c r="B84" s="761"/>
      <c r="C84" s="925" t="s">
        <v>1037</v>
      </c>
      <c r="D84" s="763" t="s">
        <v>1038</v>
      </c>
      <c r="E84" s="935">
        <v>0</v>
      </c>
      <c r="F84" s="932">
        <v>22</v>
      </c>
      <c r="G84" s="1041">
        <v>0</v>
      </c>
      <c r="H84" s="932">
        <v>338.2</v>
      </c>
      <c r="I84" s="932">
        <v>338.2</v>
      </c>
      <c r="J84" s="940">
        <v>0</v>
      </c>
    </row>
    <row r="85" spans="1:10" x14ac:dyDescent="0.2">
      <c r="A85" s="974"/>
      <c r="B85" s="761"/>
      <c r="C85" s="762" t="s">
        <v>407</v>
      </c>
      <c r="D85" s="763" t="s">
        <v>408</v>
      </c>
      <c r="E85" s="935">
        <v>9000</v>
      </c>
      <c r="F85" s="932">
        <v>16723.23</v>
      </c>
      <c r="G85" s="1041">
        <f t="shared" si="33"/>
        <v>1.8581366666666665</v>
      </c>
      <c r="H85" s="932">
        <v>0</v>
      </c>
      <c r="I85" s="932">
        <v>0</v>
      </c>
      <c r="J85" s="940">
        <v>0</v>
      </c>
    </row>
    <row r="86" spans="1:10" x14ac:dyDescent="0.2">
      <c r="A86" s="974"/>
      <c r="B86" s="761"/>
      <c r="C86" s="762" t="s">
        <v>928</v>
      </c>
      <c r="D86" s="763" t="s">
        <v>929</v>
      </c>
      <c r="E86" s="935">
        <v>40000</v>
      </c>
      <c r="F86" s="932">
        <v>48787</v>
      </c>
      <c r="G86" s="1041">
        <f t="shared" si="33"/>
        <v>1.2196750000000001</v>
      </c>
      <c r="H86" s="932">
        <v>536675</v>
      </c>
      <c r="I86" s="932">
        <v>0</v>
      </c>
      <c r="J86" s="940">
        <v>0</v>
      </c>
    </row>
    <row r="87" spans="1:10" ht="22.5" x14ac:dyDescent="0.2">
      <c r="A87" s="973"/>
      <c r="B87" s="994" t="s">
        <v>962</v>
      </c>
      <c r="C87" s="995"/>
      <c r="D87" s="996" t="s">
        <v>415</v>
      </c>
      <c r="E87" s="997">
        <f>SUM(E88:E92)</f>
        <v>357000</v>
      </c>
      <c r="F87" s="997">
        <f t="shared" ref="F87:J87" si="34">SUM(F88:F92)</f>
        <v>337969.87999999989</v>
      </c>
      <c r="G87" s="1042">
        <f>F87/E87</f>
        <v>0.94669434173669431</v>
      </c>
      <c r="H87" s="997">
        <f t="shared" si="34"/>
        <v>232813.4</v>
      </c>
      <c r="I87" s="997">
        <f t="shared" si="34"/>
        <v>152221.6</v>
      </c>
      <c r="J87" s="998">
        <f t="shared" si="34"/>
        <v>1050</v>
      </c>
    </row>
    <row r="88" spans="1:10" x14ac:dyDescent="0.2">
      <c r="A88" s="974"/>
      <c r="B88" s="761"/>
      <c r="C88" s="762" t="s">
        <v>963</v>
      </c>
      <c r="D88" s="763" t="s">
        <v>964</v>
      </c>
      <c r="E88" s="935">
        <v>47000</v>
      </c>
      <c r="F88" s="932">
        <v>45935.6</v>
      </c>
      <c r="G88" s="1041">
        <f>F88/E88</f>
        <v>0.97735319148936162</v>
      </c>
      <c r="H88" s="932">
        <v>0</v>
      </c>
      <c r="I88" s="932">
        <v>0</v>
      </c>
      <c r="J88" s="940">
        <v>0</v>
      </c>
    </row>
    <row r="89" spans="1:10" x14ac:dyDescent="0.2">
      <c r="A89" s="974"/>
      <c r="B89" s="761"/>
      <c r="C89" s="977" t="s">
        <v>965</v>
      </c>
      <c r="D89" s="978" t="s">
        <v>966</v>
      </c>
      <c r="E89" s="979">
        <v>290000</v>
      </c>
      <c r="F89" s="932">
        <v>285963.84999999998</v>
      </c>
      <c r="G89" s="1041">
        <f t="shared" ref="G89:G90" si="35">F89/E89</f>
        <v>0.98608224137931022</v>
      </c>
      <c r="H89" s="932">
        <v>0</v>
      </c>
      <c r="I89" s="932">
        <v>0</v>
      </c>
      <c r="J89" s="940">
        <v>1050</v>
      </c>
    </row>
    <row r="90" spans="1:10" ht="33.75" x14ac:dyDescent="0.2">
      <c r="A90" s="974"/>
      <c r="B90" s="761"/>
      <c r="C90" s="761" t="s">
        <v>915</v>
      </c>
      <c r="D90" s="986" t="s">
        <v>916</v>
      </c>
      <c r="E90" s="982">
        <v>20000</v>
      </c>
      <c r="F90" s="983">
        <v>5846.1</v>
      </c>
      <c r="G90" s="1041">
        <f t="shared" si="35"/>
        <v>0.29230500000000004</v>
      </c>
      <c r="H90" s="983">
        <v>155521.4</v>
      </c>
      <c r="I90" s="983">
        <v>152221.6</v>
      </c>
      <c r="J90" s="987">
        <v>0</v>
      </c>
    </row>
    <row r="91" spans="1:10" x14ac:dyDescent="0.2">
      <c r="A91" s="974"/>
      <c r="B91" s="959"/>
      <c r="C91" s="963" t="s">
        <v>407</v>
      </c>
      <c r="D91" s="763" t="s">
        <v>408</v>
      </c>
      <c r="E91" s="954">
        <v>0</v>
      </c>
      <c r="F91" s="932">
        <v>17.600000000000001</v>
      </c>
      <c r="G91" s="1041">
        <v>0</v>
      </c>
      <c r="H91" s="932">
        <v>0</v>
      </c>
      <c r="I91" s="932">
        <v>0</v>
      </c>
      <c r="J91" s="940">
        <v>0</v>
      </c>
    </row>
    <row r="92" spans="1:10" x14ac:dyDescent="0.2">
      <c r="A92" s="974"/>
      <c r="B92" s="959"/>
      <c r="C92" s="963" t="s">
        <v>928</v>
      </c>
      <c r="D92" s="763" t="s">
        <v>929</v>
      </c>
      <c r="E92" s="954">
        <v>0</v>
      </c>
      <c r="F92" s="932">
        <v>206.73</v>
      </c>
      <c r="G92" s="1041">
        <v>0</v>
      </c>
      <c r="H92" s="932">
        <v>77292</v>
      </c>
      <c r="I92" s="932">
        <v>0</v>
      </c>
      <c r="J92" s="940">
        <v>0</v>
      </c>
    </row>
    <row r="93" spans="1:10" ht="22.5" x14ac:dyDescent="0.2">
      <c r="A93" s="973"/>
      <c r="B93" s="994" t="s">
        <v>967</v>
      </c>
      <c r="C93" s="990"/>
      <c r="D93" s="991" t="s">
        <v>968</v>
      </c>
      <c r="E93" s="992">
        <f>SUM(E94:E95)</f>
        <v>8460846</v>
      </c>
      <c r="F93" s="992">
        <f t="shared" ref="F93:J93" si="36">SUM(F94:F95)</f>
        <v>8805208.6099999994</v>
      </c>
      <c r="G93" s="1040">
        <f t="shared" ref="G93:G102" si="37">F93/E93</f>
        <v>1.0407007301633902</v>
      </c>
      <c r="H93" s="1009">
        <f t="shared" si="36"/>
        <v>0</v>
      </c>
      <c r="I93" s="1009">
        <f t="shared" si="36"/>
        <v>0</v>
      </c>
      <c r="J93" s="1009">
        <f t="shared" si="36"/>
        <v>2986</v>
      </c>
    </row>
    <row r="94" spans="1:10" x14ac:dyDescent="0.2">
      <c r="A94" s="974"/>
      <c r="B94" s="761"/>
      <c r="C94" s="762" t="s">
        <v>969</v>
      </c>
      <c r="D94" s="763" t="s">
        <v>970</v>
      </c>
      <c r="E94" s="935">
        <v>7117846</v>
      </c>
      <c r="F94" s="932">
        <v>7196843</v>
      </c>
      <c r="G94" s="1041">
        <f t="shared" si="37"/>
        <v>1.0110984418600797</v>
      </c>
      <c r="H94" s="932">
        <v>0</v>
      </c>
      <c r="I94" s="932">
        <v>0</v>
      </c>
      <c r="J94" s="940">
        <v>2986</v>
      </c>
    </row>
    <row r="95" spans="1:10" x14ac:dyDescent="0.2">
      <c r="A95" s="974"/>
      <c r="B95" s="761"/>
      <c r="C95" s="762" t="s">
        <v>971</v>
      </c>
      <c r="D95" s="763" t="s">
        <v>972</v>
      </c>
      <c r="E95" s="935">
        <v>1343000</v>
      </c>
      <c r="F95" s="932">
        <v>1608365.61</v>
      </c>
      <c r="G95" s="1041">
        <f t="shared" si="37"/>
        <v>1.1975916679076695</v>
      </c>
      <c r="H95" s="932">
        <v>0</v>
      </c>
      <c r="I95" s="932">
        <v>0</v>
      </c>
      <c r="J95" s="940">
        <v>0</v>
      </c>
    </row>
    <row r="96" spans="1:10" ht="19.5" customHeight="1" x14ac:dyDescent="0.2">
      <c r="A96" s="1018" t="s">
        <v>600</v>
      </c>
      <c r="B96" s="1023"/>
      <c r="C96" s="1023"/>
      <c r="D96" s="1024" t="s">
        <v>391</v>
      </c>
      <c r="E96" s="1025">
        <f>E97+E99+E101+E107</f>
        <v>15923285.619999999</v>
      </c>
      <c r="F96" s="1025">
        <f t="shared" ref="F96:J96" si="38">F97+F99+F101+F107</f>
        <v>15939324.279999999</v>
      </c>
      <c r="G96" s="1043">
        <f t="shared" si="37"/>
        <v>1.0010072456390442</v>
      </c>
      <c r="H96" s="1026">
        <f t="shared" si="38"/>
        <v>5419.09</v>
      </c>
      <c r="I96" s="1026">
        <f t="shared" si="38"/>
        <v>456.08</v>
      </c>
      <c r="J96" s="1026">
        <f t="shared" si="38"/>
        <v>0</v>
      </c>
    </row>
    <row r="97" spans="1:10" ht="22.5" x14ac:dyDescent="0.2">
      <c r="A97" s="973"/>
      <c r="B97" s="994" t="s">
        <v>973</v>
      </c>
      <c r="C97" s="995"/>
      <c r="D97" s="996" t="s">
        <v>974</v>
      </c>
      <c r="E97" s="997">
        <f>E98</f>
        <v>12274606</v>
      </c>
      <c r="F97" s="997">
        <f t="shared" ref="F97:J97" si="39">F98</f>
        <v>12274606</v>
      </c>
      <c r="G97" s="1042">
        <f t="shared" si="37"/>
        <v>1</v>
      </c>
      <c r="H97" s="993">
        <f t="shared" si="39"/>
        <v>0</v>
      </c>
      <c r="I97" s="993">
        <f t="shared" si="39"/>
        <v>0</v>
      </c>
      <c r="J97" s="993">
        <f t="shared" si="39"/>
        <v>0</v>
      </c>
    </row>
    <row r="98" spans="1:10" x14ac:dyDescent="0.2">
      <c r="A98" s="974"/>
      <c r="B98" s="761"/>
      <c r="C98" s="762" t="s">
        <v>975</v>
      </c>
      <c r="D98" s="763" t="s">
        <v>976</v>
      </c>
      <c r="E98" s="935">
        <v>12274606</v>
      </c>
      <c r="F98" s="932">
        <v>12274606</v>
      </c>
      <c r="G98" s="1041">
        <f t="shared" si="37"/>
        <v>1</v>
      </c>
      <c r="H98" s="932">
        <v>0</v>
      </c>
      <c r="I98" s="932">
        <v>0</v>
      </c>
      <c r="J98" s="940">
        <v>0</v>
      </c>
    </row>
    <row r="99" spans="1:10" ht="15" x14ac:dyDescent="0.2">
      <c r="A99" s="973"/>
      <c r="B99" s="994" t="s">
        <v>977</v>
      </c>
      <c r="C99" s="995"/>
      <c r="D99" s="996" t="s">
        <v>978</v>
      </c>
      <c r="E99" s="997">
        <f>E100</f>
        <v>3237289</v>
      </c>
      <c r="F99" s="997">
        <f t="shared" ref="F99:J99" si="40">F100</f>
        <v>3237289</v>
      </c>
      <c r="G99" s="1042">
        <f t="shared" si="37"/>
        <v>1</v>
      </c>
      <c r="H99" s="993">
        <f t="shared" si="40"/>
        <v>0</v>
      </c>
      <c r="I99" s="993">
        <f t="shared" si="40"/>
        <v>0</v>
      </c>
      <c r="J99" s="993">
        <f t="shared" si="40"/>
        <v>0</v>
      </c>
    </row>
    <row r="100" spans="1:10" x14ac:dyDescent="0.2">
      <c r="A100" s="974"/>
      <c r="B100" s="942"/>
      <c r="C100" s="1010" t="s">
        <v>975</v>
      </c>
      <c r="D100" s="1011" t="s">
        <v>976</v>
      </c>
      <c r="E100" s="936">
        <v>3237289</v>
      </c>
      <c r="F100" s="1012">
        <v>3237289</v>
      </c>
      <c r="G100" s="1055">
        <f t="shared" si="37"/>
        <v>1</v>
      </c>
      <c r="H100" s="1012">
        <v>0</v>
      </c>
      <c r="I100" s="1012">
        <v>0</v>
      </c>
      <c r="J100" s="939">
        <v>0</v>
      </c>
    </row>
    <row r="101" spans="1:10" ht="15" x14ac:dyDescent="0.2">
      <c r="A101" s="973"/>
      <c r="B101" s="994" t="s">
        <v>979</v>
      </c>
      <c r="C101" s="995"/>
      <c r="D101" s="996" t="s">
        <v>392</v>
      </c>
      <c r="E101" s="997">
        <f>SUM(E102:E106)</f>
        <v>176435.62</v>
      </c>
      <c r="F101" s="997">
        <f t="shared" ref="F101:J101" si="41">SUM(F102:F106)</f>
        <v>192474.28</v>
      </c>
      <c r="G101" s="1042">
        <f t="shared" si="37"/>
        <v>1.0909037528816461</v>
      </c>
      <c r="H101" s="993">
        <f t="shared" si="41"/>
        <v>5419.09</v>
      </c>
      <c r="I101" s="993">
        <f t="shared" si="41"/>
        <v>456.08</v>
      </c>
      <c r="J101" s="993">
        <f t="shared" si="41"/>
        <v>0</v>
      </c>
    </row>
    <row r="102" spans="1:10" x14ac:dyDescent="0.2">
      <c r="A102" s="974"/>
      <c r="B102" s="761"/>
      <c r="C102" s="762" t="s">
        <v>930</v>
      </c>
      <c r="D102" s="763" t="s">
        <v>37</v>
      </c>
      <c r="E102" s="935">
        <v>75000</v>
      </c>
      <c r="F102" s="932">
        <v>70294.98</v>
      </c>
      <c r="G102" s="1041">
        <f t="shared" si="37"/>
        <v>0.93726639999999994</v>
      </c>
      <c r="H102" s="932">
        <v>0</v>
      </c>
      <c r="I102" s="932">
        <v>0</v>
      </c>
      <c r="J102" s="940">
        <v>0</v>
      </c>
    </row>
    <row r="103" spans="1:10" x14ac:dyDescent="0.2">
      <c r="A103" s="974"/>
      <c r="B103" s="761"/>
      <c r="C103" s="762" t="s">
        <v>980</v>
      </c>
      <c r="D103" s="763" t="s">
        <v>981</v>
      </c>
      <c r="E103" s="935">
        <v>5000</v>
      </c>
      <c r="F103" s="932">
        <v>5000</v>
      </c>
      <c r="G103" s="1041">
        <f t="shared" ref="G103:G106" si="42">F103/E103</f>
        <v>1</v>
      </c>
      <c r="H103" s="932">
        <v>0</v>
      </c>
      <c r="I103" s="932">
        <v>0</v>
      </c>
      <c r="J103" s="940">
        <v>0</v>
      </c>
    </row>
    <row r="104" spans="1:10" x14ac:dyDescent="0.2">
      <c r="A104" s="974"/>
      <c r="B104" s="761"/>
      <c r="C104" s="762" t="s">
        <v>931</v>
      </c>
      <c r="D104" s="763" t="s">
        <v>932</v>
      </c>
      <c r="E104" s="935">
        <v>15000</v>
      </c>
      <c r="F104" s="932">
        <v>35742.83</v>
      </c>
      <c r="G104" s="1041">
        <f t="shared" si="42"/>
        <v>2.3828553333333335</v>
      </c>
      <c r="H104" s="932">
        <v>5419.09</v>
      </c>
      <c r="I104" s="932">
        <v>456.08</v>
      </c>
      <c r="J104" s="940">
        <v>0</v>
      </c>
    </row>
    <row r="105" spans="1:10" ht="22.5" x14ac:dyDescent="0.2">
      <c r="A105" s="974"/>
      <c r="B105" s="761"/>
      <c r="C105" s="762" t="s">
        <v>982</v>
      </c>
      <c r="D105" s="763" t="s">
        <v>393</v>
      </c>
      <c r="E105" s="935">
        <v>60092.62</v>
      </c>
      <c r="F105" s="932">
        <v>60092.62</v>
      </c>
      <c r="G105" s="1041">
        <f t="shared" si="42"/>
        <v>1</v>
      </c>
      <c r="H105" s="932">
        <v>0</v>
      </c>
      <c r="I105" s="932">
        <v>0</v>
      </c>
      <c r="J105" s="940">
        <v>0</v>
      </c>
    </row>
    <row r="106" spans="1:10" ht="33.75" x14ac:dyDescent="0.2">
      <c r="A106" s="974"/>
      <c r="B106" s="761"/>
      <c r="C106" s="762" t="s">
        <v>983</v>
      </c>
      <c r="D106" s="763" t="s">
        <v>984</v>
      </c>
      <c r="E106" s="935">
        <v>21343</v>
      </c>
      <c r="F106" s="932">
        <v>21343.85</v>
      </c>
      <c r="G106" s="1041">
        <f t="shared" si="42"/>
        <v>1.0000398257039778</v>
      </c>
      <c r="H106" s="932">
        <v>0</v>
      </c>
      <c r="I106" s="932">
        <v>0</v>
      </c>
      <c r="J106" s="940">
        <v>0</v>
      </c>
    </row>
    <row r="107" spans="1:10" ht="15" x14ac:dyDescent="0.2">
      <c r="A107" s="973"/>
      <c r="B107" s="994" t="s">
        <v>985</v>
      </c>
      <c r="C107" s="995"/>
      <c r="D107" s="996" t="s">
        <v>986</v>
      </c>
      <c r="E107" s="997">
        <f>E108</f>
        <v>234955</v>
      </c>
      <c r="F107" s="997">
        <f t="shared" ref="F107:J107" si="43">F108</f>
        <v>234955</v>
      </c>
      <c r="G107" s="1042">
        <f>F107/E107</f>
        <v>1</v>
      </c>
      <c r="H107" s="993">
        <f t="shared" si="43"/>
        <v>0</v>
      </c>
      <c r="I107" s="993">
        <f t="shared" si="43"/>
        <v>0</v>
      </c>
      <c r="J107" s="993">
        <f t="shared" si="43"/>
        <v>0</v>
      </c>
    </row>
    <row r="108" spans="1:10" x14ac:dyDescent="0.2">
      <c r="A108" s="974"/>
      <c r="B108" s="761"/>
      <c r="C108" s="762" t="s">
        <v>975</v>
      </c>
      <c r="D108" s="763" t="s">
        <v>976</v>
      </c>
      <c r="E108" s="935">
        <v>234955</v>
      </c>
      <c r="F108" s="932">
        <v>234955</v>
      </c>
      <c r="G108" s="1041">
        <f>F108/E108</f>
        <v>1</v>
      </c>
      <c r="H108" s="932">
        <v>0</v>
      </c>
      <c r="I108" s="932">
        <v>0</v>
      </c>
      <c r="J108" s="940">
        <v>0</v>
      </c>
    </row>
    <row r="109" spans="1:10" ht="17.25" customHeight="1" x14ac:dyDescent="0.2">
      <c r="A109" s="1018" t="s">
        <v>163</v>
      </c>
      <c r="B109" s="1023"/>
      <c r="C109" s="1023"/>
      <c r="D109" s="1024" t="s">
        <v>27</v>
      </c>
      <c r="E109" s="1025">
        <f>E110+E116+E118+E128+E132</f>
        <v>1575621.65</v>
      </c>
      <c r="F109" s="1025">
        <f t="shared" ref="F109:J109" si="44">F110+F116+F118+F128+F132</f>
        <v>1562282.7999999998</v>
      </c>
      <c r="G109" s="1043">
        <f>F109/E109</f>
        <v>0.99153423031474586</v>
      </c>
      <c r="H109" s="1026">
        <f t="shared" si="44"/>
        <v>12846.400000000001</v>
      </c>
      <c r="I109" s="1026">
        <f t="shared" si="44"/>
        <v>12833.12</v>
      </c>
      <c r="J109" s="1026">
        <f t="shared" si="44"/>
        <v>0</v>
      </c>
    </row>
    <row r="110" spans="1:10" ht="15" x14ac:dyDescent="0.2">
      <c r="A110" s="973"/>
      <c r="B110" s="994" t="s">
        <v>606</v>
      </c>
      <c r="C110" s="999"/>
      <c r="D110" s="1000" t="s">
        <v>28</v>
      </c>
      <c r="E110" s="1001">
        <f>SUM(E111:E115)</f>
        <v>58557.65</v>
      </c>
      <c r="F110" s="1001">
        <f t="shared" ref="F110:J110" si="45">SUM(F111:F115)</f>
        <v>58424.67</v>
      </c>
      <c r="G110" s="1047">
        <f>F110/E110</f>
        <v>0.99772907553496426</v>
      </c>
      <c r="H110" s="1001">
        <f t="shared" si="45"/>
        <v>0</v>
      </c>
      <c r="I110" s="1001">
        <f t="shared" si="45"/>
        <v>0</v>
      </c>
      <c r="J110" s="1002">
        <f t="shared" si="45"/>
        <v>0</v>
      </c>
    </row>
    <row r="111" spans="1:10" ht="22.5" x14ac:dyDescent="0.2">
      <c r="A111" s="973"/>
      <c r="B111" s="964"/>
      <c r="C111" s="949" t="s">
        <v>935</v>
      </c>
      <c r="D111" s="950" t="s">
        <v>936</v>
      </c>
      <c r="E111" s="941">
        <v>0</v>
      </c>
      <c r="F111" s="941">
        <v>50</v>
      </c>
      <c r="G111" s="1048">
        <v>0</v>
      </c>
      <c r="H111" s="941">
        <v>0</v>
      </c>
      <c r="I111" s="941">
        <v>0</v>
      </c>
      <c r="J111" s="941">
        <v>0</v>
      </c>
    </row>
    <row r="112" spans="1:10" ht="45" x14ac:dyDescent="0.2">
      <c r="A112" s="974"/>
      <c r="B112" s="761"/>
      <c r="C112" s="944" t="s">
        <v>911</v>
      </c>
      <c r="D112" s="945" t="s">
        <v>912</v>
      </c>
      <c r="E112" s="946">
        <v>24985</v>
      </c>
      <c r="F112" s="947">
        <v>26243.81</v>
      </c>
      <c r="G112" s="1049">
        <f>F112/E112</f>
        <v>1.0503826295777468</v>
      </c>
      <c r="H112" s="947">
        <v>0</v>
      </c>
      <c r="I112" s="947">
        <v>0</v>
      </c>
      <c r="J112" s="948">
        <v>0</v>
      </c>
    </row>
    <row r="113" spans="1:10" x14ac:dyDescent="0.2">
      <c r="A113" s="974"/>
      <c r="B113" s="761"/>
      <c r="C113" s="977" t="s">
        <v>930</v>
      </c>
      <c r="D113" s="978" t="s">
        <v>37</v>
      </c>
      <c r="E113" s="979">
        <v>100</v>
      </c>
      <c r="F113" s="932">
        <v>90.69</v>
      </c>
      <c r="G113" s="1041">
        <f>F113/E113</f>
        <v>0.90689999999999993</v>
      </c>
      <c r="H113" s="932">
        <v>0</v>
      </c>
      <c r="I113" s="932">
        <v>0</v>
      </c>
      <c r="J113" s="940">
        <v>0</v>
      </c>
    </row>
    <row r="114" spans="1:10" ht="33.75" x14ac:dyDescent="0.2">
      <c r="A114" s="974"/>
      <c r="B114" s="761"/>
      <c r="C114" s="944" t="s">
        <v>913</v>
      </c>
      <c r="D114" s="945" t="s">
        <v>10</v>
      </c>
      <c r="E114" s="946">
        <v>23472.65</v>
      </c>
      <c r="F114" s="947">
        <v>22040.17</v>
      </c>
      <c r="G114" s="1041">
        <f t="shared" ref="G114:G115" si="46">F114/E114</f>
        <v>0.93897237849156345</v>
      </c>
      <c r="H114" s="947">
        <v>0</v>
      </c>
      <c r="I114" s="947">
        <v>0</v>
      </c>
      <c r="J114" s="948">
        <v>0</v>
      </c>
    </row>
    <row r="115" spans="1:10" ht="33.75" x14ac:dyDescent="0.2">
      <c r="A115" s="974"/>
      <c r="B115" s="761"/>
      <c r="C115" s="762" t="s">
        <v>933</v>
      </c>
      <c r="D115" s="763" t="s">
        <v>934</v>
      </c>
      <c r="E115" s="935">
        <v>10000</v>
      </c>
      <c r="F115" s="932">
        <v>10000</v>
      </c>
      <c r="G115" s="1041">
        <f t="shared" si="46"/>
        <v>1</v>
      </c>
      <c r="H115" s="932">
        <v>0</v>
      </c>
      <c r="I115" s="932">
        <v>0</v>
      </c>
      <c r="J115" s="940">
        <v>0</v>
      </c>
    </row>
    <row r="116" spans="1:10" ht="15" x14ac:dyDescent="0.2">
      <c r="A116" s="973"/>
      <c r="B116" s="994" t="s">
        <v>164</v>
      </c>
      <c r="C116" s="995"/>
      <c r="D116" s="996" t="s">
        <v>63</v>
      </c>
      <c r="E116" s="997">
        <f>E117</f>
        <v>204154</v>
      </c>
      <c r="F116" s="997">
        <f t="shared" ref="F116:J116" si="47">F117</f>
        <v>204154</v>
      </c>
      <c r="G116" s="1042">
        <f>F116/E116</f>
        <v>1</v>
      </c>
      <c r="H116" s="993">
        <f t="shared" si="47"/>
        <v>0</v>
      </c>
      <c r="I116" s="993">
        <f t="shared" si="47"/>
        <v>0</v>
      </c>
      <c r="J116" s="993">
        <f t="shared" si="47"/>
        <v>0</v>
      </c>
    </row>
    <row r="117" spans="1:10" ht="22.5" x14ac:dyDescent="0.2">
      <c r="A117" s="974"/>
      <c r="B117" s="761"/>
      <c r="C117" s="762" t="s">
        <v>982</v>
      </c>
      <c r="D117" s="763" t="s">
        <v>393</v>
      </c>
      <c r="E117" s="935">
        <v>204154</v>
      </c>
      <c r="F117" s="932">
        <v>204154</v>
      </c>
      <c r="G117" s="1041">
        <f>F117/E117</f>
        <v>1</v>
      </c>
      <c r="H117" s="932">
        <v>0</v>
      </c>
      <c r="I117" s="932">
        <v>0</v>
      </c>
      <c r="J117" s="940">
        <v>0</v>
      </c>
    </row>
    <row r="118" spans="1:10" ht="15" x14ac:dyDescent="0.2">
      <c r="A118" s="973"/>
      <c r="B118" s="994" t="s">
        <v>644</v>
      </c>
      <c r="C118" s="995"/>
      <c r="D118" s="996" t="s">
        <v>645</v>
      </c>
      <c r="E118" s="997">
        <f>SUM(E119:E127)</f>
        <v>983210</v>
      </c>
      <c r="F118" s="997">
        <f t="shared" ref="F118:J118" si="48">SUM(F119:F127)</f>
        <v>978023.73</v>
      </c>
      <c r="G118" s="1042">
        <f>F118/E118</f>
        <v>0.99472516552923584</v>
      </c>
      <c r="H118" s="993">
        <f t="shared" si="48"/>
        <v>13.28</v>
      </c>
      <c r="I118" s="993">
        <f t="shared" si="48"/>
        <v>0</v>
      </c>
      <c r="J118" s="993">
        <f t="shared" si="48"/>
        <v>0</v>
      </c>
    </row>
    <row r="119" spans="1:10" x14ac:dyDescent="0.2">
      <c r="A119" s="974"/>
      <c r="B119" s="761"/>
      <c r="C119" s="762" t="s">
        <v>407</v>
      </c>
      <c r="D119" s="763" t="s">
        <v>408</v>
      </c>
      <c r="E119" s="935">
        <v>107100</v>
      </c>
      <c r="F119" s="932">
        <v>104494</v>
      </c>
      <c r="G119" s="1041">
        <f>F119/E119</f>
        <v>0.97566760037348277</v>
      </c>
      <c r="H119" s="932">
        <v>0</v>
      </c>
      <c r="I119" s="932">
        <v>0</v>
      </c>
      <c r="J119" s="940">
        <v>0</v>
      </c>
    </row>
    <row r="120" spans="1:10" ht="45" x14ac:dyDescent="0.2">
      <c r="A120" s="974"/>
      <c r="B120" s="761"/>
      <c r="C120" s="762" t="s">
        <v>911</v>
      </c>
      <c r="D120" s="763" t="s">
        <v>912</v>
      </c>
      <c r="E120" s="935">
        <v>4340</v>
      </c>
      <c r="F120" s="932">
        <v>4275.4799999999996</v>
      </c>
      <c r="G120" s="1041">
        <f t="shared" ref="G120:G127" si="49">F120/E120</f>
        <v>0.98513364055299524</v>
      </c>
      <c r="H120" s="932">
        <v>0</v>
      </c>
      <c r="I120" s="932">
        <v>0</v>
      </c>
      <c r="J120" s="940">
        <v>0</v>
      </c>
    </row>
    <row r="121" spans="1:10" x14ac:dyDescent="0.2">
      <c r="A121" s="974"/>
      <c r="B121" s="761"/>
      <c r="C121" s="762" t="s">
        <v>987</v>
      </c>
      <c r="D121" s="763" t="s">
        <v>988</v>
      </c>
      <c r="E121" s="935">
        <v>265000</v>
      </c>
      <c r="F121" s="932">
        <v>252779.2</v>
      </c>
      <c r="G121" s="1041">
        <f t="shared" si="49"/>
        <v>0.95388377358490573</v>
      </c>
      <c r="H121" s="932">
        <v>0</v>
      </c>
      <c r="I121" s="932">
        <v>0</v>
      </c>
      <c r="J121" s="940">
        <v>0</v>
      </c>
    </row>
    <row r="122" spans="1:10" x14ac:dyDescent="0.2">
      <c r="A122" s="974"/>
      <c r="B122" s="761"/>
      <c r="C122" s="925" t="s">
        <v>1030</v>
      </c>
      <c r="D122" s="763" t="s">
        <v>1036</v>
      </c>
      <c r="E122" s="935">
        <v>0</v>
      </c>
      <c r="F122" s="932">
        <v>21.6</v>
      </c>
      <c r="G122" s="1041">
        <v>0</v>
      </c>
      <c r="H122" s="932">
        <v>0</v>
      </c>
      <c r="I122" s="932">
        <v>0</v>
      </c>
      <c r="J122" s="940">
        <v>0</v>
      </c>
    </row>
    <row r="123" spans="1:10" ht="45" x14ac:dyDescent="0.2">
      <c r="A123" s="974"/>
      <c r="B123" s="761"/>
      <c r="C123" s="762" t="s">
        <v>992</v>
      </c>
      <c r="D123" s="763" t="s">
        <v>993</v>
      </c>
      <c r="E123" s="935">
        <v>0</v>
      </c>
      <c r="F123" s="932">
        <v>549</v>
      </c>
      <c r="G123" s="1041">
        <v>0</v>
      </c>
      <c r="H123" s="932">
        <v>0</v>
      </c>
      <c r="I123" s="932">
        <v>0</v>
      </c>
      <c r="J123" s="940">
        <v>0</v>
      </c>
    </row>
    <row r="124" spans="1:10" x14ac:dyDescent="0.2">
      <c r="A124" s="974"/>
      <c r="B124" s="761"/>
      <c r="C124" s="762" t="s">
        <v>931</v>
      </c>
      <c r="D124" s="763" t="s">
        <v>932</v>
      </c>
      <c r="E124" s="935">
        <v>3700</v>
      </c>
      <c r="F124" s="932">
        <v>2725.57</v>
      </c>
      <c r="G124" s="1041">
        <f t="shared" si="49"/>
        <v>0.73664054054054062</v>
      </c>
      <c r="H124" s="932">
        <v>0</v>
      </c>
      <c r="I124" s="932">
        <v>0</v>
      </c>
      <c r="J124" s="940">
        <v>0</v>
      </c>
    </row>
    <row r="125" spans="1:10" ht="22.5" x14ac:dyDescent="0.2">
      <c r="A125" s="974"/>
      <c r="B125" s="761"/>
      <c r="C125" s="762" t="s">
        <v>982</v>
      </c>
      <c r="D125" s="763" t="s">
        <v>393</v>
      </c>
      <c r="E125" s="935">
        <v>565323</v>
      </c>
      <c r="F125" s="932">
        <v>565323</v>
      </c>
      <c r="G125" s="1041">
        <f t="shared" si="49"/>
        <v>1</v>
      </c>
      <c r="H125" s="932">
        <v>0</v>
      </c>
      <c r="I125" s="932">
        <v>0</v>
      </c>
      <c r="J125" s="940">
        <v>0</v>
      </c>
    </row>
    <row r="126" spans="1:10" ht="33.75" x14ac:dyDescent="0.2">
      <c r="A126" s="974"/>
      <c r="B126" s="761"/>
      <c r="C126" s="762" t="s">
        <v>440</v>
      </c>
      <c r="D126" s="763" t="s">
        <v>989</v>
      </c>
      <c r="E126" s="935">
        <v>5000</v>
      </c>
      <c r="F126" s="932">
        <v>15108.3</v>
      </c>
      <c r="G126" s="1041">
        <f t="shared" si="49"/>
        <v>3.0216599999999998</v>
      </c>
      <c r="H126" s="932">
        <v>0</v>
      </c>
      <c r="I126" s="932">
        <v>0</v>
      </c>
      <c r="J126" s="940">
        <v>0</v>
      </c>
    </row>
    <row r="127" spans="1:10" ht="56.25" x14ac:dyDescent="0.2">
      <c r="A127" s="974"/>
      <c r="B127" s="761"/>
      <c r="C127" s="762" t="s">
        <v>754</v>
      </c>
      <c r="D127" s="763" t="s">
        <v>990</v>
      </c>
      <c r="E127" s="935">
        <v>32747</v>
      </c>
      <c r="F127" s="932">
        <v>32747.58</v>
      </c>
      <c r="G127" s="1041">
        <f t="shared" si="49"/>
        <v>1.000017711546096</v>
      </c>
      <c r="H127" s="932">
        <v>13.28</v>
      </c>
      <c r="I127" s="932">
        <v>0</v>
      </c>
      <c r="J127" s="940">
        <v>0</v>
      </c>
    </row>
    <row r="128" spans="1:10" ht="15" x14ac:dyDescent="0.2">
      <c r="A128" s="973"/>
      <c r="B128" s="994" t="s">
        <v>669</v>
      </c>
      <c r="C128" s="995"/>
      <c r="D128" s="996" t="s">
        <v>65</v>
      </c>
      <c r="E128" s="997">
        <f>E129+E130+E131</f>
        <v>2700</v>
      </c>
      <c r="F128" s="997">
        <f t="shared" ref="F128:J128" si="50">F129+F130+F131</f>
        <v>3878</v>
      </c>
      <c r="G128" s="1042">
        <f>F128/E128</f>
        <v>1.4362962962962964</v>
      </c>
      <c r="H128" s="997">
        <f t="shared" si="50"/>
        <v>12833.12</v>
      </c>
      <c r="I128" s="997">
        <f t="shared" si="50"/>
        <v>12833.12</v>
      </c>
      <c r="J128" s="998">
        <f t="shared" si="50"/>
        <v>0</v>
      </c>
    </row>
    <row r="129" spans="1:10" ht="15" x14ac:dyDescent="0.2">
      <c r="A129" s="973"/>
      <c r="B129" s="942"/>
      <c r="C129" s="977" t="s">
        <v>407</v>
      </c>
      <c r="D129" s="978" t="s">
        <v>408</v>
      </c>
      <c r="E129" s="988">
        <v>0</v>
      </c>
      <c r="F129" s="980">
        <v>52</v>
      </c>
      <c r="G129" s="1044">
        <v>0</v>
      </c>
      <c r="H129" s="980">
        <v>0</v>
      </c>
      <c r="I129" s="980">
        <v>0</v>
      </c>
      <c r="J129" s="981">
        <v>0</v>
      </c>
    </row>
    <row r="130" spans="1:10" ht="45" x14ac:dyDescent="0.2">
      <c r="A130" s="974"/>
      <c r="B130" s="761"/>
      <c r="C130" s="944" t="s">
        <v>911</v>
      </c>
      <c r="D130" s="945" t="s">
        <v>912</v>
      </c>
      <c r="E130" s="946">
        <v>2700</v>
      </c>
      <c r="F130" s="947">
        <v>3826</v>
      </c>
      <c r="G130" s="1044">
        <f t="shared" ref="G130" si="51">F130/E130</f>
        <v>1.4170370370370371</v>
      </c>
      <c r="H130" s="947">
        <v>0</v>
      </c>
      <c r="I130" s="947">
        <v>0</v>
      </c>
      <c r="J130" s="948">
        <v>0</v>
      </c>
    </row>
    <row r="131" spans="1:10" ht="56.25" x14ac:dyDescent="0.2">
      <c r="A131" s="974"/>
      <c r="B131" s="761"/>
      <c r="C131" s="762" t="s">
        <v>754</v>
      </c>
      <c r="D131" s="763" t="s">
        <v>990</v>
      </c>
      <c r="E131" s="935">
        <v>0</v>
      </c>
      <c r="F131" s="932">
        <v>0</v>
      </c>
      <c r="G131" s="1044">
        <v>0</v>
      </c>
      <c r="H131" s="932">
        <v>12833.12</v>
      </c>
      <c r="I131" s="932">
        <v>12833.12</v>
      </c>
      <c r="J131" s="940">
        <v>0</v>
      </c>
    </row>
    <row r="132" spans="1:10" ht="15" x14ac:dyDescent="0.2">
      <c r="A132" s="973"/>
      <c r="B132" s="994" t="s">
        <v>167</v>
      </c>
      <c r="C132" s="995"/>
      <c r="D132" s="996" t="s">
        <v>710</v>
      </c>
      <c r="E132" s="997">
        <f>E133+E134+E135</f>
        <v>327000</v>
      </c>
      <c r="F132" s="997">
        <f t="shared" ref="F132:J132" si="52">F133+F134+F135</f>
        <v>317802.39999999997</v>
      </c>
      <c r="G132" s="1042">
        <f>F132/E132</f>
        <v>0.97187278287461765</v>
      </c>
      <c r="H132" s="993">
        <f t="shared" si="52"/>
        <v>0</v>
      </c>
      <c r="I132" s="993">
        <f t="shared" si="52"/>
        <v>0</v>
      </c>
      <c r="J132" s="993">
        <f t="shared" si="52"/>
        <v>0</v>
      </c>
    </row>
    <row r="133" spans="1:10" x14ac:dyDescent="0.2">
      <c r="A133" s="974"/>
      <c r="B133" s="761"/>
      <c r="C133" s="762" t="s">
        <v>987</v>
      </c>
      <c r="D133" s="763" t="s">
        <v>988</v>
      </c>
      <c r="E133" s="935" t="s">
        <v>991</v>
      </c>
      <c r="F133" s="932">
        <v>285205.93</v>
      </c>
      <c r="G133" s="1041">
        <f>F133/E133</f>
        <v>0.97008819727891149</v>
      </c>
      <c r="H133" s="932">
        <v>0</v>
      </c>
      <c r="I133" s="932">
        <v>0</v>
      </c>
      <c r="J133" s="940">
        <v>0</v>
      </c>
    </row>
    <row r="134" spans="1:10" x14ac:dyDescent="0.2">
      <c r="A134" s="974"/>
      <c r="B134" s="761"/>
      <c r="C134" s="762" t="s">
        <v>931</v>
      </c>
      <c r="D134" s="763" t="s">
        <v>932</v>
      </c>
      <c r="E134" s="935" t="s">
        <v>423</v>
      </c>
      <c r="F134" s="932">
        <v>14596.47</v>
      </c>
      <c r="G134" s="1041">
        <f t="shared" ref="G134:G135" si="53">F134/E134</f>
        <v>0.97309799999999991</v>
      </c>
      <c r="H134" s="932">
        <v>0</v>
      </c>
      <c r="I134" s="932">
        <v>0</v>
      </c>
      <c r="J134" s="940">
        <v>0</v>
      </c>
    </row>
    <row r="135" spans="1:10" ht="33.75" x14ac:dyDescent="0.2">
      <c r="A135" s="974"/>
      <c r="B135" s="761"/>
      <c r="C135" s="762" t="s">
        <v>933</v>
      </c>
      <c r="D135" s="763" t="s">
        <v>934</v>
      </c>
      <c r="E135" s="935" t="s">
        <v>582</v>
      </c>
      <c r="F135" s="932">
        <v>18000</v>
      </c>
      <c r="G135" s="1041">
        <f t="shared" si="53"/>
        <v>1</v>
      </c>
      <c r="H135" s="932">
        <v>0</v>
      </c>
      <c r="I135" s="932">
        <v>0</v>
      </c>
      <c r="J135" s="940">
        <v>0</v>
      </c>
    </row>
    <row r="136" spans="1:10" ht="18" customHeight="1" x14ac:dyDescent="0.2">
      <c r="A136" s="1018" t="s">
        <v>722</v>
      </c>
      <c r="B136" s="1023"/>
      <c r="C136" s="1023"/>
      <c r="D136" s="1024" t="s">
        <v>87</v>
      </c>
      <c r="E136" s="1025">
        <f>E137</f>
        <v>0</v>
      </c>
      <c r="F136" s="1025">
        <f t="shared" ref="F136:J136" si="54">F137</f>
        <v>0</v>
      </c>
      <c r="G136" s="1043">
        <f t="shared" si="54"/>
        <v>0</v>
      </c>
      <c r="H136" s="1025">
        <f t="shared" si="54"/>
        <v>1825.84</v>
      </c>
      <c r="I136" s="1025">
        <f t="shared" si="54"/>
        <v>498.69</v>
      </c>
      <c r="J136" s="1027">
        <f t="shared" si="54"/>
        <v>0</v>
      </c>
    </row>
    <row r="137" spans="1:10" ht="15" x14ac:dyDescent="0.2">
      <c r="A137" s="973"/>
      <c r="B137" s="994" t="s">
        <v>725</v>
      </c>
      <c r="C137" s="995"/>
      <c r="D137" s="996" t="s">
        <v>1043</v>
      </c>
      <c r="E137" s="997">
        <f>E138</f>
        <v>0</v>
      </c>
      <c r="F137" s="997">
        <f t="shared" ref="F137:J137" si="55">F138</f>
        <v>0</v>
      </c>
      <c r="G137" s="1042">
        <f t="shared" si="55"/>
        <v>0</v>
      </c>
      <c r="H137" s="997">
        <f t="shared" si="55"/>
        <v>1825.84</v>
      </c>
      <c r="I137" s="997">
        <f t="shared" si="55"/>
        <v>498.69</v>
      </c>
      <c r="J137" s="998">
        <f t="shared" si="55"/>
        <v>0</v>
      </c>
    </row>
    <row r="138" spans="1:10" ht="56.25" x14ac:dyDescent="0.2">
      <c r="A138" s="974"/>
      <c r="B138" s="761"/>
      <c r="C138" s="762" t="s">
        <v>754</v>
      </c>
      <c r="D138" s="763" t="s">
        <v>990</v>
      </c>
      <c r="E138" s="935">
        <v>0</v>
      </c>
      <c r="F138" s="932">
        <v>0</v>
      </c>
      <c r="G138" s="1041">
        <v>0</v>
      </c>
      <c r="H138" s="932">
        <v>1825.84</v>
      </c>
      <c r="I138" s="932">
        <v>498.69</v>
      </c>
      <c r="J138" s="940">
        <v>0</v>
      </c>
    </row>
    <row r="139" spans="1:10" ht="20.25" customHeight="1" x14ac:dyDescent="0.2">
      <c r="A139" s="1018" t="s">
        <v>738</v>
      </c>
      <c r="B139" s="1023"/>
      <c r="C139" s="1023"/>
      <c r="D139" s="1024" t="s">
        <v>30</v>
      </c>
      <c r="E139" s="1025">
        <f>E140+E142+E147+E151+E154+E156+E159+E161+E165+E167</f>
        <v>7287490.1399999997</v>
      </c>
      <c r="F139" s="1025">
        <f t="shared" ref="F139:J139" si="56">F140+F142+F147+F151+F154+F156+F159+F161+F165+F167</f>
        <v>7288555.0799999982</v>
      </c>
      <c r="G139" s="1043">
        <f t="shared" ref="G139:G162" si="57">F139/E139</f>
        <v>1.0001461326162424</v>
      </c>
      <c r="H139" s="1026">
        <f t="shared" si="56"/>
        <v>1983405.75</v>
      </c>
      <c r="I139" s="1026">
        <f t="shared" si="56"/>
        <v>1983405.75</v>
      </c>
      <c r="J139" s="1026">
        <f t="shared" si="56"/>
        <v>0</v>
      </c>
    </row>
    <row r="140" spans="1:10" ht="15" x14ac:dyDescent="0.2">
      <c r="A140" s="973"/>
      <c r="B140" s="994" t="s">
        <v>741</v>
      </c>
      <c r="C140" s="995"/>
      <c r="D140" s="996" t="s">
        <v>742</v>
      </c>
      <c r="E140" s="997">
        <f>E141</f>
        <v>53973</v>
      </c>
      <c r="F140" s="997">
        <f t="shared" ref="F140:J140" si="58">F141</f>
        <v>49713.33</v>
      </c>
      <c r="G140" s="1042">
        <f t="shared" si="57"/>
        <v>0.92107776110277362</v>
      </c>
      <c r="H140" s="993">
        <f t="shared" si="58"/>
        <v>0</v>
      </c>
      <c r="I140" s="993">
        <f t="shared" si="58"/>
        <v>0</v>
      </c>
      <c r="J140" s="993">
        <f t="shared" si="58"/>
        <v>0</v>
      </c>
    </row>
    <row r="141" spans="1:10" ht="22.5" x14ac:dyDescent="0.2">
      <c r="A141" s="974"/>
      <c r="B141" s="761"/>
      <c r="C141" s="762" t="s">
        <v>982</v>
      </c>
      <c r="D141" s="763" t="s">
        <v>393</v>
      </c>
      <c r="E141" s="935">
        <v>53973</v>
      </c>
      <c r="F141" s="932">
        <v>49713.33</v>
      </c>
      <c r="G141" s="1041">
        <f t="shared" si="57"/>
        <v>0.92107776110277362</v>
      </c>
      <c r="H141" s="932">
        <v>0</v>
      </c>
      <c r="I141" s="932">
        <v>0</v>
      </c>
      <c r="J141" s="940">
        <v>0</v>
      </c>
    </row>
    <row r="142" spans="1:10" ht="33.75" x14ac:dyDescent="0.2">
      <c r="A142" s="973"/>
      <c r="B142" s="994" t="s">
        <v>752</v>
      </c>
      <c r="C142" s="995"/>
      <c r="D142" s="996" t="s">
        <v>753</v>
      </c>
      <c r="E142" s="997">
        <f>SUM(E143:E146)</f>
        <v>6164099.1399999997</v>
      </c>
      <c r="F142" s="997">
        <f t="shared" ref="F142:J142" si="59">SUM(F143:F146)</f>
        <v>6173734.8099999996</v>
      </c>
      <c r="G142" s="1042">
        <f t="shared" si="57"/>
        <v>1.0015631919249113</v>
      </c>
      <c r="H142" s="993">
        <f t="shared" si="59"/>
        <v>1983405.75</v>
      </c>
      <c r="I142" s="993">
        <f t="shared" si="59"/>
        <v>1983405.75</v>
      </c>
      <c r="J142" s="993">
        <f t="shared" si="59"/>
        <v>0</v>
      </c>
    </row>
    <row r="143" spans="1:10" ht="45" x14ac:dyDescent="0.2">
      <c r="A143" s="974"/>
      <c r="B143" s="761"/>
      <c r="C143" s="762" t="s">
        <v>992</v>
      </c>
      <c r="D143" s="763" t="s">
        <v>993</v>
      </c>
      <c r="E143" s="935">
        <v>5785.14</v>
      </c>
      <c r="F143" s="932">
        <v>4855.7700000000004</v>
      </c>
      <c r="G143" s="1041">
        <f t="shared" si="57"/>
        <v>0.83935220236675345</v>
      </c>
      <c r="H143" s="932">
        <v>0</v>
      </c>
      <c r="I143" s="932">
        <v>0</v>
      </c>
      <c r="J143" s="940">
        <v>0</v>
      </c>
    </row>
    <row r="144" spans="1:10" ht="33.75" x14ac:dyDescent="0.2">
      <c r="A144" s="974"/>
      <c r="B144" s="761"/>
      <c r="C144" s="762" t="s">
        <v>913</v>
      </c>
      <c r="D144" s="763" t="s">
        <v>10</v>
      </c>
      <c r="E144" s="935">
        <v>6082450</v>
      </c>
      <c r="F144" s="932">
        <v>6082056.1299999999</v>
      </c>
      <c r="G144" s="1041">
        <f t="shared" si="57"/>
        <v>0.99993524484377183</v>
      </c>
      <c r="H144" s="932">
        <v>0</v>
      </c>
      <c r="I144" s="932">
        <v>0</v>
      </c>
      <c r="J144" s="940">
        <v>0</v>
      </c>
    </row>
    <row r="145" spans="1:10" ht="33.75" x14ac:dyDescent="0.2">
      <c r="A145" s="974"/>
      <c r="B145" s="761"/>
      <c r="C145" s="977" t="s">
        <v>726</v>
      </c>
      <c r="D145" s="978" t="s">
        <v>994</v>
      </c>
      <c r="E145" s="979">
        <v>59640</v>
      </c>
      <c r="F145" s="932">
        <v>72897.73</v>
      </c>
      <c r="G145" s="1041">
        <f t="shared" si="57"/>
        <v>1.2222959423205901</v>
      </c>
      <c r="H145" s="932">
        <v>1983405.75</v>
      </c>
      <c r="I145" s="932">
        <v>1983405.75</v>
      </c>
      <c r="J145" s="940">
        <v>0</v>
      </c>
    </row>
    <row r="146" spans="1:10" ht="56.25" x14ac:dyDescent="0.2">
      <c r="A146" s="974"/>
      <c r="B146" s="761"/>
      <c r="C146" s="944" t="s">
        <v>754</v>
      </c>
      <c r="D146" s="945" t="s">
        <v>990</v>
      </c>
      <c r="E146" s="946">
        <v>16224</v>
      </c>
      <c r="F146" s="947">
        <v>13925.18</v>
      </c>
      <c r="G146" s="1049">
        <f t="shared" si="57"/>
        <v>0.8583074457593689</v>
      </c>
      <c r="H146" s="947">
        <v>0</v>
      </c>
      <c r="I146" s="947">
        <v>0</v>
      </c>
      <c r="J146" s="948">
        <v>0</v>
      </c>
    </row>
    <row r="147" spans="1:10" ht="56.25" x14ac:dyDescent="0.2">
      <c r="A147" s="973"/>
      <c r="B147" s="994" t="s">
        <v>772</v>
      </c>
      <c r="C147" s="995"/>
      <c r="D147" s="996" t="s">
        <v>773</v>
      </c>
      <c r="E147" s="997">
        <f>SUM(E148:E150)</f>
        <v>40005</v>
      </c>
      <c r="F147" s="997">
        <f t="shared" ref="F147:J147" si="60">SUM(F148:F150)</f>
        <v>39842.020000000004</v>
      </c>
      <c r="G147" s="1042">
        <f t="shared" si="57"/>
        <v>0.995926009248844</v>
      </c>
      <c r="H147" s="993">
        <f t="shared" si="60"/>
        <v>0</v>
      </c>
      <c r="I147" s="993">
        <f t="shared" si="60"/>
        <v>0</v>
      </c>
      <c r="J147" s="993">
        <f t="shared" si="60"/>
        <v>0</v>
      </c>
    </row>
    <row r="148" spans="1:10" ht="33.75" x14ac:dyDescent="0.2">
      <c r="A148" s="974"/>
      <c r="B148" s="761"/>
      <c r="C148" s="762" t="s">
        <v>913</v>
      </c>
      <c r="D148" s="763" t="s">
        <v>10</v>
      </c>
      <c r="E148" s="935">
        <v>17035</v>
      </c>
      <c r="F148" s="932">
        <v>17035</v>
      </c>
      <c r="G148" s="1041">
        <f t="shared" si="57"/>
        <v>1</v>
      </c>
      <c r="H148" s="932">
        <v>0</v>
      </c>
      <c r="I148" s="932">
        <v>0</v>
      </c>
      <c r="J148" s="940">
        <v>0</v>
      </c>
    </row>
    <row r="149" spans="1:10" ht="22.5" x14ac:dyDescent="0.2">
      <c r="A149" s="974"/>
      <c r="B149" s="761"/>
      <c r="C149" s="762" t="s">
        <v>982</v>
      </c>
      <c r="D149" s="763" t="s">
        <v>393</v>
      </c>
      <c r="E149" s="935">
        <v>22920</v>
      </c>
      <c r="F149" s="932">
        <v>22790.86</v>
      </c>
      <c r="G149" s="1041">
        <f t="shared" si="57"/>
        <v>0.9943656195462478</v>
      </c>
      <c r="H149" s="932">
        <v>0</v>
      </c>
      <c r="I149" s="932">
        <v>0</v>
      </c>
      <c r="J149" s="940">
        <v>0</v>
      </c>
    </row>
    <row r="150" spans="1:10" ht="56.25" x14ac:dyDescent="0.2">
      <c r="A150" s="974"/>
      <c r="B150" s="761"/>
      <c r="C150" s="762" t="s">
        <v>754</v>
      </c>
      <c r="D150" s="763" t="s">
        <v>990</v>
      </c>
      <c r="E150" s="935">
        <v>50</v>
      </c>
      <c r="F150" s="932">
        <v>16.16</v>
      </c>
      <c r="G150" s="1041">
        <f t="shared" si="57"/>
        <v>0.32319999999999999</v>
      </c>
      <c r="H150" s="932">
        <v>0</v>
      </c>
      <c r="I150" s="932">
        <v>0</v>
      </c>
      <c r="J150" s="940">
        <v>0</v>
      </c>
    </row>
    <row r="151" spans="1:10" ht="22.5" x14ac:dyDescent="0.2">
      <c r="A151" s="973"/>
      <c r="B151" s="994" t="s">
        <v>777</v>
      </c>
      <c r="C151" s="995"/>
      <c r="D151" s="996" t="s">
        <v>397</v>
      </c>
      <c r="E151" s="997">
        <f>E152+E153</f>
        <v>213038</v>
      </c>
      <c r="F151" s="997">
        <f t="shared" ref="F151:J151" si="61">F152+F153</f>
        <v>213027</v>
      </c>
      <c r="G151" s="1042">
        <f t="shared" si="57"/>
        <v>0.99994836601920789</v>
      </c>
      <c r="H151" s="993">
        <f t="shared" si="61"/>
        <v>0</v>
      </c>
      <c r="I151" s="993">
        <f t="shared" si="61"/>
        <v>0</v>
      </c>
      <c r="J151" s="993">
        <f t="shared" si="61"/>
        <v>0</v>
      </c>
    </row>
    <row r="152" spans="1:10" ht="22.5" x14ac:dyDescent="0.2">
      <c r="A152" s="974"/>
      <c r="B152" s="761"/>
      <c r="C152" s="762" t="s">
        <v>982</v>
      </c>
      <c r="D152" s="763" t="s">
        <v>393</v>
      </c>
      <c r="E152" s="935">
        <v>173038</v>
      </c>
      <c r="F152" s="932">
        <v>173038</v>
      </c>
      <c r="G152" s="1041">
        <f t="shared" si="57"/>
        <v>1</v>
      </c>
      <c r="H152" s="932">
        <v>0</v>
      </c>
      <c r="I152" s="932">
        <v>0</v>
      </c>
      <c r="J152" s="940">
        <v>0</v>
      </c>
    </row>
    <row r="153" spans="1:10" ht="33.75" x14ac:dyDescent="0.2">
      <c r="A153" s="974"/>
      <c r="B153" s="761"/>
      <c r="C153" s="762" t="s">
        <v>933</v>
      </c>
      <c r="D153" s="763" t="s">
        <v>934</v>
      </c>
      <c r="E153" s="935">
        <v>40000</v>
      </c>
      <c r="F153" s="932">
        <v>39989</v>
      </c>
      <c r="G153" s="1041">
        <f t="shared" si="57"/>
        <v>0.99972499999999997</v>
      </c>
      <c r="H153" s="932">
        <v>0</v>
      </c>
      <c r="I153" s="932">
        <v>0</v>
      </c>
      <c r="J153" s="940">
        <v>0</v>
      </c>
    </row>
    <row r="154" spans="1:10" ht="15" x14ac:dyDescent="0.2">
      <c r="A154" s="973"/>
      <c r="B154" s="994" t="s">
        <v>779</v>
      </c>
      <c r="C154" s="995"/>
      <c r="D154" s="996" t="s">
        <v>41</v>
      </c>
      <c r="E154" s="997">
        <f>E155</f>
        <v>12710</v>
      </c>
      <c r="F154" s="997">
        <f t="shared" ref="F154:J154" si="62">F155</f>
        <v>10404.6</v>
      </c>
      <c r="G154" s="1042">
        <f t="shared" si="57"/>
        <v>0.81861526357199055</v>
      </c>
      <c r="H154" s="993">
        <f t="shared" si="62"/>
        <v>0</v>
      </c>
      <c r="I154" s="993">
        <f t="shared" si="62"/>
        <v>0</v>
      </c>
      <c r="J154" s="993">
        <f t="shared" si="62"/>
        <v>0</v>
      </c>
    </row>
    <row r="155" spans="1:10" ht="33.75" x14ac:dyDescent="0.2">
      <c r="A155" s="974"/>
      <c r="B155" s="761"/>
      <c r="C155" s="762" t="s">
        <v>913</v>
      </c>
      <c r="D155" s="763" t="s">
        <v>10</v>
      </c>
      <c r="E155" s="935">
        <v>12710</v>
      </c>
      <c r="F155" s="932">
        <v>10404.6</v>
      </c>
      <c r="G155" s="1041">
        <f t="shared" si="57"/>
        <v>0.81861526357199055</v>
      </c>
      <c r="H155" s="932">
        <v>0</v>
      </c>
      <c r="I155" s="932">
        <v>0</v>
      </c>
      <c r="J155" s="940">
        <v>0</v>
      </c>
    </row>
    <row r="156" spans="1:10" ht="15" x14ac:dyDescent="0.2">
      <c r="A156" s="973"/>
      <c r="B156" s="994" t="s">
        <v>784</v>
      </c>
      <c r="C156" s="995"/>
      <c r="D156" s="996" t="s">
        <v>398</v>
      </c>
      <c r="E156" s="997">
        <f>E157+E158</f>
        <v>258093</v>
      </c>
      <c r="F156" s="997">
        <f t="shared" ref="F156:J156" si="63">F157+F158</f>
        <v>257865.39</v>
      </c>
      <c r="G156" s="1042">
        <f t="shared" si="57"/>
        <v>0.9991181085887646</v>
      </c>
      <c r="H156" s="993">
        <f t="shared" si="63"/>
        <v>0</v>
      </c>
      <c r="I156" s="993">
        <f t="shared" si="63"/>
        <v>0</v>
      </c>
      <c r="J156" s="993">
        <f t="shared" si="63"/>
        <v>0</v>
      </c>
    </row>
    <row r="157" spans="1:10" ht="22.5" x14ac:dyDescent="0.2">
      <c r="A157" s="974"/>
      <c r="B157" s="761"/>
      <c r="C157" s="762" t="s">
        <v>982</v>
      </c>
      <c r="D157" s="763" t="s">
        <v>393</v>
      </c>
      <c r="E157" s="935" t="s">
        <v>995</v>
      </c>
      <c r="F157" s="932">
        <v>257593</v>
      </c>
      <c r="G157" s="1041">
        <f t="shared" si="57"/>
        <v>1</v>
      </c>
      <c r="H157" s="932">
        <v>0</v>
      </c>
      <c r="I157" s="932">
        <v>0</v>
      </c>
      <c r="J157" s="940">
        <v>0</v>
      </c>
    </row>
    <row r="158" spans="1:10" ht="56.25" x14ac:dyDescent="0.2">
      <c r="A158" s="974"/>
      <c r="B158" s="761"/>
      <c r="C158" s="762" t="s">
        <v>754</v>
      </c>
      <c r="D158" s="763" t="s">
        <v>990</v>
      </c>
      <c r="E158" s="935" t="s">
        <v>785</v>
      </c>
      <c r="F158" s="932">
        <v>272.39</v>
      </c>
      <c r="G158" s="1041">
        <f t="shared" si="57"/>
        <v>0.54477999999999993</v>
      </c>
      <c r="H158" s="932">
        <v>0</v>
      </c>
      <c r="I158" s="932">
        <v>0</v>
      </c>
      <c r="J158" s="940">
        <v>0</v>
      </c>
    </row>
    <row r="159" spans="1:10" ht="15" x14ac:dyDescent="0.2">
      <c r="A159" s="973"/>
      <c r="B159" s="994" t="s">
        <v>787</v>
      </c>
      <c r="C159" s="995"/>
      <c r="D159" s="996" t="s">
        <v>399</v>
      </c>
      <c r="E159" s="997" t="str">
        <f>E160</f>
        <v>113 433,00</v>
      </c>
      <c r="F159" s="997">
        <f t="shared" ref="F159:J159" si="64">F160</f>
        <v>113433</v>
      </c>
      <c r="G159" s="1042">
        <f t="shared" si="57"/>
        <v>1</v>
      </c>
      <c r="H159" s="993">
        <f t="shared" si="64"/>
        <v>0</v>
      </c>
      <c r="I159" s="993">
        <f t="shared" si="64"/>
        <v>0</v>
      </c>
      <c r="J159" s="993">
        <f t="shared" si="64"/>
        <v>0</v>
      </c>
    </row>
    <row r="160" spans="1:10" ht="22.5" x14ac:dyDescent="0.2">
      <c r="A160" s="974"/>
      <c r="B160" s="761"/>
      <c r="C160" s="762" t="s">
        <v>982</v>
      </c>
      <c r="D160" s="763" t="s">
        <v>393</v>
      </c>
      <c r="E160" s="935" t="s">
        <v>996</v>
      </c>
      <c r="F160" s="932">
        <v>113433</v>
      </c>
      <c r="G160" s="1041">
        <f t="shared" si="57"/>
        <v>1</v>
      </c>
      <c r="H160" s="932">
        <v>0</v>
      </c>
      <c r="I160" s="932">
        <v>0</v>
      </c>
      <c r="J160" s="940">
        <v>0</v>
      </c>
    </row>
    <row r="161" spans="1:10" ht="15" x14ac:dyDescent="0.2">
      <c r="A161" s="973"/>
      <c r="B161" s="994" t="s">
        <v>805</v>
      </c>
      <c r="C161" s="995"/>
      <c r="D161" s="996" t="s">
        <v>42</v>
      </c>
      <c r="E161" s="997">
        <f>E162+E163+E164</f>
        <v>69490</v>
      </c>
      <c r="F161" s="997">
        <f t="shared" ref="F161:J161" si="65">F162+F163+F164</f>
        <v>72735.47</v>
      </c>
      <c r="G161" s="1042">
        <f t="shared" si="57"/>
        <v>1.0467041300906605</v>
      </c>
      <c r="H161" s="993">
        <f t="shared" si="65"/>
        <v>0</v>
      </c>
      <c r="I161" s="993">
        <f t="shared" si="65"/>
        <v>0</v>
      </c>
      <c r="J161" s="993">
        <f t="shared" si="65"/>
        <v>0</v>
      </c>
    </row>
    <row r="162" spans="1:10" x14ac:dyDescent="0.2">
      <c r="A162" s="974"/>
      <c r="B162" s="761"/>
      <c r="C162" s="762" t="s">
        <v>987</v>
      </c>
      <c r="D162" s="763" t="s">
        <v>988</v>
      </c>
      <c r="E162" s="935" t="s">
        <v>997</v>
      </c>
      <c r="F162" s="932">
        <v>35224.949999999997</v>
      </c>
      <c r="G162" s="1041">
        <f t="shared" si="57"/>
        <v>1.1362887096774192</v>
      </c>
      <c r="H162" s="932">
        <v>0</v>
      </c>
      <c r="I162" s="932">
        <v>0</v>
      </c>
      <c r="J162" s="940">
        <v>0</v>
      </c>
    </row>
    <row r="163" spans="1:10" ht="33.75" x14ac:dyDescent="0.2">
      <c r="A163" s="974"/>
      <c r="B163" s="761"/>
      <c r="C163" s="762" t="s">
        <v>913</v>
      </c>
      <c r="D163" s="763" t="s">
        <v>10</v>
      </c>
      <c r="E163" s="935" t="s">
        <v>808</v>
      </c>
      <c r="F163" s="932">
        <v>37399</v>
      </c>
      <c r="G163" s="1041">
        <f t="shared" ref="G163:G164" si="66">F163/E163</f>
        <v>0.97647519582245434</v>
      </c>
      <c r="H163" s="932">
        <v>0</v>
      </c>
      <c r="I163" s="932">
        <v>0</v>
      </c>
      <c r="J163" s="940">
        <v>0</v>
      </c>
    </row>
    <row r="164" spans="1:10" ht="33.75" x14ac:dyDescent="0.2">
      <c r="A164" s="974"/>
      <c r="B164" s="761"/>
      <c r="C164" s="762" t="s">
        <v>726</v>
      </c>
      <c r="D164" s="763" t="s">
        <v>994</v>
      </c>
      <c r="E164" s="935" t="s">
        <v>998</v>
      </c>
      <c r="F164" s="932">
        <v>111.52</v>
      </c>
      <c r="G164" s="1041">
        <f t="shared" si="66"/>
        <v>0.58694736842105266</v>
      </c>
      <c r="H164" s="932">
        <v>0</v>
      </c>
      <c r="I164" s="932">
        <v>0</v>
      </c>
      <c r="J164" s="940">
        <v>0</v>
      </c>
    </row>
    <row r="165" spans="1:10" ht="15" x14ac:dyDescent="0.2">
      <c r="A165" s="973"/>
      <c r="B165" s="994" t="s">
        <v>810</v>
      </c>
      <c r="C165" s="995"/>
      <c r="D165" s="996" t="s">
        <v>43</v>
      </c>
      <c r="E165" s="997" t="str">
        <f>E166</f>
        <v>69 110,00</v>
      </c>
      <c r="F165" s="997">
        <f t="shared" ref="F165:J165" si="67">F166</f>
        <v>69110</v>
      </c>
      <c r="G165" s="1042">
        <f>F165/E165</f>
        <v>1</v>
      </c>
      <c r="H165" s="993">
        <f t="shared" si="67"/>
        <v>0</v>
      </c>
      <c r="I165" s="993">
        <f t="shared" si="67"/>
        <v>0</v>
      </c>
      <c r="J165" s="993">
        <f t="shared" si="67"/>
        <v>0</v>
      </c>
    </row>
    <row r="166" spans="1:10" ht="33.75" x14ac:dyDescent="0.2">
      <c r="A166" s="974"/>
      <c r="B166" s="761"/>
      <c r="C166" s="762" t="s">
        <v>913</v>
      </c>
      <c r="D166" s="763" t="s">
        <v>10</v>
      </c>
      <c r="E166" s="935" t="s">
        <v>811</v>
      </c>
      <c r="F166" s="932">
        <v>69110</v>
      </c>
      <c r="G166" s="1041">
        <f>F166/E166</f>
        <v>1</v>
      </c>
      <c r="H166" s="932">
        <v>0</v>
      </c>
      <c r="I166" s="932">
        <v>0</v>
      </c>
      <c r="J166" s="940">
        <v>0</v>
      </c>
    </row>
    <row r="167" spans="1:10" ht="15" x14ac:dyDescent="0.2">
      <c r="A167" s="973"/>
      <c r="B167" s="994" t="s">
        <v>812</v>
      </c>
      <c r="C167" s="995"/>
      <c r="D167" s="996" t="s">
        <v>9</v>
      </c>
      <c r="E167" s="997">
        <f>E168+E169+E170</f>
        <v>293539</v>
      </c>
      <c r="F167" s="997">
        <f t="shared" ref="F167:J167" si="68">F168+F169+F170</f>
        <v>288689.46000000002</v>
      </c>
      <c r="G167" s="1042">
        <f>F167/E167</f>
        <v>0.98347906070402913</v>
      </c>
      <c r="H167" s="993">
        <f t="shared" si="68"/>
        <v>0</v>
      </c>
      <c r="I167" s="993">
        <f t="shared" si="68"/>
        <v>0</v>
      </c>
      <c r="J167" s="993">
        <f t="shared" si="68"/>
        <v>0</v>
      </c>
    </row>
    <row r="168" spans="1:10" ht="33.75" x14ac:dyDescent="0.2">
      <c r="A168" s="974"/>
      <c r="B168" s="761"/>
      <c r="C168" s="762" t="s">
        <v>913</v>
      </c>
      <c r="D168" s="763" t="s">
        <v>10</v>
      </c>
      <c r="E168" s="935" t="s">
        <v>999</v>
      </c>
      <c r="F168" s="932">
        <v>114839.46</v>
      </c>
      <c r="G168" s="1041">
        <f>F168/E168</f>
        <v>0.95948215792595815</v>
      </c>
      <c r="H168" s="932">
        <v>0</v>
      </c>
      <c r="I168" s="932">
        <v>0</v>
      </c>
      <c r="J168" s="940">
        <v>0</v>
      </c>
    </row>
    <row r="169" spans="1:10" ht="22.5" x14ac:dyDescent="0.2">
      <c r="A169" s="974"/>
      <c r="B169" s="761"/>
      <c r="C169" s="762" t="s">
        <v>982</v>
      </c>
      <c r="D169" s="763" t="s">
        <v>393</v>
      </c>
      <c r="E169" s="935" t="s">
        <v>1000</v>
      </c>
      <c r="F169" s="932">
        <v>152400</v>
      </c>
      <c r="G169" s="1041">
        <f t="shared" ref="G169:G170" si="69">F169/E169</f>
        <v>1</v>
      </c>
      <c r="H169" s="932">
        <v>0</v>
      </c>
      <c r="I169" s="932">
        <v>0</v>
      </c>
      <c r="J169" s="940">
        <v>0</v>
      </c>
    </row>
    <row r="170" spans="1:10" ht="33.75" x14ac:dyDescent="0.2">
      <c r="A170" s="974"/>
      <c r="B170" s="761"/>
      <c r="C170" s="762" t="s">
        <v>933</v>
      </c>
      <c r="D170" s="763" t="s">
        <v>934</v>
      </c>
      <c r="E170" s="935" t="s">
        <v>1001</v>
      </c>
      <c r="F170" s="932">
        <v>21450</v>
      </c>
      <c r="G170" s="1041">
        <f t="shared" si="69"/>
        <v>1</v>
      </c>
      <c r="H170" s="932">
        <v>0</v>
      </c>
      <c r="I170" s="932">
        <v>0</v>
      </c>
      <c r="J170" s="940">
        <v>0</v>
      </c>
    </row>
    <row r="171" spans="1:10" x14ac:dyDescent="0.2">
      <c r="A171" s="1018" t="s">
        <v>170</v>
      </c>
      <c r="B171" s="1023"/>
      <c r="C171" s="1023"/>
      <c r="D171" s="1024" t="s">
        <v>1040</v>
      </c>
      <c r="E171" s="1025">
        <f>E172</f>
        <v>0</v>
      </c>
      <c r="F171" s="1025">
        <f t="shared" ref="F171:J171" si="70">F172</f>
        <v>840</v>
      </c>
      <c r="G171" s="1043">
        <f t="shared" si="70"/>
        <v>0</v>
      </c>
      <c r="H171" s="1025">
        <f t="shared" si="70"/>
        <v>0</v>
      </c>
      <c r="I171" s="1025">
        <f t="shared" si="70"/>
        <v>0</v>
      </c>
      <c r="J171" s="1027">
        <f t="shared" si="70"/>
        <v>0</v>
      </c>
    </row>
    <row r="172" spans="1:10" ht="15" x14ac:dyDescent="0.2">
      <c r="A172" s="973"/>
      <c r="B172" s="994" t="s">
        <v>1039</v>
      </c>
      <c r="C172" s="995"/>
      <c r="D172" s="996" t="s">
        <v>1041</v>
      </c>
      <c r="E172" s="997">
        <f>E173</f>
        <v>0</v>
      </c>
      <c r="F172" s="997">
        <f t="shared" ref="F172" si="71">F173</f>
        <v>840</v>
      </c>
      <c r="G172" s="1042">
        <f t="shared" ref="G172" si="72">G173</f>
        <v>0</v>
      </c>
      <c r="H172" s="997">
        <f t="shared" ref="H172" si="73">H173</f>
        <v>0</v>
      </c>
      <c r="I172" s="997">
        <f t="shared" ref="I172" si="74">I173</f>
        <v>0</v>
      </c>
      <c r="J172" s="998">
        <f t="shared" ref="J172" si="75">J173</f>
        <v>0</v>
      </c>
    </row>
    <row r="173" spans="1:10" x14ac:dyDescent="0.2">
      <c r="A173" s="974"/>
      <c r="B173" s="761"/>
      <c r="C173" s="925" t="s">
        <v>407</v>
      </c>
      <c r="D173" s="763" t="s">
        <v>408</v>
      </c>
      <c r="E173" s="935">
        <v>0</v>
      </c>
      <c r="F173" s="932">
        <v>840</v>
      </c>
      <c r="G173" s="1041">
        <v>0</v>
      </c>
      <c r="H173" s="932">
        <v>0</v>
      </c>
      <c r="I173" s="932">
        <v>0</v>
      </c>
      <c r="J173" s="940">
        <v>0</v>
      </c>
    </row>
    <row r="174" spans="1:10" ht="18.75" customHeight="1" x14ac:dyDescent="0.2">
      <c r="A174" s="1018" t="s">
        <v>819</v>
      </c>
      <c r="B174" s="1023"/>
      <c r="C174" s="1023"/>
      <c r="D174" s="1024" t="s">
        <v>402</v>
      </c>
      <c r="E174" s="1025">
        <f>E175</f>
        <v>442091</v>
      </c>
      <c r="F174" s="1025">
        <f t="shared" ref="F174:J174" si="76">F175</f>
        <v>441992.08</v>
      </c>
      <c r="G174" s="1043">
        <f t="shared" ref="G174:G182" si="77">F174/E174</f>
        <v>0.9997762451621951</v>
      </c>
      <c r="H174" s="1026">
        <f t="shared" si="76"/>
        <v>0</v>
      </c>
      <c r="I174" s="1026">
        <f t="shared" si="76"/>
        <v>0</v>
      </c>
      <c r="J174" s="1026">
        <f t="shared" si="76"/>
        <v>0</v>
      </c>
    </row>
    <row r="175" spans="1:10" ht="15" x14ac:dyDescent="0.2">
      <c r="A175" s="973"/>
      <c r="B175" s="1003" t="s">
        <v>831</v>
      </c>
      <c r="C175" s="1004"/>
      <c r="D175" s="1005" t="s">
        <v>403</v>
      </c>
      <c r="E175" s="1006">
        <f>E176+E177</f>
        <v>442091</v>
      </c>
      <c r="F175" s="1006">
        <f t="shared" ref="F175:J175" si="78">F176+F177</f>
        <v>441992.08</v>
      </c>
      <c r="G175" s="1050">
        <f t="shared" si="77"/>
        <v>0.9997762451621951</v>
      </c>
      <c r="H175" s="993">
        <f t="shared" si="78"/>
        <v>0</v>
      </c>
      <c r="I175" s="993">
        <f t="shared" si="78"/>
        <v>0</v>
      </c>
      <c r="J175" s="993">
        <f t="shared" si="78"/>
        <v>0</v>
      </c>
    </row>
    <row r="176" spans="1:10" ht="22.5" x14ac:dyDescent="0.2">
      <c r="A176" s="974"/>
      <c r="B176" s="761"/>
      <c r="C176" s="944" t="s">
        <v>982</v>
      </c>
      <c r="D176" s="945" t="s">
        <v>393</v>
      </c>
      <c r="E176" s="946" t="s">
        <v>1002</v>
      </c>
      <c r="F176" s="947">
        <v>391688</v>
      </c>
      <c r="G176" s="1049">
        <f t="shared" si="77"/>
        <v>1</v>
      </c>
      <c r="H176" s="947">
        <v>0</v>
      </c>
      <c r="I176" s="947">
        <v>0</v>
      </c>
      <c r="J176" s="948">
        <v>0</v>
      </c>
    </row>
    <row r="177" spans="1:10" ht="45" x14ac:dyDescent="0.2">
      <c r="A177" s="974"/>
      <c r="B177" s="761"/>
      <c r="C177" s="762" t="s">
        <v>1003</v>
      </c>
      <c r="D177" s="763" t="s">
        <v>1004</v>
      </c>
      <c r="E177" s="935" t="s">
        <v>836</v>
      </c>
      <c r="F177" s="932">
        <v>50304.08</v>
      </c>
      <c r="G177" s="1049">
        <f t="shared" si="77"/>
        <v>0.99803741840763449</v>
      </c>
      <c r="H177" s="932">
        <v>0</v>
      </c>
      <c r="I177" s="932">
        <v>0</v>
      </c>
      <c r="J177" s="940">
        <v>0</v>
      </c>
    </row>
    <row r="178" spans="1:10" ht="20.25" customHeight="1" x14ac:dyDescent="0.2">
      <c r="A178" s="1018" t="s">
        <v>174</v>
      </c>
      <c r="B178" s="1023"/>
      <c r="C178" s="1023"/>
      <c r="D178" s="1024" t="s">
        <v>67</v>
      </c>
      <c r="E178" s="1025">
        <f>E179+E181+E186+E190</f>
        <v>4690971.1100000003</v>
      </c>
      <c r="F178" s="1025">
        <f t="shared" ref="F178:J178" si="79">F179+F181+F186+F190</f>
        <v>4802353.88</v>
      </c>
      <c r="G178" s="1043">
        <f t="shared" si="77"/>
        <v>1.0237440750301272</v>
      </c>
      <c r="H178" s="1026">
        <f t="shared" si="79"/>
        <v>261842.3</v>
      </c>
      <c r="I178" s="1026">
        <f t="shared" si="79"/>
        <v>227001.3</v>
      </c>
      <c r="J178" s="1026">
        <f t="shared" si="79"/>
        <v>5270.23</v>
      </c>
    </row>
    <row r="179" spans="1:10" ht="15" x14ac:dyDescent="0.2">
      <c r="A179" s="973"/>
      <c r="B179" s="994" t="s">
        <v>839</v>
      </c>
      <c r="C179" s="995"/>
      <c r="D179" s="996" t="s">
        <v>840</v>
      </c>
      <c r="E179" s="997" t="str">
        <f>E180</f>
        <v>1 914 371,11</v>
      </c>
      <c r="F179" s="997">
        <f t="shared" ref="F179:J179" si="80">F180</f>
        <v>1914371.11</v>
      </c>
      <c r="G179" s="1042">
        <f t="shared" si="77"/>
        <v>1</v>
      </c>
      <c r="H179" s="993">
        <f t="shared" si="80"/>
        <v>0</v>
      </c>
      <c r="I179" s="993">
        <f t="shared" si="80"/>
        <v>0</v>
      </c>
      <c r="J179" s="993">
        <f t="shared" si="80"/>
        <v>0</v>
      </c>
    </row>
    <row r="180" spans="1:10" ht="45" x14ac:dyDescent="0.2">
      <c r="A180" s="974"/>
      <c r="B180" s="761"/>
      <c r="C180" s="762" t="s">
        <v>1006</v>
      </c>
      <c r="D180" s="763" t="s">
        <v>1007</v>
      </c>
      <c r="E180" s="935" t="s">
        <v>1005</v>
      </c>
      <c r="F180" s="932">
        <v>1914371.11</v>
      </c>
      <c r="G180" s="1041">
        <f t="shared" si="77"/>
        <v>1</v>
      </c>
      <c r="H180" s="932">
        <v>0</v>
      </c>
      <c r="I180" s="932">
        <v>0</v>
      </c>
      <c r="J180" s="940">
        <v>0</v>
      </c>
    </row>
    <row r="181" spans="1:10" ht="15" x14ac:dyDescent="0.2">
      <c r="A181" s="973"/>
      <c r="B181" s="994" t="s">
        <v>846</v>
      </c>
      <c r="C181" s="995"/>
      <c r="D181" s="996" t="s">
        <v>68</v>
      </c>
      <c r="E181" s="997">
        <f>E182+E183+E184</f>
        <v>1561600</v>
      </c>
      <c r="F181" s="997">
        <f>F182+F183+F184+F185</f>
        <v>1610609.1400000001</v>
      </c>
      <c r="G181" s="1042">
        <f t="shared" si="77"/>
        <v>1.0313839267418035</v>
      </c>
      <c r="H181" s="997">
        <f t="shared" ref="H181:J181" si="81">H182+H183+H184+H185</f>
        <v>197768.59</v>
      </c>
      <c r="I181" s="997">
        <f t="shared" si="81"/>
        <v>196612.59</v>
      </c>
      <c r="J181" s="998">
        <f t="shared" si="81"/>
        <v>5270.23</v>
      </c>
    </row>
    <row r="182" spans="1:10" ht="33.75" x14ac:dyDescent="0.2">
      <c r="A182" s="974"/>
      <c r="B182" s="761"/>
      <c r="C182" s="762" t="s">
        <v>915</v>
      </c>
      <c r="D182" s="763" t="s">
        <v>916</v>
      </c>
      <c r="E182" s="935" t="s">
        <v>1008</v>
      </c>
      <c r="F182" s="932">
        <v>1606513.01</v>
      </c>
      <c r="G182" s="1041">
        <f t="shared" si="77"/>
        <v>1.0324633740359896</v>
      </c>
      <c r="H182" s="932">
        <v>197028.59</v>
      </c>
      <c r="I182" s="932">
        <v>196612.59</v>
      </c>
      <c r="J182" s="940">
        <v>5170.2299999999996</v>
      </c>
    </row>
    <row r="183" spans="1:10" x14ac:dyDescent="0.2">
      <c r="A183" s="974"/>
      <c r="B183" s="761"/>
      <c r="C183" s="762" t="s">
        <v>407</v>
      </c>
      <c r="D183" s="763" t="s">
        <v>408</v>
      </c>
      <c r="E183" s="935" t="s">
        <v>442</v>
      </c>
      <c r="F183" s="932">
        <v>3159.6</v>
      </c>
      <c r="G183" s="1041">
        <f t="shared" ref="G183:G184" si="82">F183/E183</f>
        <v>1.5797999999999999</v>
      </c>
      <c r="H183" s="932">
        <v>0</v>
      </c>
      <c r="I183" s="932">
        <v>0</v>
      </c>
      <c r="J183" s="940">
        <v>0</v>
      </c>
    </row>
    <row r="184" spans="1:10" ht="45" x14ac:dyDescent="0.2">
      <c r="A184" s="974"/>
      <c r="B184" s="761"/>
      <c r="C184" s="762" t="s">
        <v>911</v>
      </c>
      <c r="D184" s="763" t="s">
        <v>912</v>
      </c>
      <c r="E184" s="952" t="s">
        <v>465</v>
      </c>
      <c r="F184" s="953">
        <v>568.53</v>
      </c>
      <c r="G184" s="1041">
        <f t="shared" si="82"/>
        <v>0.15792499999999998</v>
      </c>
      <c r="H184" s="932">
        <v>0</v>
      </c>
      <c r="I184" s="932">
        <v>0</v>
      </c>
      <c r="J184" s="940">
        <v>100</v>
      </c>
    </row>
    <row r="185" spans="1:10" x14ac:dyDescent="0.2">
      <c r="A185" s="974"/>
      <c r="B185" s="761"/>
      <c r="C185" s="963" t="s">
        <v>928</v>
      </c>
      <c r="D185" s="951" t="s">
        <v>929</v>
      </c>
      <c r="E185" s="954">
        <v>0</v>
      </c>
      <c r="F185" s="932">
        <v>368</v>
      </c>
      <c r="G185" s="1041">
        <v>0</v>
      </c>
      <c r="H185" s="932">
        <v>740</v>
      </c>
      <c r="I185" s="932">
        <v>0</v>
      </c>
      <c r="J185" s="940">
        <v>0</v>
      </c>
    </row>
    <row r="186" spans="1:10" ht="22.5" x14ac:dyDescent="0.2">
      <c r="A186" s="973"/>
      <c r="B186" s="994" t="s">
        <v>859</v>
      </c>
      <c r="C186" s="995"/>
      <c r="D186" s="996" t="s">
        <v>406</v>
      </c>
      <c r="E186" s="1013">
        <f>E188+E187+E189</f>
        <v>215000</v>
      </c>
      <c r="F186" s="1013">
        <f t="shared" ref="F186:J186" si="83">F188+F187+F189</f>
        <v>277373.63</v>
      </c>
      <c r="G186" s="1056">
        <f>F186/E186</f>
        <v>1.2901099069767441</v>
      </c>
      <c r="H186" s="992">
        <f t="shared" si="83"/>
        <v>62463.81</v>
      </c>
      <c r="I186" s="992">
        <f t="shared" si="83"/>
        <v>28778.81</v>
      </c>
      <c r="J186" s="1008">
        <f t="shared" si="83"/>
        <v>0</v>
      </c>
    </row>
    <row r="187" spans="1:10" ht="22.5" x14ac:dyDescent="0.2">
      <c r="A187" s="973"/>
      <c r="B187" s="942"/>
      <c r="C187" s="926" t="s">
        <v>1034</v>
      </c>
      <c r="D187" s="965" t="s">
        <v>1035</v>
      </c>
      <c r="E187" s="941">
        <v>0</v>
      </c>
      <c r="F187" s="941">
        <v>1187.5999999999999</v>
      </c>
      <c r="G187" s="1048">
        <v>0</v>
      </c>
      <c r="H187" s="941">
        <v>0</v>
      </c>
      <c r="I187" s="941">
        <v>0</v>
      </c>
      <c r="J187" s="941">
        <v>0</v>
      </c>
    </row>
    <row r="188" spans="1:10" x14ac:dyDescent="0.2">
      <c r="A188" s="974"/>
      <c r="B188" s="761"/>
      <c r="C188" s="762" t="s">
        <v>407</v>
      </c>
      <c r="D188" s="951" t="s">
        <v>408</v>
      </c>
      <c r="E188" s="954" t="s">
        <v>1009</v>
      </c>
      <c r="F188" s="932">
        <v>276186.03000000003</v>
      </c>
      <c r="G188" s="1052">
        <f>F188/E188</f>
        <v>1.2845861860465118</v>
      </c>
      <c r="H188" s="932">
        <v>28778.81</v>
      </c>
      <c r="I188" s="932">
        <v>28778.81</v>
      </c>
      <c r="J188" s="940">
        <v>0</v>
      </c>
    </row>
    <row r="189" spans="1:10" x14ac:dyDescent="0.2">
      <c r="A189" s="974"/>
      <c r="B189" s="761"/>
      <c r="C189" s="925" t="s">
        <v>928</v>
      </c>
      <c r="D189" s="951" t="s">
        <v>929</v>
      </c>
      <c r="E189" s="954">
        <v>0</v>
      </c>
      <c r="F189" s="932">
        <v>0</v>
      </c>
      <c r="G189" s="1052">
        <v>0</v>
      </c>
      <c r="H189" s="932">
        <v>33685</v>
      </c>
      <c r="I189" s="932">
        <v>0</v>
      </c>
      <c r="J189" s="940">
        <v>0</v>
      </c>
    </row>
    <row r="190" spans="1:10" ht="15" x14ac:dyDescent="0.2">
      <c r="A190" s="973"/>
      <c r="B190" s="994" t="s">
        <v>178</v>
      </c>
      <c r="C190" s="999"/>
      <c r="D190" s="1000" t="s">
        <v>9</v>
      </c>
      <c r="E190" s="1013">
        <f>E193+E191+E192</f>
        <v>1000000</v>
      </c>
      <c r="F190" s="1013">
        <f t="shared" ref="F190:J190" si="84">F193+F191+F192</f>
        <v>1000000</v>
      </c>
      <c r="G190" s="1056">
        <f>F190/E190</f>
        <v>1</v>
      </c>
      <c r="H190" s="1013">
        <f t="shared" si="84"/>
        <v>1609.9</v>
      </c>
      <c r="I190" s="1013">
        <f t="shared" si="84"/>
        <v>1609.9</v>
      </c>
      <c r="J190" s="1014">
        <f t="shared" si="84"/>
        <v>0</v>
      </c>
    </row>
    <row r="191" spans="1:10" ht="15" x14ac:dyDescent="0.2">
      <c r="A191" s="973"/>
      <c r="B191" s="964"/>
      <c r="C191" s="762" t="s">
        <v>987</v>
      </c>
      <c r="D191" s="763" t="s">
        <v>988</v>
      </c>
      <c r="E191" s="941">
        <v>0</v>
      </c>
      <c r="F191" s="941">
        <v>0</v>
      </c>
      <c r="G191" s="1048">
        <v>0</v>
      </c>
      <c r="H191" s="941">
        <v>900</v>
      </c>
      <c r="I191" s="941">
        <v>900</v>
      </c>
      <c r="J191" s="941">
        <v>0</v>
      </c>
    </row>
    <row r="192" spans="1:10" ht="15" x14ac:dyDescent="0.2">
      <c r="A192" s="973"/>
      <c r="B192" s="964"/>
      <c r="C192" s="762" t="s">
        <v>930</v>
      </c>
      <c r="D192" s="763" t="s">
        <v>37</v>
      </c>
      <c r="E192" s="941">
        <v>0</v>
      </c>
      <c r="F192" s="941">
        <v>0</v>
      </c>
      <c r="G192" s="1048">
        <v>0</v>
      </c>
      <c r="H192" s="941">
        <v>709.9</v>
      </c>
      <c r="I192" s="941">
        <v>709.9</v>
      </c>
      <c r="J192" s="941">
        <v>0</v>
      </c>
    </row>
    <row r="193" spans="1:10" ht="33.75" x14ac:dyDescent="0.2">
      <c r="A193" s="974"/>
      <c r="B193" s="761"/>
      <c r="C193" s="944" t="s">
        <v>917</v>
      </c>
      <c r="D193" s="945" t="s">
        <v>918</v>
      </c>
      <c r="E193" s="946" t="s">
        <v>1010</v>
      </c>
      <c r="F193" s="947">
        <v>1000000</v>
      </c>
      <c r="G193" s="1049">
        <f t="shared" ref="G193:G198" si="85">F193/E193</f>
        <v>1</v>
      </c>
      <c r="H193" s="932">
        <v>0</v>
      </c>
      <c r="I193" s="932">
        <v>0</v>
      </c>
      <c r="J193" s="940">
        <v>0</v>
      </c>
    </row>
    <row r="194" spans="1:10" ht="22.5" customHeight="1" x14ac:dyDescent="0.2">
      <c r="A194" s="1018" t="s">
        <v>181</v>
      </c>
      <c r="B194" s="1023"/>
      <c r="C194" s="1023"/>
      <c r="D194" s="1024" t="s">
        <v>51</v>
      </c>
      <c r="E194" s="1025">
        <f>E195+E197</f>
        <v>654128</v>
      </c>
      <c r="F194" s="1025">
        <f t="shared" ref="F194:J194" si="86">F195+F197</f>
        <v>14650.119999999999</v>
      </c>
      <c r="G194" s="1043">
        <f t="shared" si="85"/>
        <v>2.2396411711469312E-2</v>
      </c>
      <c r="H194" s="1026">
        <f t="shared" si="86"/>
        <v>544.77</v>
      </c>
      <c r="I194" s="1026">
        <f t="shared" si="86"/>
        <v>544.77</v>
      </c>
      <c r="J194" s="1026">
        <f t="shared" si="86"/>
        <v>0</v>
      </c>
    </row>
    <row r="195" spans="1:10" ht="15" x14ac:dyDescent="0.2">
      <c r="A195" s="973"/>
      <c r="B195" s="1003" t="s">
        <v>863</v>
      </c>
      <c r="C195" s="1004"/>
      <c r="D195" s="1005" t="s">
        <v>864</v>
      </c>
      <c r="E195" s="1006" t="str">
        <f>E196</f>
        <v>19 842,00</v>
      </c>
      <c r="F195" s="1006">
        <f t="shared" ref="F195:J195" si="87">F196</f>
        <v>10000</v>
      </c>
      <c r="G195" s="1050">
        <f t="shared" si="85"/>
        <v>0.50398145348251189</v>
      </c>
      <c r="H195" s="993">
        <f t="shared" si="87"/>
        <v>0</v>
      </c>
      <c r="I195" s="993">
        <f t="shared" si="87"/>
        <v>0</v>
      </c>
      <c r="J195" s="993">
        <f t="shared" si="87"/>
        <v>0</v>
      </c>
    </row>
    <row r="196" spans="1:10" ht="33.75" x14ac:dyDescent="0.2">
      <c r="A196" s="974"/>
      <c r="B196" s="761"/>
      <c r="C196" s="944" t="s">
        <v>933</v>
      </c>
      <c r="D196" s="945" t="s">
        <v>934</v>
      </c>
      <c r="E196" s="946" t="s">
        <v>1011</v>
      </c>
      <c r="F196" s="947">
        <v>10000</v>
      </c>
      <c r="G196" s="1049">
        <f t="shared" si="85"/>
        <v>0.50398145348251189</v>
      </c>
      <c r="H196" s="947">
        <v>0</v>
      </c>
      <c r="I196" s="947">
        <v>0</v>
      </c>
      <c r="J196" s="948">
        <v>0</v>
      </c>
    </row>
    <row r="197" spans="1:10" ht="15" x14ac:dyDescent="0.2">
      <c r="A197" s="973"/>
      <c r="B197" s="994" t="s">
        <v>182</v>
      </c>
      <c r="C197" s="995"/>
      <c r="D197" s="996" t="s">
        <v>52</v>
      </c>
      <c r="E197" s="997">
        <f>E198+E200+E199</f>
        <v>634286</v>
      </c>
      <c r="F197" s="997">
        <f t="shared" ref="F197:J197" si="88">F198+F200+F199</f>
        <v>4650.12</v>
      </c>
      <c r="G197" s="1042">
        <f t="shared" si="85"/>
        <v>7.3312669678977623E-3</v>
      </c>
      <c r="H197" s="997">
        <f t="shared" si="88"/>
        <v>544.77</v>
      </c>
      <c r="I197" s="997">
        <f t="shared" si="88"/>
        <v>544.77</v>
      </c>
      <c r="J197" s="998">
        <f t="shared" si="88"/>
        <v>0</v>
      </c>
    </row>
    <row r="198" spans="1:10" x14ac:dyDescent="0.2">
      <c r="A198" s="974"/>
      <c r="B198" s="761"/>
      <c r="C198" s="762" t="s">
        <v>987</v>
      </c>
      <c r="D198" s="763" t="s">
        <v>988</v>
      </c>
      <c r="E198" s="935" t="s">
        <v>493</v>
      </c>
      <c r="F198" s="932">
        <v>4645.96</v>
      </c>
      <c r="G198" s="1041">
        <f t="shared" si="85"/>
        <v>0.92919200000000002</v>
      </c>
      <c r="H198" s="932">
        <v>521.63</v>
      </c>
      <c r="I198" s="932">
        <v>521.63</v>
      </c>
      <c r="J198" s="940">
        <v>0</v>
      </c>
    </row>
    <row r="199" spans="1:10" x14ac:dyDescent="0.2">
      <c r="A199" s="974"/>
      <c r="B199" s="761"/>
      <c r="C199" s="762" t="s">
        <v>930</v>
      </c>
      <c r="D199" s="763" t="s">
        <v>37</v>
      </c>
      <c r="E199" s="935">
        <v>0</v>
      </c>
      <c r="F199" s="932">
        <v>4.16</v>
      </c>
      <c r="G199" s="1041">
        <v>0</v>
      </c>
      <c r="H199" s="932">
        <v>23.14</v>
      </c>
      <c r="I199" s="932">
        <v>23.14</v>
      </c>
      <c r="J199" s="940">
        <v>0</v>
      </c>
    </row>
    <row r="200" spans="1:10" ht="33.75" x14ac:dyDescent="0.2">
      <c r="A200" s="974"/>
      <c r="B200" s="761"/>
      <c r="C200" s="762" t="s">
        <v>917</v>
      </c>
      <c r="D200" s="763" t="s">
        <v>918</v>
      </c>
      <c r="E200" s="935" t="s">
        <v>1012</v>
      </c>
      <c r="F200" s="932">
        <v>0</v>
      </c>
      <c r="G200" s="1041">
        <v>0</v>
      </c>
      <c r="H200" s="932">
        <v>0</v>
      </c>
      <c r="I200" s="932">
        <v>0</v>
      </c>
      <c r="J200" s="940">
        <v>0</v>
      </c>
    </row>
    <row r="201" spans="1:10" ht="20.25" customHeight="1" x14ac:dyDescent="0.2">
      <c r="A201" s="1018" t="s">
        <v>209</v>
      </c>
      <c r="B201" s="1019"/>
      <c r="C201" s="1019"/>
      <c r="D201" s="1020" t="s">
        <v>320</v>
      </c>
      <c r="E201" s="1021">
        <f>E202</f>
        <v>0</v>
      </c>
      <c r="F201" s="1021">
        <f t="shared" ref="F201:J201" si="89">F202</f>
        <v>524.26</v>
      </c>
      <c r="G201" s="1057">
        <f t="shared" si="89"/>
        <v>0</v>
      </c>
      <c r="H201" s="1021">
        <f t="shared" si="89"/>
        <v>1002.01</v>
      </c>
      <c r="I201" s="1021">
        <f t="shared" si="89"/>
        <v>704.81</v>
      </c>
      <c r="J201" s="1022">
        <f t="shared" si="89"/>
        <v>0</v>
      </c>
    </row>
    <row r="202" spans="1:10" x14ac:dyDescent="0.2">
      <c r="A202" s="1491"/>
      <c r="B202" s="1015" t="s">
        <v>211</v>
      </c>
      <c r="C202" s="1016"/>
      <c r="D202" s="1017" t="s">
        <v>1042</v>
      </c>
      <c r="E202" s="993">
        <f>SUM(E203:E204)</f>
        <v>0</v>
      </c>
      <c r="F202" s="993">
        <f t="shared" ref="F202:J202" si="90">SUM(F203:F204)</f>
        <v>524.26</v>
      </c>
      <c r="G202" s="1058">
        <f t="shared" si="90"/>
        <v>0</v>
      </c>
      <c r="H202" s="993">
        <f t="shared" si="90"/>
        <v>1002.01</v>
      </c>
      <c r="I202" s="993">
        <f t="shared" si="90"/>
        <v>704.81</v>
      </c>
      <c r="J202" s="993">
        <f t="shared" si="90"/>
        <v>0</v>
      </c>
    </row>
    <row r="203" spans="1:10" x14ac:dyDescent="0.2">
      <c r="A203" s="1492"/>
      <c r="B203" s="1480"/>
      <c r="C203" s="967" t="s">
        <v>407</v>
      </c>
      <c r="D203" s="968" t="s">
        <v>408</v>
      </c>
      <c r="E203" s="969">
        <v>0</v>
      </c>
      <c r="F203" s="969">
        <v>285.18</v>
      </c>
      <c r="G203" s="1059">
        <v>0</v>
      </c>
      <c r="H203" s="969">
        <v>0</v>
      </c>
      <c r="I203" s="941">
        <v>0</v>
      </c>
      <c r="J203" s="941">
        <v>0</v>
      </c>
    </row>
    <row r="204" spans="1:10" ht="56.25" x14ac:dyDescent="0.2">
      <c r="A204" s="1493"/>
      <c r="B204" s="1481"/>
      <c r="C204" s="966" t="s">
        <v>754</v>
      </c>
      <c r="D204" s="958" t="s">
        <v>990</v>
      </c>
      <c r="E204" s="941">
        <v>0</v>
      </c>
      <c r="F204" s="941">
        <v>239.08</v>
      </c>
      <c r="G204" s="1048">
        <v>0</v>
      </c>
      <c r="H204" s="941">
        <v>1002.01</v>
      </c>
      <c r="I204" s="941">
        <v>704.81</v>
      </c>
      <c r="J204" s="941"/>
    </row>
    <row r="205" spans="1:10" ht="17.100000000000001" customHeight="1" x14ac:dyDescent="0.2">
      <c r="A205" s="1486" t="s">
        <v>186</v>
      </c>
      <c r="B205" s="1487"/>
      <c r="C205" s="1487"/>
      <c r="D205" s="1488"/>
      <c r="E205" s="970">
        <f>E201+E194+E178+E174+E171+E139+E136+E109+E96+E63+E59+E52+E43+E30+E25+E21+E18+E6</f>
        <v>52718158.229999997</v>
      </c>
      <c r="F205" s="970">
        <f t="shared" ref="F205:J205" si="91">F201+F194+F178+F174+F171+F139+F136+F109+F96+F63+F59+F52+F43+F30+F25+F21+F18+F6</f>
        <v>53777393.990000002</v>
      </c>
      <c r="G205" s="1060">
        <f>F205/E205</f>
        <v>1.0200924272691536</v>
      </c>
      <c r="H205" s="970">
        <f t="shared" si="91"/>
        <v>5829248.5699999994</v>
      </c>
      <c r="I205" s="970">
        <f t="shared" si="91"/>
        <v>4731835.7299999986</v>
      </c>
      <c r="J205" s="970">
        <f t="shared" si="91"/>
        <v>26043.39</v>
      </c>
    </row>
  </sheetData>
  <mergeCells count="16">
    <mergeCell ref="A205:D205"/>
    <mergeCell ref="A4:A5"/>
    <mergeCell ref="B4:B5"/>
    <mergeCell ref="C4:C5"/>
    <mergeCell ref="D4:D5"/>
    <mergeCell ref="B8:B9"/>
    <mergeCell ref="A202:A204"/>
    <mergeCell ref="G1:J1"/>
    <mergeCell ref="H4:J4"/>
    <mergeCell ref="B27:B29"/>
    <mergeCell ref="B203:B204"/>
    <mergeCell ref="A2:J2"/>
    <mergeCell ref="A3:J3"/>
    <mergeCell ref="E4:E5"/>
    <mergeCell ref="F4:F5"/>
    <mergeCell ref="G4:G5"/>
  </mergeCells>
  <pageMargins left="0.74803149606299213" right="0" top="0.59055118110236227" bottom="0.39370078740157483" header="0.31496062992125984" footer="0.11811023622047245"/>
  <pageSetup paperSize="9" orientation="landscape" r:id="rId1"/>
  <headerFooter>
    <oddFooter>Strona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workbookViewId="0">
      <selection activeCell="L11" sqref="L11"/>
    </sheetView>
  </sheetViews>
  <sheetFormatPr defaultRowHeight="12.75" x14ac:dyDescent="0.2"/>
  <cols>
    <col min="1" max="1" width="4.42578125" style="688" customWidth="1"/>
    <col min="2" max="2" width="7.85546875" style="688" customWidth="1"/>
    <col min="3" max="3" width="2.85546875" style="688" customWidth="1"/>
    <col min="4" max="4" width="5.5703125" style="688" customWidth="1"/>
    <col min="5" max="5" width="34.28515625" style="688" customWidth="1"/>
    <col min="6" max="6" width="12" style="688" customWidth="1"/>
    <col min="7" max="7" width="14" style="688" customWidth="1"/>
    <col min="8" max="8" width="10.28515625" style="688" customWidth="1"/>
    <col min="9" max="16384" width="9.140625" style="688"/>
  </cols>
  <sheetData>
    <row r="1" spans="1:8" x14ac:dyDescent="0.2">
      <c r="A1" s="685"/>
      <c r="B1" s="685"/>
      <c r="C1" s="685"/>
      <c r="D1" s="685"/>
      <c r="E1" s="686"/>
      <c r="F1" s="1474" t="s">
        <v>1087</v>
      </c>
      <c r="G1" s="687"/>
    </row>
    <row r="2" spans="1:8" x14ac:dyDescent="0.2">
      <c r="A2" s="685"/>
      <c r="B2" s="685"/>
      <c r="C2" s="685"/>
      <c r="D2" s="685"/>
      <c r="E2" s="686"/>
      <c r="F2" s="1658"/>
      <c r="G2" s="1658"/>
      <c r="H2" s="1658"/>
    </row>
    <row r="3" spans="1:8" ht="21.75" customHeight="1" x14ac:dyDescent="0.2">
      <c r="A3" s="685"/>
      <c r="B3" s="685"/>
      <c r="C3" s="685"/>
      <c r="D3" s="685"/>
      <c r="E3" s="689"/>
      <c r="F3" s="689"/>
      <c r="G3" s="689"/>
    </row>
    <row r="4" spans="1:8" ht="15" x14ac:dyDescent="0.2">
      <c r="A4" s="1657" t="s">
        <v>1088</v>
      </c>
      <c r="B4" s="1657"/>
      <c r="C4" s="1657"/>
      <c r="D4" s="1657"/>
      <c r="E4" s="1657"/>
      <c r="F4" s="1657"/>
      <c r="G4" s="1657"/>
      <c r="H4" s="1657"/>
    </row>
    <row r="5" spans="1:8" ht="15" x14ac:dyDescent="0.2">
      <c r="A5" s="1657" t="s">
        <v>411</v>
      </c>
      <c r="B5" s="1657"/>
      <c r="C5" s="1657"/>
      <c r="D5" s="1657"/>
      <c r="E5" s="1657"/>
      <c r="F5" s="1657"/>
      <c r="G5" s="1657"/>
      <c r="H5" s="1657"/>
    </row>
    <row r="6" spans="1:8" ht="15" x14ac:dyDescent="0.2">
      <c r="A6" s="1657" t="s">
        <v>412</v>
      </c>
      <c r="B6" s="1657"/>
      <c r="C6" s="1657"/>
      <c r="D6" s="1657"/>
      <c r="E6" s="1657"/>
      <c r="F6" s="1657"/>
      <c r="G6" s="1657"/>
      <c r="H6" s="1657"/>
    </row>
    <row r="7" spans="1:8" ht="15" x14ac:dyDescent="0.2">
      <c r="A7" s="1657" t="s">
        <v>413</v>
      </c>
      <c r="B7" s="1657"/>
      <c r="C7" s="1657"/>
      <c r="D7" s="1657"/>
      <c r="E7" s="1657"/>
      <c r="F7" s="1657"/>
      <c r="G7" s="1657"/>
      <c r="H7" s="1657"/>
    </row>
    <row r="8" spans="1:8" ht="15" x14ac:dyDescent="0.2">
      <c r="A8" s="1657" t="s">
        <v>1089</v>
      </c>
      <c r="B8" s="1657"/>
      <c r="C8" s="1657"/>
      <c r="D8" s="1657"/>
      <c r="E8" s="1657"/>
      <c r="F8" s="1657"/>
      <c r="G8" s="1657"/>
      <c r="H8" s="1657"/>
    </row>
    <row r="9" spans="1:8" x14ac:dyDescent="0.2">
      <c r="A9" s="690"/>
      <c r="B9" s="691"/>
      <c r="C9" s="691"/>
      <c r="D9" s="691"/>
      <c r="E9" s="691"/>
      <c r="F9" s="685"/>
      <c r="G9" s="685"/>
    </row>
    <row r="10" spans="1:8" x14ac:dyDescent="0.2">
      <c r="A10" s="692"/>
      <c r="B10" s="693"/>
      <c r="C10" s="693"/>
      <c r="D10" s="693"/>
      <c r="E10" s="693" t="s">
        <v>405</v>
      </c>
      <c r="F10" s="693"/>
      <c r="G10" s="685"/>
    </row>
    <row r="11" spans="1:8" ht="13.5" thickBot="1" x14ac:dyDescent="0.25">
      <c r="A11" s="685"/>
      <c r="B11" s="685"/>
      <c r="C11" s="685"/>
      <c r="D11" s="685"/>
      <c r="E11" s="685"/>
      <c r="F11" s="685"/>
      <c r="G11" s="685"/>
    </row>
    <row r="12" spans="1:8" ht="57.75" customHeight="1" x14ac:dyDescent="0.2">
      <c r="A12" s="694" t="s">
        <v>0</v>
      </c>
      <c r="B12" s="695" t="s">
        <v>1</v>
      </c>
      <c r="C12" s="696" t="s">
        <v>104</v>
      </c>
      <c r="D12" s="697"/>
      <c r="E12" s="698" t="s">
        <v>46</v>
      </c>
      <c r="F12" s="1270" t="s">
        <v>1090</v>
      </c>
      <c r="G12" s="699" t="s">
        <v>1023</v>
      </c>
      <c r="H12" s="1271" t="s">
        <v>1020</v>
      </c>
    </row>
    <row r="13" spans="1:8" s="706" customFormat="1" ht="48" x14ac:dyDescent="0.25">
      <c r="A13" s="700">
        <v>756</v>
      </c>
      <c r="B13" s="701"/>
      <c r="C13" s="702"/>
      <c r="D13" s="703"/>
      <c r="E13" s="704" t="s">
        <v>414</v>
      </c>
      <c r="F13" s="705">
        <f>SUM(F14)</f>
        <v>290000</v>
      </c>
      <c r="G13" s="1279">
        <f>G14</f>
        <v>285963.84999999998</v>
      </c>
      <c r="H13" s="1272">
        <f>G13/F13</f>
        <v>0.98608224137931022</v>
      </c>
    </row>
    <row r="14" spans="1:8" s="706" customFormat="1" ht="36" x14ac:dyDescent="0.25">
      <c r="A14" s="707"/>
      <c r="B14" s="708">
        <v>75618</v>
      </c>
      <c r="C14" s="709"/>
      <c r="D14" s="710"/>
      <c r="E14" s="711" t="s">
        <v>415</v>
      </c>
      <c r="F14" s="712">
        <f>SUM(F15)</f>
        <v>290000</v>
      </c>
      <c r="G14" s="1280">
        <f>G15</f>
        <v>285963.84999999998</v>
      </c>
      <c r="H14" s="1273">
        <f>G14/F14</f>
        <v>0.98608224137931022</v>
      </c>
    </row>
    <row r="15" spans="1:8" s="706" customFormat="1" ht="24.75" thickBot="1" x14ac:dyDescent="0.3">
      <c r="A15" s="713"/>
      <c r="B15" s="714"/>
      <c r="C15" s="715"/>
      <c r="D15" s="716">
        <v>480</v>
      </c>
      <c r="E15" s="717" t="s">
        <v>416</v>
      </c>
      <c r="F15" s="718">
        <v>290000</v>
      </c>
      <c r="G15" s="753">
        <v>285963.84999999998</v>
      </c>
      <c r="H15" s="1274">
        <f>G15/F15</f>
        <v>0.98608224137931022</v>
      </c>
    </row>
    <row r="16" spans="1:8" s="725" customFormat="1" ht="13.5" thickBot="1" x14ac:dyDescent="0.3">
      <c r="A16" s="719"/>
      <c r="B16" s="720"/>
      <c r="C16" s="721"/>
      <c r="D16" s="722"/>
      <c r="E16" s="723" t="s">
        <v>93</v>
      </c>
      <c r="F16" s="724">
        <f>SUM(F13)</f>
        <v>290000</v>
      </c>
      <c r="G16" s="1281">
        <f>G13</f>
        <v>285963.84999999998</v>
      </c>
      <c r="H16" s="1275">
        <f>G16/F16</f>
        <v>0.98608224137931022</v>
      </c>
    </row>
    <row r="17" spans="1:8" x14ac:dyDescent="0.2">
      <c r="A17" s="726"/>
      <c r="B17" s="727"/>
      <c r="C17" s="685"/>
      <c r="D17" s="685"/>
      <c r="E17" s="685"/>
      <c r="F17" s="685"/>
      <c r="G17" s="685"/>
      <c r="H17" s="728"/>
    </row>
    <row r="18" spans="1:8" x14ac:dyDescent="0.2">
      <c r="A18" s="685"/>
      <c r="B18" s="685"/>
      <c r="C18" s="685"/>
      <c r="D18" s="685"/>
      <c r="E18" s="693" t="s">
        <v>417</v>
      </c>
      <c r="F18" s="685"/>
      <c r="G18" s="685"/>
      <c r="H18" s="728"/>
    </row>
    <row r="19" spans="1:8" ht="13.5" thickBot="1" x14ac:dyDescent="0.25">
      <c r="A19" s="685"/>
      <c r="B19" s="685"/>
      <c r="C19" s="685"/>
      <c r="D19" s="685"/>
      <c r="E19" s="685"/>
      <c r="F19" s="685"/>
      <c r="G19" s="685"/>
      <c r="H19" s="728"/>
    </row>
    <row r="20" spans="1:8" ht="39.75" customHeight="1" x14ac:dyDescent="0.2">
      <c r="A20" s="694" t="s">
        <v>0</v>
      </c>
      <c r="B20" s="695" t="s">
        <v>1</v>
      </c>
      <c r="C20" s="696" t="s">
        <v>104</v>
      </c>
      <c r="D20" s="697"/>
      <c r="E20" s="698" t="s">
        <v>46</v>
      </c>
      <c r="F20" s="1270" t="s">
        <v>1090</v>
      </c>
      <c r="G20" s="699" t="s">
        <v>1023</v>
      </c>
      <c r="H20" s="1271" t="s">
        <v>1020</v>
      </c>
    </row>
    <row r="21" spans="1:8" s="706" customFormat="1" ht="24" x14ac:dyDescent="0.25">
      <c r="A21" s="729">
        <v>754</v>
      </c>
      <c r="B21" s="730"/>
      <c r="C21" s="731"/>
      <c r="D21" s="732"/>
      <c r="E21" s="733" t="s">
        <v>81</v>
      </c>
      <c r="F21" s="734">
        <f t="shared" ref="F21:G22" si="0">F22</f>
        <v>15000</v>
      </c>
      <c r="G21" s="734">
        <f t="shared" si="0"/>
        <v>15000</v>
      </c>
      <c r="H21" s="1276">
        <f t="shared" ref="H21:H29" si="1">G21/F21</f>
        <v>1</v>
      </c>
    </row>
    <row r="22" spans="1:8" s="706" customFormat="1" ht="12" x14ac:dyDescent="0.25">
      <c r="A22" s="713"/>
      <c r="B22" s="735">
        <v>75404</v>
      </c>
      <c r="C22" s="736"/>
      <c r="D22" s="737"/>
      <c r="E22" s="738" t="s">
        <v>418</v>
      </c>
      <c r="F22" s="739">
        <f t="shared" si="0"/>
        <v>15000</v>
      </c>
      <c r="G22" s="739">
        <f t="shared" si="0"/>
        <v>15000</v>
      </c>
      <c r="H22" s="1277">
        <f t="shared" si="1"/>
        <v>1</v>
      </c>
    </row>
    <row r="23" spans="1:8" s="706" customFormat="1" ht="11.25" customHeight="1" x14ac:dyDescent="0.25">
      <c r="A23" s="713"/>
      <c r="B23" s="740"/>
      <c r="C23" s="741"/>
      <c r="D23" s="742">
        <v>3000</v>
      </c>
      <c r="E23" s="743" t="s">
        <v>419</v>
      </c>
      <c r="F23" s="744">
        <v>15000</v>
      </c>
      <c r="G23" s="745">
        <v>15000</v>
      </c>
      <c r="H23" s="1278">
        <f t="shared" si="1"/>
        <v>1</v>
      </c>
    </row>
    <row r="24" spans="1:8" s="706" customFormat="1" ht="17.25" customHeight="1" x14ac:dyDescent="0.25">
      <c r="A24" s="729">
        <v>851</v>
      </c>
      <c r="B24" s="730"/>
      <c r="C24" s="731"/>
      <c r="D24" s="732"/>
      <c r="E24" s="746" t="s">
        <v>87</v>
      </c>
      <c r="F24" s="747">
        <f>F25+F28</f>
        <v>279672</v>
      </c>
      <c r="G24" s="747">
        <f>G25+G28</f>
        <v>239420.28000000003</v>
      </c>
      <c r="H24" s="1276">
        <f t="shared" si="1"/>
        <v>0.85607525958980535</v>
      </c>
    </row>
    <row r="25" spans="1:8" s="706" customFormat="1" ht="12" x14ac:dyDescent="0.25">
      <c r="A25" s="713"/>
      <c r="B25" s="735">
        <v>85153</v>
      </c>
      <c r="C25" s="736"/>
      <c r="D25" s="737"/>
      <c r="E25" s="738" t="s">
        <v>420</v>
      </c>
      <c r="F25" s="739">
        <f>SUM(F26:F27)</f>
        <v>5000</v>
      </c>
      <c r="G25" s="739">
        <f>SUM(G26:G27)</f>
        <v>3100</v>
      </c>
      <c r="H25" s="1277">
        <f t="shared" si="1"/>
        <v>0.62</v>
      </c>
    </row>
    <row r="26" spans="1:8" s="706" customFormat="1" ht="12" x14ac:dyDescent="0.25">
      <c r="A26" s="713"/>
      <c r="B26" s="740"/>
      <c r="C26" s="715"/>
      <c r="D26" s="748">
        <v>4170</v>
      </c>
      <c r="E26" s="749" t="s">
        <v>25</v>
      </c>
      <c r="F26" s="750">
        <v>3800</v>
      </c>
      <c r="G26" s="745">
        <v>1900</v>
      </c>
      <c r="H26" s="1274">
        <f t="shared" si="1"/>
        <v>0.5</v>
      </c>
    </row>
    <row r="27" spans="1:8" s="706" customFormat="1" ht="12" x14ac:dyDescent="0.25">
      <c r="A27" s="713"/>
      <c r="B27" s="740"/>
      <c r="C27" s="715"/>
      <c r="D27" s="748">
        <v>4210</v>
      </c>
      <c r="E27" s="749" t="s">
        <v>14</v>
      </c>
      <c r="F27" s="750">
        <v>1200</v>
      </c>
      <c r="G27" s="745">
        <v>1200</v>
      </c>
      <c r="H27" s="1274">
        <f t="shared" si="1"/>
        <v>1</v>
      </c>
    </row>
    <row r="28" spans="1:8" s="706" customFormat="1" ht="12" x14ac:dyDescent="0.25">
      <c r="A28" s="713"/>
      <c r="B28" s="735">
        <v>85154</v>
      </c>
      <c r="C28" s="736"/>
      <c r="D28" s="737"/>
      <c r="E28" s="738" t="s">
        <v>88</v>
      </c>
      <c r="F28" s="739">
        <f>SUM(F29:F39)</f>
        <v>274672</v>
      </c>
      <c r="G28" s="739">
        <f>SUM(G29:G39)</f>
        <v>236320.28000000003</v>
      </c>
      <c r="H28" s="1277">
        <f t="shared" si="1"/>
        <v>0.86037266266674439</v>
      </c>
    </row>
    <row r="29" spans="1:8" s="706" customFormat="1" ht="72" x14ac:dyDescent="0.25">
      <c r="A29" s="713"/>
      <c r="B29" s="740"/>
      <c r="C29" s="741"/>
      <c r="D29" s="742">
        <v>2360</v>
      </c>
      <c r="E29" s="135" t="s">
        <v>89</v>
      </c>
      <c r="F29" s="744">
        <v>37700</v>
      </c>
      <c r="G29" s="745">
        <v>36046.870000000003</v>
      </c>
      <c r="H29" s="1278">
        <f t="shared" si="1"/>
        <v>0.95615039787798417</v>
      </c>
    </row>
    <row r="30" spans="1:8" s="706" customFormat="1" ht="12" x14ac:dyDescent="0.25">
      <c r="A30" s="713"/>
      <c r="B30" s="740"/>
      <c r="C30" s="715"/>
      <c r="D30" s="748">
        <v>4110</v>
      </c>
      <c r="E30" s="749" t="s">
        <v>12</v>
      </c>
      <c r="F30" s="750">
        <v>3760</v>
      </c>
      <c r="G30" s="745">
        <v>2877.69</v>
      </c>
      <c r="H30" s="1278">
        <f t="shared" ref="H30:H39" si="2">G30/F30</f>
        <v>0.76534308510638305</v>
      </c>
    </row>
    <row r="31" spans="1:8" s="706" customFormat="1" ht="12" x14ac:dyDescent="0.25">
      <c r="A31" s="713"/>
      <c r="B31" s="740"/>
      <c r="C31" s="715"/>
      <c r="D31" s="748">
        <v>4120</v>
      </c>
      <c r="E31" s="749" t="s">
        <v>13</v>
      </c>
      <c r="F31" s="750">
        <v>130</v>
      </c>
      <c r="G31" s="745">
        <v>126.48</v>
      </c>
      <c r="H31" s="1278">
        <f t="shared" si="2"/>
        <v>0.972923076923077</v>
      </c>
    </row>
    <row r="32" spans="1:8" s="706" customFormat="1" ht="12" x14ac:dyDescent="0.25">
      <c r="A32" s="713"/>
      <c r="B32" s="740"/>
      <c r="C32" s="715"/>
      <c r="D32" s="748">
        <v>4170</v>
      </c>
      <c r="E32" s="749" t="s">
        <v>25</v>
      </c>
      <c r="F32" s="750">
        <v>94590</v>
      </c>
      <c r="G32" s="745">
        <v>92441.81</v>
      </c>
      <c r="H32" s="1278">
        <f t="shared" si="2"/>
        <v>0.97728945977376036</v>
      </c>
    </row>
    <row r="33" spans="1:8" s="706" customFormat="1" ht="12" x14ac:dyDescent="0.25">
      <c r="A33" s="713"/>
      <c r="B33" s="740"/>
      <c r="C33" s="715"/>
      <c r="D33" s="748">
        <v>4210</v>
      </c>
      <c r="E33" s="749" t="s">
        <v>14</v>
      </c>
      <c r="F33" s="750">
        <v>29672</v>
      </c>
      <c r="G33" s="745">
        <v>15180.8</v>
      </c>
      <c r="H33" s="1278">
        <f t="shared" si="2"/>
        <v>0.51162038285252087</v>
      </c>
    </row>
    <row r="34" spans="1:8" s="706" customFormat="1" ht="12" x14ac:dyDescent="0.25">
      <c r="A34" s="713"/>
      <c r="B34" s="740"/>
      <c r="C34" s="715"/>
      <c r="D34" s="748">
        <v>4260</v>
      </c>
      <c r="E34" s="749" t="s">
        <v>291</v>
      </c>
      <c r="F34" s="750">
        <v>8940</v>
      </c>
      <c r="G34" s="745">
        <v>7900.4</v>
      </c>
      <c r="H34" s="1278">
        <f t="shared" si="2"/>
        <v>0.88371364653243845</v>
      </c>
    </row>
    <row r="35" spans="1:8" s="706" customFormat="1" ht="12" x14ac:dyDescent="0.25">
      <c r="A35" s="713"/>
      <c r="B35" s="740"/>
      <c r="C35" s="715"/>
      <c r="D35" s="748">
        <v>4270</v>
      </c>
      <c r="E35" s="749" t="s">
        <v>33</v>
      </c>
      <c r="F35" s="750">
        <v>54000</v>
      </c>
      <c r="G35" s="745">
        <v>52290.5</v>
      </c>
      <c r="H35" s="1278">
        <f t="shared" si="2"/>
        <v>0.96834259259259259</v>
      </c>
    </row>
    <row r="36" spans="1:8" s="706" customFormat="1" ht="12" x14ac:dyDescent="0.25">
      <c r="A36" s="713"/>
      <c r="B36" s="740"/>
      <c r="C36" s="715"/>
      <c r="D36" s="748">
        <v>4300</v>
      </c>
      <c r="E36" s="749" t="s">
        <v>15</v>
      </c>
      <c r="F36" s="750">
        <v>42530</v>
      </c>
      <c r="G36" s="751">
        <v>28173.33</v>
      </c>
      <c r="H36" s="1278">
        <f t="shared" si="2"/>
        <v>0.66243428168351759</v>
      </c>
    </row>
    <row r="37" spans="1:8" s="706" customFormat="1" ht="12" x14ac:dyDescent="0.25">
      <c r="A37" s="713"/>
      <c r="B37" s="740"/>
      <c r="C37" s="715"/>
      <c r="D37" s="748">
        <v>4350</v>
      </c>
      <c r="E37" s="749" t="s">
        <v>421</v>
      </c>
      <c r="F37" s="750">
        <v>1200</v>
      </c>
      <c r="G37" s="745">
        <v>715.76</v>
      </c>
      <c r="H37" s="1278">
        <f t="shared" si="2"/>
        <v>0.5964666666666667</v>
      </c>
    </row>
    <row r="38" spans="1:8" s="706" customFormat="1" ht="36" x14ac:dyDescent="0.25">
      <c r="A38" s="713"/>
      <c r="B38" s="740"/>
      <c r="C38" s="715"/>
      <c r="D38" s="748">
        <v>4370</v>
      </c>
      <c r="E38" s="717" t="s">
        <v>35</v>
      </c>
      <c r="F38" s="750">
        <v>1150</v>
      </c>
      <c r="G38" s="752">
        <v>535.72</v>
      </c>
      <c r="H38" s="1278">
        <f t="shared" si="2"/>
        <v>0.46584347826086958</v>
      </c>
    </row>
    <row r="39" spans="1:8" s="706" customFormat="1" thickBot="1" x14ac:dyDescent="0.3">
      <c r="A39" s="713"/>
      <c r="B39" s="740"/>
      <c r="C39" s="715"/>
      <c r="D39" s="748">
        <v>4410</v>
      </c>
      <c r="E39" s="749" t="s">
        <v>16</v>
      </c>
      <c r="F39" s="750">
        <v>1000</v>
      </c>
      <c r="G39" s="753">
        <v>30.92</v>
      </c>
      <c r="H39" s="1278">
        <f t="shared" si="2"/>
        <v>3.0920000000000003E-2</v>
      </c>
    </row>
    <row r="40" spans="1:8" s="725" customFormat="1" ht="24" customHeight="1" thickBot="1" x14ac:dyDescent="0.3">
      <c r="A40" s="719"/>
      <c r="B40" s="720"/>
      <c r="C40" s="721"/>
      <c r="D40" s="722"/>
      <c r="E40" s="754" t="s">
        <v>93</v>
      </c>
      <c r="F40" s="755">
        <f>F24+F21</f>
        <v>294672</v>
      </c>
      <c r="G40" s="756">
        <f>G24+G21</f>
        <v>254420.28000000003</v>
      </c>
      <c r="H40" s="1275">
        <f>G40/F40</f>
        <v>0.86340161264049531</v>
      </c>
    </row>
  </sheetData>
  <sheetProtection selectLockedCells="1" selectUnlockedCells="1"/>
  <mergeCells count="6">
    <mergeCell ref="A8:H8"/>
    <mergeCell ref="F2:H2"/>
    <mergeCell ref="A4:H4"/>
    <mergeCell ref="A5:H5"/>
    <mergeCell ref="A6:H6"/>
    <mergeCell ref="A7:H7"/>
  </mergeCells>
  <pageMargins left="0.59055118110236227" right="0" top="0.59055118110236227" bottom="0.59055118110236227" header="0.51181102362204722" footer="0.51181102362204722"/>
  <pageSetup paperSize="9" firstPageNumber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O167"/>
  <sheetViews>
    <sheetView zoomScaleNormal="100" workbookViewId="0">
      <selection activeCell="E120" sqref="E120"/>
    </sheetView>
  </sheetViews>
  <sheetFormatPr defaultColWidth="11.42578125" defaultRowHeight="12.75" x14ac:dyDescent="0.2"/>
  <cols>
    <col min="1" max="1" width="5.5703125" style="425" customWidth="1"/>
    <col min="2" max="2" width="8.140625" style="425" customWidth="1"/>
    <col min="3" max="3" width="8" style="425" customWidth="1"/>
    <col min="4" max="4" width="10.85546875" style="425" customWidth="1"/>
    <col min="5" max="5" width="68.5703125" style="425" customWidth="1"/>
    <col min="6" max="6" width="14.42578125" style="502" customWidth="1"/>
    <col min="7" max="7" width="14.85546875" style="426" customWidth="1"/>
    <col min="8" max="8" width="9" style="426" customWidth="1"/>
    <col min="9" max="223" width="11.5703125" style="426" customWidth="1"/>
    <col min="224" max="228" width="11.42578125" style="427"/>
    <col min="229" max="229" width="5.7109375" style="427" customWidth="1"/>
    <col min="230" max="230" width="7" style="427" customWidth="1"/>
    <col min="231" max="231" width="7.42578125" style="427" customWidth="1"/>
    <col min="232" max="232" width="13" style="427" customWidth="1"/>
    <col min="233" max="233" width="48.5703125" style="427" customWidth="1"/>
    <col min="234" max="234" width="13.5703125" style="427" customWidth="1"/>
    <col min="235" max="479" width="11.5703125" style="427" customWidth="1"/>
    <col min="480" max="484" width="11.42578125" style="427"/>
    <col min="485" max="485" width="5.7109375" style="427" customWidth="1"/>
    <col min="486" max="486" width="7" style="427" customWidth="1"/>
    <col min="487" max="487" width="7.42578125" style="427" customWidth="1"/>
    <col min="488" max="488" width="13" style="427" customWidth="1"/>
    <col min="489" max="489" width="48.5703125" style="427" customWidth="1"/>
    <col min="490" max="490" width="13.5703125" style="427" customWidth="1"/>
    <col min="491" max="735" width="11.5703125" style="427" customWidth="1"/>
    <col min="736" max="740" width="11.42578125" style="427"/>
    <col min="741" max="741" width="5.7109375" style="427" customWidth="1"/>
    <col min="742" max="742" width="7" style="427" customWidth="1"/>
    <col min="743" max="743" width="7.42578125" style="427" customWidth="1"/>
    <col min="744" max="744" width="13" style="427" customWidth="1"/>
    <col min="745" max="745" width="48.5703125" style="427" customWidth="1"/>
    <col min="746" max="746" width="13.5703125" style="427" customWidth="1"/>
    <col min="747" max="991" width="11.5703125" style="427" customWidth="1"/>
    <col min="992" max="996" width="11.42578125" style="427"/>
    <col min="997" max="997" width="5.7109375" style="427" customWidth="1"/>
    <col min="998" max="998" width="7" style="427" customWidth="1"/>
    <col min="999" max="999" width="7.42578125" style="427" customWidth="1"/>
    <col min="1000" max="1000" width="13" style="427" customWidth="1"/>
    <col min="1001" max="1001" width="48.5703125" style="427" customWidth="1"/>
    <col min="1002" max="1002" width="13.5703125" style="427" customWidth="1"/>
    <col min="1003" max="1247" width="11.5703125" style="427" customWidth="1"/>
    <col min="1248" max="1252" width="11.42578125" style="427"/>
    <col min="1253" max="1253" width="5.7109375" style="427" customWidth="1"/>
    <col min="1254" max="1254" width="7" style="427" customWidth="1"/>
    <col min="1255" max="1255" width="7.42578125" style="427" customWidth="1"/>
    <col min="1256" max="1256" width="13" style="427" customWidth="1"/>
    <col min="1257" max="1257" width="48.5703125" style="427" customWidth="1"/>
    <col min="1258" max="1258" width="13.5703125" style="427" customWidth="1"/>
    <col min="1259" max="1503" width="11.5703125" style="427" customWidth="1"/>
    <col min="1504" max="1508" width="11.42578125" style="427"/>
    <col min="1509" max="1509" width="5.7109375" style="427" customWidth="1"/>
    <col min="1510" max="1510" width="7" style="427" customWidth="1"/>
    <col min="1511" max="1511" width="7.42578125" style="427" customWidth="1"/>
    <col min="1512" max="1512" width="13" style="427" customWidth="1"/>
    <col min="1513" max="1513" width="48.5703125" style="427" customWidth="1"/>
    <col min="1514" max="1514" width="13.5703125" style="427" customWidth="1"/>
    <col min="1515" max="1759" width="11.5703125" style="427" customWidth="1"/>
    <col min="1760" max="1764" width="11.42578125" style="427"/>
    <col min="1765" max="1765" width="5.7109375" style="427" customWidth="1"/>
    <col min="1766" max="1766" width="7" style="427" customWidth="1"/>
    <col min="1767" max="1767" width="7.42578125" style="427" customWidth="1"/>
    <col min="1768" max="1768" width="13" style="427" customWidth="1"/>
    <col min="1769" max="1769" width="48.5703125" style="427" customWidth="1"/>
    <col min="1770" max="1770" width="13.5703125" style="427" customWidth="1"/>
    <col min="1771" max="2015" width="11.5703125" style="427" customWidth="1"/>
    <col min="2016" max="2020" width="11.42578125" style="427"/>
    <col min="2021" max="2021" width="5.7109375" style="427" customWidth="1"/>
    <col min="2022" max="2022" width="7" style="427" customWidth="1"/>
    <col min="2023" max="2023" width="7.42578125" style="427" customWidth="1"/>
    <col min="2024" max="2024" width="13" style="427" customWidth="1"/>
    <col min="2025" max="2025" width="48.5703125" style="427" customWidth="1"/>
    <col min="2026" max="2026" width="13.5703125" style="427" customWidth="1"/>
    <col min="2027" max="2271" width="11.5703125" style="427" customWidth="1"/>
    <col min="2272" max="2276" width="11.42578125" style="427"/>
    <col min="2277" max="2277" width="5.7109375" style="427" customWidth="1"/>
    <col min="2278" max="2278" width="7" style="427" customWidth="1"/>
    <col min="2279" max="2279" width="7.42578125" style="427" customWidth="1"/>
    <col min="2280" max="2280" width="13" style="427" customWidth="1"/>
    <col min="2281" max="2281" width="48.5703125" style="427" customWidth="1"/>
    <col min="2282" max="2282" width="13.5703125" style="427" customWidth="1"/>
    <col min="2283" max="2527" width="11.5703125" style="427" customWidth="1"/>
    <col min="2528" max="2532" width="11.42578125" style="427"/>
    <col min="2533" max="2533" width="5.7109375" style="427" customWidth="1"/>
    <col min="2534" max="2534" width="7" style="427" customWidth="1"/>
    <col min="2535" max="2535" width="7.42578125" style="427" customWidth="1"/>
    <col min="2536" max="2536" width="13" style="427" customWidth="1"/>
    <col min="2537" max="2537" width="48.5703125" style="427" customWidth="1"/>
    <col min="2538" max="2538" width="13.5703125" style="427" customWidth="1"/>
    <col min="2539" max="2783" width="11.5703125" style="427" customWidth="1"/>
    <col min="2784" max="2788" width="11.42578125" style="427"/>
    <col min="2789" max="2789" width="5.7109375" style="427" customWidth="1"/>
    <col min="2790" max="2790" width="7" style="427" customWidth="1"/>
    <col min="2791" max="2791" width="7.42578125" style="427" customWidth="1"/>
    <col min="2792" max="2792" width="13" style="427" customWidth="1"/>
    <col min="2793" max="2793" width="48.5703125" style="427" customWidth="1"/>
    <col min="2794" max="2794" width="13.5703125" style="427" customWidth="1"/>
    <col min="2795" max="3039" width="11.5703125" style="427" customWidth="1"/>
    <col min="3040" max="3044" width="11.42578125" style="427"/>
    <col min="3045" max="3045" width="5.7109375" style="427" customWidth="1"/>
    <col min="3046" max="3046" width="7" style="427" customWidth="1"/>
    <col min="3047" max="3047" width="7.42578125" style="427" customWidth="1"/>
    <col min="3048" max="3048" width="13" style="427" customWidth="1"/>
    <col min="3049" max="3049" width="48.5703125" style="427" customWidth="1"/>
    <col min="3050" max="3050" width="13.5703125" style="427" customWidth="1"/>
    <col min="3051" max="3295" width="11.5703125" style="427" customWidth="1"/>
    <col min="3296" max="3300" width="11.42578125" style="427"/>
    <col min="3301" max="3301" width="5.7109375" style="427" customWidth="1"/>
    <col min="3302" max="3302" width="7" style="427" customWidth="1"/>
    <col min="3303" max="3303" width="7.42578125" style="427" customWidth="1"/>
    <col min="3304" max="3304" width="13" style="427" customWidth="1"/>
    <col min="3305" max="3305" width="48.5703125" style="427" customWidth="1"/>
    <col min="3306" max="3306" width="13.5703125" style="427" customWidth="1"/>
    <col min="3307" max="3551" width="11.5703125" style="427" customWidth="1"/>
    <col min="3552" max="3556" width="11.42578125" style="427"/>
    <col min="3557" max="3557" width="5.7109375" style="427" customWidth="1"/>
    <col min="3558" max="3558" width="7" style="427" customWidth="1"/>
    <col min="3559" max="3559" width="7.42578125" style="427" customWidth="1"/>
    <col min="3560" max="3560" width="13" style="427" customWidth="1"/>
    <col min="3561" max="3561" width="48.5703125" style="427" customWidth="1"/>
    <col min="3562" max="3562" width="13.5703125" style="427" customWidth="1"/>
    <col min="3563" max="3807" width="11.5703125" style="427" customWidth="1"/>
    <col min="3808" max="3812" width="11.42578125" style="427"/>
    <col min="3813" max="3813" width="5.7109375" style="427" customWidth="1"/>
    <col min="3814" max="3814" width="7" style="427" customWidth="1"/>
    <col min="3815" max="3815" width="7.42578125" style="427" customWidth="1"/>
    <col min="3816" max="3816" width="13" style="427" customWidth="1"/>
    <col min="3817" max="3817" width="48.5703125" style="427" customWidth="1"/>
    <col min="3818" max="3818" width="13.5703125" style="427" customWidth="1"/>
    <col min="3819" max="4063" width="11.5703125" style="427" customWidth="1"/>
    <col min="4064" max="4068" width="11.42578125" style="427"/>
    <col min="4069" max="4069" width="5.7109375" style="427" customWidth="1"/>
    <col min="4070" max="4070" width="7" style="427" customWidth="1"/>
    <col min="4071" max="4071" width="7.42578125" style="427" customWidth="1"/>
    <col min="4072" max="4072" width="13" style="427" customWidth="1"/>
    <col min="4073" max="4073" width="48.5703125" style="427" customWidth="1"/>
    <col min="4074" max="4074" width="13.5703125" style="427" customWidth="1"/>
    <col min="4075" max="4319" width="11.5703125" style="427" customWidth="1"/>
    <col min="4320" max="4324" width="11.42578125" style="427"/>
    <col min="4325" max="4325" width="5.7109375" style="427" customWidth="1"/>
    <col min="4326" max="4326" width="7" style="427" customWidth="1"/>
    <col min="4327" max="4327" width="7.42578125" style="427" customWidth="1"/>
    <col min="4328" max="4328" width="13" style="427" customWidth="1"/>
    <col min="4329" max="4329" width="48.5703125" style="427" customWidth="1"/>
    <col min="4330" max="4330" width="13.5703125" style="427" customWidth="1"/>
    <col min="4331" max="4575" width="11.5703125" style="427" customWidth="1"/>
    <col min="4576" max="4580" width="11.42578125" style="427"/>
    <col min="4581" max="4581" width="5.7109375" style="427" customWidth="1"/>
    <col min="4582" max="4582" width="7" style="427" customWidth="1"/>
    <col min="4583" max="4583" width="7.42578125" style="427" customWidth="1"/>
    <col min="4584" max="4584" width="13" style="427" customWidth="1"/>
    <col min="4585" max="4585" width="48.5703125" style="427" customWidth="1"/>
    <col min="4586" max="4586" width="13.5703125" style="427" customWidth="1"/>
    <col min="4587" max="4831" width="11.5703125" style="427" customWidth="1"/>
    <col min="4832" max="4836" width="11.42578125" style="427"/>
    <col min="4837" max="4837" width="5.7109375" style="427" customWidth="1"/>
    <col min="4838" max="4838" width="7" style="427" customWidth="1"/>
    <col min="4839" max="4839" width="7.42578125" style="427" customWidth="1"/>
    <col min="4840" max="4840" width="13" style="427" customWidth="1"/>
    <col min="4841" max="4841" width="48.5703125" style="427" customWidth="1"/>
    <col min="4842" max="4842" width="13.5703125" style="427" customWidth="1"/>
    <col min="4843" max="5087" width="11.5703125" style="427" customWidth="1"/>
    <col min="5088" max="5092" width="11.42578125" style="427"/>
    <col min="5093" max="5093" width="5.7109375" style="427" customWidth="1"/>
    <col min="5094" max="5094" width="7" style="427" customWidth="1"/>
    <col min="5095" max="5095" width="7.42578125" style="427" customWidth="1"/>
    <col min="5096" max="5096" width="13" style="427" customWidth="1"/>
    <col min="5097" max="5097" width="48.5703125" style="427" customWidth="1"/>
    <col min="5098" max="5098" width="13.5703125" style="427" customWidth="1"/>
    <col min="5099" max="5343" width="11.5703125" style="427" customWidth="1"/>
    <col min="5344" max="5348" width="11.42578125" style="427"/>
    <col min="5349" max="5349" width="5.7109375" style="427" customWidth="1"/>
    <col min="5350" max="5350" width="7" style="427" customWidth="1"/>
    <col min="5351" max="5351" width="7.42578125" style="427" customWidth="1"/>
    <col min="5352" max="5352" width="13" style="427" customWidth="1"/>
    <col min="5353" max="5353" width="48.5703125" style="427" customWidth="1"/>
    <col min="5354" max="5354" width="13.5703125" style="427" customWidth="1"/>
    <col min="5355" max="5599" width="11.5703125" style="427" customWidth="1"/>
    <col min="5600" max="5604" width="11.42578125" style="427"/>
    <col min="5605" max="5605" width="5.7109375" style="427" customWidth="1"/>
    <col min="5606" max="5606" width="7" style="427" customWidth="1"/>
    <col min="5607" max="5607" width="7.42578125" style="427" customWidth="1"/>
    <col min="5608" max="5608" width="13" style="427" customWidth="1"/>
    <col min="5609" max="5609" width="48.5703125" style="427" customWidth="1"/>
    <col min="5610" max="5610" width="13.5703125" style="427" customWidth="1"/>
    <col min="5611" max="5855" width="11.5703125" style="427" customWidth="1"/>
    <col min="5856" max="5860" width="11.42578125" style="427"/>
    <col min="5861" max="5861" width="5.7109375" style="427" customWidth="1"/>
    <col min="5862" max="5862" width="7" style="427" customWidth="1"/>
    <col min="5863" max="5863" width="7.42578125" style="427" customWidth="1"/>
    <col min="5864" max="5864" width="13" style="427" customWidth="1"/>
    <col min="5865" max="5865" width="48.5703125" style="427" customWidth="1"/>
    <col min="5866" max="5866" width="13.5703125" style="427" customWidth="1"/>
    <col min="5867" max="6111" width="11.5703125" style="427" customWidth="1"/>
    <col min="6112" max="6116" width="11.42578125" style="427"/>
    <col min="6117" max="6117" width="5.7109375" style="427" customWidth="1"/>
    <col min="6118" max="6118" width="7" style="427" customWidth="1"/>
    <col min="6119" max="6119" width="7.42578125" style="427" customWidth="1"/>
    <col min="6120" max="6120" width="13" style="427" customWidth="1"/>
    <col min="6121" max="6121" width="48.5703125" style="427" customWidth="1"/>
    <col min="6122" max="6122" width="13.5703125" style="427" customWidth="1"/>
    <col min="6123" max="6367" width="11.5703125" style="427" customWidth="1"/>
    <col min="6368" max="6372" width="11.42578125" style="427"/>
    <col min="6373" max="6373" width="5.7109375" style="427" customWidth="1"/>
    <col min="6374" max="6374" width="7" style="427" customWidth="1"/>
    <col min="6375" max="6375" width="7.42578125" style="427" customWidth="1"/>
    <col min="6376" max="6376" width="13" style="427" customWidth="1"/>
    <col min="6377" max="6377" width="48.5703125" style="427" customWidth="1"/>
    <col min="6378" max="6378" width="13.5703125" style="427" customWidth="1"/>
    <col min="6379" max="6623" width="11.5703125" style="427" customWidth="1"/>
    <col min="6624" max="6628" width="11.42578125" style="427"/>
    <col min="6629" max="6629" width="5.7109375" style="427" customWidth="1"/>
    <col min="6630" max="6630" width="7" style="427" customWidth="1"/>
    <col min="6631" max="6631" width="7.42578125" style="427" customWidth="1"/>
    <col min="6632" max="6632" width="13" style="427" customWidth="1"/>
    <col min="6633" max="6633" width="48.5703125" style="427" customWidth="1"/>
    <col min="6634" max="6634" width="13.5703125" style="427" customWidth="1"/>
    <col min="6635" max="6879" width="11.5703125" style="427" customWidth="1"/>
    <col min="6880" max="6884" width="11.42578125" style="427"/>
    <col min="6885" max="6885" width="5.7109375" style="427" customWidth="1"/>
    <col min="6886" max="6886" width="7" style="427" customWidth="1"/>
    <col min="6887" max="6887" width="7.42578125" style="427" customWidth="1"/>
    <col min="6888" max="6888" width="13" style="427" customWidth="1"/>
    <col min="6889" max="6889" width="48.5703125" style="427" customWidth="1"/>
    <col min="6890" max="6890" width="13.5703125" style="427" customWidth="1"/>
    <col min="6891" max="7135" width="11.5703125" style="427" customWidth="1"/>
    <col min="7136" max="7140" width="11.42578125" style="427"/>
    <col min="7141" max="7141" width="5.7109375" style="427" customWidth="1"/>
    <col min="7142" max="7142" width="7" style="427" customWidth="1"/>
    <col min="7143" max="7143" width="7.42578125" style="427" customWidth="1"/>
    <col min="7144" max="7144" width="13" style="427" customWidth="1"/>
    <col min="7145" max="7145" width="48.5703125" style="427" customWidth="1"/>
    <col min="7146" max="7146" width="13.5703125" style="427" customWidth="1"/>
    <col min="7147" max="7391" width="11.5703125" style="427" customWidth="1"/>
    <col min="7392" max="7396" width="11.42578125" style="427"/>
    <col min="7397" max="7397" width="5.7109375" style="427" customWidth="1"/>
    <col min="7398" max="7398" width="7" style="427" customWidth="1"/>
    <col min="7399" max="7399" width="7.42578125" style="427" customWidth="1"/>
    <col min="7400" max="7400" width="13" style="427" customWidth="1"/>
    <col min="7401" max="7401" width="48.5703125" style="427" customWidth="1"/>
    <col min="7402" max="7402" width="13.5703125" style="427" customWidth="1"/>
    <col min="7403" max="7647" width="11.5703125" style="427" customWidth="1"/>
    <col min="7648" max="7652" width="11.42578125" style="427"/>
    <col min="7653" max="7653" width="5.7109375" style="427" customWidth="1"/>
    <col min="7654" max="7654" width="7" style="427" customWidth="1"/>
    <col min="7655" max="7655" width="7.42578125" style="427" customWidth="1"/>
    <col min="7656" max="7656" width="13" style="427" customWidth="1"/>
    <col min="7657" max="7657" width="48.5703125" style="427" customWidth="1"/>
    <col min="7658" max="7658" width="13.5703125" style="427" customWidth="1"/>
    <col min="7659" max="7903" width="11.5703125" style="427" customWidth="1"/>
    <col min="7904" max="7908" width="11.42578125" style="427"/>
    <col min="7909" max="7909" width="5.7109375" style="427" customWidth="1"/>
    <col min="7910" max="7910" width="7" style="427" customWidth="1"/>
    <col min="7911" max="7911" width="7.42578125" style="427" customWidth="1"/>
    <col min="7912" max="7912" width="13" style="427" customWidth="1"/>
    <col min="7913" max="7913" width="48.5703125" style="427" customWidth="1"/>
    <col min="7914" max="7914" width="13.5703125" style="427" customWidth="1"/>
    <col min="7915" max="8159" width="11.5703125" style="427" customWidth="1"/>
    <col min="8160" max="8164" width="11.42578125" style="427"/>
    <col min="8165" max="8165" width="5.7109375" style="427" customWidth="1"/>
    <col min="8166" max="8166" width="7" style="427" customWidth="1"/>
    <col min="8167" max="8167" width="7.42578125" style="427" customWidth="1"/>
    <col min="8168" max="8168" width="13" style="427" customWidth="1"/>
    <col min="8169" max="8169" width="48.5703125" style="427" customWidth="1"/>
    <col min="8170" max="8170" width="13.5703125" style="427" customWidth="1"/>
    <col min="8171" max="8415" width="11.5703125" style="427" customWidth="1"/>
    <col min="8416" max="8420" width="11.42578125" style="427"/>
    <col min="8421" max="8421" width="5.7109375" style="427" customWidth="1"/>
    <col min="8422" max="8422" width="7" style="427" customWidth="1"/>
    <col min="8423" max="8423" width="7.42578125" style="427" customWidth="1"/>
    <col min="8424" max="8424" width="13" style="427" customWidth="1"/>
    <col min="8425" max="8425" width="48.5703125" style="427" customWidth="1"/>
    <col min="8426" max="8426" width="13.5703125" style="427" customWidth="1"/>
    <col min="8427" max="8671" width="11.5703125" style="427" customWidth="1"/>
    <col min="8672" max="8676" width="11.42578125" style="427"/>
    <col min="8677" max="8677" width="5.7109375" style="427" customWidth="1"/>
    <col min="8678" max="8678" width="7" style="427" customWidth="1"/>
    <col min="8679" max="8679" width="7.42578125" style="427" customWidth="1"/>
    <col min="8680" max="8680" width="13" style="427" customWidth="1"/>
    <col min="8681" max="8681" width="48.5703125" style="427" customWidth="1"/>
    <col min="8682" max="8682" width="13.5703125" style="427" customWidth="1"/>
    <col min="8683" max="8927" width="11.5703125" style="427" customWidth="1"/>
    <col min="8928" max="8932" width="11.42578125" style="427"/>
    <col min="8933" max="8933" width="5.7109375" style="427" customWidth="1"/>
    <col min="8934" max="8934" width="7" style="427" customWidth="1"/>
    <col min="8935" max="8935" width="7.42578125" style="427" customWidth="1"/>
    <col min="8936" max="8936" width="13" style="427" customWidth="1"/>
    <col min="8937" max="8937" width="48.5703125" style="427" customWidth="1"/>
    <col min="8938" max="8938" width="13.5703125" style="427" customWidth="1"/>
    <col min="8939" max="9183" width="11.5703125" style="427" customWidth="1"/>
    <col min="9184" max="9188" width="11.42578125" style="427"/>
    <col min="9189" max="9189" width="5.7109375" style="427" customWidth="1"/>
    <col min="9190" max="9190" width="7" style="427" customWidth="1"/>
    <col min="9191" max="9191" width="7.42578125" style="427" customWidth="1"/>
    <col min="9192" max="9192" width="13" style="427" customWidth="1"/>
    <col min="9193" max="9193" width="48.5703125" style="427" customWidth="1"/>
    <col min="9194" max="9194" width="13.5703125" style="427" customWidth="1"/>
    <col min="9195" max="9439" width="11.5703125" style="427" customWidth="1"/>
    <col min="9440" max="9444" width="11.42578125" style="427"/>
    <col min="9445" max="9445" width="5.7109375" style="427" customWidth="1"/>
    <col min="9446" max="9446" width="7" style="427" customWidth="1"/>
    <col min="9447" max="9447" width="7.42578125" style="427" customWidth="1"/>
    <col min="9448" max="9448" width="13" style="427" customWidth="1"/>
    <col min="9449" max="9449" width="48.5703125" style="427" customWidth="1"/>
    <col min="9450" max="9450" width="13.5703125" style="427" customWidth="1"/>
    <col min="9451" max="9695" width="11.5703125" style="427" customWidth="1"/>
    <col min="9696" max="9700" width="11.42578125" style="427"/>
    <col min="9701" max="9701" width="5.7109375" style="427" customWidth="1"/>
    <col min="9702" max="9702" width="7" style="427" customWidth="1"/>
    <col min="9703" max="9703" width="7.42578125" style="427" customWidth="1"/>
    <col min="9704" max="9704" width="13" style="427" customWidth="1"/>
    <col min="9705" max="9705" width="48.5703125" style="427" customWidth="1"/>
    <col min="9706" max="9706" width="13.5703125" style="427" customWidth="1"/>
    <col min="9707" max="9951" width="11.5703125" style="427" customWidth="1"/>
    <col min="9952" max="9956" width="11.42578125" style="427"/>
    <col min="9957" max="9957" width="5.7109375" style="427" customWidth="1"/>
    <col min="9958" max="9958" width="7" style="427" customWidth="1"/>
    <col min="9959" max="9959" width="7.42578125" style="427" customWidth="1"/>
    <col min="9960" max="9960" width="13" style="427" customWidth="1"/>
    <col min="9961" max="9961" width="48.5703125" style="427" customWidth="1"/>
    <col min="9962" max="9962" width="13.5703125" style="427" customWidth="1"/>
    <col min="9963" max="10207" width="11.5703125" style="427" customWidth="1"/>
    <col min="10208" max="10212" width="11.42578125" style="427"/>
    <col min="10213" max="10213" width="5.7109375" style="427" customWidth="1"/>
    <col min="10214" max="10214" width="7" style="427" customWidth="1"/>
    <col min="10215" max="10215" width="7.42578125" style="427" customWidth="1"/>
    <col min="10216" max="10216" width="13" style="427" customWidth="1"/>
    <col min="10217" max="10217" width="48.5703125" style="427" customWidth="1"/>
    <col min="10218" max="10218" width="13.5703125" style="427" customWidth="1"/>
    <col min="10219" max="10463" width="11.5703125" style="427" customWidth="1"/>
    <col min="10464" max="10468" width="11.42578125" style="427"/>
    <col min="10469" max="10469" width="5.7109375" style="427" customWidth="1"/>
    <col min="10470" max="10470" width="7" style="427" customWidth="1"/>
    <col min="10471" max="10471" width="7.42578125" style="427" customWidth="1"/>
    <col min="10472" max="10472" width="13" style="427" customWidth="1"/>
    <col min="10473" max="10473" width="48.5703125" style="427" customWidth="1"/>
    <col min="10474" max="10474" width="13.5703125" style="427" customWidth="1"/>
    <col min="10475" max="10719" width="11.5703125" style="427" customWidth="1"/>
    <col min="10720" max="10724" width="11.42578125" style="427"/>
    <col min="10725" max="10725" width="5.7109375" style="427" customWidth="1"/>
    <col min="10726" max="10726" width="7" style="427" customWidth="1"/>
    <col min="10727" max="10727" width="7.42578125" style="427" customWidth="1"/>
    <col min="10728" max="10728" width="13" style="427" customWidth="1"/>
    <col min="10729" max="10729" width="48.5703125" style="427" customWidth="1"/>
    <col min="10730" max="10730" width="13.5703125" style="427" customWidth="1"/>
    <col min="10731" max="10975" width="11.5703125" style="427" customWidth="1"/>
    <col min="10976" max="10980" width="11.42578125" style="427"/>
    <col min="10981" max="10981" width="5.7109375" style="427" customWidth="1"/>
    <col min="10982" max="10982" width="7" style="427" customWidth="1"/>
    <col min="10983" max="10983" width="7.42578125" style="427" customWidth="1"/>
    <col min="10984" max="10984" width="13" style="427" customWidth="1"/>
    <col min="10985" max="10985" width="48.5703125" style="427" customWidth="1"/>
    <col min="10986" max="10986" width="13.5703125" style="427" customWidth="1"/>
    <col min="10987" max="11231" width="11.5703125" style="427" customWidth="1"/>
    <col min="11232" max="11236" width="11.42578125" style="427"/>
    <col min="11237" max="11237" width="5.7109375" style="427" customWidth="1"/>
    <col min="11238" max="11238" width="7" style="427" customWidth="1"/>
    <col min="11239" max="11239" width="7.42578125" style="427" customWidth="1"/>
    <col min="11240" max="11240" width="13" style="427" customWidth="1"/>
    <col min="11241" max="11241" width="48.5703125" style="427" customWidth="1"/>
    <col min="11242" max="11242" width="13.5703125" style="427" customWidth="1"/>
    <col min="11243" max="11487" width="11.5703125" style="427" customWidth="1"/>
    <col min="11488" max="11492" width="11.42578125" style="427"/>
    <col min="11493" max="11493" width="5.7109375" style="427" customWidth="1"/>
    <col min="11494" max="11494" width="7" style="427" customWidth="1"/>
    <col min="11495" max="11495" width="7.42578125" style="427" customWidth="1"/>
    <col min="11496" max="11496" width="13" style="427" customWidth="1"/>
    <col min="11497" max="11497" width="48.5703125" style="427" customWidth="1"/>
    <col min="11498" max="11498" width="13.5703125" style="427" customWidth="1"/>
    <col min="11499" max="11743" width="11.5703125" style="427" customWidth="1"/>
    <col min="11744" max="11748" width="11.42578125" style="427"/>
    <col min="11749" max="11749" width="5.7109375" style="427" customWidth="1"/>
    <col min="11750" max="11750" width="7" style="427" customWidth="1"/>
    <col min="11751" max="11751" width="7.42578125" style="427" customWidth="1"/>
    <col min="11752" max="11752" width="13" style="427" customWidth="1"/>
    <col min="11753" max="11753" width="48.5703125" style="427" customWidth="1"/>
    <col min="11754" max="11754" width="13.5703125" style="427" customWidth="1"/>
    <col min="11755" max="11999" width="11.5703125" style="427" customWidth="1"/>
    <col min="12000" max="12004" width="11.42578125" style="427"/>
    <col min="12005" max="12005" width="5.7109375" style="427" customWidth="1"/>
    <col min="12006" max="12006" width="7" style="427" customWidth="1"/>
    <col min="12007" max="12007" width="7.42578125" style="427" customWidth="1"/>
    <col min="12008" max="12008" width="13" style="427" customWidth="1"/>
    <col min="12009" max="12009" width="48.5703125" style="427" customWidth="1"/>
    <col min="12010" max="12010" width="13.5703125" style="427" customWidth="1"/>
    <col min="12011" max="12255" width="11.5703125" style="427" customWidth="1"/>
    <col min="12256" max="12260" width="11.42578125" style="427"/>
    <col min="12261" max="12261" width="5.7109375" style="427" customWidth="1"/>
    <col min="12262" max="12262" width="7" style="427" customWidth="1"/>
    <col min="12263" max="12263" width="7.42578125" style="427" customWidth="1"/>
    <col min="12264" max="12264" width="13" style="427" customWidth="1"/>
    <col min="12265" max="12265" width="48.5703125" style="427" customWidth="1"/>
    <col min="12266" max="12266" width="13.5703125" style="427" customWidth="1"/>
    <col min="12267" max="12511" width="11.5703125" style="427" customWidth="1"/>
    <col min="12512" max="12516" width="11.42578125" style="427"/>
    <col min="12517" max="12517" width="5.7109375" style="427" customWidth="1"/>
    <col min="12518" max="12518" width="7" style="427" customWidth="1"/>
    <col min="12519" max="12519" width="7.42578125" style="427" customWidth="1"/>
    <col min="12520" max="12520" width="13" style="427" customWidth="1"/>
    <col min="12521" max="12521" width="48.5703125" style="427" customWidth="1"/>
    <col min="12522" max="12522" width="13.5703125" style="427" customWidth="1"/>
    <col min="12523" max="12767" width="11.5703125" style="427" customWidth="1"/>
    <col min="12768" max="12772" width="11.42578125" style="427"/>
    <col min="12773" max="12773" width="5.7109375" style="427" customWidth="1"/>
    <col min="12774" max="12774" width="7" style="427" customWidth="1"/>
    <col min="12775" max="12775" width="7.42578125" style="427" customWidth="1"/>
    <col min="12776" max="12776" width="13" style="427" customWidth="1"/>
    <col min="12777" max="12777" width="48.5703125" style="427" customWidth="1"/>
    <col min="12778" max="12778" width="13.5703125" style="427" customWidth="1"/>
    <col min="12779" max="13023" width="11.5703125" style="427" customWidth="1"/>
    <col min="13024" max="13028" width="11.42578125" style="427"/>
    <col min="13029" max="13029" width="5.7109375" style="427" customWidth="1"/>
    <col min="13030" max="13030" width="7" style="427" customWidth="1"/>
    <col min="13031" max="13031" width="7.42578125" style="427" customWidth="1"/>
    <col min="13032" max="13032" width="13" style="427" customWidth="1"/>
    <col min="13033" max="13033" width="48.5703125" style="427" customWidth="1"/>
    <col min="13034" max="13034" width="13.5703125" style="427" customWidth="1"/>
    <col min="13035" max="13279" width="11.5703125" style="427" customWidth="1"/>
    <col min="13280" max="13284" width="11.42578125" style="427"/>
    <col min="13285" max="13285" width="5.7109375" style="427" customWidth="1"/>
    <col min="13286" max="13286" width="7" style="427" customWidth="1"/>
    <col min="13287" max="13287" width="7.42578125" style="427" customWidth="1"/>
    <col min="13288" max="13288" width="13" style="427" customWidth="1"/>
    <col min="13289" max="13289" width="48.5703125" style="427" customWidth="1"/>
    <col min="13290" max="13290" width="13.5703125" style="427" customWidth="1"/>
    <col min="13291" max="13535" width="11.5703125" style="427" customWidth="1"/>
    <col min="13536" max="13540" width="11.42578125" style="427"/>
    <col min="13541" max="13541" width="5.7109375" style="427" customWidth="1"/>
    <col min="13542" max="13542" width="7" style="427" customWidth="1"/>
    <col min="13543" max="13543" width="7.42578125" style="427" customWidth="1"/>
    <col min="13544" max="13544" width="13" style="427" customWidth="1"/>
    <col min="13545" max="13545" width="48.5703125" style="427" customWidth="1"/>
    <col min="13546" max="13546" width="13.5703125" style="427" customWidth="1"/>
    <col min="13547" max="13791" width="11.5703125" style="427" customWidth="1"/>
    <col min="13792" max="13796" width="11.42578125" style="427"/>
    <col min="13797" max="13797" width="5.7109375" style="427" customWidth="1"/>
    <col min="13798" max="13798" width="7" style="427" customWidth="1"/>
    <col min="13799" max="13799" width="7.42578125" style="427" customWidth="1"/>
    <col min="13800" max="13800" width="13" style="427" customWidth="1"/>
    <col min="13801" max="13801" width="48.5703125" style="427" customWidth="1"/>
    <col min="13802" max="13802" width="13.5703125" style="427" customWidth="1"/>
    <col min="13803" max="14047" width="11.5703125" style="427" customWidth="1"/>
    <col min="14048" max="14052" width="11.42578125" style="427"/>
    <col min="14053" max="14053" width="5.7109375" style="427" customWidth="1"/>
    <col min="14054" max="14054" width="7" style="427" customWidth="1"/>
    <col min="14055" max="14055" width="7.42578125" style="427" customWidth="1"/>
    <col min="14056" max="14056" width="13" style="427" customWidth="1"/>
    <col min="14057" max="14057" width="48.5703125" style="427" customWidth="1"/>
    <col min="14058" max="14058" width="13.5703125" style="427" customWidth="1"/>
    <col min="14059" max="14303" width="11.5703125" style="427" customWidth="1"/>
    <col min="14304" max="14308" width="11.42578125" style="427"/>
    <col min="14309" max="14309" width="5.7109375" style="427" customWidth="1"/>
    <col min="14310" max="14310" width="7" style="427" customWidth="1"/>
    <col min="14311" max="14311" width="7.42578125" style="427" customWidth="1"/>
    <col min="14312" max="14312" width="13" style="427" customWidth="1"/>
    <col min="14313" max="14313" width="48.5703125" style="427" customWidth="1"/>
    <col min="14314" max="14314" width="13.5703125" style="427" customWidth="1"/>
    <col min="14315" max="14559" width="11.5703125" style="427" customWidth="1"/>
    <col min="14560" max="14564" width="11.42578125" style="427"/>
    <col min="14565" max="14565" width="5.7109375" style="427" customWidth="1"/>
    <col min="14566" max="14566" width="7" style="427" customWidth="1"/>
    <col min="14567" max="14567" width="7.42578125" style="427" customWidth="1"/>
    <col min="14568" max="14568" width="13" style="427" customWidth="1"/>
    <col min="14569" max="14569" width="48.5703125" style="427" customWidth="1"/>
    <col min="14570" max="14570" width="13.5703125" style="427" customWidth="1"/>
    <col min="14571" max="14815" width="11.5703125" style="427" customWidth="1"/>
    <col min="14816" max="14820" width="11.42578125" style="427"/>
    <col min="14821" max="14821" width="5.7109375" style="427" customWidth="1"/>
    <col min="14822" max="14822" width="7" style="427" customWidth="1"/>
    <col min="14823" max="14823" width="7.42578125" style="427" customWidth="1"/>
    <col min="14824" max="14824" width="13" style="427" customWidth="1"/>
    <col min="14825" max="14825" width="48.5703125" style="427" customWidth="1"/>
    <col min="14826" max="14826" width="13.5703125" style="427" customWidth="1"/>
    <col min="14827" max="15071" width="11.5703125" style="427" customWidth="1"/>
    <col min="15072" max="15076" width="11.42578125" style="427"/>
    <col min="15077" max="15077" width="5.7109375" style="427" customWidth="1"/>
    <col min="15078" max="15078" width="7" style="427" customWidth="1"/>
    <col min="15079" max="15079" width="7.42578125" style="427" customWidth="1"/>
    <col min="15080" max="15080" width="13" style="427" customWidth="1"/>
    <col min="15081" max="15081" width="48.5703125" style="427" customWidth="1"/>
    <col min="15082" max="15082" width="13.5703125" style="427" customWidth="1"/>
    <col min="15083" max="15327" width="11.5703125" style="427" customWidth="1"/>
    <col min="15328" max="15332" width="11.42578125" style="427"/>
    <col min="15333" max="15333" width="5.7109375" style="427" customWidth="1"/>
    <col min="15334" max="15334" width="7" style="427" customWidth="1"/>
    <col min="15335" max="15335" width="7.42578125" style="427" customWidth="1"/>
    <col min="15336" max="15336" width="13" style="427" customWidth="1"/>
    <col min="15337" max="15337" width="48.5703125" style="427" customWidth="1"/>
    <col min="15338" max="15338" width="13.5703125" style="427" customWidth="1"/>
    <col min="15339" max="15583" width="11.5703125" style="427" customWidth="1"/>
    <col min="15584" max="15588" width="11.42578125" style="427"/>
    <col min="15589" max="15589" width="5.7109375" style="427" customWidth="1"/>
    <col min="15590" max="15590" width="7" style="427" customWidth="1"/>
    <col min="15591" max="15591" width="7.42578125" style="427" customWidth="1"/>
    <col min="15592" max="15592" width="13" style="427" customWidth="1"/>
    <col min="15593" max="15593" width="48.5703125" style="427" customWidth="1"/>
    <col min="15594" max="15594" width="13.5703125" style="427" customWidth="1"/>
    <col min="15595" max="15839" width="11.5703125" style="427" customWidth="1"/>
    <col min="15840" max="15844" width="11.42578125" style="427"/>
    <col min="15845" max="15845" width="5.7109375" style="427" customWidth="1"/>
    <col min="15846" max="15846" width="7" style="427" customWidth="1"/>
    <col min="15847" max="15847" width="7.42578125" style="427" customWidth="1"/>
    <col min="15848" max="15848" width="13" style="427" customWidth="1"/>
    <col min="15849" max="15849" width="48.5703125" style="427" customWidth="1"/>
    <col min="15850" max="15850" width="13.5703125" style="427" customWidth="1"/>
    <col min="15851" max="16095" width="11.5703125" style="427" customWidth="1"/>
    <col min="16096" max="16100" width="11.42578125" style="427"/>
    <col min="16101" max="16101" width="5.7109375" style="427" customWidth="1"/>
    <col min="16102" max="16102" width="7" style="427" customWidth="1"/>
    <col min="16103" max="16103" width="7.42578125" style="427" customWidth="1"/>
    <col min="16104" max="16104" width="13" style="427" customWidth="1"/>
    <col min="16105" max="16105" width="48.5703125" style="427" customWidth="1"/>
    <col min="16106" max="16106" width="13.5703125" style="427" customWidth="1"/>
    <col min="16107" max="16351" width="11.5703125" style="427" customWidth="1"/>
    <col min="16352" max="16384" width="11.42578125" style="427"/>
  </cols>
  <sheetData>
    <row r="1" spans="1:223" ht="15" customHeight="1" x14ac:dyDescent="0.2">
      <c r="E1" s="1086"/>
      <c r="F1" s="1665" t="s">
        <v>1104</v>
      </c>
      <c r="G1" s="1665"/>
      <c r="H1" s="1665"/>
    </row>
    <row r="2" spans="1:223" ht="12.75" customHeight="1" x14ac:dyDescent="0.2">
      <c r="E2" s="1663"/>
      <c r="F2" s="1663"/>
    </row>
    <row r="3" spans="1:223" s="429" customFormat="1" ht="15.75" x14ac:dyDescent="0.2">
      <c r="A3" s="1664" t="s">
        <v>1025</v>
      </c>
      <c r="B3" s="1664"/>
      <c r="C3" s="1664"/>
      <c r="D3" s="1664"/>
      <c r="E3" s="1664"/>
      <c r="F3" s="1664"/>
      <c r="G3" s="428"/>
      <c r="H3" s="428"/>
      <c r="I3" s="428"/>
      <c r="J3" s="428"/>
      <c r="K3" s="428"/>
      <c r="L3" s="428"/>
      <c r="M3" s="428"/>
      <c r="N3" s="428"/>
      <c r="O3" s="428"/>
      <c r="P3" s="428"/>
      <c r="Q3" s="428"/>
      <c r="R3" s="428"/>
      <c r="S3" s="428"/>
      <c r="T3" s="428"/>
      <c r="U3" s="428"/>
      <c r="V3" s="428"/>
      <c r="W3" s="428"/>
      <c r="X3" s="428"/>
      <c r="Y3" s="428"/>
      <c r="Z3" s="428"/>
      <c r="AA3" s="428"/>
      <c r="AB3" s="428"/>
      <c r="AC3" s="428"/>
      <c r="AD3" s="428"/>
      <c r="AE3" s="428"/>
      <c r="AF3" s="428"/>
      <c r="AG3" s="428"/>
      <c r="AH3" s="428"/>
      <c r="AI3" s="428"/>
      <c r="AJ3" s="428"/>
      <c r="AK3" s="428"/>
      <c r="AL3" s="428"/>
      <c r="AM3" s="428"/>
      <c r="AN3" s="428"/>
      <c r="AO3" s="428"/>
      <c r="AP3" s="428"/>
      <c r="AQ3" s="428"/>
      <c r="AR3" s="428"/>
      <c r="AS3" s="428"/>
      <c r="AT3" s="428"/>
      <c r="AU3" s="428"/>
      <c r="AV3" s="428"/>
      <c r="AW3" s="428"/>
      <c r="AX3" s="428"/>
      <c r="AY3" s="428"/>
      <c r="AZ3" s="428"/>
      <c r="BA3" s="428"/>
      <c r="BB3" s="428"/>
      <c r="BC3" s="428"/>
      <c r="BD3" s="428"/>
      <c r="BE3" s="428"/>
      <c r="BF3" s="428"/>
      <c r="BG3" s="428"/>
      <c r="BH3" s="428"/>
      <c r="BI3" s="428"/>
      <c r="BJ3" s="428"/>
      <c r="BK3" s="428"/>
      <c r="BL3" s="428"/>
      <c r="BM3" s="428"/>
      <c r="BN3" s="428"/>
      <c r="BO3" s="428"/>
      <c r="BP3" s="428"/>
      <c r="BQ3" s="428"/>
      <c r="BR3" s="428"/>
      <c r="BS3" s="428"/>
      <c r="BT3" s="428"/>
      <c r="BU3" s="428"/>
      <c r="BV3" s="428"/>
      <c r="BW3" s="428"/>
      <c r="BX3" s="428"/>
      <c r="BY3" s="428"/>
      <c r="BZ3" s="428"/>
      <c r="CA3" s="428"/>
      <c r="CB3" s="428"/>
      <c r="CC3" s="428"/>
      <c r="CD3" s="428"/>
      <c r="CE3" s="428"/>
      <c r="CF3" s="428"/>
      <c r="CG3" s="428"/>
      <c r="CH3" s="428"/>
      <c r="CI3" s="428"/>
      <c r="CJ3" s="428"/>
      <c r="CK3" s="428"/>
      <c r="CL3" s="428"/>
      <c r="CM3" s="428"/>
      <c r="CN3" s="428"/>
      <c r="CO3" s="428"/>
      <c r="CP3" s="428"/>
      <c r="CQ3" s="428"/>
      <c r="CR3" s="428"/>
      <c r="CS3" s="428"/>
      <c r="CT3" s="428"/>
      <c r="CU3" s="428"/>
      <c r="CV3" s="428"/>
      <c r="CW3" s="428"/>
      <c r="CX3" s="428"/>
      <c r="CY3" s="428"/>
      <c r="CZ3" s="428"/>
      <c r="DA3" s="428"/>
      <c r="DB3" s="428"/>
      <c r="DC3" s="428"/>
      <c r="DD3" s="428"/>
      <c r="DE3" s="428"/>
      <c r="DF3" s="428"/>
      <c r="DG3" s="428"/>
      <c r="DH3" s="428"/>
      <c r="DI3" s="428"/>
      <c r="DJ3" s="428"/>
      <c r="DK3" s="428"/>
      <c r="DL3" s="428"/>
      <c r="DM3" s="428"/>
      <c r="DN3" s="428"/>
      <c r="DO3" s="428"/>
      <c r="DP3" s="428"/>
      <c r="DQ3" s="428"/>
      <c r="DR3" s="428"/>
      <c r="DS3" s="428"/>
      <c r="DT3" s="428"/>
      <c r="DU3" s="428"/>
      <c r="DV3" s="428"/>
      <c r="DW3" s="428"/>
      <c r="DX3" s="428"/>
      <c r="DY3" s="428"/>
      <c r="DZ3" s="428"/>
      <c r="EA3" s="428"/>
      <c r="EB3" s="428"/>
      <c r="EC3" s="428"/>
      <c r="ED3" s="428"/>
      <c r="EE3" s="428"/>
      <c r="EF3" s="428"/>
      <c r="EG3" s="428"/>
      <c r="EH3" s="428"/>
      <c r="EI3" s="428"/>
      <c r="EJ3" s="428"/>
      <c r="EK3" s="428"/>
      <c r="EL3" s="428"/>
      <c r="EM3" s="428"/>
      <c r="EN3" s="428"/>
      <c r="EO3" s="428"/>
      <c r="EP3" s="428"/>
      <c r="EQ3" s="428"/>
      <c r="ER3" s="428"/>
      <c r="ES3" s="428"/>
      <c r="ET3" s="428"/>
      <c r="EU3" s="428"/>
      <c r="EV3" s="428"/>
      <c r="EW3" s="428"/>
      <c r="EX3" s="428"/>
      <c r="EY3" s="428"/>
      <c r="EZ3" s="428"/>
      <c r="FA3" s="428"/>
      <c r="FB3" s="428"/>
      <c r="FC3" s="428"/>
      <c r="FD3" s="428"/>
      <c r="FE3" s="428"/>
      <c r="FF3" s="428"/>
      <c r="FG3" s="428"/>
      <c r="FH3" s="428"/>
      <c r="FI3" s="428"/>
      <c r="FJ3" s="428"/>
      <c r="FK3" s="428"/>
      <c r="FL3" s="428"/>
      <c r="FM3" s="428"/>
      <c r="FN3" s="428"/>
      <c r="FO3" s="428"/>
      <c r="FP3" s="428"/>
      <c r="FQ3" s="428"/>
      <c r="FR3" s="428"/>
      <c r="FS3" s="428"/>
      <c r="FT3" s="428"/>
      <c r="FU3" s="428"/>
      <c r="FV3" s="428"/>
      <c r="FW3" s="428"/>
      <c r="FX3" s="428"/>
      <c r="FY3" s="428"/>
      <c r="FZ3" s="428"/>
      <c r="GA3" s="428"/>
      <c r="GB3" s="428"/>
      <c r="GC3" s="428"/>
      <c r="GD3" s="428"/>
      <c r="GE3" s="428"/>
      <c r="GF3" s="428"/>
      <c r="GG3" s="428"/>
      <c r="GH3" s="428"/>
      <c r="GI3" s="428"/>
      <c r="GJ3" s="428"/>
      <c r="GK3" s="428"/>
      <c r="GL3" s="428"/>
      <c r="GM3" s="428"/>
      <c r="GN3" s="428"/>
      <c r="GO3" s="428"/>
      <c r="GP3" s="428"/>
      <c r="GQ3" s="428"/>
      <c r="GR3" s="428"/>
      <c r="GS3" s="428"/>
      <c r="GT3" s="428"/>
      <c r="GU3" s="428"/>
      <c r="GV3" s="428"/>
      <c r="GW3" s="428"/>
      <c r="GX3" s="428"/>
      <c r="GY3" s="428"/>
      <c r="GZ3" s="428"/>
      <c r="HA3" s="428"/>
      <c r="HB3" s="428"/>
      <c r="HC3" s="428"/>
      <c r="HD3" s="428"/>
      <c r="HE3" s="428"/>
      <c r="HF3" s="428"/>
      <c r="HG3" s="428"/>
      <c r="HH3" s="428"/>
      <c r="HI3" s="428"/>
      <c r="HJ3" s="428"/>
      <c r="HK3" s="428"/>
      <c r="HL3" s="428"/>
      <c r="HM3" s="428"/>
      <c r="HN3" s="428"/>
      <c r="HO3" s="428"/>
    </row>
    <row r="4" spans="1:223" s="429" customFormat="1" ht="9" customHeight="1" x14ac:dyDescent="0.2">
      <c r="A4" s="430"/>
      <c r="B4" s="430"/>
      <c r="C4" s="430"/>
      <c r="D4" s="430"/>
      <c r="E4" s="430"/>
      <c r="F4" s="430"/>
      <c r="G4" s="428"/>
      <c r="H4" s="428"/>
      <c r="I4" s="428"/>
      <c r="J4" s="428"/>
      <c r="K4" s="428"/>
      <c r="L4" s="428"/>
      <c r="M4" s="428"/>
      <c r="N4" s="428"/>
      <c r="O4" s="428"/>
      <c r="P4" s="428"/>
      <c r="Q4" s="428"/>
      <c r="R4" s="428"/>
      <c r="S4" s="428"/>
      <c r="T4" s="428"/>
      <c r="U4" s="428"/>
      <c r="V4" s="428"/>
      <c r="W4" s="428"/>
      <c r="X4" s="428"/>
      <c r="Y4" s="428"/>
      <c r="Z4" s="428"/>
      <c r="AA4" s="428"/>
      <c r="AB4" s="428"/>
      <c r="AC4" s="428"/>
      <c r="AD4" s="428"/>
      <c r="AE4" s="428"/>
      <c r="AF4" s="428"/>
      <c r="AG4" s="428"/>
      <c r="AH4" s="428"/>
      <c r="AI4" s="428"/>
      <c r="AJ4" s="428"/>
      <c r="AK4" s="428"/>
      <c r="AL4" s="428"/>
      <c r="AM4" s="428"/>
      <c r="AN4" s="428"/>
      <c r="AO4" s="428"/>
      <c r="AP4" s="428"/>
      <c r="AQ4" s="428"/>
      <c r="AR4" s="428"/>
      <c r="AS4" s="428"/>
      <c r="AT4" s="428"/>
      <c r="AU4" s="428"/>
      <c r="AV4" s="428"/>
      <c r="AW4" s="428"/>
      <c r="AX4" s="428"/>
      <c r="AY4" s="428"/>
      <c r="AZ4" s="428"/>
      <c r="BA4" s="428"/>
      <c r="BB4" s="428"/>
      <c r="BC4" s="428"/>
      <c r="BD4" s="428"/>
      <c r="BE4" s="428"/>
      <c r="BF4" s="428"/>
      <c r="BG4" s="428"/>
      <c r="BH4" s="428"/>
      <c r="BI4" s="428"/>
      <c r="BJ4" s="428"/>
      <c r="BK4" s="428"/>
      <c r="BL4" s="428"/>
      <c r="BM4" s="428"/>
      <c r="BN4" s="428"/>
      <c r="BO4" s="428"/>
      <c r="BP4" s="428"/>
      <c r="BQ4" s="428"/>
      <c r="BR4" s="428"/>
      <c r="BS4" s="428"/>
      <c r="BT4" s="428"/>
      <c r="BU4" s="428"/>
      <c r="BV4" s="428"/>
      <c r="BW4" s="428"/>
      <c r="BX4" s="428"/>
      <c r="BY4" s="428"/>
      <c r="BZ4" s="428"/>
      <c r="CA4" s="428"/>
      <c r="CB4" s="428"/>
      <c r="CC4" s="428"/>
      <c r="CD4" s="428"/>
      <c r="CE4" s="428"/>
      <c r="CF4" s="428"/>
      <c r="CG4" s="428"/>
      <c r="CH4" s="428"/>
      <c r="CI4" s="428"/>
      <c r="CJ4" s="428"/>
      <c r="CK4" s="428"/>
      <c r="CL4" s="428"/>
      <c r="CM4" s="428"/>
      <c r="CN4" s="428"/>
      <c r="CO4" s="428"/>
      <c r="CP4" s="428"/>
      <c r="CQ4" s="428"/>
      <c r="CR4" s="428"/>
      <c r="CS4" s="428"/>
      <c r="CT4" s="428"/>
      <c r="CU4" s="428"/>
      <c r="CV4" s="428"/>
      <c r="CW4" s="428"/>
      <c r="CX4" s="428"/>
      <c r="CY4" s="428"/>
      <c r="CZ4" s="428"/>
      <c r="DA4" s="428"/>
      <c r="DB4" s="428"/>
      <c r="DC4" s="428"/>
      <c r="DD4" s="428"/>
      <c r="DE4" s="428"/>
      <c r="DF4" s="428"/>
      <c r="DG4" s="428"/>
      <c r="DH4" s="428"/>
      <c r="DI4" s="428"/>
      <c r="DJ4" s="428"/>
      <c r="DK4" s="428"/>
      <c r="DL4" s="428"/>
      <c r="DM4" s="428"/>
      <c r="DN4" s="428"/>
      <c r="DO4" s="428"/>
      <c r="DP4" s="428"/>
      <c r="DQ4" s="428"/>
      <c r="DR4" s="428"/>
      <c r="DS4" s="428"/>
      <c r="DT4" s="428"/>
      <c r="DU4" s="428"/>
      <c r="DV4" s="428"/>
      <c r="DW4" s="428"/>
      <c r="DX4" s="428"/>
      <c r="DY4" s="428"/>
      <c r="DZ4" s="428"/>
      <c r="EA4" s="428"/>
      <c r="EB4" s="428"/>
      <c r="EC4" s="428"/>
      <c r="ED4" s="428"/>
      <c r="EE4" s="428"/>
      <c r="EF4" s="428"/>
      <c r="EG4" s="428"/>
      <c r="EH4" s="428"/>
      <c r="EI4" s="428"/>
      <c r="EJ4" s="428"/>
      <c r="EK4" s="428"/>
      <c r="EL4" s="428"/>
      <c r="EM4" s="428"/>
      <c r="EN4" s="428"/>
      <c r="EO4" s="428"/>
      <c r="EP4" s="428"/>
      <c r="EQ4" s="428"/>
      <c r="ER4" s="428"/>
      <c r="ES4" s="428"/>
      <c r="ET4" s="428"/>
      <c r="EU4" s="428"/>
      <c r="EV4" s="428"/>
      <c r="EW4" s="428"/>
      <c r="EX4" s="428"/>
      <c r="EY4" s="428"/>
      <c r="EZ4" s="428"/>
      <c r="FA4" s="428"/>
      <c r="FB4" s="428"/>
      <c r="FC4" s="428"/>
      <c r="FD4" s="428"/>
      <c r="FE4" s="428"/>
      <c r="FF4" s="428"/>
      <c r="FG4" s="428"/>
      <c r="FH4" s="428"/>
      <c r="FI4" s="428"/>
      <c r="FJ4" s="428"/>
      <c r="FK4" s="428"/>
      <c r="FL4" s="428"/>
      <c r="FM4" s="428"/>
      <c r="FN4" s="428"/>
      <c r="FO4" s="428"/>
      <c r="FP4" s="428"/>
      <c r="FQ4" s="428"/>
      <c r="FR4" s="428"/>
      <c r="FS4" s="428"/>
      <c r="FT4" s="428"/>
      <c r="FU4" s="428"/>
      <c r="FV4" s="428"/>
      <c r="FW4" s="428"/>
      <c r="FX4" s="428"/>
      <c r="FY4" s="428"/>
      <c r="FZ4" s="428"/>
      <c r="GA4" s="428"/>
      <c r="GB4" s="428"/>
      <c r="GC4" s="428"/>
      <c r="GD4" s="428"/>
      <c r="GE4" s="428"/>
      <c r="GF4" s="428"/>
      <c r="GG4" s="428"/>
      <c r="GH4" s="428"/>
      <c r="GI4" s="428"/>
      <c r="GJ4" s="428"/>
      <c r="GK4" s="428"/>
      <c r="GL4" s="428"/>
      <c r="GM4" s="428"/>
      <c r="GN4" s="428"/>
      <c r="GO4" s="428"/>
      <c r="GP4" s="428"/>
      <c r="GQ4" s="428"/>
      <c r="GR4" s="428"/>
      <c r="GS4" s="428"/>
      <c r="GT4" s="428"/>
      <c r="GU4" s="428"/>
      <c r="GV4" s="428"/>
      <c r="GW4" s="428"/>
      <c r="GX4" s="428"/>
      <c r="GY4" s="428"/>
      <c r="GZ4" s="428"/>
      <c r="HA4" s="428"/>
      <c r="HB4" s="428"/>
      <c r="HC4" s="428"/>
      <c r="HD4" s="428"/>
      <c r="HE4" s="428"/>
      <c r="HF4" s="428"/>
      <c r="HG4" s="428"/>
      <c r="HH4" s="428"/>
      <c r="HI4" s="428"/>
      <c r="HJ4" s="428"/>
      <c r="HK4" s="428"/>
      <c r="HL4" s="428"/>
      <c r="HM4" s="428"/>
      <c r="HN4" s="428"/>
      <c r="HO4" s="428"/>
    </row>
    <row r="5" spans="1:223" ht="46.5" customHeight="1" x14ac:dyDescent="0.2">
      <c r="A5" s="431" t="s">
        <v>0</v>
      </c>
      <c r="B5" s="431" t="s">
        <v>1</v>
      </c>
      <c r="C5" s="431" t="s">
        <v>104</v>
      </c>
      <c r="D5" s="431" t="s">
        <v>221</v>
      </c>
      <c r="E5" s="432" t="s">
        <v>46</v>
      </c>
      <c r="F5" s="433" t="s">
        <v>1024</v>
      </c>
      <c r="G5" s="862" t="s">
        <v>1022</v>
      </c>
      <c r="H5" s="872" t="s">
        <v>1020</v>
      </c>
    </row>
    <row r="6" spans="1:223" x14ac:dyDescent="0.2">
      <c r="A6" s="434" t="s">
        <v>6</v>
      </c>
      <c r="B6" s="435"/>
      <c r="C6" s="435"/>
      <c r="D6" s="435"/>
      <c r="E6" s="436" t="s">
        <v>7</v>
      </c>
      <c r="F6" s="437">
        <f>F7</f>
        <v>18200</v>
      </c>
      <c r="G6" s="863">
        <f>G7</f>
        <v>17962.39</v>
      </c>
      <c r="H6" s="898">
        <f>G6/F6</f>
        <v>0.98694450549450541</v>
      </c>
    </row>
    <row r="7" spans="1:223" x14ac:dyDescent="0.2">
      <c r="A7" s="438"/>
      <c r="B7" s="439" t="s">
        <v>8</v>
      </c>
      <c r="C7" s="440"/>
      <c r="D7" s="440"/>
      <c r="E7" s="441" t="s">
        <v>9</v>
      </c>
      <c r="F7" s="442">
        <f>F8+F11</f>
        <v>18200</v>
      </c>
      <c r="G7" s="442">
        <f>G8+G11</f>
        <v>17962.39</v>
      </c>
      <c r="H7" s="899">
        <f t="shared" ref="H7:H70" si="0">G7/F7</f>
        <v>0.98694450549450541</v>
      </c>
    </row>
    <row r="8" spans="1:223" x14ac:dyDescent="0.2">
      <c r="A8" s="438"/>
      <c r="B8" s="443"/>
      <c r="C8" s="444" t="s">
        <v>222</v>
      </c>
      <c r="D8" s="445"/>
      <c r="E8" s="446" t="s">
        <v>14</v>
      </c>
      <c r="F8" s="886">
        <f>F9+F10</f>
        <v>12200</v>
      </c>
      <c r="G8" s="886">
        <f>G9+G10</f>
        <v>12200</v>
      </c>
      <c r="H8" s="893">
        <f t="shared" si="0"/>
        <v>1</v>
      </c>
    </row>
    <row r="9" spans="1:223" ht="22.5" x14ac:dyDescent="0.2">
      <c r="A9" s="438"/>
      <c r="B9" s="438"/>
      <c r="C9" s="445"/>
      <c r="D9" s="445" t="s">
        <v>223</v>
      </c>
      <c r="E9" s="447" t="s">
        <v>224</v>
      </c>
      <c r="F9" s="487">
        <v>3000</v>
      </c>
      <c r="G9" s="883">
        <v>3000</v>
      </c>
      <c r="H9" s="874">
        <f t="shared" si="0"/>
        <v>1</v>
      </c>
    </row>
    <row r="10" spans="1:223" x14ac:dyDescent="0.2">
      <c r="A10" s="438"/>
      <c r="B10" s="438"/>
      <c r="C10" s="445"/>
      <c r="D10" s="445" t="s">
        <v>225</v>
      </c>
      <c r="E10" s="448" t="s">
        <v>226</v>
      </c>
      <c r="F10" s="487">
        <v>9200</v>
      </c>
      <c r="G10" s="883">
        <v>9200</v>
      </c>
      <c r="H10" s="874">
        <f t="shared" si="0"/>
        <v>1</v>
      </c>
    </row>
    <row r="11" spans="1:223" x14ac:dyDescent="0.2">
      <c r="A11" s="438"/>
      <c r="B11" s="438"/>
      <c r="C11" s="444" t="s">
        <v>107</v>
      </c>
      <c r="D11" s="449"/>
      <c r="E11" s="449" t="s">
        <v>227</v>
      </c>
      <c r="F11" s="886">
        <f>F12</f>
        <v>6000</v>
      </c>
      <c r="G11" s="876">
        <f>G12</f>
        <v>5762.39</v>
      </c>
      <c r="H11" s="895">
        <f t="shared" si="0"/>
        <v>0.96039833333333335</v>
      </c>
    </row>
    <row r="12" spans="1:223" x14ac:dyDescent="0.2">
      <c r="A12" s="450"/>
      <c r="B12" s="450"/>
      <c r="C12" s="445"/>
      <c r="D12" s="445" t="s">
        <v>228</v>
      </c>
      <c r="E12" s="451" t="s">
        <v>229</v>
      </c>
      <c r="F12" s="487">
        <v>6000</v>
      </c>
      <c r="G12" s="875">
        <v>5762.39</v>
      </c>
      <c r="H12" s="874">
        <f t="shared" si="0"/>
        <v>0.96039833333333335</v>
      </c>
    </row>
    <row r="13" spans="1:223" ht="17.100000000000001" customHeight="1" x14ac:dyDescent="0.2">
      <c r="A13" s="452" t="s">
        <v>110</v>
      </c>
      <c r="B13" s="452"/>
      <c r="C13" s="452"/>
      <c r="D13" s="452"/>
      <c r="E13" s="453" t="s">
        <v>230</v>
      </c>
      <c r="F13" s="454">
        <f>F14</f>
        <v>39999.040000000001</v>
      </c>
      <c r="G13" s="454">
        <f>G14</f>
        <v>29137.82</v>
      </c>
      <c r="H13" s="898">
        <f t="shared" si="0"/>
        <v>0.72846298311159463</v>
      </c>
    </row>
    <row r="14" spans="1:223" ht="17.100000000000001" customHeight="1" x14ac:dyDescent="0.2">
      <c r="A14" s="455"/>
      <c r="B14" s="456" t="s">
        <v>116</v>
      </c>
      <c r="C14" s="457"/>
      <c r="D14" s="457"/>
      <c r="E14" s="458" t="s">
        <v>231</v>
      </c>
      <c r="F14" s="459">
        <f>F15+F21</f>
        <v>39999.040000000001</v>
      </c>
      <c r="G14" s="459">
        <f>G15+G21</f>
        <v>29137.82</v>
      </c>
      <c r="H14" s="899">
        <f t="shared" si="0"/>
        <v>0.72846298311159463</v>
      </c>
    </row>
    <row r="15" spans="1:223" ht="17.100000000000001" customHeight="1" x14ac:dyDescent="0.2">
      <c r="A15" s="460"/>
      <c r="B15" s="460"/>
      <c r="C15" s="461" t="s">
        <v>222</v>
      </c>
      <c r="D15" s="461"/>
      <c r="E15" s="449" t="s">
        <v>14</v>
      </c>
      <c r="F15" s="462">
        <f>SUM(F16:F20)</f>
        <v>20192.04</v>
      </c>
      <c r="G15" s="462">
        <f>SUM(G16:G20)</f>
        <v>12947</v>
      </c>
      <c r="H15" s="895">
        <f t="shared" si="0"/>
        <v>0.64119326229543916</v>
      </c>
    </row>
    <row r="16" spans="1:223" ht="22.5" x14ac:dyDescent="0.2">
      <c r="A16" s="460"/>
      <c r="B16" s="460"/>
      <c r="C16" s="463"/>
      <c r="D16" s="464" t="s">
        <v>232</v>
      </c>
      <c r="E16" s="465" t="s">
        <v>233</v>
      </c>
      <c r="F16" s="466">
        <v>5072</v>
      </c>
      <c r="G16" s="865">
        <v>4801.6099999999997</v>
      </c>
      <c r="H16" s="874">
        <f t="shared" si="0"/>
        <v>0.94668966876971605</v>
      </c>
    </row>
    <row r="17" spans="1:8" ht="22.5" x14ac:dyDescent="0.2">
      <c r="A17" s="460"/>
      <c r="B17" s="460"/>
      <c r="C17" s="463"/>
      <c r="D17" s="464" t="s">
        <v>234</v>
      </c>
      <c r="E17" s="465" t="s">
        <v>235</v>
      </c>
      <c r="F17" s="466">
        <v>1150.04</v>
      </c>
      <c r="G17" s="865">
        <v>1149.96</v>
      </c>
      <c r="H17" s="874">
        <f t="shared" si="0"/>
        <v>0.99993043720218433</v>
      </c>
    </row>
    <row r="18" spans="1:8" x14ac:dyDescent="0.2">
      <c r="A18" s="460"/>
      <c r="B18" s="460"/>
      <c r="C18" s="463"/>
      <c r="D18" s="464" t="s">
        <v>236</v>
      </c>
      <c r="E18" s="465" t="s">
        <v>237</v>
      </c>
      <c r="F18" s="466">
        <v>5000</v>
      </c>
      <c r="G18" s="865">
        <v>2000</v>
      </c>
      <c r="H18" s="874">
        <f t="shared" si="0"/>
        <v>0.4</v>
      </c>
    </row>
    <row r="19" spans="1:8" ht="22.5" x14ac:dyDescent="0.2">
      <c r="A19" s="460"/>
      <c r="B19" s="460"/>
      <c r="C19" s="463"/>
      <c r="D19" s="464" t="s">
        <v>225</v>
      </c>
      <c r="E19" s="465" t="s">
        <v>238</v>
      </c>
      <c r="F19" s="466">
        <v>6500</v>
      </c>
      <c r="G19" s="865">
        <v>2525.4299999999998</v>
      </c>
      <c r="H19" s="874">
        <f t="shared" si="0"/>
        <v>0.3885276923076923</v>
      </c>
    </row>
    <row r="20" spans="1:8" ht="17.100000000000001" customHeight="1" x14ac:dyDescent="0.2">
      <c r="A20" s="460"/>
      <c r="B20" s="460"/>
      <c r="C20" s="463"/>
      <c r="D20" s="464" t="s">
        <v>239</v>
      </c>
      <c r="E20" s="465" t="s">
        <v>240</v>
      </c>
      <c r="F20" s="466">
        <v>2470</v>
      </c>
      <c r="G20" s="865">
        <v>2470</v>
      </c>
      <c r="H20" s="874">
        <f t="shared" si="0"/>
        <v>1</v>
      </c>
    </row>
    <row r="21" spans="1:8" ht="17.100000000000001" customHeight="1" x14ac:dyDescent="0.2">
      <c r="A21" s="460"/>
      <c r="B21" s="460"/>
      <c r="C21" s="461" t="s">
        <v>241</v>
      </c>
      <c r="D21" s="461"/>
      <c r="E21" s="449" t="s">
        <v>15</v>
      </c>
      <c r="F21" s="462">
        <f>SUM(F22:F29)</f>
        <v>19807</v>
      </c>
      <c r="G21" s="462">
        <f>SUM(G22:G29)</f>
        <v>16190.82</v>
      </c>
      <c r="H21" s="895">
        <f t="shared" si="0"/>
        <v>0.81742919169990402</v>
      </c>
    </row>
    <row r="22" spans="1:8" ht="17.25" customHeight="1" x14ac:dyDescent="0.2">
      <c r="A22" s="460"/>
      <c r="B22" s="460"/>
      <c r="C22" s="463"/>
      <c r="D22" s="464" t="s">
        <v>232</v>
      </c>
      <c r="E22" s="465" t="s">
        <v>242</v>
      </c>
      <c r="F22" s="466">
        <v>1500</v>
      </c>
      <c r="G22" s="865">
        <v>584.25</v>
      </c>
      <c r="H22" s="874">
        <f t="shared" si="0"/>
        <v>0.38950000000000001</v>
      </c>
    </row>
    <row r="23" spans="1:8" ht="17.25" customHeight="1" x14ac:dyDescent="0.2">
      <c r="A23" s="460"/>
      <c r="B23" s="460"/>
      <c r="C23" s="463"/>
      <c r="D23" s="464" t="s">
        <v>234</v>
      </c>
      <c r="E23" s="465" t="s">
        <v>243</v>
      </c>
      <c r="F23" s="466">
        <v>1000</v>
      </c>
      <c r="G23" s="865">
        <v>1000</v>
      </c>
      <c r="H23" s="874">
        <f t="shared" si="0"/>
        <v>1</v>
      </c>
    </row>
    <row r="24" spans="1:8" ht="17.25" customHeight="1" x14ac:dyDescent="0.2">
      <c r="A24" s="460"/>
      <c r="B24" s="460"/>
      <c r="C24" s="463"/>
      <c r="D24" s="464" t="s">
        <v>223</v>
      </c>
      <c r="E24" s="465" t="s">
        <v>237</v>
      </c>
      <c r="F24" s="466">
        <v>3100</v>
      </c>
      <c r="G24" s="865">
        <v>1848</v>
      </c>
      <c r="H24" s="874">
        <f t="shared" si="0"/>
        <v>0.59612903225806446</v>
      </c>
    </row>
    <row r="25" spans="1:8" ht="17.25" customHeight="1" x14ac:dyDescent="0.2">
      <c r="A25" s="460"/>
      <c r="B25" s="460"/>
      <c r="C25" s="463"/>
      <c r="D25" s="464" t="s">
        <v>236</v>
      </c>
      <c r="E25" s="465" t="s">
        <v>244</v>
      </c>
      <c r="F25" s="466">
        <v>1400</v>
      </c>
      <c r="G25" s="865">
        <v>0</v>
      </c>
      <c r="H25" s="874">
        <f t="shared" si="0"/>
        <v>0</v>
      </c>
    </row>
    <row r="26" spans="1:8" s="426" customFormat="1" ht="17.25" customHeight="1" x14ac:dyDescent="0.2">
      <c r="A26" s="460"/>
      <c r="B26" s="460"/>
      <c r="C26" s="463"/>
      <c r="D26" s="464" t="s">
        <v>245</v>
      </c>
      <c r="E26" s="465" t="s">
        <v>246</v>
      </c>
      <c r="F26" s="466">
        <v>1000</v>
      </c>
      <c r="G26" s="865">
        <v>1000</v>
      </c>
      <c r="H26" s="874">
        <f t="shared" si="0"/>
        <v>1</v>
      </c>
    </row>
    <row r="27" spans="1:8" s="426" customFormat="1" ht="17.25" customHeight="1" x14ac:dyDescent="0.2">
      <c r="A27" s="460"/>
      <c r="B27" s="460"/>
      <c r="C27" s="463"/>
      <c r="D27" s="464" t="s">
        <v>247</v>
      </c>
      <c r="E27" s="465" t="s">
        <v>248</v>
      </c>
      <c r="F27" s="466">
        <v>7307</v>
      </c>
      <c r="G27" s="865">
        <v>7258.57</v>
      </c>
      <c r="H27" s="874">
        <f t="shared" si="0"/>
        <v>0.99337210893663608</v>
      </c>
    </row>
    <row r="28" spans="1:8" s="426" customFormat="1" ht="22.5" x14ac:dyDescent="0.2">
      <c r="A28" s="460"/>
      <c r="B28" s="460"/>
      <c r="C28" s="463"/>
      <c r="D28" s="464" t="s">
        <v>225</v>
      </c>
      <c r="E28" s="465" t="s">
        <v>249</v>
      </c>
      <c r="F28" s="466">
        <v>2500</v>
      </c>
      <c r="G28" s="865">
        <v>2500</v>
      </c>
      <c r="H28" s="874">
        <f t="shared" si="0"/>
        <v>1</v>
      </c>
    </row>
    <row r="29" spans="1:8" s="426" customFormat="1" ht="17.25" customHeight="1" x14ac:dyDescent="0.2">
      <c r="A29" s="460"/>
      <c r="B29" s="460"/>
      <c r="C29" s="463"/>
      <c r="D29" s="464" t="s">
        <v>250</v>
      </c>
      <c r="E29" s="465" t="s">
        <v>251</v>
      </c>
      <c r="F29" s="466">
        <v>2000</v>
      </c>
      <c r="G29" s="865">
        <v>2000</v>
      </c>
      <c r="H29" s="874">
        <f t="shared" si="0"/>
        <v>1</v>
      </c>
    </row>
    <row r="30" spans="1:8" s="426" customFormat="1" ht="17.100000000000001" customHeight="1" x14ac:dyDescent="0.2">
      <c r="A30" s="467" t="s">
        <v>125</v>
      </c>
      <c r="B30" s="467"/>
      <c r="C30" s="467"/>
      <c r="D30" s="467"/>
      <c r="E30" s="468" t="s">
        <v>252</v>
      </c>
      <c r="F30" s="469">
        <f>F31</f>
        <v>2693.97</v>
      </c>
      <c r="G30" s="469">
        <f>G31</f>
        <v>2693.95</v>
      </c>
      <c r="H30" s="898">
        <f t="shared" si="0"/>
        <v>0.99999257601235347</v>
      </c>
    </row>
    <row r="31" spans="1:8" s="426" customFormat="1" ht="17.100000000000001" customHeight="1" x14ac:dyDescent="0.2">
      <c r="A31" s="455"/>
      <c r="B31" s="456" t="s">
        <v>126</v>
      </c>
      <c r="C31" s="457"/>
      <c r="D31" s="457"/>
      <c r="E31" s="458" t="s">
        <v>9</v>
      </c>
      <c r="F31" s="459">
        <f>F35+F32</f>
        <v>2693.97</v>
      </c>
      <c r="G31" s="459">
        <f>G35+G32</f>
        <v>2693.95</v>
      </c>
      <c r="H31" s="899">
        <f t="shared" si="0"/>
        <v>0.99999257601235347</v>
      </c>
    </row>
    <row r="32" spans="1:8" s="426" customFormat="1" ht="17.100000000000001" customHeight="1" x14ac:dyDescent="0.2">
      <c r="A32" s="460"/>
      <c r="B32" s="460"/>
      <c r="C32" s="461" t="s">
        <v>222</v>
      </c>
      <c r="D32" s="461"/>
      <c r="E32" s="449" t="s">
        <v>14</v>
      </c>
      <c r="F32" s="462">
        <f>SUM(F33:F34)</f>
        <v>2669.97</v>
      </c>
      <c r="G32" s="462">
        <f>SUM(G33:G34)</f>
        <v>2669.96</v>
      </c>
      <c r="H32" s="895">
        <f t="shared" si="0"/>
        <v>0.99999625463956532</v>
      </c>
    </row>
    <row r="33" spans="1:8" s="426" customFormat="1" ht="17.100000000000001" customHeight="1" x14ac:dyDescent="0.2">
      <c r="A33" s="460"/>
      <c r="B33" s="460"/>
      <c r="C33" s="463"/>
      <c r="D33" s="464" t="s">
        <v>253</v>
      </c>
      <c r="E33" s="465" t="s">
        <v>254</v>
      </c>
      <c r="F33" s="466">
        <v>2669.97</v>
      </c>
      <c r="G33" s="865">
        <v>2669.96</v>
      </c>
      <c r="H33" s="874">
        <f t="shared" si="0"/>
        <v>0.99999625463956532</v>
      </c>
    </row>
    <row r="34" spans="1:8" s="426" customFormat="1" ht="22.5" x14ac:dyDescent="0.2">
      <c r="A34" s="460"/>
      <c r="B34" s="460"/>
      <c r="C34" s="463"/>
      <c r="D34" s="464" t="s">
        <v>223</v>
      </c>
      <c r="E34" s="447" t="s">
        <v>224</v>
      </c>
      <c r="F34" s="466">
        <v>0</v>
      </c>
      <c r="G34" s="865">
        <v>0</v>
      </c>
      <c r="H34" s="874">
        <v>0</v>
      </c>
    </row>
    <row r="35" spans="1:8" s="426" customFormat="1" ht="17.100000000000001" customHeight="1" x14ac:dyDescent="0.2">
      <c r="A35" s="460"/>
      <c r="B35" s="460"/>
      <c r="C35" s="461" t="s">
        <v>241</v>
      </c>
      <c r="D35" s="461"/>
      <c r="E35" s="449" t="s">
        <v>15</v>
      </c>
      <c r="F35" s="462">
        <f>F36</f>
        <v>24</v>
      </c>
      <c r="G35" s="462">
        <f>G36</f>
        <v>23.99</v>
      </c>
      <c r="H35" s="895">
        <f t="shared" si="0"/>
        <v>0.99958333333333327</v>
      </c>
    </row>
    <row r="36" spans="1:8" s="426" customFormat="1" ht="17.100000000000001" customHeight="1" x14ac:dyDescent="0.2">
      <c r="A36" s="460"/>
      <c r="B36" s="460"/>
      <c r="C36" s="461"/>
      <c r="D36" s="464" t="s">
        <v>253</v>
      </c>
      <c r="E36" s="465" t="s">
        <v>254</v>
      </c>
      <c r="F36" s="466">
        <v>24</v>
      </c>
      <c r="G36" s="864">
        <v>23.99</v>
      </c>
      <c r="H36" s="874">
        <f t="shared" si="0"/>
        <v>0.99958333333333327</v>
      </c>
    </row>
    <row r="37" spans="1:8" s="426" customFormat="1" ht="17.100000000000001" customHeight="1" x14ac:dyDescent="0.2">
      <c r="A37" s="467" t="s">
        <v>152</v>
      </c>
      <c r="B37" s="467"/>
      <c r="C37" s="467"/>
      <c r="D37" s="467"/>
      <c r="E37" s="468" t="s">
        <v>255</v>
      </c>
      <c r="F37" s="469">
        <f>F38</f>
        <v>17079</v>
      </c>
      <c r="G37" s="469">
        <f>G38</f>
        <v>16945.97</v>
      </c>
      <c r="H37" s="898">
        <f t="shared" si="0"/>
        <v>0.99221090227765096</v>
      </c>
    </row>
    <row r="38" spans="1:8" s="426" customFormat="1" ht="17.100000000000001" customHeight="1" x14ac:dyDescent="0.2">
      <c r="A38" s="455"/>
      <c r="B38" s="456" t="s">
        <v>157</v>
      </c>
      <c r="C38" s="457"/>
      <c r="D38" s="457"/>
      <c r="E38" s="458" t="s">
        <v>82</v>
      </c>
      <c r="F38" s="459">
        <f>F39+F43</f>
        <v>17079</v>
      </c>
      <c r="G38" s="459">
        <f>G39+G43</f>
        <v>16945.97</v>
      </c>
      <c r="H38" s="899">
        <f t="shared" si="0"/>
        <v>0.99221090227765096</v>
      </c>
    </row>
    <row r="39" spans="1:8" s="426" customFormat="1" ht="17.100000000000001" customHeight="1" x14ac:dyDescent="0.2">
      <c r="A39" s="460"/>
      <c r="B39" s="460"/>
      <c r="C39" s="461" t="s">
        <v>222</v>
      </c>
      <c r="D39" s="461"/>
      <c r="E39" s="449" t="s">
        <v>14</v>
      </c>
      <c r="F39" s="462">
        <f>SUM(F40:F42)</f>
        <v>11079</v>
      </c>
      <c r="G39" s="462">
        <f>SUM(G40:G42)</f>
        <v>10945.970000000001</v>
      </c>
      <c r="H39" s="895">
        <f t="shared" si="0"/>
        <v>0.98799259860998301</v>
      </c>
    </row>
    <row r="40" spans="1:8" s="426" customFormat="1" ht="17.100000000000001" customHeight="1" x14ac:dyDescent="0.2">
      <c r="A40" s="460"/>
      <c r="B40" s="460"/>
      <c r="C40" s="470"/>
      <c r="D40" s="464" t="s">
        <v>232</v>
      </c>
      <c r="E40" s="465" t="s">
        <v>256</v>
      </c>
      <c r="F40" s="466">
        <v>2500</v>
      </c>
      <c r="G40" s="865">
        <v>2369.63</v>
      </c>
      <c r="H40" s="874">
        <f t="shared" si="0"/>
        <v>0.94785200000000003</v>
      </c>
    </row>
    <row r="41" spans="1:8" s="426" customFormat="1" ht="17.100000000000001" customHeight="1" x14ac:dyDescent="0.2">
      <c r="A41" s="460"/>
      <c r="B41" s="460"/>
      <c r="C41" s="463"/>
      <c r="D41" s="464" t="s">
        <v>250</v>
      </c>
      <c r="E41" s="465" t="s">
        <v>257</v>
      </c>
      <c r="F41" s="466">
        <v>6579</v>
      </c>
      <c r="G41" s="865">
        <v>6579</v>
      </c>
      <c r="H41" s="874">
        <f t="shared" si="0"/>
        <v>1</v>
      </c>
    </row>
    <row r="42" spans="1:8" s="426" customFormat="1" ht="17.100000000000001" customHeight="1" x14ac:dyDescent="0.2">
      <c r="A42" s="460"/>
      <c r="B42" s="460"/>
      <c r="C42" s="463"/>
      <c r="D42" s="464" t="s">
        <v>239</v>
      </c>
      <c r="E42" s="465" t="s">
        <v>256</v>
      </c>
      <c r="F42" s="466">
        <v>2000</v>
      </c>
      <c r="G42" s="865">
        <v>1997.34</v>
      </c>
      <c r="H42" s="874">
        <f t="shared" si="0"/>
        <v>0.99866999999999995</v>
      </c>
    </row>
    <row r="43" spans="1:8" s="426" customFormat="1" ht="17.100000000000001" customHeight="1" x14ac:dyDescent="0.2">
      <c r="A43" s="460"/>
      <c r="B43" s="460"/>
      <c r="C43" s="461" t="s">
        <v>241</v>
      </c>
      <c r="D43" s="461"/>
      <c r="E43" s="449" t="s">
        <v>15</v>
      </c>
      <c r="F43" s="462">
        <f>F44</f>
        <v>6000</v>
      </c>
      <c r="G43" s="462">
        <f>G44</f>
        <v>6000</v>
      </c>
      <c r="H43" s="895">
        <f t="shared" si="0"/>
        <v>1</v>
      </c>
    </row>
    <row r="44" spans="1:8" s="426" customFormat="1" ht="17.100000000000001" customHeight="1" x14ac:dyDescent="0.2">
      <c r="A44" s="460"/>
      <c r="B44" s="460"/>
      <c r="C44" s="464"/>
      <c r="D44" s="464" t="s">
        <v>250</v>
      </c>
      <c r="E44" s="465" t="s">
        <v>257</v>
      </c>
      <c r="F44" s="466">
        <v>6000</v>
      </c>
      <c r="G44" s="865">
        <v>6000</v>
      </c>
      <c r="H44" s="874">
        <f t="shared" si="0"/>
        <v>1</v>
      </c>
    </row>
    <row r="45" spans="1:8" s="426" customFormat="1" ht="17.100000000000001" customHeight="1" x14ac:dyDescent="0.2">
      <c r="A45" s="467" t="s">
        <v>163</v>
      </c>
      <c r="B45" s="467"/>
      <c r="C45" s="467"/>
      <c r="D45" s="467"/>
      <c r="E45" s="468" t="s">
        <v>27</v>
      </c>
      <c r="F45" s="469">
        <f t="shared" ref="F45:G46" si="1">F46</f>
        <v>550</v>
      </c>
      <c r="G45" s="469">
        <f t="shared" si="1"/>
        <v>549.99</v>
      </c>
      <c r="H45" s="898">
        <f t="shared" si="0"/>
        <v>0.99998181818181819</v>
      </c>
    </row>
    <row r="46" spans="1:8" s="426" customFormat="1" ht="17.100000000000001" customHeight="1" x14ac:dyDescent="0.2">
      <c r="A46" s="455"/>
      <c r="B46" s="456" t="s">
        <v>258</v>
      </c>
      <c r="C46" s="457"/>
      <c r="D46" s="457"/>
      <c r="E46" s="458" t="s">
        <v>9</v>
      </c>
      <c r="F46" s="459">
        <f t="shared" si="1"/>
        <v>550</v>
      </c>
      <c r="G46" s="459">
        <f t="shared" si="1"/>
        <v>549.99</v>
      </c>
      <c r="H46" s="899">
        <f t="shared" si="0"/>
        <v>0.99998181818181819</v>
      </c>
    </row>
    <row r="47" spans="1:8" s="426" customFormat="1" ht="17.100000000000001" customHeight="1" x14ac:dyDescent="0.2">
      <c r="A47" s="460"/>
      <c r="B47" s="460"/>
      <c r="C47" s="461" t="s">
        <v>222</v>
      </c>
      <c r="D47" s="461"/>
      <c r="E47" s="449" t="s">
        <v>14</v>
      </c>
      <c r="F47" s="462">
        <f>SUM(F48:F49)</f>
        <v>550</v>
      </c>
      <c r="G47" s="462">
        <f>SUM(G48:G49)</f>
        <v>549.99</v>
      </c>
      <c r="H47" s="895">
        <f t="shared" si="0"/>
        <v>0.99998181818181819</v>
      </c>
    </row>
    <row r="48" spans="1:8" s="426" customFormat="1" ht="11.25" x14ac:dyDescent="0.2">
      <c r="A48" s="460"/>
      <c r="B48" s="460"/>
      <c r="C48" s="463"/>
      <c r="D48" s="464" t="s">
        <v>259</v>
      </c>
      <c r="E48" s="465" t="s">
        <v>260</v>
      </c>
      <c r="F48" s="466">
        <v>150</v>
      </c>
      <c r="G48" s="864">
        <v>149.99</v>
      </c>
      <c r="H48" s="874">
        <f t="shared" si="0"/>
        <v>0.99993333333333334</v>
      </c>
    </row>
    <row r="49" spans="1:8" s="426" customFormat="1" ht="17.100000000000001" customHeight="1" x14ac:dyDescent="0.2">
      <c r="A49" s="460"/>
      <c r="B49" s="460"/>
      <c r="C49" s="463"/>
      <c r="D49" s="464" t="s">
        <v>225</v>
      </c>
      <c r="E49" s="465" t="s">
        <v>261</v>
      </c>
      <c r="F49" s="466">
        <v>400</v>
      </c>
      <c r="G49" s="865">
        <v>400</v>
      </c>
      <c r="H49" s="874">
        <f t="shared" si="0"/>
        <v>1</v>
      </c>
    </row>
    <row r="50" spans="1:8" s="426" customFormat="1" ht="17.100000000000001" customHeight="1" x14ac:dyDescent="0.2">
      <c r="A50" s="467" t="s">
        <v>174</v>
      </c>
      <c r="B50" s="467"/>
      <c r="C50" s="467"/>
      <c r="D50" s="467"/>
      <c r="E50" s="468" t="s">
        <v>67</v>
      </c>
      <c r="F50" s="469">
        <f>F51</f>
        <v>10043</v>
      </c>
      <c r="G50" s="469">
        <f>G51</f>
        <v>9534.24</v>
      </c>
      <c r="H50" s="898">
        <f t="shared" si="0"/>
        <v>0.94934183013043905</v>
      </c>
    </row>
    <row r="51" spans="1:8" s="426" customFormat="1" ht="17.100000000000001" customHeight="1" x14ac:dyDescent="0.2">
      <c r="A51" s="455"/>
      <c r="B51" s="456" t="s">
        <v>262</v>
      </c>
      <c r="C51" s="457"/>
      <c r="D51" s="457"/>
      <c r="E51" s="458" t="s">
        <v>263</v>
      </c>
      <c r="F51" s="459">
        <f>F52+F58</f>
        <v>10043</v>
      </c>
      <c r="G51" s="459">
        <f>G52+G58</f>
        <v>9534.24</v>
      </c>
      <c r="H51" s="899">
        <f t="shared" si="0"/>
        <v>0.94934183013043905</v>
      </c>
    </row>
    <row r="52" spans="1:8" s="426" customFormat="1" ht="17.100000000000001" customHeight="1" x14ac:dyDescent="0.2">
      <c r="A52" s="460"/>
      <c r="B52" s="460"/>
      <c r="C52" s="461" t="s">
        <v>222</v>
      </c>
      <c r="D52" s="461"/>
      <c r="E52" s="449" t="s">
        <v>14</v>
      </c>
      <c r="F52" s="462">
        <f>SUM(F53:F57)</f>
        <v>9543</v>
      </c>
      <c r="G52" s="462">
        <f>SUM(G53:G57)</f>
        <v>9034.86</v>
      </c>
      <c r="H52" s="895">
        <f t="shared" si="0"/>
        <v>0.94675259352404906</v>
      </c>
    </row>
    <row r="53" spans="1:8" s="426" customFormat="1" ht="17.100000000000001" customHeight="1" x14ac:dyDescent="0.2">
      <c r="A53" s="460"/>
      <c r="B53" s="460"/>
      <c r="C53" s="470"/>
      <c r="D53" s="464" t="s">
        <v>264</v>
      </c>
      <c r="E53" s="465" t="s">
        <v>265</v>
      </c>
      <c r="F53" s="466">
        <v>2600</v>
      </c>
      <c r="G53" s="865">
        <v>2599.85</v>
      </c>
      <c r="H53" s="874">
        <f t="shared" si="0"/>
        <v>0.99994230769230763</v>
      </c>
    </row>
    <row r="54" spans="1:8" s="426" customFormat="1" ht="17.100000000000001" customHeight="1" x14ac:dyDescent="0.2">
      <c r="A54" s="460"/>
      <c r="B54" s="460"/>
      <c r="C54" s="470"/>
      <c r="D54" s="464" t="s">
        <v>234</v>
      </c>
      <c r="E54" s="465" t="s">
        <v>266</v>
      </c>
      <c r="F54" s="466">
        <v>1700</v>
      </c>
      <c r="G54" s="865">
        <v>1700</v>
      </c>
      <c r="H54" s="874">
        <f t="shared" si="0"/>
        <v>1</v>
      </c>
    </row>
    <row r="55" spans="1:8" s="426" customFormat="1" ht="17.100000000000001" customHeight="1" x14ac:dyDescent="0.2">
      <c r="A55" s="460"/>
      <c r="B55" s="460"/>
      <c r="C55" s="463"/>
      <c r="D55" s="464" t="s">
        <v>225</v>
      </c>
      <c r="E55" s="465" t="s">
        <v>267</v>
      </c>
      <c r="F55" s="466">
        <v>1500</v>
      </c>
      <c r="G55" s="865">
        <v>1473.1</v>
      </c>
      <c r="H55" s="874">
        <f t="shared" si="0"/>
        <v>0.98206666666666664</v>
      </c>
    </row>
    <row r="56" spans="1:8" s="426" customFormat="1" ht="17.100000000000001" customHeight="1" x14ac:dyDescent="0.2">
      <c r="A56" s="460"/>
      <c r="B56" s="460"/>
      <c r="C56" s="463"/>
      <c r="D56" s="464" t="s">
        <v>268</v>
      </c>
      <c r="E56" s="465" t="s">
        <v>269</v>
      </c>
      <c r="F56" s="466">
        <v>1500</v>
      </c>
      <c r="G56" s="865">
        <v>1306.6500000000001</v>
      </c>
      <c r="H56" s="874">
        <f t="shared" si="0"/>
        <v>0.8711000000000001</v>
      </c>
    </row>
    <row r="57" spans="1:8" s="426" customFormat="1" ht="17.100000000000001" customHeight="1" x14ac:dyDescent="0.2">
      <c r="A57" s="460"/>
      <c r="B57" s="460"/>
      <c r="C57" s="463"/>
      <c r="D57" s="464" t="s">
        <v>270</v>
      </c>
      <c r="E57" s="465" t="s">
        <v>271</v>
      </c>
      <c r="F57" s="466">
        <v>2243</v>
      </c>
      <c r="G57" s="865">
        <v>1955.26</v>
      </c>
      <c r="H57" s="874">
        <f t="shared" si="0"/>
        <v>0.87171645118145336</v>
      </c>
    </row>
    <row r="58" spans="1:8" s="426" customFormat="1" ht="17.100000000000001" customHeight="1" x14ac:dyDescent="0.2">
      <c r="A58" s="460"/>
      <c r="B58" s="460"/>
      <c r="C58" s="461" t="s">
        <v>241</v>
      </c>
      <c r="D58" s="461"/>
      <c r="E58" s="449" t="s">
        <v>15</v>
      </c>
      <c r="F58" s="462">
        <f>SUM(F59:F60)</f>
        <v>500</v>
      </c>
      <c r="G58" s="880">
        <f>SUM(G59:G60)</f>
        <v>499.38</v>
      </c>
      <c r="H58" s="895">
        <f t="shared" si="0"/>
        <v>0.99875999999999998</v>
      </c>
    </row>
    <row r="59" spans="1:8" s="426" customFormat="1" ht="17.100000000000001" customHeight="1" x14ac:dyDescent="0.2">
      <c r="A59" s="460"/>
      <c r="B59" s="460"/>
      <c r="C59" s="461"/>
      <c r="D59" s="464" t="s">
        <v>264</v>
      </c>
      <c r="E59" s="465" t="s">
        <v>265</v>
      </c>
      <c r="F59" s="466">
        <v>500</v>
      </c>
      <c r="G59" s="865">
        <v>499.38</v>
      </c>
      <c r="H59" s="874">
        <f t="shared" si="0"/>
        <v>0.99875999999999998</v>
      </c>
    </row>
    <row r="60" spans="1:8" s="426" customFormat="1" ht="17.100000000000001" customHeight="1" x14ac:dyDescent="0.2">
      <c r="A60" s="460"/>
      <c r="B60" s="460"/>
      <c r="C60" s="464"/>
      <c r="D60" s="464" t="s">
        <v>268</v>
      </c>
      <c r="E60" s="465" t="s">
        <v>269</v>
      </c>
      <c r="F60" s="466">
        <v>0</v>
      </c>
      <c r="G60" s="865">
        <v>0</v>
      </c>
      <c r="H60" s="874">
        <v>0</v>
      </c>
    </row>
    <row r="61" spans="1:8" s="426" customFormat="1" ht="17.100000000000001" customHeight="1" x14ac:dyDescent="0.2">
      <c r="A61" s="467" t="s">
        <v>181</v>
      </c>
      <c r="B61" s="467"/>
      <c r="C61" s="467"/>
      <c r="D61" s="467"/>
      <c r="E61" s="468" t="s">
        <v>51</v>
      </c>
      <c r="F61" s="469">
        <f>F62+F101+F98</f>
        <v>125716.37</v>
      </c>
      <c r="G61" s="469">
        <f>G62+G101+G98</f>
        <v>120907.62999999999</v>
      </c>
      <c r="H61" s="898">
        <f t="shared" si="0"/>
        <v>0.96174929327023995</v>
      </c>
    </row>
    <row r="62" spans="1:8" s="426" customFormat="1" ht="17.100000000000001" customHeight="1" x14ac:dyDescent="0.2">
      <c r="A62" s="455"/>
      <c r="B62" s="456" t="s">
        <v>182</v>
      </c>
      <c r="C62" s="457"/>
      <c r="D62" s="457"/>
      <c r="E62" s="458" t="s">
        <v>52</v>
      </c>
      <c r="F62" s="459">
        <f>F72+F85+F87+F94+F96+F69+F66+F63</f>
        <v>66715.8</v>
      </c>
      <c r="G62" s="459">
        <f>G72+G85+G87+G94+G96+G69+G66+G63</f>
        <v>63738.39</v>
      </c>
      <c r="H62" s="899">
        <f t="shared" si="0"/>
        <v>0.95537174102686317</v>
      </c>
    </row>
    <row r="63" spans="1:8" s="426" customFormat="1" ht="17.100000000000001" customHeight="1" x14ac:dyDescent="0.2">
      <c r="A63" s="460"/>
      <c r="B63" s="460"/>
      <c r="C63" s="461" t="s">
        <v>272</v>
      </c>
      <c r="D63" s="461"/>
      <c r="E63" s="449" t="s">
        <v>12</v>
      </c>
      <c r="F63" s="462">
        <f>SUM(F64:F65)</f>
        <v>570</v>
      </c>
      <c r="G63" s="462">
        <f>SUM(G64:G65)</f>
        <v>540.78</v>
      </c>
      <c r="H63" s="895">
        <f t="shared" si="0"/>
        <v>0.9487368421052631</v>
      </c>
    </row>
    <row r="64" spans="1:8" s="426" customFormat="1" ht="17.100000000000001" customHeight="1" x14ac:dyDescent="0.2">
      <c r="A64" s="460"/>
      <c r="B64" s="460"/>
      <c r="C64" s="470"/>
      <c r="D64" s="464" t="s">
        <v>273</v>
      </c>
      <c r="E64" s="465" t="s">
        <v>274</v>
      </c>
      <c r="F64" s="466">
        <v>280</v>
      </c>
      <c r="G64" s="864">
        <v>278.48</v>
      </c>
      <c r="H64" s="874">
        <f t="shared" si="0"/>
        <v>0.99457142857142866</v>
      </c>
    </row>
    <row r="65" spans="1:8" s="426" customFormat="1" ht="17.100000000000001" customHeight="1" x14ac:dyDescent="0.2">
      <c r="A65" s="460"/>
      <c r="B65" s="460"/>
      <c r="C65" s="463"/>
      <c r="D65" s="464" t="s">
        <v>268</v>
      </c>
      <c r="E65" s="465" t="s">
        <v>275</v>
      </c>
      <c r="F65" s="466">
        <v>290</v>
      </c>
      <c r="G65" s="864">
        <v>262.3</v>
      </c>
      <c r="H65" s="874">
        <f t="shared" si="0"/>
        <v>0.90448275862068972</v>
      </c>
    </row>
    <row r="66" spans="1:8" s="426" customFormat="1" ht="17.100000000000001" customHeight="1" x14ac:dyDescent="0.2">
      <c r="A66" s="460"/>
      <c r="B66" s="460"/>
      <c r="C66" s="461" t="s">
        <v>276</v>
      </c>
      <c r="D66" s="461"/>
      <c r="E66" s="449" t="s">
        <v>13</v>
      </c>
      <c r="F66" s="462">
        <f>SUM(F67:F68)</f>
        <v>81</v>
      </c>
      <c r="G66" s="462">
        <f>SUM(G67:G68)</f>
        <v>0</v>
      </c>
      <c r="H66" s="895">
        <f t="shared" si="0"/>
        <v>0</v>
      </c>
    </row>
    <row r="67" spans="1:8" s="426" customFormat="1" ht="17.100000000000001" customHeight="1" x14ac:dyDescent="0.2">
      <c r="A67" s="460"/>
      <c r="B67" s="460"/>
      <c r="C67" s="470"/>
      <c r="D67" s="464" t="s">
        <v>273</v>
      </c>
      <c r="E67" s="465" t="s">
        <v>274</v>
      </c>
      <c r="F67" s="466">
        <v>40</v>
      </c>
      <c r="G67" s="865">
        <v>0</v>
      </c>
      <c r="H67" s="874">
        <f t="shared" si="0"/>
        <v>0</v>
      </c>
    </row>
    <row r="68" spans="1:8" s="426" customFormat="1" ht="17.100000000000001" customHeight="1" x14ac:dyDescent="0.2">
      <c r="A68" s="460"/>
      <c r="B68" s="460"/>
      <c r="C68" s="463"/>
      <c r="D68" s="464" t="s">
        <v>268</v>
      </c>
      <c r="E68" s="465" t="s">
        <v>275</v>
      </c>
      <c r="F68" s="466">
        <v>41</v>
      </c>
      <c r="G68" s="865">
        <v>0</v>
      </c>
      <c r="H68" s="874">
        <f t="shared" si="0"/>
        <v>0</v>
      </c>
    </row>
    <row r="69" spans="1:8" s="426" customFormat="1" ht="17.100000000000001" customHeight="1" x14ac:dyDescent="0.2">
      <c r="A69" s="460"/>
      <c r="B69" s="460"/>
      <c r="C69" s="461" t="s">
        <v>277</v>
      </c>
      <c r="D69" s="461"/>
      <c r="E69" s="471" t="s">
        <v>25</v>
      </c>
      <c r="F69" s="462">
        <f>SUM(F70:F71)</f>
        <v>3289</v>
      </c>
      <c r="G69" s="462">
        <f>SUM(G70:G71)</f>
        <v>3145.81</v>
      </c>
      <c r="H69" s="895">
        <f t="shared" si="0"/>
        <v>0.9564639708117969</v>
      </c>
    </row>
    <row r="70" spans="1:8" s="426" customFormat="1" ht="17.100000000000001" customHeight="1" x14ac:dyDescent="0.2">
      <c r="A70" s="460"/>
      <c r="B70" s="460"/>
      <c r="C70" s="470"/>
      <c r="D70" s="464" t="s">
        <v>273</v>
      </c>
      <c r="E70" s="465" t="s">
        <v>274</v>
      </c>
      <c r="F70" s="466">
        <v>1620</v>
      </c>
      <c r="G70" s="892">
        <v>1620</v>
      </c>
      <c r="H70" s="874">
        <f t="shared" si="0"/>
        <v>1</v>
      </c>
    </row>
    <row r="71" spans="1:8" s="426" customFormat="1" ht="17.100000000000001" customHeight="1" x14ac:dyDescent="0.2">
      <c r="A71" s="460"/>
      <c r="B71" s="460"/>
      <c r="C71" s="463"/>
      <c r="D71" s="464" t="s">
        <v>268</v>
      </c>
      <c r="E71" s="465" t="s">
        <v>275</v>
      </c>
      <c r="F71" s="466">
        <v>1669</v>
      </c>
      <c r="G71" s="892">
        <v>1525.81</v>
      </c>
      <c r="H71" s="874">
        <f t="shared" ref="H71:H134" si="2">G71/F71</f>
        <v>0.91420611144397834</v>
      </c>
    </row>
    <row r="72" spans="1:8" s="426" customFormat="1" ht="17.100000000000001" customHeight="1" x14ac:dyDescent="0.2">
      <c r="A72" s="460"/>
      <c r="B72" s="460"/>
      <c r="C72" s="461" t="s">
        <v>222</v>
      </c>
      <c r="D72" s="461"/>
      <c r="E72" s="449" t="s">
        <v>14</v>
      </c>
      <c r="F72" s="472">
        <f>SUM(F73:F84)</f>
        <v>49413</v>
      </c>
      <c r="G72" s="472">
        <f>SUM(G73:G84)</f>
        <v>48536.840000000004</v>
      </c>
      <c r="H72" s="895">
        <f t="shared" si="2"/>
        <v>0.98226863376034657</v>
      </c>
    </row>
    <row r="73" spans="1:8" s="426" customFormat="1" ht="17.100000000000001" customHeight="1" x14ac:dyDescent="0.2">
      <c r="A73" s="460"/>
      <c r="B73" s="460"/>
      <c r="C73" s="470"/>
      <c r="D73" s="464" t="s">
        <v>264</v>
      </c>
      <c r="E73" s="473" t="s">
        <v>278</v>
      </c>
      <c r="F73" s="474">
        <v>910</v>
      </c>
      <c r="G73" s="884">
        <v>779.01</v>
      </c>
      <c r="H73" s="874">
        <f t="shared" si="2"/>
        <v>0.85605494505494506</v>
      </c>
    </row>
    <row r="74" spans="1:8" s="426" customFormat="1" ht="31.5" customHeight="1" x14ac:dyDescent="0.2">
      <c r="A74" s="460"/>
      <c r="B74" s="460"/>
      <c r="C74" s="470"/>
      <c r="D74" s="464" t="s">
        <v>234</v>
      </c>
      <c r="E74" s="465" t="s">
        <v>279</v>
      </c>
      <c r="F74" s="475">
        <v>1050</v>
      </c>
      <c r="G74" s="885">
        <v>1042.28</v>
      </c>
      <c r="H74" s="874">
        <f t="shared" si="2"/>
        <v>0.992647619047619</v>
      </c>
    </row>
    <row r="75" spans="1:8" s="426" customFormat="1" ht="17.100000000000001" customHeight="1" x14ac:dyDescent="0.2">
      <c r="A75" s="460"/>
      <c r="B75" s="460"/>
      <c r="C75" s="463"/>
      <c r="D75" s="464" t="s">
        <v>223</v>
      </c>
      <c r="E75" s="465" t="s">
        <v>280</v>
      </c>
      <c r="F75" s="466">
        <v>4000</v>
      </c>
      <c r="G75" s="865">
        <v>3999.09</v>
      </c>
      <c r="H75" s="874">
        <f t="shared" si="2"/>
        <v>0.99977250000000006</v>
      </c>
    </row>
    <row r="76" spans="1:8" s="426" customFormat="1" ht="45" x14ac:dyDescent="0.2">
      <c r="A76" s="460"/>
      <c r="B76" s="460"/>
      <c r="C76" s="463"/>
      <c r="D76" s="464" t="s">
        <v>259</v>
      </c>
      <c r="E76" s="465" t="s">
        <v>281</v>
      </c>
      <c r="F76" s="466">
        <v>8939</v>
      </c>
      <c r="G76" s="865">
        <v>8931.0300000000007</v>
      </c>
      <c r="H76" s="874">
        <f t="shared" si="2"/>
        <v>0.99910840138717982</v>
      </c>
    </row>
    <row r="77" spans="1:8" s="426" customFormat="1" ht="22.5" x14ac:dyDescent="0.2">
      <c r="A77" s="460"/>
      <c r="B77" s="460"/>
      <c r="C77" s="463"/>
      <c r="D77" s="464" t="s">
        <v>253</v>
      </c>
      <c r="E77" s="465" t="s">
        <v>282</v>
      </c>
      <c r="F77" s="466">
        <v>3000</v>
      </c>
      <c r="G77" s="865">
        <v>2999.9</v>
      </c>
      <c r="H77" s="874">
        <f t="shared" si="2"/>
        <v>0.99996666666666667</v>
      </c>
    </row>
    <row r="78" spans="1:8" s="426" customFormat="1" ht="17.100000000000001" customHeight="1" x14ac:dyDescent="0.2">
      <c r="A78" s="460"/>
      <c r="B78" s="460"/>
      <c r="C78" s="463"/>
      <c r="D78" s="464" t="s">
        <v>236</v>
      </c>
      <c r="E78" s="465" t="s">
        <v>283</v>
      </c>
      <c r="F78" s="466">
        <v>2000</v>
      </c>
      <c r="G78" s="865">
        <v>1459.42</v>
      </c>
      <c r="H78" s="874">
        <f t="shared" si="2"/>
        <v>0.72971000000000008</v>
      </c>
    </row>
    <row r="79" spans="1:8" s="426" customFormat="1" ht="17.100000000000001" customHeight="1" x14ac:dyDescent="0.2">
      <c r="A79" s="460"/>
      <c r="B79" s="460"/>
      <c r="C79" s="463"/>
      <c r="D79" s="464" t="s">
        <v>284</v>
      </c>
      <c r="E79" s="465" t="s">
        <v>285</v>
      </c>
      <c r="F79" s="466">
        <v>6000</v>
      </c>
      <c r="G79" s="865">
        <v>5958.85</v>
      </c>
      <c r="H79" s="874">
        <f t="shared" si="2"/>
        <v>0.9931416666666667</v>
      </c>
    </row>
    <row r="80" spans="1:8" s="426" customFormat="1" ht="17.100000000000001" customHeight="1" x14ac:dyDescent="0.2">
      <c r="A80" s="460"/>
      <c r="B80" s="460"/>
      <c r="C80" s="463"/>
      <c r="D80" s="464" t="s">
        <v>245</v>
      </c>
      <c r="E80" s="465" t="s">
        <v>285</v>
      </c>
      <c r="F80" s="466">
        <v>1500</v>
      </c>
      <c r="G80" s="865">
        <v>1487.07</v>
      </c>
      <c r="H80" s="874">
        <f t="shared" si="2"/>
        <v>0.99137999999999993</v>
      </c>
    </row>
    <row r="81" spans="1:8" s="426" customFormat="1" ht="22.5" x14ac:dyDescent="0.2">
      <c r="A81" s="460"/>
      <c r="B81" s="460"/>
      <c r="C81" s="463"/>
      <c r="D81" s="464" t="s">
        <v>228</v>
      </c>
      <c r="E81" s="465" t="s">
        <v>286</v>
      </c>
      <c r="F81" s="466">
        <v>5514</v>
      </c>
      <c r="G81" s="865">
        <v>5513.77</v>
      </c>
      <c r="H81" s="874">
        <f t="shared" si="2"/>
        <v>0.99995828799419662</v>
      </c>
    </row>
    <row r="82" spans="1:8" s="426" customFormat="1" ht="11.25" x14ac:dyDescent="0.2">
      <c r="A82" s="460"/>
      <c r="B82" s="460"/>
      <c r="C82" s="463"/>
      <c r="D82" s="464" t="s">
        <v>287</v>
      </c>
      <c r="E82" s="465" t="s">
        <v>285</v>
      </c>
      <c r="F82" s="466">
        <v>7000</v>
      </c>
      <c r="G82" s="865">
        <v>6976.19</v>
      </c>
      <c r="H82" s="874">
        <f t="shared" si="2"/>
        <v>0.99659857142857133</v>
      </c>
    </row>
    <row r="83" spans="1:8" s="426" customFormat="1" ht="17.100000000000001" customHeight="1" x14ac:dyDescent="0.2">
      <c r="A83" s="460"/>
      <c r="B83" s="460"/>
      <c r="C83" s="463"/>
      <c r="D83" s="464" t="s">
        <v>239</v>
      </c>
      <c r="E83" s="465" t="s">
        <v>288</v>
      </c>
      <c r="F83" s="466">
        <v>2000</v>
      </c>
      <c r="G83" s="865">
        <v>1936.55</v>
      </c>
      <c r="H83" s="874">
        <f t="shared" si="2"/>
        <v>0.968275</v>
      </c>
    </row>
    <row r="84" spans="1:8" s="426" customFormat="1" ht="22.5" x14ac:dyDescent="0.2">
      <c r="A84" s="460"/>
      <c r="B84" s="460"/>
      <c r="C84" s="463"/>
      <c r="D84" s="464" t="s">
        <v>268</v>
      </c>
      <c r="E84" s="465" t="s">
        <v>289</v>
      </c>
      <c r="F84" s="466">
        <v>7500</v>
      </c>
      <c r="G84" s="865">
        <v>7453.68</v>
      </c>
      <c r="H84" s="874">
        <f t="shared" si="2"/>
        <v>0.99382400000000004</v>
      </c>
    </row>
    <row r="85" spans="1:8" s="426" customFormat="1" ht="17.100000000000001" customHeight="1" x14ac:dyDescent="0.2">
      <c r="A85" s="460"/>
      <c r="B85" s="460"/>
      <c r="C85" s="461" t="s">
        <v>290</v>
      </c>
      <c r="D85" s="461"/>
      <c r="E85" s="449" t="s">
        <v>291</v>
      </c>
      <c r="F85" s="462">
        <f>F86</f>
        <v>4000</v>
      </c>
      <c r="G85" s="462">
        <f>G86</f>
        <v>3704.55</v>
      </c>
      <c r="H85" s="895">
        <f t="shared" si="2"/>
        <v>0.92613750000000006</v>
      </c>
    </row>
    <row r="86" spans="1:8" s="426" customFormat="1" ht="17.100000000000001" customHeight="1" x14ac:dyDescent="0.2">
      <c r="A86" s="460"/>
      <c r="B86" s="460"/>
      <c r="C86" s="464"/>
      <c r="D86" s="464" t="s">
        <v>223</v>
      </c>
      <c r="E86" s="465" t="s">
        <v>292</v>
      </c>
      <c r="F86" s="466">
        <v>4000</v>
      </c>
      <c r="G86" s="865">
        <v>3704.55</v>
      </c>
      <c r="H86" s="874">
        <f t="shared" si="2"/>
        <v>0.92613750000000006</v>
      </c>
    </row>
    <row r="87" spans="1:8" s="426" customFormat="1" ht="17.100000000000001" customHeight="1" x14ac:dyDescent="0.2">
      <c r="A87" s="460"/>
      <c r="B87" s="460"/>
      <c r="C87" s="461" t="s">
        <v>241</v>
      </c>
      <c r="D87" s="461"/>
      <c r="E87" s="449" t="s">
        <v>15</v>
      </c>
      <c r="F87" s="462">
        <f>SUM(F88:F93)</f>
        <v>7037.8</v>
      </c>
      <c r="G87" s="462">
        <f>SUM(G88:G93)</f>
        <v>5504.77</v>
      </c>
      <c r="H87" s="895">
        <f t="shared" si="2"/>
        <v>0.78217198556367051</v>
      </c>
    </row>
    <row r="88" spans="1:8" s="426" customFormat="1" ht="17.100000000000001" customHeight="1" x14ac:dyDescent="0.2">
      <c r="A88" s="460"/>
      <c r="B88" s="460"/>
      <c r="C88" s="463"/>
      <c r="D88" s="464" t="s">
        <v>264</v>
      </c>
      <c r="E88" s="465" t="s">
        <v>278</v>
      </c>
      <c r="F88" s="466">
        <v>3600</v>
      </c>
      <c r="G88" s="868">
        <v>3600</v>
      </c>
      <c r="H88" s="874">
        <f t="shared" si="2"/>
        <v>1</v>
      </c>
    </row>
    <row r="89" spans="1:8" s="426" customFormat="1" ht="17.100000000000001" customHeight="1" x14ac:dyDescent="0.2">
      <c r="A89" s="460"/>
      <c r="B89" s="460"/>
      <c r="C89" s="463"/>
      <c r="D89" s="464" t="s">
        <v>234</v>
      </c>
      <c r="E89" s="465" t="s">
        <v>293</v>
      </c>
      <c r="F89" s="466">
        <v>617.79999999999995</v>
      </c>
      <c r="G89" s="868">
        <v>617.79999999999995</v>
      </c>
      <c r="H89" s="874">
        <f t="shared" si="2"/>
        <v>1</v>
      </c>
    </row>
    <row r="90" spans="1:8" s="426" customFormat="1" ht="17.100000000000001" customHeight="1" x14ac:dyDescent="0.2">
      <c r="A90" s="460"/>
      <c r="B90" s="460"/>
      <c r="C90" s="463"/>
      <c r="D90" s="464" t="s">
        <v>294</v>
      </c>
      <c r="E90" s="465" t="s">
        <v>295</v>
      </c>
      <c r="F90" s="466">
        <v>1000</v>
      </c>
      <c r="G90" s="865">
        <v>860</v>
      </c>
      <c r="H90" s="874">
        <f t="shared" si="2"/>
        <v>0.86</v>
      </c>
    </row>
    <row r="91" spans="1:8" s="426" customFormat="1" ht="17.100000000000001" customHeight="1" x14ac:dyDescent="0.2">
      <c r="A91" s="460"/>
      <c r="B91" s="460"/>
      <c r="C91" s="463"/>
      <c r="D91" s="464" t="s">
        <v>236</v>
      </c>
      <c r="E91" s="465" t="s">
        <v>283</v>
      </c>
      <c r="F91" s="466">
        <v>300</v>
      </c>
      <c r="G91" s="865">
        <v>0</v>
      </c>
      <c r="H91" s="874">
        <f t="shared" si="2"/>
        <v>0</v>
      </c>
    </row>
    <row r="92" spans="1:8" s="426" customFormat="1" ht="17.100000000000001" customHeight="1" x14ac:dyDescent="0.2">
      <c r="A92" s="460"/>
      <c r="B92" s="460"/>
      <c r="C92" s="463"/>
      <c r="D92" s="464" t="s">
        <v>228</v>
      </c>
      <c r="E92" s="465" t="s">
        <v>296</v>
      </c>
      <c r="F92" s="466">
        <v>520</v>
      </c>
      <c r="G92" s="865">
        <v>426.97</v>
      </c>
      <c r="H92" s="874">
        <f t="shared" si="2"/>
        <v>0.82109615384615386</v>
      </c>
    </row>
    <row r="93" spans="1:8" s="426" customFormat="1" ht="17.100000000000001" customHeight="1" x14ac:dyDescent="0.2">
      <c r="A93" s="460"/>
      <c r="B93" s="460"/>
      <c r="C93" s="463"/>
      <c r="D93" s="464" t="s">
        <v>287</v>
      </c>
      <c r="E93" s="465" t="s">
        <v>297</v>
      </c>
      <c r="F93" s="466">
        <v>1000</v>
      </c>
      <c r="G93" s="865">
        <v>0</v>
      </c>
      <c r="H93" s="874">
        <f t="shared" si="2"/>
        <v>0</v>
      </c>
    </row>
    <row r="94" spans="1:8" s="426" customFormat="1" ht="17.100000000000001" customHeight="1" x14ac:dyDescent="0.2">
      <c r="A94" s="460"/>
      <c r="B94" s="460"/>
      <c r="C94" s="461" t="s">
        <v>298</v>
      </c>
      <c r="D94" s="461"/>
      <c r="E94" s="449" t="s">
        <v>299</v>
      </c>
      <c r="F94" s="462">
        <f>F95</f>
        <v>1325</v>
      </c>
      <c r="G94" s="462">
        <f>G95</f>
        <v>1313.64</v>
      </c>
      <c r="H94" s="895">
        <f t="shared" si="2"/>
        <v>0.99142641509433971</v>
      </c>
    </row>
    <row r="95" spans="1:8" s="426" customFormat="1" ht="17.100000000000001" customHeight="1" x14ac:dyDescent="0.2">
      <c r="A95" s="460"/>
      <c r="B95" s="460"/>
      <c r="C95" s="464"/>
      <c r="D95" s="464" t="s">
        <v>228</v>
      </c>
      <c r="E95" s="465" t="s">
        <v>296</v>
      </c>
      <c r="F95" s="466">
        <v>1325</v>
      </c>
      <c r="G95" s="864">
        <v>1313.64</v>
      </c>
      <c r="H95" s="874">
        <f t="shared" si="2"/>
        <v>0.99142641509433971</v>
      </c>
    </row>
    <row r="96" spans="1:8" s="426" customFormat="1" ht="17.100000000000001" customHeight="1" x14ac:dyDescent="0.2">
      <c r="A96" s="460"/>
      <c r="B96" s="460"/>
      <c r="C96" s="461" t="s">
        <v>300</v>
      </c>
      <c r="D96" s="461"/>
      <c r="E96" s="449" t="s">
        <v>17</v>
      </c>
      <c r="F96" s="462">
        <f>F97</f>
        <v>1000</v>
      </c>
      <c r="G96" s="462">
        <f>G97</f>
        <v>992</v>
      </c>
      <c r="H96" s="895">
        <f t="shared" si="2"/>
        <v>0.99199999999999999</v>
      </c>
    </row>
    <row r="97" spans="1:8" s="426" customFormat="1" ht="17.100000000000001" customHeight="1" x14ac:dyDescent="0.2">
      <c r="A97" s="460"/>
      <c r="B97" s="460"/>
      <c r="C97" s="464"/>
      <c r="D97" s="464" t="s">
        <v>223</v>
      </c>
      <c r="E97" s="465" t="s">
        <v>301</v>
      </c>
      <c r="F97" s="466">
        <v>1000</v>
      </c>
      <c r="G97" s="865">
        <v>992</v>
      </c>
      <c r="H97" s="874">
        <f t="shared" si="2"/>
        <v>0.99199999999999999</v>
      </c>
    </row>
    <row r="98" spans="1:8" s="426" customFormat="1" ht="17.100000000000001" customHeight="1" x14ac:dyDescent="0.2">
      <c r="A98" s="455"/>
      <c r="B98" s="456" t="s">
        <v>302</v>
      </c>
      <c r="C98" s="457"/>
      <c r="D98" s="457"/>
      <c r="E98" s="458" t="s">
        <v>303</v>
      </c>
      <c r="F98" s="459">
        <f t="shared" ref="F98:G99" si="3">F99</f>
        <v>179</v>
      </c>
      <c r="G98" s="459">
        <f t="shared" si="3"/>
        <v>179</v>
      </c>
      <c r="H98" s="899">
        <f t="shared" si="2"/>
        <v>1</v>
      </c>
    </row>
    <row r="99" spans="1:8" s="426" customFormat="1" ht="17.100000000000001" customHeight="1" x14ac:dyDescent="0.2">
      <c r="A99" s="460"/>
      <c r="B99" s="460"/>
      <c r="C99" s="461" t="s">
        <v>222</v>
      </c>
      <c r="D99" s="461"/>
      <c r="E99" s="449" t="s">
        <v>14</v>
      </c>
      <c r="F99" s="462">
        <f t="shared" si="3"/>
        <v>179</v>
      </c>
      <c r="G99" s="462">
        <f t="shared" si="3"/>
        <v>179</v>
      </c>
      <c r="H99" s="895">
        <f t="shared" si="2"/>
        <v>1</v>
      </c>
    </row>
    <row r="100" spans="1:8" s="426" customFormat="1" ht="17.100000000000001" customHeight="1" x14ac:dyDescent="0.2">
      <c r="A100" s="460"/>
      <c r="B100" s="460"/>
      <c r="C100" s="463"/>
      <c r="D100" s="464" t="s">
        <v>225</v>
      </c>
      <c r="E100" s="465" t="s">
        <v>304</v>
      </c>
      <c r="F100" s="466">
        <v>179</v>
      </c>
      <c r="G100" s="865">
        <v>179</v>
      </c>
      <c r="H100" s="874">
        <f t="shared" si="2"/>
        <v>1</v>
      </c>
    </row>
    <row r="101" spans="1:8" s="426" customFormat="1" ht="17.100000000000001" customHeight="1" x14ac:dyDescent="0.2">
      <c r="A101" s="455"/>
      <c r="B101" s="456" t="s">
        <v>207</v>
      </c>
      <c r="C101" s="457"/>
      <c r="D101" s="457"/>
      <c r="E101" s="458" t="s">
        <v>9</v>
      </c>
      <c r="F101" s="459">
        <f>F108+F124+F104+F135+F102</f>
        <v>58821.57</v>
      </c>
      <c r="G101" s="459">
        <f>G108+G124+G104+G135+G102</f>
        <v>56990.239999999991</v>
      </c>
      <c r="H101" s="899">
        <f t="shared" si="2"/>
        <v>0.96886635293821621</v>
      </c>
    </row>
    <row r="102" spans="1:8" s="426" customFormat="1" ht="17.100000000000001" customHeight="1" x14ac:dyDescent="0.2">
      <c r="A102" s="455"/>
      <c r="B102" s="476"/>
      <c r="C102" s="477" t="s">
        <v>272</v>
      </c>
      <c r="D102" s="478"/>
      <c r="E102" s="479" t="s">
        <v>305</v>
      </c>
      <c r="F102" s="480">
        <f>F103</f>
        <v>95</v>
      </c>
      <c r="G102" s="480">
        <f>G103</f>
        <v>60.17</v>
      </c>
      <c r="H102" s="895">
        <f t="shared" si="2"/>
        <v>0.63336842105263158</v>
      </c>
    </row>
    <row r="103" spans="1:8" s="426" customFormat="1" ht="17.100000000000001" customHeight="1" x14ac:dyDescent="0.2">
      <c r="A103" s="455"/>
      <c r="B103" s="476"/>
      <c r="C103" s="478"/>
      <c r="D103" s="478" t="s">
        <v>284</v>
      </c>
      <c r="E103" s="473" t="s">
        <v>306</v>
      </c>
      <c r="F103" s="481">
        <v>95</v>
      </c>
      <c r="G103" s="481">
        <v>60.17</v>
      </c>
      <c r="H103" s="874">
        <f t="shared" si="2"/>
        <v>0.63336842105263158</v>
      </c>
    </row>
    <row r="104" spans="1:8" s="426" customFormat="1" ht="17.100000000000001" customHeight="1" x14ac:dyDescent="0.2">
      <c r="A104" s="460"/>
      <c r="B104" s="460"/>
      <c r="C104" s="461" t="s">
        <v>277</v>
      </c>
      <c r="D104" s="461"/>
      <c r="E104" s="449" t="s">
        <v>25</v>
      </c>
      <c r="F104" s="462">
        <f>SUM(F105:F107)</f>
        <v>1150</v>
      </c>
      <c r="G104" s="462">
        <f>SUM(G105:G107)</f>
        <v>1150</v>
      </c>
      <c r="H104" s="895">
        <f t="shared" si="2"/>
        <v>1</v>
      </c>
    </row>
    <row r="105" spans="1:8" s="426" customFormat="1" ht="17.100000000000001" customHeight="1" x14ac:dyDescent="0.2">
      <c r="A105" s="460"/>
      <c r="B105" s="460"/>
      <c r="C105" s="463"/>
      <c r="D105" s="464" t="s">
        <v>259</v>
      </c>
      <c r="E105" s="465" t="s">
        <v>307</v>
      </c>
      <c r="F105" s="466">
        <v>800</v>
      </c>
      <c r="G105" s="866">
        <v>800</v>
      </c>
      <c r="H105" s="874">
        <f t="shared" si="2"/>
        <v>1</v>
      </c>
    </row>
    <row r="106" spans="1:8" s="426" customFormat="1" ht="17.100000000000001" customHeight="1" x14ac:dyDescent="0.2">
      <c r="A106" s="460"/>
      <c r="B106" s="460"/>
      <c r="C106" s="463"/>
      <c r="D106" s="464" t="s">
        <v>225</v>
      </c>
      <c r="E106" s="465" t="s">
        <v>308</v>
      </c>
      <c r="F106" s="482">
        <v>0</v>
      </c>
      <c r="G106" s="869">
        <v>0</v>
      </c>
      <c r="H106" s="874">
        <v>0</v>
      </c>
    </row>
    <row r="107" spans="1:8" s="426" customFormat="1" ht="17.100000000000001" customHeight="1" x14ac:dyDescent="0.2">
      <c r="A107" s="460"/>
      <c r="B107" s="460"/>
      <c r="C107" s="463"/>
      <c r="D107" s="464" t="s">
        <v>284</v>
      </c>
      <c r="E107" s="473" t="s">
        <v>306</v>
      </c>
      <c r="F107" s="474">
        <v>350</v>
      </c>
      <c r="G107" s="866">
        <v>350</v>
      </c>
      <c r="H107" s="874">
        <f t="shared" si="2"/>
        <v>1</v>
      </c>
    </row>
    <row r="108" spans="1:8" s="426" customFormat="1" ht="17.100000000000001" customHeight="1" x14ac:dyDescent="0.2">
      <c r="A108" s="460"/>
      <c r="B108" s="460"/>
      <c r="C108" s="461" t="s">
        <v>222</v>
      </c>
      <c r="D108" s="461"/>
      <c r="E108" s="449" t="s">
        <v>14</v>
      </c>
      <c r="F108" s="483">
        <f>SUM(F109:F123)</f>
        <v>41535.57</v>
      </c>
      <c r="G108" s="483">
        <f>SUM(G109:G123)</f>
        <v>39870.869999999995</v>
      </c>
      <c r="H108" s="895">
        <f t="shared" si="2"/>
        <v>0.95992109895205469</v>
      </c>
    </row>
    <row r="109" spans="1:8" s="426" customFormat="1" ht="17.100000000000001" customHeight="1" x14ac:dyDescent="0.2">
      <c r="A109" s="460"/>
      <c r="B109" s="460"/>
      <c r="C109" s="463"/>
      <c r="D109" s="464" t="s">
        <v>264</v>
      </c>
      <c r="E109" s="465" t="s">
        <v>307</v>
      </c>
      <c r="F109" s="466">
        <v>1000</v>
      </c>
      <c r="G109" s="866">
        <v>987.41</v>
      </c>
      <c r="H109" s="874">
        <f t="shared" si="2"/>
        <v>0.98741000000000001</v>
      </c>
    </row>
    <row r="110" spans="1:8" s="426" customFormat="1" ht="17.100000000000001" customHeight="1" x14ac:dyDescent="0.2">
      <c r="A110" s="460"/>
      <c r="B110" s="460"/>
      <c r="C110" s="463"/>
      <c r="D110" s="464" t="s">
        <v>232</v>
      </c>
      <c r="E110" s="465" t="s">
        <v>307</v>
      </c>
      <c r="F110" s="466">
        <v>800</v>
      </c>
      <c r="G110" s="866">
        <v>799.73</v>
      </c>
      <c r="H110" s="874">
        <f t="shared" si="2"/>
        <v>0.99966250000000001</v>
      </c>
    </row>
    <row r="111" spans="1:8" s="426" customFormat="1" ht="17.100000000000001" customHeight="1" x14ac:dyDescent="0.2">
      <c r="A111" s="460"/>
      <c r="B111" s="460"/>
      <c r="C111" s="463"/>
      <c r="D111" s="464" t="s">
        <v>234</v>
      </c>
      <c r="E111" s="465" t="s">
        <v>309</v>
      </c>
      <c r="F111" s="466">
        <v>2483.54</v>
      </c>
      <c r="G111" s="866">
        <v>2483.54</v>
      </c>
      <c r="H111" s="874">
        <f t="shared" si="2"/>
        <v>1</v>
      </c>
    </row>
    <row r="112" spans="1:8" s="426" customFormat="1" ht="17.100000000000001" customHeight="1" x14ac:dyDescent="0.2">
      <c r="A112" s="460"/>
      <c r="B112" s="460"/>
      <c r="C112" s="463"/>
      <c r="D112" s="464" t="s">
        <v>223</v>
      </c>
      <c r="E112" s="465" t="s">
        <v>307</v>
      </c>
      <c r="F112" s="466">
        <v>2000</v>
      </c>
      <c r="G112" s="866">
        <v>1998.63</v>
      </c>
      <c r="H112" s="874">
        <f t="shared" si="2"/>
        <v>0.99931500000000006</v>
      </c>
    </row>
    <row r="113" spans="1:8" s="426" customFormat="1" ht="17.100000000000001" customHeight="1" x14ac:dyDescent="0.2">
      <c r="A113" s="460"/>
      <c r="B113" s="460"/>
      <c r="C113" s="463"/>
      <c r="D113" s="464" t="s">
        <v>259</v>
      </c>
      <c r="E113" s="465" t="s">
        <v>310</v>
      </c>
      <c r="F113" s="466">
        <v>1800</v>
      </c>
      <c r="G113" s="866">
        <v>1798.62</v>
      </c>
      <c r="H113" s="874">
        <f t="shared" si="2"/>
        <v>0.99923333333333331</v>
      </c>
    </row>
    <row r="114" spans="1:8" s="426" customFormat="1" ht="17.100000000000001" customHeight="1" x14ac:dyDescent="0.2">
      <c r="A114" s="460"/>
      <c r="B114" s="460"/>
      <c r="C114" s="463"/>
      <c r="D114" s="464" t="s">
        <v>253</v>
      </c>
      <c r="E114" s="465" t="s">
        <v>308</v>
      </c>
      <c r="F114" s="466">
        <v>1760.03</v>
      </c>
      <c r="G114" s="866">
        <v>1759.79</v>
      </c>
      <c r="H114" s="874">
        <f t="shared" si="2"/>
        <v>0.9998636386879769</v>
      </c>
    </row>
    <row r="115" spans="1:8" s="426" customFormat="1" ht="17.100000000000001" customHeight="1" x14ac:dyDescent="0.2">
      <c r="A115" s="460"/>
      <c r="B115" s="460"/>
      <c r="C115" s="463"/>
      <c r="D115" s="464" t="s">
        <v>236</v>
      </c>
      <c r="E115" s="465" t="s">
        <v>308</v>
      </c>
      <c r="F115" s="466">
        <v>1748</v>
      </c>
      <c r="G115" s="866">
        <v>1747.75</v>
      </c>
      <c r="H115" s="874">
        <f t="shared" si="2"/>
        <v>0.99985697940503437</v>
      </c>
    </row>
    <row r="116" spans="1:8" s="426" customFormat="1" ht="22.5" x14ac:dyDescent="0.2">
      <c r="A116" s="460"/>
      <c r="B116" s="460"/>
      <c r="C116" s="463"/>
      <c r="D116" s="492" t="s">
        <v>245</v>
      </c>
      <c r="E116" s="451" t="s">
        <v>311</v>
      </c>
      <c r="F116" s="493">
        <f>1972+2500</f>
        <v>4472</v>
      </c>
      <c r="G116" s="866">
        <v>4462.28</v>
      </c>
      <c r="H116" s="874">
        <f t="shared" si="2"/>
        <v>0.99782647584973161</v>
      </c>
    </row>
    <row r="117" spans="1:8" s="426" customFormat="1" ht="17.100000000000001" customHeight="1" x14ac:dyDescent="0.2">
      <c r="A117" s="460"/>
      <c r="B117" s="460"/>
      <c r="C117" s="463"/>
      <c r="D117" s="1434" t="s">
        <v>247</v>
      </c>
      <c r="E117" s="448" t="s">
        <v>312</v>
      </c>
      <c r="F117" s="475">
        <v>2000</v>
      </c>
      <c r="G117" s="867">
        <v>1960.16</v>
      </c>
      <c r="H117" s="881">
        <f t="shared" si="2"/>
        <v>0.98008000000000006</v>
      </c>
    </row>
    <row r="118" spans="1:8" s="426" customFormat="1" ht="17.100000000000001" customHeight="1" x14ac:dyDescent="0.2">
      <c r="A118" s="460"/>
      <c r="B118" s="460"/>
      <c r="C118" s="463"/>
      <c r="D118" s="464" t="s">
        <v>225</v>
      </c>
      <c r="E118" s="465" t="s">
        <v>313</v>
      </c>
      <c r="F118" s="466">
        <v>2100</v>
      </c>
      <c r="G118" s="866">
        <v>2095.44</v>
      </c>
      <c r="H118" s="874">
        <f t="shared" si="2"/>
        <v>0.99782857142857151</v>
      </c>
    </row>
    <row r="119" spans="1:8" s="426" customFormat="1" ht="17.100000000000001" customHeight="1" x14ac:dyDescent="0.2">
      <c r="A119" s="460"/>
      <c r="B119" s="460"/>
      <c r="C119" s="463"/>
      <c r="D119" s="464" t="s">
        <v>250</v>
      </c>
      <c r="E119" s="465" t="s">
        <v>307</v>
      </c>
      <c r="F119" s="466">
        <v>5000</v>
      </c>
      <c r="G119" s="866">
        <v>4965.47</v>
      </c>
      <c r="H119" s="874">
        <f t="shared" si="2"/>
        <v>0.99309400000000003</v>
      </c>
    </row>
    <row r="120" spans="1:8" s="426" customFormat="1" ht="17.100000000000001" customHeight="1" x14ac:dyDescent="0.2">
      <c r="A120" s="460"/>
      <c r="B120" s="460"/>
      <c r="C120" s="463"/>
      <c r="D120" s="464" t="s">
        <v>287</v>
      </c>
      <c r="E120" s="465" t="s">
        <v>314</v>
      </c>
      <c r="F120" s="466">
        <v>1500</v>
      </c>
      <c r="G120" s="866">
        <v>1499.47</v>
      </c>
      <c r="H120" s="874">
        <f t="shared" si="2"/>
        <v>0.99964666666666668</v>
      </c>
    </row>
    <row r="121" spans="1:8" s="426" customFormat="1" ht="17.100000000000001" customHeight="1" x14ac:dyDescent="0.2">
      <c r="A121" s="460"/>
      <c r="B121" s="460"/>
      <c r="C121" s="463"/>
      <c r="D121" s="464" t="s">
        <v>239</v>
      </c>
      <c r="E121" s="465" t="s">
        <v>308</v>
      </c>
      <c r="F121" s="466">
        <v>2515</v>
      </c>
      <c r="G121" s="866">
        <v>2143.62</v>
      </c>
      <c r="H121" s="874">
        <f t="shared" si="2"/>
        <v>0.85233399602385684</v>
      </c>
    </row>
    <row r="122" spans="1:8" s="426" customFormat="1" ht="17.100000000000001" customHeight="1" x14ac:dyDescent="0.2">
      <c r="A122" s="460"/>
      <c r="B122" s="460"/>
      <c r="C122" s="463"/>
      <c r="D122" s="464" t="s">
        <v>268</v>
      </c>
      <c r="E122" s="465" t="s">
        <v>308</v>
      </c>
      <c r="F122" s="466">
        <v>3457</v>
      </c>
      <c r="G122" s="866">
        <v>3455.6</v>
      </c>
      <c r="H122" s="874">
        <f t="shared" si="2"/>
        <v>0.99959502458779281</v>
      </c>
    </row>
    <row r="123" spans="1:8" s="426" customFormat="1" ht="22.5" x14ac:dyDescent="0.2">
      <c r="A123" s="460"/>
      <c r="B123" s="460"/>
      <c r="C123" s="463"/>
      <c r="D123" s="464" t="s">
        <v>270</v>
      </c>
      <c r="E123" s="465" t="s">
        <v>315</v>
      </c>
      <c r="F123" s="466">
        <f>1400+7500</f>
        <v>8900</v>
      </c>
      <c r="G123" s="866">
        <v>7713.36</v>
      </c>
      <c r="H123" s="874">
        <f t="shared" si="2"/>
        <v>0.86666966292134828</v>
      </c>
    </row>
    <row r="124" spans="1:8" s="426" customFormat="1" ht="17.100000000000001" customHeight="1" x14ac:dyDescent="0.2">
      <c r="A124" s="460"/>
      <c r="B124" s="460"/>
      <c r="C124" s="461" t="s">
        <v>241</v>
      </c>
      <c r="D124" s="461"/>
      <c r="E124" s="449" t="s">
        <v>15</v>
      </c>
      <c r="F124" s="462">
        <f>SUM(F125:F134)</f>
        <v>16041</v>
      </c>
      <c r="G124" s="462">
        <f>SUM(G125:G134)</f>
        <v>15909.2</v>
      </c>
      <c r="H124" s="895">
        <f t="shared" si="2"/>
        <v>0.99178355464123191</v>
      </c>
    </row>
    <row r="125" spans="1:8" s="426" customFormat="1" ht="17.100000000000001" customHeight="1" x14ac:dyDescent="0.2">
      <c r="A125" s="460"/>
      <c r="B125" s="460"/>
      <c r="C125" s="463"/>
      <c r="D125" s="464" t="s">
        <v>264</v>
      </c>
      <c r="E125" s="465" t="s">
        <v>316</v>
      </c>
      <c r="F125" s="466">
        <v>2000</v>
      </c>
      <c r="G125" s="866">
        <v>2000</v>
      </c>
      <c r="H125" s="874">
        <f t="shared" si="2"/>
        <v>1</v>
      </c>
    </row>
    <row r="126" spans="1:8" s="426" customFormat="1" ht="22.5" x14ac:dyDescent="0.2">
      <c r="A126" s="460"/>
      <c r="B126" s="460"/>
      <c r="C126" s="463"/>
      <c r="D126" s="464" t="s">
        <v>232</v>
      </c>
      <c r="E126" s="465" t="s">
        <v>317</v>
      </c>
      <c r="F126" s="466">
        <v>3200</v>
      </c>
      <c r="G126" s="866">
        <v>3180</v>
      </c>
      <c r="H126" s="874">
        <f t="shared" si="2"/>
        <v>0.99375000000000002</v>
      </c>
    </row>
    <row r="127" spans="1:8" s="426" customFormat="1" ht="17.100000000000001" customHeight="1" x14ac:dyDescent="0.2">
      <c r="A127" s="460"/>
      <c r="B127" s="460"/>
      <c r="C127" s="463"/>
      <c r="D127" s="464" t="s">
        <v>234</v>
      </c>
      <c r="E127" s="465" t="s">
        <v>309</v>
      </c>
      <c r="F127" s="466">
        <v>1000</v>
      </c>
      <c r="G127" s="866">
        <v>1000</v>
      </c>
      <c r="H127" s="874">
        <f t="shared" si="2"/>
        <v>1</v>
      </c>
    </row>
    <row r="128" spans="1:8" s="426" customFormat="1" ht="17.100000000000001" customHeight="1" x14ac:dyDescent="0.2">
      <c r="A128" s="460"/>
      <c r="B128" s="460"/>
      <c r="C128" s="463"/>
      <c r="D128" s="464" t="s">
        <v>259</v>
      </c>
      <c r="E128" s="465" t="s">
        <v>310</v>
      </c>
      <c r="F128" s="466">
        <v>200</v>
      </c>
      <c r="G128" s="866">
        <v>162</v>
      </c>
      <c r="H128" s="874">
        <f t="shared" si="2"/>
        <v>0.81</v>
      </c>
    </row>
    <row r="129" spans="1:8" s="426" customFormat="1" ht="17.100000000000001" customHeight="1" x14ac:dyDescent="0.2">
      <c r="A129" s="460"/>
      <c r="B129" s="460"/>
      <c r="C129" s="463"/>
      <c r="D129" s="464" t="s">
        <v>223</v>
      </c>
      <c r="E129" s="465" t="s">
        <v>307</v>
      </c>
      <c r="F129" s="466">
        <v>600</v>
      </c>
      <c r="G129" s="866">
        <v>599.01</v>
      </c>
      <c r="H129" s="874">
        <f t="shared" si="2"/>
        <v>0.99834999999999996</v>
      </c>
    </row>
    <row r="130" spans="1:8" s="426" customFormat="1" ht="17.100000000000001" customHeight="1" x14ac:dyDescent="0.2">
      <c r="A130" s="460"/>
      <c r="B130" s="460"/>
      <c r="C130" s="463"/>
      <c r="D130" s="464" t="s">
        <v>236</v>
      </c>
      <c r="E130" s="465" t="s">
        <v>308</v>
      </c>
      <c r="F130" s="466">
        <v>3000</v>
      </c>
      <c r="G130" s="866">
        <v>2999.8</v>
      </c>
      <c r="H130" s="874">
        <f t="shared" si="2"/>
        <v>0.99993333333333334</v>
      </c>
    </row>
    <row r="131" spans="1:8" s="426" customFormat="1" ht="17.100000000000001" customHeight="1" x14ac:dyDescent="0.2">
      <c r="A131" s="460"/>
      <c r="B131" s="460"/>
      <c r="C131" s="463"/>
      <c r="D131" s="464" t="s">
        <v>284</v>
      </c>
      <c r="E131" s="465" t="s">
        <v>306</v>
      </c>
      <c r="F131" s="466">
        <v>0</v>
      </c>
      <c r="G131" s="866">
        <v>0</v>
      </c>
      <c r="H131" s="874">
        <v>0</v>
      </c>
    </row>
    <row r="132" spans="1:8" s="426" customFormat="1" ht="17.100000000000001" customHeight="1" x14ac:dyDescent="0.2">
      <c r="A132" s="460"/>
      <c r="B132" s="460"/>
      <c r="C132" s="463"/>
      <c r="D132" s="464" t="s">
        <v>287</v>
      </c>
      <c r="E132" s="465" t="s">
        <v>314</v>
      </c>
      <c r="F132" s="466">
        <v>1441</v>
      </c>
      <c r="G132" s="866">
        <v>1378.4</v>
      </c>
      <c r="H132" s="874">
        <f t="shared" si="2"/>
        <v>0.95655794587092302</v>
      </c>
    </row>
    <row r="133" spans="1:8" s="426" customFormat="1" ht="17.100000000000001" customHeight="1" x14ac:dyDescent="0.2">
      <c r="A133" s="460"/>
      <c r="B133" s="460"/>
      <c r="C133" s="463"/>
      <c r="D133" s="464" t="s">
        <v>268</v>
      </c>
      <c r="E133" s="465" t="s">
        <v>308</v>
      </c>
      <c r="F133" s="466">
        <v>2000</v>
      </c>
      <c r="G133" s="866">
        <v>1989.99</v>
      </c>
      <c r="H133" s="874">
        <f t="shared" si="2"/>
        <v>0.99499499999999996</v>
      </c>
    </row>
    <row r="134" spans="1:8" s="426" customFormat="1" ht="22.5" x14ac:dyDescent="0.2">
      <c r="A134" s="460"/>
      <c r="B134" s="460"/>
      <c r="C134" s="463"/>
      <c r="D134" s="464" t="s">
        <v>270</v>
      </c>
      <c r="E134" s="465" t="s">
        <v>318</v>
      </c>
      <c r="F134" s="466">
        <v>2600</v>
      </c>
      <c r="G134" s="866">
        <v>2600</v>
      </c>
      <c r="H134" s="874">
        <f t="shared" si="2"/>
        <v>1</v>
      </c>
    </row>
    <row r="135" spans="1:8" s="426" customFormat="1" ht="17.100000000000001" customHeight="1" x14ac:dyDescent="0.2">
      <c r="A135" s="460"/>
      <c r="B135" s="460"/>
      <c r="C135" s="461" t="s">
        <v>107</v>
      </c>
      <c r="D135" s="484"/>
      <c r="E135" s="485" t="s">
        <v>227</v>
      </c>
      <c r="F135" s="472">
        <f>F136+F137</f>
        <v>0</v>
      </c>
      <c r="G135" s="472">
        <f>G136+G137</f>
        <v>0</v>
      </c>
      <c r="H135" s="874">
        <v>0</v>
      </c>
    </row>
    <row r="136" spans="1:8" s="426" customFormat="1" ht="17.100000000000001" customHeight="1" x14ac:dyDescent="0.2">
      <c r="A136" s="460"/>
      <c r="B136" s="460"/>
      <c r="C136" s="470"/>
      <c r="D136" s="486" t="s">
        <v>225</v>
      </c>
      <c r="E136" s="451" t="s">
        <v>319</v>
      </c>
      <c r="F136" s="474">
        <v>0</v>
      </c>
      <c r="G136" s="870">
        <v>0</v>
      </c>
      <c r="H136" s="874">
        <v>0</v>
      </c>
    </row>
    <row r="137" spans="1:8" s="426" customFormat="1" ht="31.5" customHeight="1" x14ac:dyDescent="0.2">
      <c r="A137" s="490"/>
      <c r="B137" s="490"/>
      <c r="C137" s="491"/>
      <c r="D137" s="490" t="s">
        <v>225</v>
      </c>
      <c r="E137" s="916" t="s">
        <v>226</v>
      </c>
      <c r="F137" s="917">
        <v>0</v>
      </c>
      <c r="G137" s="867">
        <v>0</v>
      </c>
      <c r="H137" s="881">
        <v>0</v>
      </c>
    </row>
    <row r="138" spans="1:8" s="426" customFormat="1" ht="17.100000000000001" customHeight="1" x14ac:dyDescent="0.2">
      <c r="A138" s="918" t="s">
        <v>209</v>
      </c>
      <c r="B138" s="919"/>
      <c r="C138" s="919"/>
      <c r="D138" s="919"/>
      <c r="E138" s="920" t="s">
        <v>320</v>
      </c>
      <c r="F138" s="921">
        <f>F139</f>
        <v>27169.62</v>
      </c>
      <c r="G138" s="921">
        <f>G139</f>
        <v>26448.350000000002</v>
      </c>
      <c r="H138" s="898">
        <f t="shared" ref="H138:H164" si="4">G138/F138</f>
        <v>0.97345307000981252</v>
      </c>
    </row>
    <row r="139" spans="1:8" s="426" customFormat="1" ht="17.100000000000001" customHeight="1" x14ac:dyDescent="0.2">
      <c r="A139" s="455"/>
      <c r="B139" s="456" t="s">
        <v>211</v>
      </c>
      <c r="C139" s="457"/>
      <c r="D139" s="457"/>
      <c r="E139" s="458" t="s">
        <v>9</v>
      </c>
      <c r="F139" s="459">
        <f>F155+F140+F159</f>
        <v>27169.62</v>
      </c>
      <c r="G139" s="459">
        <f>G155+G140+G159</f>
        <v>26448.350000000002</v>
      </c>
      <c r="H139" s="899">
        <f t="shared" si="4"/>
        <v>0.97345307000981252</v>
      </c>
    </row>
    <row r="140" spans="1:8" s="426" customFormat="1" ht="17.100000000000001" customHeight="1" x14ac:dyDescent="0.2">
      <c r="A140" s="460"/>
      <c r="B140" s="460"/>
      <c r="C140" s="461" t="s">
        <v>222</v>
      </c>
      <c r="D140" s="461"/>
      <c r="E140" s="449" t="s">
        <v>14</v>
      </c>
      <c r="F140" s="462">
        <f>SUM(F141:F154)</f>
        <v>23769.62</v>
      </c>
      <c r="G140" s="462">
        <f>SUM(G141:G154)</f>
        <v>23382.230000000003</v>
      </c>
      <c r="H140" s="895">
        <f t="shared" si="4"/>
        <v>0.98370230571628847</v>
      </c>
    </row>
    <row r="141" spans="1:8" s="426" customFormat="1" ht="17.100000000000001" customHeight="1" x14ac:dyDescent="0.2">
      <c r="A141" s="460"/>
      <c r="B141" s="460"/>
      <c r="C141" s="463"/>
      <c r="D141" s="464" t="s">
        <v>264</v>
      </c>
      <c r="E141" s="465" t="s">
        <v>321</v>
      </c>
      <c r="F141" s="466">
        <v>500</v>
      </c>
      <c r="G141" s="865">
        <v>489.53</v>
      </c>
      <c r="H141" s="874">
        <f t="shared" si="4"/>
        <v>0.97905999999999993</v>
      </c>
    </row>
    <row r="142" spans="1:8" s="426" customFormat="1" ht="17.100000000000001" customHeight="1" x14ac:dyDescent="0.2">
      <c r="A142" s="460"/>
      <c r="B142" s="460"/>
      <c r="C142" s="463"/>
      <c r="D142" s="464" t="s">
        <v>232</v>
      </c>
      <c r="E142" s="465" t="s">
        <v>322</v>
      </c>
      <c r="F142" s="466">
        <v>800</v>
      </c>
      <c r="G142" s="865">
        <v>600.53</v>
      </c>
      <c r="H142" s="874">
        <f t="shared" si="4"/>
        <v>0.75066250000000001</v>
      </c>
    </row>
    <row r="143" spans="1:8" s="426" customFormat="1" ht="17.100000000000001" customHeight="1" x14ac:dyDescent="0.2">
      <c r="A143" s="460"/>
      <c r="B143" s="460"/>
      <c r="C143" s="463"/>
      <c r="D143" s="464" t="s">
        <v>234</v>
      </c>
      <c r="E143" s="465" t="s">
        <v>323</v>
      </c>
      <c r="F143" s="466">
        <v>2201.62</v>
      </c>
      <c r="G143" s="865">
        <v>2201.62</v>
      </c>
      <c r="H143" s="874">
        <f t="shared" si="4"/>
        <v>1</v>
      </c>
    </row>
    <row r="144" spans="1:8" s="426" customFormat="1" ht="17.100000000000001" customHeight="1" x14ac:dyDescent="0.2">
      <c r="A144" s="460"/>
      <c r="B144" s="460"/>
      <c r="C144" s="463"/>
      <c r="D144" s="464" t="s">
        <v>223</v>
      </c>
      <c r="E144" s="465" t="s">
        <v>324</v>
      </c>
      <c r="F144" s="466">
        <v>2868</v>
      </c>
      <c r="G144" s="865">
        <v>2740.67</v>
      </c>
      <c r="H144" s="874">
        <f t="shared" si="4"/>
        <v>0.95560320781032082</v>
      </c>
    </row>
    <row r="145" spans="1:8" s="426" customFormat="1" ht="11.25" x14ac:dyDescent="0.2">
      <c r="A145" s="460"/>
      <c r="B145" s="460"/>
      <c r="C145" s="463"/>
      <c r="D145" s="464" t="s">
        <v>259</v>
      </c>
      <c r="E145" s="465" t="s">
        <v>325</v>
      </c>
      <c r="F145" s="466">
        <v>600</v>
      </c>
      <c r="G145" s="865">
        <v>592.72</v>
      </c>
      <c r="H145" s="874">
        <f t="shared" si="4"/>
        <v>0.98786666666666667</v>
      </c>
    </row>
    <row r="146" spans="1:8" s="426" customFormat="1" ht="17.100000000000001" customHeight="1" x14ac:dyDescent="0.2">
      <c r="A146" s="460"/>
      <c r="B146" s="460"/>
      <c r="C146" s="463"/>
      <c r="D146" s="464" t="s">
        <v>253</v>
      </c>
      <c r="E146" s="465" t="s">
        <v>323</v>
      </c>
      <c r="F146" s="466">
        <v>1700</v>
      </c>
      <c r="G146" s="865">
        <v>1698.6</v>
      </c>
      <c r="H146" s="874">
        <f t="shared" si="4"/>
        <v>0.99917647058823522</v>
      </c>
    </row>
    <row r="147" spans="1:8" s="426" customFormat="1" ht="11.25" x14ac:dyDescent="0.2">
      <c r="A147" s="460"/>
      <c r="B147" s="460"/>
      <c r="C147" s="463"/>
      <c r="D147" s="464" t="s">
        <v>236</v>
      </c>
      <c r="E147" s="465" t="s">
        <v>326</v>
      </c>
      <c r="F147" s="466">
        <v>1900</v>
      </c>
      <c r="G147" s="865">
        <v>1889.28</v>
      </c>
      <c r="H147" s="874">
        <f t="shared" si="4"/>
        <v>0.99435789473684211</v>
      </c>
    </row>
    <row r="148" spans="1:8" s="426" customFormat="1" ht="17.100000000000001" customHeight="1" x14ac:dyDescent="0.2">
      <c r="A148" s="460"/>
      <c r="B148" s="460"/>
      <c r="C148" s="463"/>
      <c r="D148" s="464" t="s">
        <v>228</v>
      </c>
      <c r="E148" s="488" t="s">
        <v>327</v>
      </c>
      <c r="F148" s="466">
        <v>300</v>
      </c>
      <c r="G148" s="865">
        <v>299.67</v>
      </c>
      <c r="H148" s="874">
        <f t="shared" si="4"/>
        <v>0.99890000000000001</v>
      </c>
    </row>
    <row r="149" spans="1:8" s="426" customFormat="1" ht="17.100000000000001" customHeight="1" x14ac:dyDescent="0.2">
      <c r="A149" s="460"/>
      <c r="B149" s="460"/>
      <c r="C149" s="463"/>
      <c r="D149" s="464" t="s">
        <v>247</v>
      </c>
      <c r="E149" s="465" t="s">
        <v>328</v>
      </c>
      <c r="F149" s="466">
        <v>1000</v>
      </c>
      <c r="G149" s="865">
        <v>991.38</v>
      </c>
      <c r="H149" s="874">
        <f t="shared" si="4"/>
        <v>0.99138000000000004</v>
      </c>
    </row>
    <row r="150" spans="1:8" s="426" customFormat="1" ht="17.100000000000001" customHeight="1" x14ac:dyDescent="0.2">
      <c r="A150" s="460"/>
      <c r="B150" s="460"/>
      <c r="C150" s="463"/>
      <c r="D150" s="464" t="s">
        <v>225</v>
      </c>
      <c r="E150" s="465" t="s">
        <v>329</v>
      </c>
      <c r="F150" s="466">
        <v>2700</v>
      </c>
      <c r="G150" s="865">
        <v>2699.78</v>
      </c>
      <c r="H150" s="874">
        <f t="shared" si="4"/>
        <v>0.99991851851851854</v>
      </c>
    </row>
    <row r="151" spans="1:8" s="426" customFormat="1" ht="17.100000000000001" customHeight="1" x14ac:dyDescent="0.2">
      <c r="A151" s="460"/>
      <c r="B151" s="460"/>
      <c r="C151" s="463"/>
      <c r="D151" s="464" t="s">
        <v>250</v>
      </c>
      <c r="E151" s="465" t="s">
        <v>330</v>
      </c>
      <c r="F151" s="466">
        <v>5500</v>
      </c>
      <c r="G151" s="865">
        <v>5493.26</v>
      </c>
      <c r="H151" s="874">
        <f t="shared" si="4"/>
        <v>0.99877454545454547</v>
      </c>
    </row>
    <row r="152" spans="1:8" s="426" customFormat="1" ht="17.100000000000001" customHeight="1" x14ac:dyDescent="0.2">
      <c r="A152" s="460"/>
      <c r="B152" s="460"/>
      <c r="C152" s="463"/>
      <c r="D152" s="464" t="s">
        <v>287</v>
      </c>
      <c r="E152" s="465" t="s">
        <v>331</v>
      </c>
      <c r="F152" s="466">
        <v>200</v>
      </c>
      <c r="G152" s="865">
        <v>187.9</v>
      </c>
      <c r="H152" s="874">
        <f t="shared" si="4"/>
        <v>0.9395</v>
      </c>
    </row>
    <row r="153" spans="1:8" s="426" customFormat="1" ht="11.25" x14ac:dyDescent="0.2">
      <c r="A153" s="460"/>
      <c r="B153" s="460"/>
      <c r="C153" s="463"/>
      <c r="D153" s="464" t="s">
        <v>239</v>
      </c>
      <c r="E153" s="465" t="s">
        <v>332</v>
      </c>
      <c r="F153" s="466">
        <v>2000</v>
      </c>
      <c r="G153" s="865">
        <v>1997.29</v>
      </c>
      <c r="H153" s="874">
        <f t="shared" si="4"/>
        <v>0.998645</v>
      </c>
    </row>
    <row r="154" spans="1:8" s="426" customFormat="1" ht="17.100000000000001" customHeight="1" x14ac:dyDescent="0.2">
      <c r="A154" s="460"/>
      <c r="B154" s="460"/>
      <c r="C154" s="463"/>
      <c r="D154" s="464" t="s">
        <v>268</v>
      </c>
      <c r="E154" s="489" t="s">
        <v>333</v>
      </c>
      <c r="F154" s="466">
        <v>1500</v>
      </c>
      <c r="G154" s="865">
        <v>1500</v>
      </c>
      <c r="H154" s="874">
        <f t="shared" si="4"/>
        <v>1</v>
      </c>
    </row>
    <row r="155" spans="1:8" s="426" customFormat="1" ht="17.100000000000001" customHeight="1" x14ac:dyDescent="0.2">
      <c r="A155" s="460"/>
      <c r="B155" s="460"/>
      <c r="C155" s="461" t="s">
        <v>241</v>
      </c>
      <c r="D155" s="461"/>
      <c r="E155" s="449" t="s">
        <v>15</v>
      </c>
      <c r="F155" s="462">
        <f>SUM(F156:F158)</f>
        <v>3400</v>
      </c>
      <c r="G155" s="462">
        <f>SUM(G156:G158)</f>
        <v>3066.12</v>
      </c>
      <c r="H155" s="895">
        <f t="shared" si="4"/>
        <v>0.90179999999999993</v>
      </c>
    </row>
    <row r="156" spans="1:8" s="426" customFormat="1" ht="17.100000000000001" customHeight="1" x14ac:dyDescent="0.2">
      <c r="A156" s="460"/>
      <c r="B156" s="460"/>
      <c r="C156" s="463"/>
      <c r="D156" s="464" t="s">
        <v>232</v>
      </c>
      <c r="E156" s="465" t="s">
        <v>334</v>
      </c>
      <c r="F156" s="466">
        <v>900</v>
      </c>
      <c r="G156" s="865">
        <v>894.32</v>
      </c>
      <c r="H156" s="874">
        <f t="shared" si="4"/>
        <v>0.99368888888888895</v>
      </c>
    </row>
    <row r="157" spans="1:8" s="426" customFormat="1" ht="17.100000000000001" customHeight="1" x14ac:dyDescent="0.2">
      <c r="A157" s="460"/>
      <c r="B157" s="460"/>
      <c r="C157" s="463"/>
      <c r="D157" s="464" t="s">
        <v>234</v>
      </c>
      <c r="E157" s="465" t="s">
        <v>323</v>
      </c>
      <c r="F157" s="466">
        <v>500</v>
      </c>
      <c r="G157" s="865">
        <v>500</v>
      </c>
      <c r="H157" s="874">
        <f t="shared" si="4"/>
        <v>1</v>
      </c>
    </row>
    <row r="158" spans="1:8" s="426" customFormat="1" ht="17.100000000000001" customHeight="1" x14ac:dyDescent="0.2">
      <c r="A158" s="460"/>
      <c r="B158" s="460"/>
      <c r="C158" s="463"/>
      <c r="D158" s="464" t="s">
        <v>287</v>
      </c>
      <c r="E158" s="465" t="s">
        <v>331</v>
      </c>
      <c r="F158" s="466">
        <v>2000</v>
      </c>
      <c r="G158" s="865">
        <v>1671.8</v>
      </c>
      <c r="H158" s="874">
        <f t="shared" si="4"/>
        <v>0.83589999999999998</v>
      </c>
    </row>
    <row r="159" spans="1:8" s="426" customFormat="1" ht="17.100000000000001" customHeight="1" x14ac:dyDescent="0.2">
      <c r="A159" s="460"/>
      <c r="B159" s="460"/>
      <c r="C159" s="461" t="s">
        <v>107</v>
      </c>
      <c r="D159" s="461"/>
      <c r="E159" s="449" t="s">
        <v>227</v>
      </c>
      <c r="F159" s="462">
        <f>F160</f>
        <v>0</v>
      </c>
      <c r="G159" s="462">
        <f>G160</f>
        <v>0</v>
      </c>
      <c r="H159" s="874">
        <v>0</v>
      </c>
    </row>
    <row r="160" spans="1:8" s="426" customFormat="1" ht="17.100000000000001" customHeight="1" x14ac:dyDescent="0.2">
      <c r="A160" s="490"/>
      <c r="B160" s="490"/>
      <c r="C160" s="491"/>
      <c r="D160" s="492" t="s">
        <v>228</v>
      </c>
      <c r="E160" s="451" t="s">
        <v>229</v>
      </c>
      <c r="F160" s="493">
        <v>0</v>
      </c>
      <c r="G160" s="866">
        <v>0</v>
      </c>
      <c r="H160" s="874">
        <v>0</v>
      </c>
    </row>
    <row r="161" spans="1:8" s="426" customFormat="1" ht="23.25" customHeight="1" x14ac:dyDescent="0.2">
      <c r="A161" s="1666"/>
      <c r="B161" s="1667"/>
      <c r="C161" s="1667"/>
      <c r="D161" s="1667"/>
      <c r="E161" s="494" t="s">
        <v>186</v>
      </c>
      <c r="F161" s="495">
        <f>F138+F61+F50+F45+F37+F30+F13+F6</f>
        <v>241451</v>
      </c>
      <c r="G161" s="871">
        <f>G138+G61+G50+G45+G37+G30+G13+G6</f>
        <v>224180.33999999997</v>
      </c>
      <c r="H161" s="894">
        <f t="shared" si="4"/>
        <v>0.92847136686118492</v>
      </c>
    </row>
    <row r="162" spans="1:8" s="426" customFormat="1" ht="9" customHeight="1" x14ac:dyDescent="0.2">
      <c r="A162" s="1668"/>
      <c r="B162" s="1669"/>
      <c r="C162" s="1669"/>
      <c r="D162" s="1669"/>
      <c r="E162" s="496" t="s">
        <v>335</v>
      </c>
      <c r="F162" s="497"/>
      <c r="G162" s="877"/>
      <c r="H162" s="882"/>
    </row>
    <row r="163" spans="1:8" s="426" customFormat="1" x14ac:dyDescent="0.2">
      <c r="A163" s="1659"/>
      <c r="B163" s="1660"/>
      <c r="C163" s="1660"/>
      <c r="D163" s="1660"/>
      <c r="E163" s="498" t="s">
        <v>336</v>
      </c>
      <c r="F163" s="499">
        <f>F161-F164</f>
        <v>235451</v>
      </c>
      <c r="G163" s="878">
        <f>G161-G164</f>
        <v>218417.94999999995</v>
      </c>
      <c r="H163" s="896">
        <f t="shared" si="4"/>
        <v>0.92765777168073171</v>
      </c>
    </row>
    <row r="164" spans="1:8" s="426" customFormat="1" x14ac:dyDescent="0.2">
      <c r="A164" s="1661"/>
      <c r="B164" s="1662"/>
      <c r="C164" s="1662"/>
      <c r="D164" s="1662"/>
      <c r="E164" s="500" t="s">
        <v>337</v>
      </c>
      <c r="F164" s="501">
        <f>F159+F135+F11</f>
        <v>6000</v>
      </c>
      <c r="G164" s="879">
        <f>G159+G135+G11</f>
        <v>5762.39</v>
      </c>
      <c r="H164" s="897">
        <f t="shared" si="4"/>
        <v>0.96039833333333335</v>
      </c>
    </row>
    <row r="165" spans="1:8" s="426" customFormat="1" x14ac:dyDescent="0.2">
      <c r="A165" s="427"/>
      <c r="B165" s="427"/>
      <c r="C165" s="427"/>
      <c r="D165" s="427"/>
      <c r="E165" s="427"/>
      <c r="F165" s="427"/>
    </row>
    <row r="166" spans="1:8" s="426" customFormat="1" x14ac:dyDescent="0.2">
      <c r="A166" s="427"/>
      <c r="B166" s="427"/>
      <c r="C166" s="427"/>
      <c r="D166" s="427"/>
      <c r="E166" s="427"/>
      <c r="F166" s="427"/>
    </row>
    <row r="167" spans="1:8" s="426" customFormat="1" x14ac:dyDescent="0.2">
      <c r="A167" s="427"/>
      <c r="B167" s="427"/>
      <c r="C167" s="427"/>
      <c r="D167" s="427"/>
      <c r="E167" s="427"/>
      <c r="F167" s="427"/>
    </row>
  </sheetData>
  <sheetProtection selectLockedCells="1" selectUnlockedCells="1"/>
  <mergeCells count="7">
    <mergeCell ref="A163:D163"/>
    <mergeCell ref="A164:D164"/>
    <mergeCell ref="E2:F2"/>
    <mergeCell ref="A3:F3"/>
    <mergeCell ref="F1:H1"/>
    <mergeCell ref="A161:D161"/>
    <mergeCell ref="A162:D162"/>
  </mergeCells>
  <pageMargins left="0.70866141732283472" right="0" top="0.55118110236220474" bottom="0.39370078740157483" header="0.31496062992125984" footer="0.19685039370078741"/>
  <pageSetup paperSize="9" scale="98" firstPageNumber="0" fitToHeight="0" orientation="landscape" r:id="rId1"/>
  <headerFooter alignWithMargins="0">
    <oddFooter>Strona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6"/>
  <sheetViews>
    <sheetView zoomScaleNormal="100" workbookViewId="0">
      <selection activeCell="I7" sqref="I7"/>
    </sheetView>
  </sheetViews>
  <sheetFormatPr defaultRowHeight="12.75" x14ac:dyDescent="0.2"/>
  <cols>
    <col min="1" max="1" width="3.85546875" style="503" customWidth="1"/>
    <col min="2" max="2" width="42.5703125" style="503" customWidth="1"/>
    <col min="3" max="3" width="10.7109375" style="503" customWidth="1"/>
    <col min="4" max="4" width="13.140625" style="503" customWidth="1"/>
    <col min="5" max="5" width="12.7109375" style="503" customWidth="1"/>
    <col min="6" max="6" width="9.140625" style="503" customWidth="1"/>
    <col min="7" max="256" width="9.140625" style="503"/>
    <col min="257" max="257" width="6" style="503" customWidth="1"/>
    <col min="258" max="258" width="51.85546875" style="503" customWidth="1"/>
    <col min="259" max="259" width="13.7109375" style="503" customWidth="1"/>
    <col min="260" max="260" width="20.42578125" style="503" customWidth="1"/>
    <col min="261" max="512" width="9.140625" style="503"/>
    <col min="513" max="513" width="6" style="503" customWidth="1"/>
    <col min="514" max="514" width="51.85546875" style="503" customWidth="1"/>
    <col min="515" max="515" width="13.7109375" style="503" customWidth="1"/>
    <col min="516" max="516" width="20.42578125" style="503" customWidth="1"/>
    <col min="517" max="768" width="9.140625" style="503"/>
    <col min="769" max="769" width="6" style="503" customWidth="1"/>
    <col min="770" max="770" width="51.85546875" style="503" customWidth="1"/>
    <col min="771" max="771" width="13.7109375" style="503" customWidth="1"/>
    <col min="772" max="772" width="20.42578125" style="503" customWidth="1"/>
    <col min="773" max="1024" width="9.140625" style="503"/>
    <col min="1025" max="1025" width="6" style="503" customWidth="1"/>
    <col min="1026" max="1026" width="51.85546875" style="503" customWidth="1"/>
    <col min="1027" max="1027" width="13.7109375" style="503" customWidth="1"/>
    <col min="1028" max="1028" width="20.42578125" style="503" customWidth="1"/>
    <col min="1029" max="1280" width="9.140625" style="503"/>
    <col min="1281" max="1281" width="6" style="503" customWidth="1"/>
    <col min="1282" max="1282" width="51.85546875" style="503" customWidth="1"/>
    <col min="1283" max="1283" width="13.7109375" style="503" customWidth="1"/>
    <col min="1284" max="1284" width="20.42578125" style="503" customWidth="1"/>
    <col min="1285" max="1536" width="9.140625" style="503"/>
    <col min="1537" max="1537" width="6" style="503" customWidth="1"/>
    <col min="1538" max="1538" width="51.85546875" style="503" customWidth="1"/>
    <col min="1539" max="1539" width="13.7109375" style="503" customWidth="1"/>
    <col min="1540" max="1540" width="20.42578125" style="503" customWidth="1"/>
    <col min="1541" max="1792" width="9.140625" style="503"/>
    <col min="1793" max="1793" width="6" style="503" customWidth="1"/>
    <col min="1794" max="1794" width="51.85546875" style="503" customWidth="1"/>
    <col min="1795" max="1795" width="13.7109375" style="503" customWidth="1"/>
    <col min="1796" max="1796" width="20.42578125" style="503" customWidth="1"/>
    <col min="1797" max="2048" width="9.140625" style="503"/>
    <col min="2049" max="2049" width="6" style="503" customWidth="1"/>
    <col min="2050" max="2050" width="51.85546875" style="503" customWidth="1"/>
    <col min="2051" max="2051" width="13.7109375" style="503" customWidth="1"/>
    <col min="2052" max="2052" width="20.42578125" style="503" customWidth="1"/>
    <col min="2053" max="2304" width="9.140625" style="503"/>
    <col min="2305" max="2305" width="6" style="503" customWidth="1"/>
    <col min="2306" max="2306" width="51.85546875" style="503" customWidth="1"/>
    <col min="2307" max="2307" width="13.7109375" style="503" customWidth="1"/>
    <col min="2308" max="2308" width="20.42578125" style="503" customWidth="1"/>
    <col min="2309" max="2560" width="9.140625" style="503"/>
    <col min="2561" max="2561" width="6" style="503" customWidth="1"/>
    <col min="2562" max="2562" width="51.85546875" style="503" customWidth="1"/>
    <col min="2563" max="2563" width="13.7109375" style="503" customWidth="1"/>
    <col min="2564" max="2564" width="20.42578125" style="503" customWidth="1"/>
    <col min="2565" max="2816" width="9.140625" style="503"/>
    <col min="2817" max="2817" width="6" style="503" customWidth="1"/>
    <col min="2818" max="2818" width="51.85546875" style="503" customWidth="1"/>
    <col min="2819" max="2819" width="13.7109375" style="503" customWidth="1"/>
    <col min="2820" max="2820" width="20.42578125" style="503" customWidth="1"/>
    <col min="2821" max="3072" width="9.140625" style="503"/>
    <col min="3073" max="3073" width="6" style="503" customWidth="1"/>
    <col min="3074" max="3074" width="51.85546875" style="503" customWidth="1"/>
    <col min="3075" max="3075" width="13.7109375" style="503" customWidth="1"/>
    <col min="3076" max="3076" width="20.42578125" style="503" customWidth="1"/>
    <col min="3077" max="3328" width="9.140625" style="503"/>
    <col min="3329" max="3329" width="6" style="503" customWidth="1"/>
    <col min="3330" max="3330" width="51.85546875" style="503" customWidth="1"/>
    <col min="3331" max="3331" width="13.7109375" style="503" customWidth="1"/>
    <col min="3332" max="3332" width="20.42578125" style="503" customWidth="1"/>
    <col min="3333" max="3584" width="9.140625" style="503"/>
    <col min="3585" max="3585" width="6" style="503" customWidth="1"/>
    <col min="3586" max="3586" width="51.85546875" style="503" customWidth="1"/>
    <col min="3587" max="3587" width="13.7109375" style="503" customWidth="1"/>
    <col min="3588" max="3588" width="20.42578125" style="503" customWidth="1"/>
    <col min="3589" max="3840" width="9.140625" style="503"/>
    <col min="3841" max="3841" width="6" style="503" customWidth="1"/>
    <col min="3842" max="3842" width="51.85546875" style="503" customWidth="1"/>
    <col min="3843" max="3843" width="13.7109375" style="503" customWidth="1"/>
    <col min="3844" max="3844" width="20.42578125" style="503" customWidth="1"/>
    <col min="3845" max="4096" width="9.140625" style="503"/>
    <col min="4097" max="4097" width="6" style="503" customWidth="1"/>
    <col min="4098" max="4098" width="51.85546875" style="503" customWidth="1"/>
    <col min="4099" max="4099" width="13.7109375" style="503" customWidth="1"/>
    <col min="4100" max="4100" width="20.42578125" style="503" customWidth="1"/>
    <col min="4101" max="4352" width="9.140625" style="503"/>
    <col min="4353" max="4353" width="6" style="503" customWidth="1"/>
    <col min="4354" max="4354" width="51.85546875" style="503" customWidth="1"/>
    <col min="4355" max="4355" width="13.7109375" style="503" customWidth="1"/>
    <col min="4356" max="4356" width="20.42578125" style="503" customWidth="1"/>
    <col min="4357" max="4608" width="9.140625" style="503"/>
    <col min="4609" max="4609" width="6" style="503" customWidth="1"/>
    <col min="4610" max="4610" width="51.85546875" style="503" customWidth="1"/>
    <col min="4611" max="4611" width="13.7109375" style="503" customWidth="1"/>
    <col min="4612" max="4612" width="20.42578125" style="503" customWidth="1"/>
    <col min="4613" max="4864" width="9.140625" style="503"/>
    <col min="4865" max="4865" width="6" style="503" customWidth="1"/>
    <col min="4866" max="4866" width="51.85546875" style="503" customWidth="1"/>
    <col min="4867" max="4867" width="13.7109375" style="503" customWidth="1"/>
    <col min="4868" max="4868" width="20.42578125" style="503" customWidth="1"/>
    <col min="4869" max="5120" width="9.140625" style="503"/>
    <col min="5121" max="5121" width="6" style="503" customWidth="1"/>
    <col min="5122" max="5122" width="51.85546875" style="503" customWidth="1"/>
    <col min="5123" max="5123" width="13.7109375" style="503" customWidth="1"/>
    <col min="5124" max="5124" width="20.42578125" style="503" customWidth="1"/>
    <col min="5125" max="5376" width="9.140625" style="503"/>
    <col min="5377" max="5377" width="6" style="503" customWidth="1"/>
    <col min="5378" max="5378" width="51.85546875" style="503" customWidth="1"/>
    <col min="5379" max="5379" width="13.7109375" style="503" customWidth="1"/>
    <col min="5380" max="5380" width="20.42578125" style="503" customWidth="1"/>
    <col min="5381" max="5632" width="9.140625" style="503"/>
    <col min="5633" max="5633" width="6" style="503" customWidth="1"/>
    <col min="5634" max="5634" width="51.85546875" style="503" customWidth="1"/>
    <col min="5635" max="5635" width="13.7109375" style="503" customWidth="1"/>
    <col min="5636" max="5636" width="20.42578125" style="503" customWidth="1"/>
    <col min="5637" max="5888" width="9.140625" style="503"/>
    <col min="5889" max="5889" width="6" style="503" customWidth="1"/>
    <col min="5890" max="5890" width="51.85546875" style="503" customWidth="1"/>
    <col min="5891" max="5891" width="13.7109375" style="503" customWidth="1"/>
    <col min="5892" max="5892" width="20.42578125" style="503" customWidth="1"/>
    <col min="5893" max="6144" width="9.140625" style="503"/>
    <col min="6145" max="6145" width="6" style="503" customWidth="1"/>
    <col min="6146" max="6146" width="51.85546875" style="503" customWidth="1"/>
    <col min="6147" max="6147" width="13.7109375" style="503" customWidth="1"/>
    <col min="6148" max="6148" width="20.42578125" style="503" customWidth="1"/>
    <col min="6149" max="6400" width="9.140625" style="503"/>
    <col min="6401" max="6401" width="6" style="503" customWidth="1"/>
    <col min="6402" max="6402" width="51.85546875" style="503" customWidth="1"/>
    <col min="6403" max="6403" width="13.7109375" style="503" customWidth="1"/>
    <col min="6404" max="6404" width="20.42578125" style="503" customWidth="1"/>
    <col min="6405" max="6656" width="9.140625" style="503"/>
    <col min="6657" max="6657" width="6" style="503" customWidth="1"/>
    <col min="6658" max="6658" width="51.85546875" style="503" customWidth="1"/>
    <col min="6659" max="6659" width="13.7109375" style="503" customWidth="1"/>
    <col min="6660" max="6660" width="20.42578125" style="503" customWidth="1"/>
    <col min="6661" max="6912" width="9.140625" style="503"/>
    <col min="6913" max="6913" width="6" style="503" customWidth="1"/>
    <col min="6914" max="6914" width="51.85546875" style="503" customWidth="1"/>
    <col min="6915" max="6915" width="13.7109375" style="503" customWidth="1"/>
    <col min="6916" max="6916" width="20.42578125" style="503" customWidth="1"/>
    <col min="6917" max="7168" width="9.140625" style="503"/>
    <col min="7169" max="7169" width="6" style="503" customWidth="1"/>
    <col min="7170" max="7170" width="51.85546875" style="503" customWidth="1"/>
    <col min="7171" max="7171" width="13.7109375" style="503" customWidth="1"/>
    <col min="7172" max="7172" width="20.42578125" style="503" customWidth="1"/>
    <col min="7173" max="7424" width="9.140625" style="503"/>
    <col min="7425" max="7425" width="6" style="503" customWidth="1"/>
    <col min="7426" max="7426" width="51.85546875" style="503" customWidth="1"/>
    <col min="7427" max="7427" width="13.7109375" style="503" customWidth="1"/>
    <col min="7428" max="7428" width="20.42578125" style="503" customWidth="1"/>
    <col min="7429" max="7680" width="9.140625" style="503"/>
    <col min="7681" max="7681" width="6" style="503" customWidth="1"/>
    <col min="7682" max="7682" width="51.85546875" style="503" customWidth="1"/>
    <col min="7683" max="7683" width="13.7109375" style="503" customWidth="1"/>
    <col min="7684" max="7684" width="20.42578125" style="503" customWidth="1"/>
    <col min="7685" max="7936" width="9.140625" style="503"/>
    <col min="7937" max="7937" width="6" style="503" customWidth="1"/>
    <col min="7938" max="7938" width="51.85546875" style="503" customWidth="1"/>
    <col min="7939" max="7939" width="13.7109375" style="503" customWidth="1"/>
    <col min="7940" max="7940" width="20.42578125" style="503" customWidth="1"/>
    <col min="7941" max="8192" width="9.140625" style="503"/>
    <col min="8193" max="8193" width="6" style="503" customWidth="1"/>
    <col min="8194" max="8194" width="51.85546875" style="503" customWidth="1"/>
    <col min="8195" max="8195" width="13.7109375" style="503" customWidth="1"/>
    <col min="8196" max="8196" width="20.42578125" style="503" customWidth="1"/>
    <col min="8197" max="8448" width="9.140625" style="503"/>
    <col min="8449" max="8449" width="6" style="503" customWidth="1"/>
    <col min="8450" max="8450" width="51.85546875" style="503" customWidth="1"/>
    <col min="8451" max="8451" width="13.7109375" style="503" customWidth="1"/>
    <col min="8452" max="8452" width="20.42578125" style="503" customWidth="1"/>
    <col min="8453" max="8704" width="9.140625" style="503"/>
    <col min="8705" max="8705" width="6" style="503" customWidth="1"/>
    <col min="8706" max="8706" width="51.85546875" style="503" customWidth="1"/>
    <col min="8707" max="8707" width="13.7109375" style="503" customWidth="1"/>
    <col min="8708" max="8708" width="20.42578125" style="503" customWidth="1"/>
    <col min="8709" max="8960" width="9.140625" style="503"/>
    <col min="8961" max="8961" width="6" style="503" customWidth="1"/>
    <col min="8962" max="8962" width="51.85546875" style="503" customWidth="1"/>
    <col min="8963" max="8963" width="13.7109375" style="503" customWidth="1"/>
    <col min="8964" max="8964" width="20.42578125" style="503" customWidth="1"/>
    <col min="8965" max="9216" width="9.140625" style="503"/>
    <col min="9217" max="9217" width="6" style="503" customWidth="1"/>
    <col min="9218" max="9218" width="51.85546875" style="503" customWidth="1"/>
    <col min="9219" max="9219" width="13.7109375" style="503" customWidth="1"/>
    <col min="9220" max="9220" width="20.42578125" style="503" customWidth="1"/>
    <col min="9221" max="9472" width="9.140625" style="503"/>
    <col min="9473" max="9473" width="6" style="503" customWidth="1"/>
    <col min="9474" max="9474" width="51.85546875" style="503" customWidth="1"/>
    <col min="9475" max="9475" width="13.7109375" style="503" customWidth="1"/>
    <col min="9476" max="9476" width="20.42578125" style="503" customWidth="1"/>
    <col min="9477" max="9728" width="9.140625" style="503"/>
    <col min="9729" max="9729" width="6" style="503" customWidth="1"/>
    <col min="9730" max="9730" width="51.85546875" style="503" customWidth="1"/>
    <col min="9731" max="9731" width="13.7109375" style="503" customWidth="1"/>
    <col min="9732" max="9732" width="20.42578125" style="503" customWidth="1"/>
    <col min="9733" max="9984" width="9.140625" style="503"/>
    <col min="9985" max="9985" width="6" style="503" customWidth="1"/>
    <col min="9986" max="9986" width="51.85546875" style="503" customWidth="1"/>
    <col min="9987" max="9987" width="13.7109375" style="503" customWidth="1"/>
    <col min="9988" max="9988" width="20.42578125" style="503" customWidth="1"/>
    <col min="9989" max="10240" width="9.140625" style="503"/>
    <col min="10241" max="10241" width="6" style="503" customWidth="1"/>
    <col min="10242" max="10242" width="51.85546875" style="503" customWidth="1"/>
    <col min="10243" max="10243" width="13.7109375" style="503" customWidth="1"/>
    <col min="10244" max="10244" width="20.42578125" style="503" customWidth="1"/>
    <col min="10245" max="10496" width="9.140625" style="503"/>
    <col min="10497" max="10497" width="6" style="503" customWidth="1"/>
    <col min="10498" max="10498" width="51.85546875" style="503" customWidth="1"/>
    <col min="10499" max="10499" width="13.7109375" style="503" customWidth="1"/>
    <col min="10500" max="10500" width="20.42578125" style="503" customWidth="1"/>
    <col min="10501" max="10752" width="9.140625" style="503"/>
    <col min="10753" max="10753" width="6" style="503" customWidth="1"/>
    <col min="10754" max="10754" width="51.85546875" style="503" customWidth="1"/>
    <col min="10755" max="10755" width="13.7109375" style="503" customWidth="1"/>
    <col min="10756" max="10756" width="20.42578125" style="503" customWidth="1"/>
    <col min="10757" max="11008" width="9.140625" style="503"/>
    <col min="11009" max="11009" width="6" style="503" customWidth="1"/>
    <col min="11010" max="11010" width="51.85546875" style="503" customWidth="1"/>
    <col min="11011" max="11011" width="13.7109375" style="503" customWidth="1"/>
    <col min="11012" max="11012" width="20.42578125" style="503" customWidth="1"/>
    <col min="11013" max="11264" width="9.140625" style="503"/>
    <col min="11265" max="11265" width="6" style="503" customWidth="1"/>
    <col min="11266" max="11266" width="51.85546875" style="503" customWidth="1"/>
    <col min="11267" max="11267" width="13.7109375" style="503" customWidth="1"/>
    <col min="11268" max="11268" width="20.42578125" style="503" customWidth="1"/>
    <col min="11269" max="11520" width="9.140625" style="503"/>
    <col min="11521" max="11521" width="6" style="503" customWidth="1"/>
    <col min="11522" max="11522" width="51.85546875" style="503" customWidth="1"/>
    <col min="11523" max="11523" width="13.7109375" style="503" customWidth="1"/>
    <col min="11524" max="11524" width="20.42578125" style="503" customWidth="1"/>
    <col min="11525" max="11776" width="9.140625" style="503"/>
    <col min="11777" max="11777" width="6" style="503" customWidth="1"/>
    <col min="11778" max="11778" width="51.85546875" style="503" customWidth="1"/>
    <col min="11779" max="11779" width="13.7109375" style="503" customWidth="1"/>
    <col min="11780" max="11780" width="20.42578125" style="503" customWidth="1"/>
    <col min="11781" max="12032" width="9.140625" style="503"/>
    <col min="12033" max="12033" width="6" style="503" customWidth="1"/>
    <col min="12034" max="12034" width="51.85546875" style="503" customWidth="1"/>
    <col min="12035" max="12035" width="13.7109375" style="503" customWidth="1"/>
    <col min="12036" max="12036" width="20.42578125" style="503" customWidth="1"/>
    <col min="12037" max="12288" width="9.140625" style="503"/>
    <col min="12289" max="12289" width="6" style="503" customWidth="1"/>
    <col min="12290" max="12290" width="51.85546875" style="503" customWidth="1"/>
    <col min="12291" max="12291" width="13.7109375" style="503" customWidth="1"/>
    <col min="12292" max="12292" width="20.42578125" style="503" customWidth="1"/>
    <col min="12293" max="12544" width="9.140625" style="503"/>
    <col min="12545" max="12545" width="6" style="503" customWidth="1"/>
    <col min="12546" max="12546" width="51.85546875" style="503" customWidth="1"/>
    <col min="12547" max="12547" width="13.7109375" style="503" customWidth="1"/>
    <col min="12548" max="12548" width="20.42578125" style="503" customWidth="1"/>
    <col min="12549" max="12800" width="9.140625" style="503"/>
    <col min="12801" max="12801" width="6" style="503" customWidth="1"/>
    <col min="12802" max="12802" width="51.85546875" style="503" customWidth="1"/>
    <col min="12803" max="12803" width="13.7109375" style="503" customWidth="1"/>
    <col min="12804" max="12804" width="20.42578125" style="503" customWidth="1"/>
    <col min="12805" max="13056" width="9.140625" style="503"/>
    <col min="13057" max="13057" width="6" style="503" customWidth="1"/>
    <col min="13058" max="13058" width="51.85546875" style="503" customWidth="1"/>
    <col min="13059" max="13059" width="13.7109375" style="503" customWidth="1"/>
    <col min="13060" max="13060" width="20.42578125" style="503" customWidth="1"/>
    <col min="13061" max="13312" width="9.140625" style="503"/>
    <col min="13313" max="13313" width="6" style="503" customWidth="1"/>
    <col min="13314" max="13314" width="51.85546875" style="503" customWidth="1"/>
    <col min="13315" max="13315" width="13.7109375" style="503" customWidth="1"/>
    <col min="13316" max="13316" width="20.42578125" style="503" customWidth="1"/>
    <col min="13317" max="13568" width="9.140625" style="503"/>
    <col min="13569" max="13569" width="6" style="503" customWidth="1"/>
    <col min="13570" max="13570" width="51.85546875" style="503" customWidth="1"/>
    <col min="13571" max="13571" width="13.7109375" style="503" customWidth="1"/>
    <col min="13572" max="13572" width="20.42578125" style="503" customWidth="1"/>
    <col min="13573" max="13824" width="9.140625" style="503"/>
    <col min="13825" max="13825" width="6" style="503" customWidth="1"/>
    <col min="13826" max="13826" width="51.85546875" style="503" customWidth="1"/>
    <col min="13827" max="13827" width="13.7109375" style="503" customWidth="1"/>
    <col min="13828" max="13828" width="20.42578125" style="503" customWidth="1"/>
    <col min="13829" max="14080" width="9.140625" style="503"/>
    <col min="14081" max="14081" width="6" style="503" customWidth="1"/>
    <col min="14082" max="14082" width="51.85546875" style="503" customWidth="1"/>
    <col min="14083" max="14083" width="13.7109375" style="503" customWidth="1"/>
    <col min="14084" max="14084" width="20.42578125" style="503" customWidth="1"/>
    <col min="14085" max="14336" width="9.140625" style="503"/>
    <col min="14337" max="14337" width="6" style="503" customWidth="1"/>
    <col min="14338" max="14338" width="51.85546875" style="503" customWidth="1"/>
    <col min="14339" max="14339" width="13.7109375" style="503" customWidth="1"/>
    <col min="14340" max="14340" width="20.42578125" style="503" customWidth="1"/>
    <col min="14341" max="14592" width="9.140625" style="503"/>
    <col min="14593" max="14593" width="6" style="503" customWidth="1"/>
    <col min="14594" max="14594" width="51.85546875" style="503" customWidth="1"/>
    <col min="14595" max="14595" width="13.7109375" style="503" customWidth="1"/>
    <col min="14596" max="14596" width="20.42578125" style="503" customWidth="1"/>
    <col min="14597" max="14848" width="9.140625" style="503"/>
    <col min="14849" max="14849" width="6" style="503" customWidth="1"/>
    <col min="14850" max="14850" width="51.85546875" style="503" customWidth="1"/>
    <col min="14851" max="14851" width="13.7109375" style="503" customWidth="1"/>
    <col min="14852" max="14852" width="20.42578125" style="503" customWidth="1"/>
    <col min="14853" max="15104" width="9.140625" style="503"/>
    <col min="15105" max="15105" width="6" style="503" customWidth="1"/>
    <col min="15106" max="15106" width="51.85546875" style="503" customWidth="1"/>
    <col min="15107" max="15107" width="13.7109375" style="503" customWidth="1"/>
    <col min="15108" max="15108" width="20.42578125" style="503" customWidth="1"/>
    <col min="15109" max="15360" width="9.140625" style="503"/>
    <col min="15361" max="15361" width="6" style="503" customWidth="1"/>
    <col min="15362" max="15362" width="51.85546875" style="503" customWidth="1"/>
    <col min="15363" max="15363" width="13.7109375" style="503" customWidth="1"/>
    <col min="15364" max="15364" width="20.42578125" style="503" customWidth="1"/>
    <col min="15365" max="15616" width="9.140625" style="503"/>
    <col min="15617" max="15617" width="6" style="503" customWidth="1"/>
    <col min="15618" max="15618" width="51.85546875" style="503" customWidth="1"/>
    <col min="15619" max="15619" width="13.7109375" style="503" customWidth="1"/>
    <col min="15620" max="15620" width="20.42578125" style="503" customWidth="1"/>
    <col min="15621" max="15872" width="9.140625" style="503"/>
    <col min="15873" max="15873" width="6" style="503" customWidth="1"/>
    <col min="15874" max="15874" width="51.85546875" style="503" customWidth="1"/>
    <col min="15875" max="15875" width="13.7109375" style="503" customWidth="1"/>
    <col min="15876" max="15876" width="20.42578125" style="503" customWidth="1"/>
    <col min="15877" max="16128" width="9.140625" style="503"/>
    <col min="16129" max="16129" width="6" style="503" customWidth="1"/>
    <col min="16130" max="16130" width="51.85546875" style="503" customWidth="1"/>
    <col min="16131" max="16131" width="13.7109375" style="503" customWidth="1"/>
    <col min="16132" max="16132" width="20.42578125" style="503" customWidth="1"/>
    <col min="16133" max="16384" width="9.140625" style="503"/>
  </cols>
  <sheetData>
    <row r="1" spans="1:6" x14ac:dyDescent="0.2">
      <c r="C1" s="1670" t="s">
        <v>1105</v>
      </c>
      <c r="D1" s="1670"/>
      <c r="E1" s="1670"/>
      <c r="F1" s="1670"/>
    </row>
    <row r="2" spans="1:6" x14ac:dyDescent="0.2">
      <c r="C2" s="504"/>
      <c r="D2" s="504"/>
    </row>
    <row r="3" spans="1:6" ht="15" x14ac:dyDescent="0.25">
      <c r="A3" s="922" t="s">
        <v>338</v>
      </c>
      <c r="B3" s="922"/>
      <c r="C3" s="922"/>
      <c r="D3" s="922"/>
    </row>
    <row r="4" spans="1:6" s="505" customFormat="1" ht="15" x14ac:dyDescent="0.25">
      <c r="A4" s="861"/>
      <c r="B4" s="923"/>
      <c r="C4" s="861"/>
      <c r="D4" s="861"/>
    </row>
    <row r="5" spans="1:6" s="505" customFormat="1" ht="36" x14ac:dyDescent="0.2">
      <c r="A5" s="506" t="s">
        <v>101</v>
      </c>
      <c r="B5" s="507" t="s">
        <v>339</v>
      </c>
      <c r="C5" s="914" t="s">
        <v>340</v>
      </c>
      <c r="D5" s="873" t="s">
        <v>341</v>
      </c>
      <c r="E5" s="905" t="s">
        <v>1023</v>
      </c>
      <c r="F5" s="873" t="s">
        <v>1020</v>
      </c>
    </row>
    <row r="6" spans="1:6" x14ac:dyDescent="0.2">
      <c r="A6" s="508" t="s">
        <v>78</v>
      </c>
      <c r="B6" s="908" t="s">
        <v>264</v>
      </c>
      <c r="C6" s="508">
        <v>243</v>
      </c>
      <c r="D6" s="509">
        <f>SUM(D7:D10)</f>
        <v>11110</v>
      </c>
      <c r="E6" s="509">
        <f>SUM(E7:E10)</f>
        <v>10955.18</v>
      </c>
      <c r="F6" s="900">
        <f>E6/D6</f>
        <v>0.98606480648064809</v>
      </c>
    </row>
    <row r="7" spans="1:6" x14ac:dyDescent="0.2">
      <c r="A7" s="510"/>
      <c r="B7" s="909" t="s">
        <v>342</v>
      </c>
      <c r="C7" s="511"/>
      <c r="D7" s="512">
        <v>4510</v>
      </c>
      <c r="E7" s="512">
        <f>3600+779.01</f>
        <v>4379.01</v>
      </c>
      <c r="F7" s="888">
        <f>E7/D7</f>
        <v>0.97095565410199558</v>
      </c>
    </row>
    <row r="8" spans="1:6" x14ac:dyDescent="0.2">
      <c r="A8" s="510"/>
      <c r="B8" s="909" t="s">
        <v>343</v>
      </c>
      <c r="C8" s="511"/>
      <c r="D8" s="512">
        <f>1000+2000</f>
        <v>3000</v>
      </c>
      <c r="E8" s="512">
        <f>987.41+2000</f>
        <v>2987.41</v>
      </c>
      <c r="F8" s="888">
        <f t="shared" ref="F8:F10" si="0">E8/D8</f>
        <v>0.99580333333333326</v>
      </c>
    </row>
    <row r="9" spans="1:6" x14ac:dyDescent="0.2">
      <c r="A9" s="510"/>
      <c r="B9" s="909" t="s">
        <v>265</v>
      </c>
      <c r="C9" s="511"/>
      <c r="D9" s="512">
        <f>2600+500</f>
        <v>3100</v>
      </c>
      <c r="E9" s="512">
        <f>2599.85+499.38</f>
        <v>3099.23</v>
      </c>
      <c r="F9" s="888">
        <f t="shared" si="0"/>
        <v>0.99975161290322578</v>
      </c>
    </row>
    <row r="10" spans="1:6" x14ac:dyDescent="0.2">
      <c r="A10" s="513"/>
      <c r="B10" s="910" t="s">
        <v>321</v>
      </c>
      <c r="C10" s="514"/>
      <c r="D10" s="515">
        <v>500</v>
      </c>
      <c r="E10" s="515">
        <v>489.53</v>
      </c>
      <c r="F10" s="888">
        <f t="shared" si="0"/>
        <v>0.97905999999999993</v>
      </c>
    </row>
    <row r="11" spans="1:6" x14ac:dyDescent="0.2">
      <c r="A11" s="508" t="s">
        <v>56</v>
      </c>
      <c r="B11" s="908" t="s">
        <v>232</v>
      </c>
      <c r="C11" s="508">
        <v>389</v>
      </c>
      <c r="D11" s="509">
        <f>SUM(D12:D18)</f>
        <v>14772</v>
      </c>
      <c r="E11" s="509">
        <f>SUM(E12:E18)</f>
        <v>13230.07</v>
      </c>
      <c r="F11" s="900">
        <f>E11/D11</f>
        <v>0.89561806119685894</v>
      </c>
    </row>
    <row r="12" spans="1:6" x14ac:dyDescent="0.2">
      <c r="A12" s="510"/>
      <c r="B12" s="909" t="s">
        <v>344</v>
      </c>
      <c r="C12" s="516"/>
      <c r="D12" s="517">
        <v>5572</v>
      </c>
      <c r="E12" s="512">
        <f>4801.61+584.25</f>
        <v>5385.86</v>
      </c>
      <c r="F12" s="888">
        <f>E12/D12</f>
        <v>0.96659368269921031</v>
      </c>
    </row>
    <row r="13" spans="1:6" x14ac:dyDescent="0.2">
      <c r="A13" s="510"/>
      <c r="B13" s="909" t="s">
        <v>345</v>
      </c>
      <c r="C13" s="516"/>
      <c r="D13" s="517">
        <v>1000</v>
      </c>
      <c r="E13" s="512">
        <v>0</v>
      </c>
      <c r="F13" s="888">
        <f t="shared" ref="F13:F18" si="1">E13/D13</f>
        <v>0</v>
      </c>
    </row>
    <row r="14" spans="1:6" x14ac:dyDescent="0.2">
      <c r="A14" s="510"/>
      <c r="B14" s="909" t="s">
        <v>346</v>
      </c>
      <c r="C14" s="516"/>
      <c r="D14" s="517">
        <v>2300</v>
      </c>
      <c r="E14" s="512">
        <f>799.73+1500</f>
        <v>2299.73</v>
      </c>
      <c r="F14" s="888">
        <f t="shared" si="1"/>
        <v>0.99988260869565215</v>
      </c>
    </row>
    <row r="15" spans="1:6" x14ac:dyDescent="0.2">
      <c r="A15" s="510"/>
      <c r="B15" s="909" t="s">
        <v>347</v>
      </c>
      <c r="C15" s="516"/>
      <c r="D15" s="517">
        <v>1700</v>
      </c>
      <c r="E15" s="512">
        <v>1680</v>
      </c>
      <c r="F15" s="888">
        <f t="shared" si="1"/>
        <v>0.9882352941176471</v>
      </c>
    </row>
    <row r="16" spans="1:6" x14ac:dyDescent="0.2">
      <c r="A16" s="510"/>
      <c r="B16" s="909" t="s">
        <v>322</v>
      </c>
      <c r="C16" s="516"/>
      <c r="D16" s="517">
        <v>800</v>
      </c>
      <c r="E16" s="512">
        <v>600.53</v>
      </c>
      <c r="F16" s="888">
        <f t="shared" si="1"/>
        <v>0.75066250000000001</v>
      </c>
    </row>
    <row r="17" spans="1:6" x14ac:dyDescent="0.2">
      <c r="A17" s="510"/>
      <c r="B17" s="909" t="s">
        <v>256</v>
      </c>
      <c r="C17" s="516"/>
      <c r="D17" s="518">
        <v>2500</v>
      </c>
      <c r="E17" s="512">
        <v>2369.63</v>
      </c>
      <c r="F17" s="888">
        <f t="shared" si="1"/>
        <v>0.94785200000000003</v>
      </c>
    </row>
    <row r="18" spans="1:6" x14ac:dyDescent="0.2">
      <c r="A18" s="513"/>
      <c r="B18" s="910" t="s">
        <v>348</v>
      </c>
      <c r="C18" s="519"/>
      <c r="D18" s="520">
        <v>900</v>
      </c>
      <c r="E18" s="515">
        <v>894.32</v>
      </c>
      <c r="F18" s="888">
        <f t="shared" si="1"/>
        <v>0.99368888888888895</v>
      </c>
    </row>
    <row r="19" spans="1:6" x14ac:dyDescent="0.2">
      <c r="A19" s="508" t="s">
        <v>71</v>
      </c>
      <c r="B19" s="908" t="s">
        <v>234</v>
      </c>
      <c r="C19" s="508">
        <v>287</v>
      </c>
      <c r="D19" s="521">
        <f>SUM(D20:D26)</f>
        <v>11703</v>
      </c>
      <c r="E19" s="521">
        <f>SUM(E20:E26)</f>
        <v>11695.2</v>
      </c>
      <c r="F19" s="900">
        <f>E19/D19</f>
        <v>0.99933350422968481</v>
      </c>
    </row>
    <row r="20" spans="1:6" x14ac:dyDescent="0.2">
      <c r="A20" s="510"/>
      <c r="B20" s="909" t="s">
        <v>309</v>
      </c>
      <c r="C20" s="516"/>
      <c r="D20" s="518">
        <v>3483.54</v>
      </c>
      <c r="E20" s="518">
        <f>2483.54+1000</f>
        <v>3483.54</v>
      </c>
      <c r="F20" s="888">
        <f>E20/D20</f>
        <v>1</v>
      </c>
    </row>
    <row r="21" spans="1:6" x14ac:dyDescent="0.2">
      <c r="A21" s="510"/>
      <c r="B21" s="909" t="s">
        <v>349</v>
      </c>
      <c r="C21" s="516"/>
      <c r="D21" s="518">
        <v>2701.62</v>
      </c>
      <c r="E21" s="518">
        <v>2701.62</v>
      </c>
      <c r="F21" s="888">
        <f t="shared" ref="F21:F26" si="2">E21/D21</f>
        <v>1</v>
      </c>
    </row>
    <row r="22" spans="1:6" x14ac:dyDescent="0.2">
      <c r="A22" s="510"/>
      <c r="B22" s="909" t="s">
        <v>237</v>
      </c>
      <c r="C22" s="516"/>
      <c r="D22" s="518">
        <v>1000</v>
      </c>
      <c r="E22" s="518">
        <v>1000</v>
      </c>
      <c r="F22" s="888">
        <f t="shared" si="2"/>
        <v>1</v>
      </c>
    </row>
    <row r="23" spans="1:6" x14ac:dyDescent="0.2">
      <c r="A23" s="510"/>
      <c r="B23" s="909" t="s">
        <v>350</v>
      </c>
      <c r="C23" s="516"/>
      <c r="D23" s="518">
        <v>1700</v>
      </c>
      <c r="E23" s="518">
        <v>1700</v>
      </c>
      <c r="F23" s="888">
        <f t="shared" si="2"/>
        <v>1</v>
      </c>
    </row>
    <row r="24" spans="1:6" x14ac:dyDescent="0.2">
      <c r="A24" s="510"/>
      <c r="B24" s="909" t="s">
        <v>351</v>
      </c>
      <c r="C24" s="516"/>
      <c r="D24" s="518">
        <v>0</v>
      </c>
      <c r="E24" s="518">
        <v>0</v>
      </c>
      <c r="F24" s="888">
        <v>0</v>
      </c>
    </row>
    <row r="25" spans="1:6" ht="22.5" x14ac:dyDescent="0.2">
      <c r="A25" s="510"/>
      <c r="B25" s="909" t="s">
        <v>352</v>
      </c>
      <c r="C25" s="516"/>
      <c r="D25" s="518">
        <v>1667.8</v>
      </c>
      <c r="E25" s="518">
        <f>1042.28+617.8</f>
        <v>1660.08</v>
      </c>
      <c r="F25" s="888">
        <f t="shared" si="2"/>
        <v>0.99537114761961865</v>
      </c>
    </row>
    <row r="26" spans="1:6" ht="22.5" x14ac:dyDescent="0.2">
      <c r="A26" s="510"/>
      <c r="B26" s="909" t="s">
        <v>353</v>
      </c>
      <c r="C26" s="516"/>
      <c r="D26" s="518">
        <v>1150.04</v>
      </c>
      <c r="E26" s="520">
        <v>1149.96</v>
      </c>
      <c r="F26" s="888">
        <f t="shared" si="2"/>
        <v>0.99993043720218433</v>
      </c>
    </row>
    <row r="27" spans="1:6" x14ac:dyDescent="0.2">
      <c r="A27" s="508" t="s">
        <v>114</v>
      </c>
      <c r="B27" s="908" t="s">
        <v>223</v>
      </c>
      <c r="C27" s="508">
        <v>660</v>
      </c>
      <c r="D27" s="509">
        <f>SUM(D28:D32)</f>
        <v>21568</v>
      </c>
      <c r="E27" s="509">
        <f>SUM(E28:E32)</f>
        <v>19741.949999999997</v>
      </c>
      <c r="F27" s="900">
        <f>E27/D27</f>
        <v>0.91533521884272984</v>
      </c>
    </row>
    <row r="28" spans="1:6" x14ac:dyDescent="0.2">
      <c r="A28" s="510"/>
      <c r="B28" s="909" t="s">
        <v>237</v>
      </c>
      <c r="C28" s="522"/>
      <c r="D28" s="518">
        <v>3100</v>
      </c>
      <c r="E28" s="518">
        <v>1848</v>
      </c>
      <c r="F28" s="888">
        <f>E28/D28</f>
        <v>0.59612903225806446</v>
      </c>
    </row>
    <row r="29" spans="1:6" x14ac:dyDescent="0.2">
      <c r="A29" s="510"/>
      <c r="B29" s="909" t="s">
        <v>354</v>
      </c>
      <c r="C29" s="522"/>
      <c r="D29" s="518">
        <v>10000</v>
      </c>
      <c r="E29" s="518">
        <v>9555.64</v>
      </c>
      <c r="F29" s="888">
        <f t="shared" ref="F29:F32" si="3">E29/D29</f>
        <v>0.95556399999999997</v>
      </c>
    </row>
    <row r="30" spans="1:6" ht="33.75" x14ac:dyDescent="0.2">
      <c r="A30" s="510"/>
      <c r="B30" s="909" t="s">
        <v>355</v>
      </c>
      <c r="C30" s="522"/>
      <c r="D30" s="518">
        <v>3000</v>
      </c>
      <c r="E30" s="518">
        <v>3000</v>
      </c>
      <c r="F30" s="888">
        <f t="shared" si="3"/>
        <v>1</v>
      </c>
    </row>
    <row r="31" spans="1:6" x14ac:dyDescent="0.2">
      <c r="A31" s="510"/>
      <c r="B31" s="909" t="s">
        <v>346</v>
      </c>
      <c r="C31" s="522"/>
      <c r="D31" s="518">
        <v>2600</v>
      </c>
      <c r="E31" s="518">
        <v>2597.64</v>
      </c>
      <c r="F31" s="888">
        <f t="shared" si="3"/>
        <v>0.99909230769230761</v>
      </c>
    </row>
    <row r="32" spans="1:6" x14ac:dyDescent="0.2">
      <c r="A32" s="510"/>
      <c r="B32" s="909" t="s">
        <v>356</v>
      </c>
      <c r="C32" s="522"/>
      <c r="D32" s="518">
        <v>2868</v>
      </c>
      <c r="E32" s="520">
        <v>2740.67</v>
      </c>
      <c r="F32" s="888">
        <f t="shared" si="3"/>
        <v>0.95560320781032082</v>
      </c>
    </row>
    <row r="33" spans="1:7" x14ac:dyDescent="0.2">
      <c r="A33" s="508" t="s">
        <v>117</v>
      </c>
      <c r="B33" s="908" t="s">
        <v>259</v>
      </c>
      <c r="C33" s="508">
        <v>298</v>
      </c>
      <c r="D33" s="509">
        <f>SUM(D34:D39)</f>
        <v>12489</v>
      </c>
      <c r="E33" s="509">
        <f>SUM(E34:E39)</f>
        <v>12434.359999999999</v>
      </c>
      <c r="F33" s="900">
        <f>E33/D33</f>
        <v>0.99562494995596118</v>
      </c>
    </row>
    <row r="34" spans="1:7" ht="22.5" x14ac:dyDescent="0.2">
      <c r="A34" s="510"/>
      <c r="B34" s="909" t="s">
        <v>357</v>
      </c>
      <c r="C34" s="516"/>
      <c r="D34" s="518">
        <v>150</v>
      </c>
      <c r="E34" s="518">
        <v>149.99</v>
      </c>
      <c r="F34" s="888">
        <f>E34/D34</f>
        <v>0.99993333333333334</v>
      </c>
    </row>
    <row r="35" spans="1:7" x14ac:dyDescent="0.2">
      <c r="A35" s="510"/>
      <c r="B35" s="909" t="s">
        <v>358</v>
      </c>
      <c r="C35" s="516"/>
      <c r="D35" s="518">
        <v>5000</v>
      </c>
      <c r="E35" s="518">
        <f>3315.17+159.96+1194.1+69.98+253.6</f>
        <v>4992.8099999999995</v>
      </c>
      <c r="F35" s="888">
        <f t="shared" ref="F35:F39" si="4">E35/D35</f>
        <v>0.99856199999999995</v>
      </c>
    </row>
    <row r="36" spans="1:7" ht="22.5" x14ac:dyDescent="0.2">
      <c r="A36" s="510"/>
      <c r="B36" s="909" t="s">
        <v>359</v>
      </c>
      <c r="C36" s="516"/>
      <c r="D36" s="518">
        <v>100</v>
      </c>
      <c r="E36" s="518">
        <v>99.7</v>
      </c>
      <c r="F36" s="888">
        <f t="shared" si="4"/>
        <v>0.997</v>
      </c>
      <c r="G36" s="887"/>
    </row>
    <row r="37" spans="1:7" ht="22.5" x14ac:dyDescent="0.2">
      <c r="A37" s="510"/>
      <c r="B37" s="909" t="s">
        <v>360</v>
      </c>
      <c r="C37" s="516"/>
      <c r="D37" s="518">
        <v>3839</v>
      </c>
      <c r="E37" s="518">
        <v>3838.52</v>
      </c>
      <c r="F37" s="888">
        <f t="shared" si="4"/>
        <v>0.99987496743943738</v>
      </c>
    </row>
    <row r="38" spans="1:7" x14ac:dyDescent="0.2">
      <c r="A38" s="510"/>
      <c r="B38" s="909" t="s">
        <v>361</v>
      </c>
      <c r="C38" s="516"/>
      <c r="D38" s="518">
        <v>2800</v>
      </c>
      <c r="E38" s="518">
        <f>2598.62+162</f>
        <v>2760.62</v>
      </c>
      <c r="F38" s="888">
        <f t="shared" si="4"/>
        <v>0.98593571428571425</v>
      </c>
    </row>
    <row r="39" spans="1:7" x14ac:dyDescent="0.2">
      <c r="A39" s="510"/>
      <c r="B39" s="909" t="s">
        <v>362</v>
      </c>
      <c r="C39" s="516"/>
      <c r="D39" s="518">
        <v>600</v>
      </c>
      <c r="E39" s="520">
        <v>592.72</v>
      </c>
      <c r="F39" s="888">
        <f t="shared" si="4"/>
        <v>0.98786666666666667</v>
      </c>
    </row>
    <row r="40" spans="1:7" x14ac:dyDescent="0.2">
      <c r="A40" s="508" t="s">
        <v>119</v>
      </c>
      <c r="B40" s="908" t="s">
        <v>253</v>
      </c>
      <c r="C40" s="508">
        <v>165</v>
      </c>
      <c r="D40" s="509">
        <f>SUM(D41:D45)</f>
        <v>9154</v>
      </c>
      <c r="E40" s="509">
        <f>SUM(E41:E45)</f>
        <v>9152.24</v>
      </c>
      <c r="F40" s="900">
        <f>E40/D40</f>
        <v>0.99980773432379288</v>
      </c>
    </row>
    <row r="41" spans="1:7" x14ac:dyDescent="0.2">
      <c r="A41" s="510"/>
      <c r="B41" s="909" t="s">
        <v>363</v>
      </c>
      <c r="C41" s="522"/>
      <c r="D41" s="518">
        <v>1500</v>
      </c>
      <c r="E41" s="518">
        <v>1499.9</v>
      </c>
      <c r="F41" s="888">
        <f>E41/D41</f>
        <v>0.99993333333333334</v>
      </c>
    </row>
    <row r="42" spans="1:7" x14ac:dyDescent="0.2">
      <c r="A42" s="510"/>
      <c r="B42" s="909" t="s">
        <v>254</v>
      </c>
      <c r="C42" s="522"/>
      <c r="D42" s="518">
        <v>2693.97</v>
      </c>
      <c r="E42" s="518">
        <v>2693.95</v>
      </c>
      <c r="F42" s="888">
        <f t="shared" ref="F42:F45" si="5">E42/D42</f>
        <v>0.99999257601235347</v>
      </c>
    </row>
    <row r="43" spans="1:7" x14ac:dyDescent="0.2">
      <c r="A43" s="510"/>
      <c r="B43" s="909" t="s">
        <v>364</v>
      </c>
      <c r="C43" s="522"/>
      <c r="D43" s="518">
        <v>1500</v>
      </c>
      <c r="E43" s="518">
        <v>1500</v>
      </c>
      <c r="F43" s="888">
        <f t="shared" si="5"/>
        <v>1</v>
      </c>
    </row>
    <row r="44" spans="1:7" x14ac:dyDescent="0.2">
      <c r="A44" s="510"/>
      <c r="B44" s="909" t="s">
        <v>309</v>
      </c>
      <c r="C44" s="522"/>
      <c r="D44" s="518">
        <v>1760.03</v>
      </c>
      <c r="E44" s="518">
        <v>1759.79</v>
      </c>
      <c r="F44" s="888">
        <f t="shared" si="5"/>
        <v>0.9998636386879769</v>
      </c>
    </row>
    <row r="45" spans="1:7" x14ac:dyDescent="0.2">
      <c r="A45" s="510"/>
      <c r="B45" s="909" t="s">
        <v>365</v>
      </c>
      <c r="C45" s="522"/>
      <c r="D45" s="518">
        <v>1700</v>
      </c>
      <c r="E45" s="520">
        <v>1698.6</v>
      </c>
      <c r="F45" s="888">
        <f t="shared" si="5"/>
        <v>0.99917647058823522</v>
      </c>
    </row>
    <row r="46" spans="1:7" x14ac:dyDescent="0.2">
      <c r="A46" s="508" t="s">
        <v>121</v>
      </c>
      <c r="B46" s="908" t="s">
        <v>236</v>
      </c>
      <c r="C46" s="508">
        <v>412</v>
      </c>
      <c r="D46" s="509">
        <f>SUM(D47:D51)</f>
        <v>15348</v>
      </c>
      <c r="E46" s="509">
        <f>SUM(E47:E51)</f>
        <v>10096.250000000002</v>
      </c>
      <c r="F46" s="900">
        <f>E46/D46</f>
        <v>0.65782186604117809</v>
      </c>
    </row>
    <row r="47" spans="1:7" x14ac:dyDescent="0.2">
      <c r="A47" s="510"/>
      <c r="B47" s="909" t="s">
        <v>237</v>
      </c>
      <c r="C47" s="523"/>
      <c r="D47" s="517">
        <v>5000</v>
      </c>
      <c r="E47" s="517">
        <v>2000</v>
      </c>
      <c r="F47" s="888">
        <f>E47/D47</f>
        <v>0.4</v>
      </c>
    </row>
    <row r="48" spans="1:7" x14ac:dyDescent="0.2">
      <c r="A48" s="510"/>
      <c r="B48" s="909" t="s">
        <v>283</v>
      </c>
      <c r="C48" s="523"/>
      <c r="D48" s="517">
        <v>2300</v>
      </c>
      <c r="E48" s="517">
        <v>1459.42</v>
      </c>
      <c r="F48" s="888">
        <f t="shared" ref="F48:F51" si="6">E48/D48</f>
        <v>0.63453043478260873</v>
      </c>
    </row>
    <row r="49" spans="1:6" x14ac:dyDescent="0.2">
      <c r="A49" s="510"/>
      <c r="B49" s="909" t="s">
        <v>366</v>
      </c>
      <c r="C49" s="523"/>
      <c r="D49" s="517">
        <v>4748</v>
      </c>
      <c r="E49" s="517">
        <f>1747.75+2999.8</f>
        <v>4747.55</v>
      </c>
      <c r="F49" s="888">
        <f t="shared" si="6"/>
        <v>0.99990522325189557</v>
      </c>
    </row>
    <row r="50" spans="1:6" ht="22.5" x14ac:dyDescent="0.2">
      <c r="A50" s="510"/>
      <c r="B50" s="909" t="s">
        <v>326</v>
      </c>
      <c r="C50" s="523"/>
      <c r="D50" s="517">
        <v>1900</v>
      </c>
      <c r="E50" s="517">
        <v>1889.28</v>
      </c>
      <c r="F50" s="888">
        <f t="shared" si="6"/>
        <v>0.99435789473684211</v>
      </c>
    </row>
    <row r="51" spans="1:6" x14ac:dyDescent="0.2">
      <c r="A51" s="513"/>
      <c r="B51" s="910" t="s">
        <v>367</v>
      </c>
      <c r="C51" s="527"/>
      <c r="D51" s="526">
        <v>1400</v>
      </c>
      <c r="E51" s="526">
        <v>0</v>
      </c>
      <c r="F51" s="889">
        <f t="shared" si="6"/>
        <v>0</v>
      </c>
    </row>
    <row r="52" spans="1:6" x14ac:dyDescent="0.2">
      <c r="A52" s="508" t="s">
        <v>123</v>
      </c>
      <c r="B52" s="908" t="s">
        <v>284</v>
      </c>
      <c r="C52" s="508">
        <v>57</v>
      </c>
      <c r="D52" s="509">
        <f>SUM(D53:D54)</f>
        <v>6445</v>
      </c>
      <c r="E52" s="509">
        <f>SUM(E53:E54)</f>
        <v>6369.02</v>
      </c>
      <c r="F52" s="900">
        <f>E52/D52</f>
        <v>0.98821101629169905</v>
      </c>
    </row>
    <row r="53" spans="1:6" x14ac:dyDescent="0.2">
      <c r="A53" s="524"/>
      <c r="B53" s="909" t="s">
        <v>306</v>
      </c>
      <c r="C53" s="524"/>
      <c r="D53" s="518">
        <v>445</v>
      </c>
      <c r="E53" s="518">
        <v>410.17</v>
      </c>
      <c r="F53" s="888">
        <f>E53/D53</f>
        <v>0.92173033707865171</v>
      </c>
    </row>
    <row r="54" spans="1:6" x14ac:dyDescent="0.2">
      <c r="A54" s="513"/>
      <c r="B54" s="910" t="s">
        <v>285</v>
      </c>
      <c r="C54" s="525"/>
      <c r="D54" s="520">
        <v>6000</v>
      </c>
      <c r="E54" s="520">
        <v>5958.85</v>
      </c>
      <c r="F54" s="888">
        <f>E54/D54</f>
        <v>0.9931416666666667</v>
      </c>
    </row>
    <row r="55" spans="1:6" x14ac:dyDescent="0.2">
      <c r="A55" s="508" t="s">
        <v>133</v>
      </c>
      <c r="B55" s="908" t="s">
        <v>245</v>
      </c>
      <c r="C55" s="508">
        <v>78</v>
      </c>
      <c r="D55" s="509">
        <f>SUM(D56:D59)</f>
        <v>6972</v>
      </c>
      <c r="E55" s="509">
        <f>SUM(E56:E59)</f>
        <v>6949.35</v>
      </c>
      <c r="F55" s="900">
        <f>E55/D55</f>
        <v>0.9967512908777969</v>
      </c>
    </row>
    <row r="56" spans="1:6" x14ac:dyDescent="0.2">
      <c r="A56" s="510"/>
      <c r="B56" s="909" t="s">
        <v>285</v>
      </c>
      <c r="C56" s="523"/>
      <c r="D56" s="890">
        <v>1500</v>
      </c>
      <c r="E56" s="890">
        <v>1487.07</v>
      </c>
      <c r="F56" s="903">
        <f>E56/D56</f>
        <v>0.99137999999999993</v>
      </c>
    </row>
    <row r="57" spans="1:6" x14ac:dyDescent="0.2">
      <c r="A57" s="510"/>
      <c r="B57" s="909" t="s">
        <v>366</v>
      </c>
      <c r="C57" s="523"/>
      <c r="D57" s="890">
        <v>1972</v>
      </c>
      <c r="E57" s="890">
        <v>1966.36</v>
      </c>
      <c r="F57" s="903">
        <f t="shared" ref="F57:F59" si="7">E57/D57</f>
        <v>0.99713995943204858</v>
      </c>
    </row>
    <row r="58" spans="1:6" x14ac:dyDescent="0.2">
      <c r="A58" s="510"/>
      <c r="B58" s="909" t="s">
        <v>246</v>
      </c>
      <c r="C58" s="523"/>
      <c r="D58" s="890">
        <v>1000</v>
      </c>
      <c r="E58" s="890">
        <v>1000</v>
      </c>
      <c r="F58" s="903">
        <f t="shared" si="7"/>
        <v>1</v>
      </c>
    </row>
    <row r="59" spans="1:6" x14ac:dyDescent="0.2">
      <c r="A59" s="513"/>
      <c r="B59" s="910" t="s">
        <v>368</v>
      </c>
      <c r="C59" s="527"/>
      <c r="D59" s="891">
        <v>2500</v>
      </c>
      <c r="E59" s="891">
        <v>2495.92</v>
      </c>
      <c r="F59" s="903">
        <f t="shared" si="7"/>
        <v>0.99836800000000003</v>
      </c>
    </row>
    <row r="60" spans="1:6" x14ac:dyDescent="0.2">
      <c r="A60" s="508" t="s">
        <v>135</v>
      </c>
      <c r="B60" s="908" t="s">
        <v>228</v>
      </c>
      <c r="C60" s="508">
        <v>422</v>
      </c>
      <c r="D60" s="509">
        <f>SUM(D61:D64)</f>
        <v>15599</v>
      </c>
      <c r="E60" s="509">
        <f>SUM(E61:E64)</f>
        <v>15214.919999999998</v>
      </c>
      <c r="F60" s="900">
        <f>E60/D60</f>
        <v>0.97537790884031017</v>
      </c>
    </row>
    <row r="61" spans="1:6" x14ac:dyDescent="0.2">
      <c r="A61" s="524"/>
      <c r="B61" s="909" t="s">
        <v>369</v>
      </c>
      <c r="C61" s="524"/>
      <c r="D61" s="518">
        <v>3000</v>
      </c>
      <c r="E61" s="518">
        <v>2999.99</v>
      </c>
      <c r="F61" s="901">
        <f>E61/D61</f>
        <v>0.99999666666666664</v>
      </c>
    </row>
    <row r="62" spans="1:6" ht="22.5" x14ac:dyDescent="0.2">
      <c r="A62" s="510"/>
      <c r="B62" s="909" t="s">
        <v>370</v>
      </c>
      <c r="C62" s="523"/>
      <c r="D62" s="518">
        <v>300</v>
      </c>
      <c r="E62" s="518">
        <v>299.67</v>
      </c>
      <c r="F62" s="901">
        <f t="shared" ref="F62:F64" si="8">E62/D62</f>
        <v>0.99890000000000001</v>
      </c>
    </row>
    <row r="63" spans="1:6" x14ac:dyDescent="0.2">
      <c r="A63" s="510"/>
      <c r="B63" s="909" t="s">
        <v>371</v>
      </c>
      <c r="C63" s="523"/>
      <c r="D63" s="518">
        <v>6299</v>
      </c>
      <c r="E63" s="518">
        <v>6152.87</v>
      </c>
      <c r="F63" s="901">
        <f t="shared" si="8"/>
        <v>0.97680107953643436</v>
      </c>
    </row>
    <row r="64" spans="1:6" ht="22.5" x14ac:dyDescent="0.2">
      <c r="A64" s="510"/>
      <c r="B64" s="909" t="s">
        <v>229</v>
      </c>
      <c r="C64" s="523"/>
      <c r="D64" s="518">
        <v>6000</v>
      </c>
      <c r="E64" s="520">
        <v>5762.39</v>
      </c>
      <c r="F64" s="901">
        <f t="shared" si="8"/>
        <v>0.96039833333333335</v>
      </c>
    </row>
    <row r="65" spans="1:6" x14ac:dyDescent="0.2">
      <c r="A65" s="508" t="s">
        <v>137</v>
      </c>
      <c r="B65" s="908" t="s">
        <v>247</v>
      </c>
      <c r="C65" s="508">
        <v>211</v>
      </c>
      <c r="D65" s="509">
        <f>SUM(D66:D68)</f>
        <v>10307</v>
      </c>
      <c r="E65" s="509">
        <f>SUM(E66:E68)</f>
        <v>10210.109999999999</v>
      </c>
      <c r="F65" s="900">
        <f>E65/D65</f>
        <v>0.99059959250994456</v>
      </c>
    </row>
    <row r="66" spans="1:6" x14ac:dyDescent="0.2">
      <c r="A66" s="510"/>
      <c r="B66" s="909" t="s">
        <v>372</v>
      </c>
      <c r="C66" s="523"/>
      <c r="D66" s="518">
        <v>7307</v>
      </c>
      <c r="E66" s="518">
        <v>7258.57</v>
      </c>
      <c r="F66" s="901">
        <f>E66/D66</f>
        <v>0.99337210893663608</v>
      </c>
    </row>
    <row r="67" spans="1:6" x14ac:dyDescent="0.2">
      <c r="A67" s="528"/>
      <c r="B67" s="911" t="s">
        <v>328</v>
      </c>
      <c r="C67" s="529"/>
      <c r="D67" s="518">
        <v>1000</v>
      </c>
      <c r="E67" s="518">
        <v>991.38</v>
      </c>
      <c r="F67" s="901">
        <f t="shared" ref="F67:F68" si="9">E67/D67</f>
        <v>0.99138000000000004</v>
      </c>
    </row>
    <row r="68" spans="1:6" x14ac:dyDescent="0.2">
      <c r="A68" s="510"/>
      <c r="B68" s="909" t="s">
        <v>312</v>
      </c>
      <c r="C68" s="523"/>
      <c r="D68" s="518">
        <v>2000</v>
      </c>
      <c r="E68" s="520">
        <v>1960.16</v>
      </c>
      <c r="F68" s="901">
        <f t="shared" si="9"/>
        <v>0.98008000000000006</v>
      </c>
    </row>
    <row r="69" spans="1:6" x14ac:dyDescent="0.2">
      <c r="A69" s="508" t="s">
        <v>139</v>
      </c>
      <c r="B69" s="908" t="s">
        <v>225</v>
      </c>
      <c r="C69" s="508">
        <v>1168</v>
      </c>
      <c r="D69" s="509">
        <f>SUM(D70:D79)</f>
        <v>25079</v>
      </c>
      <c r="E69" s="509">
        <f>SUM(E70:E79)</f>
        <v>21072.75</v>
      </c>
      <c r="F69" s="900">
        <f>E69/D69</f>
        <v>0.84025479484827947</v>
      </c>
    </row>
    <row r="70" spans="1:6" x14ac:dyDescent="0.2">
      <c r="A70" s="530"/>
      <c r="B70" s="909" t="s">
        <v>373</v>
      </c>
      <c r="C70" s="531"/>
      <c r="D70" s="518">
        <v>1000</v>
      </c>
      <c r="E70" s="518">
        <v>1000</v>
      </c>
      <c r="F70" s="901">
        <f>E70/D70</f>
        <v>1</v>
      </c>
    </row>
    <row r="71" spans="1:6" x14ac:dyDescent="0.2">
      <c r="A71" s="530"/>
      <c r="B71" s="909" t="s">
        <v>374</v>
      </c>
      <c r="C71" s="531"/>
      <c r="D71" s="518">
        <v>5500</v>
      </c>
      <c r="E71" s="518">
        <f>4025.43-2000-500</f>
        <v>1525.4299999999998</v>
      </c>
      <c r="F71" s="901">
        <f t="shared" ref="F71:F79" si="10">E71/D71</f>
        <v>0.27735090909090904</v>
      </c>
    </row>
    <row r="72" spans="1:6" x14ac:dyDescent="0.2">
      <c r="A72" s="532"/>
      <c r="B72" s="909" t="s">
        <v>242</v>
      </c>
      <c r="C72" s="531"/>
      <c r="D72" s="518">
        <v>2000</v>
      </c>
      <c r="E72" s="518">
        <v>2000</v>
      </c>
      <c r="F72" s="901">
        <f t="shared" si="10"/>
        <v>1</v>
      </c>
    </row>
    <row r="73" spans="1:6" x14ac:dyDescent="0.2">
      <c r="A73" s="530"/>
      <c r="B73" s="909" t="s">
        <v>261</v>
      </c>
      <c r="C73" s="531"/>
      <c r="D73" s="518">
        <v>400</v>
      </c>
      <c r="E73" s="518">
        <v>400</v>
      </c>
      <c r="F73" s="901">
        <f t="shared" si="10"/>
        <v>1</v>
      </c>
    </row>
    <row r="74" spans="1:6" x14ac:dyDescent="0.2">
      <c r="A74" s="530"/>
      <c r="B74" s="909" t="s">
        <v>267</v>
      </c>
      <c r="C74" s="531"/>
      <c r="D74" s="518">
        <v>1500</v>
      </c>
      <c r="E74" s="518">
        <v>1473.1</v>
      </c>
      <c r="F74" s="901">
        <f t="shared" si="10"/>
        <v>0.98206666666666664</v>
      </c>
    </row>
    <row r="75" spans="1:6" x14ac:dyDescent="0.2">
      <c r="A75" s="530"/>
      <c r="B75" s="909" t="s">
        <v>375</v>
      </c>
      <c r="C75" s="531"/>
      <c r="D75" s="518">
        <v>179</v>
      </c>
      <c r="E75" s="518">
        <v>179</v>
      </c>
      <c r="F75" s="901">
        <f t="shared" si="10"/>
        <v>1</v>
      </c>
    </row>
    <row r="76" spans="1:6" x14ac:dyDescent="0.2">
      <c r="A76" s="530"/>
      <c r="B76" s="909" t="s">
        <v>313</v>
      </c>
      <c r="C76" s="531"/>
      <c r="D76" s="518">
        <v>2100</v>
      </c>
      <c r="E76" s="518">
        <v>2095.44</v>
      </c>
      <c r="F76" s="901">
        <f t="shared" si="10"/>
        <v>0.99782857142857151</v>
      </c>
    </row>
    <row r="77" spans="1:6" ht="22.5" x14ac:dyDescent="0.2">
      <c r="A77" s="530"/>
      <c r="B77" s="909" t="s">
        <v>329</v>
      </c>
      <c r="C77" s="531"/>
      <c r="D77" s="518">
        <v>2700</v>
      </c>
      <c r="E77" s="518">
        <v>2699.78</v>
      </c>
      <c r="F77" s="901">
        <f t="shared" si="10"/>
        <v>0.99991851851851854</v>
      </c>
    </row>
    <row r="78" spans="1:6" ht="22.5" x14ac:dyDescent="0.2">
      <c r="A78" s="530"/>
      <c r="B78" s="533" t="s">
        <v>226</v>
      </c>
      <c r="C78" s="531"/>
      <c r="D78" s="518">
        <v>9200</v>
      </c>
      <c r="E78" s="518">
        <v>9200</v>
      </c>
      <c r="F78" s="901">
        <f t="shared" si="10"/>
        <v>1</v>
      </c>
    </row>
    <row r="79" spans="1:6" x14ac:dyDescent="0.2">
      <c r="A79" s="534"/>
      <c r="B79" s="910" t="s">
        <v>376</v>
      </c>
      <c r="C79" s="535"/>
      <c r="D79" s="520">
        <v>500</v>
      </c>
      <c r="E79" s="520">
        <v>500</v>
      </c>
      <c r="F79" s="901">
        <f t="shared" si="10"/>
        <v>1</v>
      </c>
    </row>
    <row r="80" spans="1:6" x14ac:dyDescent="0.2">
      <c r="A80" s="508" t="s">
        <v>144</v>
      </c>
      <c r="B80" s="908" t="s">
        <v>250</v>
      </c>
      <c r="C80" s="508">
        <v>853</v>
      </c>
      <c r="D80" s="509">
        <f>SUM(D81:D84)</f>
        <v>25079</v>
      </c>
      <c r="E80" s="509">
        <f>SUM(E81:E84)</f>
        <v>25037.730000000003</v>
      </c>
      <c r="F80" s="900">
        <f>E80/D80</f>
        <v>0.99835440009569776</v>
      </c>
    </row>
    <row r="81" spans="1:6" x14ac:dyDescent="0.2">
      <c r="A81" s="531"/>
      <c r="B81" s="912" t="s">
        <v>377</v>
      </c>
      <c r="C81" s="531"/>
      <c r="D81" s="518">
        <v>2000</v>
      </c>
      <c r="E81" s="518">
        <v>2000</v>
      </c>
      <c r="F81" s="901">
        <f>E81/D81</f>
        <v>1</v>
      </c>
    </row>
    <row r="82" spans="1:6" x14ac:dyDescent="0.2">
      <c r="A82" s="531"/>
      <c r="B82" s="909" t="s">
        <v>257</v>
      </c>
      <c r="C82" s="531"/>
      <c r="D82" s="518">
        <v>12579</v>
      </c>
      <c r="E82" s="518">
        <v>12579</v>
      </c>
      <c r="F82" s="901">
        <f t="shared" ref="F82:F84" si="11">E82/D82</f>
        <v>1</v>
      </c>
    </row>
    <row r="83" spans="1:6" x14ac:dyDescent="0.2">
      <c r="A83" s="531"/>
      <c r="B83" s="909" t="s">
        <v>361</v>
      </c>
      <c r="C83" s="531"/>
      <c r="D83" s="518">
        <v>5000</v>
      </c>
      <c r="E83" s="518">
        <v>4965.47</v>
      </c>
      <c r="F83" s="901">
        <f t="shared" si="11"/>
        <v>0.99309400000000003</v>
      </c>
    </row>
    <row r="84" spans="1:6" x14ac:dyDescent="0.2">
      <c r="A84" s="531"/>
      <c r="B84" s="909" t="s">
        <v>330</v>
      </c>
      <c r="C84" s="522"/>
      <c r="D84" s="518">
        <v>5500</v>
      </c>
      <c r="E84" s="520">
        <v>5493.26</v>
      </c>
      <c r="F84" s="901">
        <f t="shared" si="11"/>
        <v>0.99877454545454547</v>
      </c>
    </row>
    <row r="85" spans="1:6" x14ac:dyDescent="0.2">
      <c r="A85" s="508" t="s">
        <v>148</v>
      </c>
      <c r="B85" s="908" t="s">
        <v>287</v>
      </c>
      <c r="C85" s="508">
        <v>324</v>
      </c>
      <c r="D85" s="509">
        <f>SUM(D86:D88)</f>
        <v>13141</v>
      </c>
      <c r="E85" s="509">
        <f>SUM(E86:E88)</f>
        <v>11713.76</v>
      </c>
      <c r="F85" s="900">
        <f>E85/D85</f>
        <v>0.89139030515181494</v>
      </c>
    </row>
    <row r="86" spans="1:6" x14ac:dyDescent="0.2">
      <c r="A86" s="523"/>
      <c r="B86" s="909" t="s">
        <v>378</v>
      </c>
      <c r="C86" s="523"/>
      <c r="D86" s="518">
        <v>8000</v>
      </c>
      <c r="E86" s="518">
        <v>6976.19</v>
      </c>
      <c r="F86" s="901">
        <f>E86/D86</f>
        <v>0.87202374999999999</v>
      </c>
    </row>
    <row r="87" spans="1:6" x14ac:dyDescent="0.2">
      <c r="A87" s="523"/>
      <c r="B87" s="909" t="s">
        <v>379</v>
      </c>
      <c r="C87" s="523"/>
      <c r="D87" s="518">
        <v>2941</v>
      </c>
      <c r="E87" s="518">
        <v>2877.87</v>
      </c>
      <c r="F87" s="901">
        <f t="shared" ref="F87:F88" si="12">E87/D87</f>
        <v>0.97853451207072417</v>
      </c>
    </row>
    <row r="88" spans="1:6" x14ac:dyDescent="0.2">
      <c r="A88" s="523"/>
      <c r="B88" s="909" t="s">
        <v>380</v>
      </c>
      <c r="C88" s="523"/>
      <c r="D88" s="518">
        <v>2200</v>
      </c>
      <c r="E88" s="520">
        <v>1859.7</v>
      </c>
      <c r="F88" s="901">
        <f t="shared" si="12"/>
        <v>0.84531818181818186</v>
      </c>
    </row>
    <row r="89" spans="1:6" x14ac:dyDescent="0.2">
      <c r="A89" s="508" t="s">
        <v>150</v>
      </c>
      <c r="B89" s="908" t="s">
        <v>239</v>
      </c>
      <c r="C89" s="508">
        <v>238</v>
      </c>
      <c r="D89" s="509">
        <f>SUM(D90:D94)</f>
        <v>10985</v>
      </c>
      <c r="E89" s="509">
        <f>SUM(E90:E94)</f>
        <v>10544.8</v>
      </c>
      <c r="F89" s="900">
        <f>E89/D89</f>
        <v>0.95992717341829759</v>
      </c>
    </row>
    <row r="90" spans="1:6" x14ac:dyDescent="0.2">
      <c r="A90" s="531"/>
      <c r="B90" s="909" t="s">
        <v>381</v>
      </c>
      <c r="C90" s="531"/>
      <c r="D90" s="518">
        <v>2470</v>
      </c>
      <c r="E90" s="518">
        <v>2470</v>
      </c>
      <c r="F90" s="901">
        <f>E90/D90</f>
        <v>1</v>
      </c>
    </row>
    <row r="91" spans="1:6" x14ac:dyDescent="0.2">
      <c r="A91" s="531"/>
      <c r="B91" s="909" t="s">
        <v>256</v>
      </c>
      <c r="C91" s="531"/>
      <c r="D91" s="518">
        <v>2000</v>
      </c>
      <c r="E91" s="518">
        <v>1997.34</v>
      </c>
      <c r="F91" s="901">
        <f t="shared" ref="F91:F94" si="13">E91/D91</f>
        <v>0.99866999999999995</v>
      </c>
    </row>
    <row r="92" spans="1:6" x14ac:dyDescent="0.2">
      <c r="A92" s="530"/>
      <c r="B92" s="909" t="s">
        <v>288</v>
      </c>
      <c r="C92" s="536"/>
      <c r="D92" s="518">
        <v>2000</v>
      </c>
      <c r="E92" s="518">
        <v>1936.55</v>
      </c>
      <c r="F92" s="901">
        <f t="shared" si="13"/>
        <v>0.968275</v>
      </c>
    </row>
    <row r="93" spans="1:6" x14ac:dyDescent="0.2">
      <c r="A93" s="530"/>
      <c r="B93" s="909" t="s">
        <v>382</v>
      </c>
      <c r="C93" s="531"/>
      <c r="D93" s="518">
        <v>2515</v>
      </c>
      <c r="E93" s="518">
        <v>2143.62</v>
      </c>
      <c r="F93" s="901">
        <f t="shared" si="13"/>
        <v>0.85233399602385684</v>
      </c>
    </row>
    <row r="94" spans="1:6" x14ac:dyDescent="0.2">
      <c r="A94" s="530"/>
      <c r="B94" s="909" t="s">
        <v>383</v>
      </c>
      <c r="C94" s="531"/>
      <c r="D94" s="518">
        <v>2000</v>
      </c>
      <c r="E94" s="520">
        <v>1997.29</v>
      </c>
      <c r="F94" s="901">
        <f t="shared" si="13"/>
        <v>0.998645</v>
      </c>
    </row>
    <row r="95" spans="1:6" x14ac:dyDescent="0.2">
      <c r="A95" s="508" t="s">
        <v>155</v>
      </c>
      <c r="B95" s="908" t="s">
        <v>268</v>
      </c>
      <c r="C95" s="508">
        <v>516</v>
      </c>
      <c r="D95" s="509">
        <f>SUM(D96:D101)</f>
        <v>17957</v>
      </c>
      <c r="E95" s="509">
        <f>SUM(E96:E101)</f>
        <v>17494.03</v>
      </c>
      <c r="F95" s="900">
        <f>E95/D95</f>
        <v>0.97421785376176417</v>
      </c>
    </row>
    <row r="96" spans="1:6" x14ac:dyDescent="0.2">
      <c r="A96" s="524"/>
      <c r="B96" s="909" t="s">
        <v>384</v>
      </c>
      <c r="C96" s="524"/>
      <c r="D96" s="518">
        <v>3500</v>
      </c>
      <c r="E96" s="518">
        <v>3486.64</v>
      </c>
      <c r="F96" s="901">
        <f>E96/D96</f>
        <v>0.99618285714285715</v>
      </c>
    </row>
    <row r="97" spans="1:6" x14ac:dyDescent="0.2">
      <c r="A97" s="523"/>
      <c r="B97" s="909" t="s">
        <v>269</v>
      </c>
      <c r="C97" s="523"/>
      <c r="D97" s="518">
        <v>1500</v>
      </c>
      <c r="E97" s="518">
        <v>1306.6500000000001</v>
      </c>
      <c r="F97" s="901">
        <f t="shared" ref="F97:F101" si="14">E97/D97</f>
        <v>0.8711000000000001</v>
      </c>
    </row>
    <row r="98" spans="1:6" x14ac:dyDescent="0.2">
      <c r="A98" s="523"/>
      <c r="B98" s="909" t="s">
        <v>385</v>
      </c>
      <c r="C98" s="523"/>
      <c r="D98" s="518">
        <v>4000</v>
      </c>
      <c r="E98" s="518">
        <v>3967.04</v>
      </c>
      <c r="F98" s="901">
        <f t="shared" si="14"/>
        <v>0.99175999999999997</v>
      </c>
    </row>
    <row r="99" spans="1:6" x14ac:dyDescent="0.2">
      <c r="A99" s="523"/>
      <c r="B99" s="909" t="s">
        <v>366</v>
      </c>
      <c r="C99" s="523"/>
      <c r="D99" s="518">
        <v>5457</v>
      </c>
      <c r="E99" s="518">
        <v>5445.59</v>
      </c>
      <c r="F99" s="901">
        <f t="shared" si="14"/>
        <v>0.99790910756826101</v>
      </c>
    </row>
    <row r="100" spans="1:6" x14ac:dyDescent="0.2">
      <c r="A100" s="523"/>
      <c r="B100" s="913" t="s">
        <v>386</v>
      </c>
      <c r="C100" s="523"/>
      <c r="D100" s="518">
        <v>2000</v>
      </c>
      <c r="E100" s="518">
        <v>1788.11</v>
      </c>
      <c r="F100" s="901">
        <f t="shared" si="14"/>
        <v>0.89405499999999993</v>
      </c>
    </row>
    <row r="101" spans="1:6" x14ac:dyDescent="0.2">
      <c r="A101" s="527"/>
      <c r="B101" s="915" t="s">
        <v>387</v>
      </c>
      <c r="C101" s="527"/>
      <c r="D101" s="520">
        <v>1500</v>
      </c>
      <c r="E101" s="520">
        <v>1500</v>
      </c>
      <c r="F101" s="902">
        <f t="shared" si="14"/>
        <v>1</v>
      </c>
    </row>
    <row r="102" spans="1:6" x14ac:dyDescent="0.2">
      <c r="A102" s="508" t="s">
        <v>159</v>
      </c>
      <c r="B102" s="908" t="s">
        <v>270</v>
      </c>
      <c r="C102" s="508">
        <v>348</v>
      </c>
      <c r="D102" s="509">
        <f>SUM(D103:D105)</f>
        <v>13743</v>
      </c>
      <c r="E102" s="509">
        <f>SUM(E103:E105)</f>
        <v>12268.62</v>
      </c>
      <c r="F102" s="900">
        <f>E102/D102</f>
        <v>0.892717747216765</v>
      </c>
    </row>
    <row r="103" spans="1:6" x14ac:dyDescent="0.2">
      <c r="A103" s="524"/>
      <c r="B103" s="909" t="s">
        <v>388</v>
      </c>
      <c r="C103" s="524"/>
      <c r="D103" s="518">
        <v>2243</v>
      </c>
      <c r="E103" s="518">
        <v>1955.26</v>
      </c>
      <c r="F103" s="901">
        <f>E103/D103</f>
        <v>0.87171645118145336</v>
      </c>
    </row>
    <row r="104" spans="1:6" ht="22.5" x14ac:dyDescent="0.2">
      <c r="A104" s="510"/>
      <c r="B104" s="909" t="s">
        <v>389</v>
      </c>
      <c r="C104" s="523"/>
      <c r="D104" s="518">
        <v>2000</v>
      </c>
      <c r="E104" s="518">
        <v>1999.59</v>
      </c>
      <c r="F104" s="901">
        <f t="shared" ref="F104:F105" si="15">E104/D104</f>
        <v>0.99979499999999999</v>
      </c>
    </row>
    <row r="105" spans="1:6" ht="13.5" thickBot="1" x14ac:dyDescent="0.25">
      <c r="A105" s="510"/>
      <c r="B105" s="909" t="s">
        <v>390</v>
      </c>
      <c r="C105" s="523"/>
      <c r="D105" s="518">
        <v>9500</v>
      </c>
      <c r="E105" s="518">
        <v>8313.77</v>
      </c>
      <c r="F105" s="901">
        <f t="shared" si="15"/>
        <v>0.8751336842105264</v>
      </c>
    </row>
    <row r="106" spans="1:6" ht="27" customHeight="1" thickBot="1" x14ac:dyDescent="0.25">
      <c r="A106" s="537"/>
      <c r="B106" s="538" t="s">
        <v>44</v>
      </c>
      <c r="C106" s="907">
        <f>C102+C95+C89+C85+C69+C65+C60+C55+C52+C46+C40+C33+C27+C19+C11+C6+C80</f>
        <v>6669</v>
      </c>
      <c r="D106" s="906">
        <f>D102+D95+D89+D85+D80+D69+D65+D60+D55+D52+D46+D40+D33+D27+D19+D11+D6</f>
        <v>241451</v>
      </c>
      <c r="E106" s="906">
        <f>E102+E95+E89+E85+E80+E69+E65+E60+E55+E52+E46+E40+E33+E27+E19+E11+E6</f>
        <v>224180.33999999997</v>
      </c>
      <c r="F106" s="904">
        <f>E106/D106</f>
        <v>0.92847136686118492</v>
      </c>
    </row>
  </sheetData>
  <mergeCells count="1">
    <mergeCell ref="C1:F1"/>
  </mergeCells>
  <pageMargins left="0.78740157480314965" right="0" top="0.59055118110236227" bottom="0.39370078740157483" header="0.31496062992125984" footer="0.11811023622047245"/>
  <pageSetup paperSize="9" orientation="portrait" r:id="rId1"/>
  <headerFooter alignWithMargins="0">
    <oddFooter>Strona &amp;P z &amp;N</oddFooter>
  </headerFooter>
  <rowBreaks count="2" manualBreakCount="2">
    <brk id="51" max="16383" man="1"/>
    <brk id="101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topLeftCell="A4" workbookViewId="0">
      <selection activeCell="M10" sqref="M10"/>
    </sheetView>
  </sheetViews>
  <sheetFormatPr defaultRowHeight="12.75" x14ac:dyDescent="0.2"/>
  <cols>
    <col min="1" max="1" width="4" style="606" customWidth="1"/>
    <col min="2" max="2" width="6.42578125" style="606" customWidth="1"/>
    <col min="3" max="3" width="6" style="606" customWidth="1"/>
    <col min="4" max="4" width="27.85546875" style="606" customWidth="1"/>
    <col min="5" max="5" width="11.7109375" style="606" customWidth="1"/>
    <col min="6" max="6" width="11.42578125" style="606" customWidth="1"/>
    <col min="7" max="7" width="7.7109375" style="606" customWidth="1"/>
    <col min="8" max="8" width="10.5703125" style="606" customWidth="1"/>
    <col min="9" max="9" width="8.85546875" style="606" customWidth="1"/>
    <col min="10" max="10" width="10.140625" style="606" bestFit="1" customWidth="1"/>
    <col min="11" max="16384" width="9.140625" style="606"/>
  </cols>
  <sheetData>
    <row r="1" spans="1:9" x14ac:dyDescent="0.2">
      <c r="D1" s="1675" t="s">
        <v>1120</v>
      </c>
      <c r="E1" s="1675"/>
      <c r="F1" s="1675"/>
      <c r="G1" s="1675"/>
      <c r="H1" s="1675"/>
    </row>
    <row r="3" spans="1:9" ht="30.75" customHeight="1" x14ac:dyDescent="0.2">
      <c r="A3" s="1671" t="s">
        <v>1146</v>
      </c>
      <c r="B3" s="1671"/>
      <c r="C3" s="1671"/>
      <c r="D3" s="1671"/>
      <c r="E3" s="1671"/>
      <c r="F3" s="1671"/>
      <c r="G3" s="1671"/>
      <c r="H3" s="1671"/>
      <c r="I3" s="1671"/>
    </row>
    <row r="4" spans="1:9" ht="17.25" customHeight="1" x14ac:dyDescent="0.2">
      <c r="A4" s="1656" t="s">
        <v>1147</v>
      </c>
      <c r="B4" s="1656"/>
      <c r="C4" s="1656"/>
      <c r="D4" s="1656"/>
      <c r="E4" s="1656"/>
      <c r="F4" s="1656"/>
      <c r="G4" s="1656"/>
      <c r="H4" s="1656"/>
    </row>
    <row r="5" spans="1:9" ht="11.25" customHeight="1" x14ac:dyDescent="0.2">
      <c r="A5" s="1473"/>
      <c r="B5" s="1473"/>
      <c r="C5" s="1473"/>
      <c r="D5" s="1473"/>
      <c r="E5" s="1473"/>
      <c r="F5" s="1473"/>
      <c r="G5" s="1473"/>
      <c r="H5" s="1473"/>
    </row>
    <row r="6" spans="1:9" ht="20.25" customHeight="1" thickBot="1" x14ac:dyDescent="0.25">
      <c r="A6" s="1676" t="s">
        <v>405</v>
      </c>
      <c r="B6" s="1676"/>
      <c r="C6" s="1676"/>
      <c r="D6" s="1676"/>
      <c r="E6" s="1085"/>
      <c r="F6" s="1085"/>
      <c r="G6" s="1282"/>
    </row>
    <row r="7" spans="1:9" ht="47.25" customHeight="1" thickBot="1" x14ac:dyDescent="0.25">
      <c r="A7" s="1283" t="s">
        <v>0</v>
      </c>
      <c r="B7" s="1284" t="s">
        <v>1</v>
      </c>
      <c r="C7" s="1284" t="s">
        <v>104</v>
      </c>
      <c r="D7" s="611" t="s">
        <v>46</v>
      </c>
      <c r="E7" s="1285" t="s">
        <v>1099</v>
      </c>
      <c r="F7" s="612" t="s">
        <v>1023</v>
      </c>
      <c r="G7" s="1286" t="s">
        <v>1020</v>
      </c>
      <c r="H7" s="1287" t="s">
        <v>1091</v>
      </c>
      <c r="I7" s="1288" t="s">
        <v>1092</v>
      </c>
    </row>
    <row r="8" spans="1:9" ht="24" x14ac:dyDescent="0.2">
      <c r="A8" s="614">
        <v>900</v>
      </c>
      <c r="B8" s="615"/>
      <c r="C8" s="616"/>
      <c r="D8" s="1289" t="s">
        <v>67</v>
      </c>
      <c r="E8" s="617">
        <f>E9</f>
        <v>1558000</v>
      </c>
      <c r="F8" s="617">
        <f>F9</f>
        <v>1610040.61</v>
      </c>
      <c r="G8" s="1290">
        <f>F8/E8</f>
        <v>1.0334021887034661</v>
      </c>
      <c r="H8" s="1291">
        <f t="shared" ref="H8:I8" si="0">H9</f>
        <v>196612.59</v>
      </c>
      <c r="I8" s="1292">
        <f t="shared" si="0"/>
        <v>5170.2299999999996</v>
      </c>
    </row>
    <row r="9" spans="1:9" x14ac:dyDescent="0.2">
      <c r="A9" s="618"/>
      <c r="B9" s="619">
        <v>90002</v>
      </c>
      <c r="C9" s="619"/>
      <c r="D9" s="620" t="s">
        <v>68</v>
      </c>
      <c r="E9" s="621">
        <f>E10+E11+E12</f>
        <v>1558000</v>
      </c>
      <c r="F9" s="621">
        <f>F10+F11+F12</f>
        <v>1610040.61</v>
      </c>
      <c r="G9" s="1293">
        <f>F9/E9</f>
        <v>1.0334021887034661</v>
      </c>
      <c r="H9" s="1294">
        <f t="shared" ref="H9:I9" si="1">H10+H11</f>
        <v>196612.59</v>
      </c>
      <c r="I9" s="622">
        <f t="shared" si="1"/>
        <v>5170.2299999999996</v>
      </c>
    </row>
    <row r="10" spans="1:9" ht="48" x14ac:dyDescent="0.2">
      <c r="A10" s="623"/>
      <c r="B10" s="624"/>
      <c r="C10" s="1295" t="s">
        <v>915</v>
      </c>
      <c r="D10" s="1296" t="s">
        <v>1093</v>
      </c>
      <c r="E10" s="1297">
        <v>1556000</v>
      </c>
      <c r="F10" s="1298">
        <v>1606513.01</v>
      </c>
      <c r="G10" s="1299">
        <f>F10/E10</f>
        <v>1.0324633740359896</v>
      </c>
      <c r="H10" s="672">
        <v>196612.59</v>
      </c>
      <c r="I10" s="626">
        <v>5170.2299999999996</v>
      </c>
    </row>
    <row r="11" spans="1:9" x14ac:dyDescent="0.2">
      <c r="A11" s="623"/>
      <c r="B11" s="624"/>
      <c r="C11" s="1300" t="s">
        <v>407</v>
      </c>
      <c r="D11" s="1301" t="s">
        <v>408</v>
      </c>
      <c r="E11" s="1298">
        <v>2000</v>
      </c>
      <c r="F11" s="1298">
        <v>3159.6</v>
      </c>
      <c r="G11" s="1299">
        <f>F11/E11</f>
        <v>1.5797999999999999</v>
      </c>
      <c r="H11" s="672">
        <v>0</v>
      </c>
      <c r="I11" s="626">
        <v>0</v>
      </c>
    </row>
    <row r="12" spans="1:9" ht="24.75" thickBot="1" x14ac:dyDescent="0.25">
      <c r="A12" s="623"/>
      <c r="B12" s="624"/>
      <c r="C12" s="1240" t="s">
        <v>928</v>
      </c>
      <c r="D12" s="1302" t="s">
        <v>929</v>
      </c>
      <c r="E12" s="1303">
        <v>0</v>
      </c>
      <c r="F12" s="1229">
        <v>368</v>
      </c>
      <c r="G12" s="1304">
        <v>0</v>
      </c>
      <c r="H12" s="1305">
        <v>740</v>
      </c>
      <c r="I12" s="626">
        <v>0</v>
      </c>
    </row>
    <row r="13" spans="1:9" ht="21" customHeight="1" thickBot="1" x14ac:dyDescent="0.3">
      <c r="A13" s="627"/>
      <c r="B13" s="628"/>
      <c r="C13" s="629"/>
      <c r="D13" s="630" t="s">
        <v>100</v>
      </c>
      <c r="E13" s="1306">
        <f>E8</f>
        <v>1558000</v>
      </c>
      <c r="F13" s="1306">
        <f>F8</f>
        <v>1610040.61</v>
      </c>
      <c r="G13" s="1471">
        <f>F13/E13</f>
        <v>1.0334021887034661</v>
      </c>
      <c r="H13" s="1307">
        <f t="shared" ref="H13:I13" si="2">H8</f>
        <v>196612.59</v>
      </c>
      <c r="I13" s="1308">
        <f t="shared" si="2"/>
        <v>5170.2299999999996</v>
      </c>
    </row>
    <row r="14" spans="1:9" ht="20.25" customHeight="1" thickBot="1" x14ac:dyDescent="0.25">
      <c r="A14" s="1677" t="s">
        <v>409</v>
      </c>
      <c r="B14" s="1677"/>
      <c r="C14" s="1677"/>
      <c r="D14" s="1677"/>
      <c r="E14" s="631"/>
      <c r="F14" s="1678"/>
      <c r="G14" s="1677"/>
      <c r="H14" s="1677"/>
    </row>
    <row r="15" spans="1:9" ht="27" customHeight="1" thickBot="1" x14ac:dyDescent="0.25">
      <c r="A15" s="1309" t="s">
        <v>0</v>
      </c>
      <c r="B15" s="1284" t="s">
        <v>1</v>
      </c>
      <c r="C15" s="1284" t="s">
        <v>104</v>
      </c>
      <c r="D15" s="611" t="s">
        <v>46</v>
      </c>
      <c r="E15" s="612" t="s">
        <v>1026</v>
      </c>
      <c r="F15" s="613" t="s">
        <v>1023</v>
      </c>
      <c r="G15" s="1374" t="s">
        <v>1020</v>
      </c>
      <c r="H15" s="1310" t="s">
        <v>1094</v>
      </c>
    </row>
    <row r="16" spans="1:9" ht="25.5" x14ac:dyDescent="0.2">
      <c r="A16" s="614">
        <v>900</v>
      </c>
      <c r="B16" s="1311"/>
      <c r="C16" s="616"/>
      <c r="D16" s="1312" t="s">
        <v>67</v>
      </c>
      <c r="E16" s="1313">
        <f>E17</f>
        <v>1495155</v>
      </c>
      <c r="F16" s="1314">
        <f>F17</f>
        <v>1369027.1</v>
      </c>
      <c r="G16" s="1375">
        <f>F16/E16</f>
        <v>0.91564225782611175</v>
      </c>
      <c r="H16" s="1314">
        <f>H17</f>
        <v>112024.4</v>
      </c>
    </row>
    <row r="17" spans="1:10" x14ac:dyDescent="0.2">
      <c r="A17" s="1315"/>
      <c r="B17" s="619">
        <v>90002</v>
      </c>
      <c r="C17" s="619"/>
      <c r="D17" s="658" t="s">
        <v>68</v>
      </c>
      <c r="E17" s="1316">
        <f>E18+E19+E25</f>
        <v>1495155</v>
      </c>
      <c r="F17" s="661">
        <f>F18+F19</f>
        <v>1369027.1</v>
      </c>
      <c r="G17" s="1376">
        <f>F17/E17</f>
        <v>0.91564225782611175</v>
      </c>
      <c r="H17" s="661">
        <f>H18+H19+H25</f>
        <v>112024.4</v>
      </c>
    </row>
    <row r="18" spans="1:10" x14ac:dyDescent="0.2">
      <c r="A18" s="1317"/>
      <c r="B18" s="667"/>
      <c r="C18" s="662">
        <v>4210</v>
      </c>
      <c r="D18" s="1318" t="s">
        <v>14</v>
      </c>
      <c r="E18" s="1319">
        <v>10000</v>
      </c>
      <c r="F18" s="1320">
        <v>10000</v>
      </c>
      <c r="G18" s="1321">
        <f>F18/E18</f>
        <v>1</v>
      </c>
      <c r="H18" s="1323">
        <v>0</v>
      </c>
    </row>
    <row r="19" spans="1:10" x14ac:dyDescent="0.2">
      <c r="A19" s="1317"/>
      <c r="B19" s="667"/>
      <c r="C19" s="662">
        <v>4300</v>
      </c>
      <c r="D19" s="1296" t="s">
        <v>15</v>
      </c>
      <c r="E19" s="1322">
        <f>SUM(E21:E24)</f>
        <v>1483155</v>
      </c>
      <c r="F19" s="1379">
        <f>SUM(F21:F24)</f>
        <v>1359027.1</v>
      </c>
      <c r="G19" s="1321">
        <f>F19/E19</f>
        <v>0.91630820784071798</v>
      </c>
      <c r="H19" s="1323">
        <f>H21+H22+H24</f>
        <v>112024.4</v>
      </c>
    </row>
    <row r="20" spans="1:10" x14ac:dyDescent="0.2">
      <c r="A20" s="1317"/>
      <c r="B20" s="667"/>
      <c r="C20" s="1324"/>
      <c r="D20" s="1325" t="s">
        <v>127</v>
      </c>
      <c r="E20" s="1326"/>
      <c r="F20" s="1327"/>
      <c r="G20" s="1321"/>
      <c r="H20" s="1328"/>
    </row>
    <row r="21" spans="1:10" ht="24" x14ac:dyDescent="0.2">
      <c r="A21" s="1317"/>
      <c r="B21" s="667"/>
      <c r="C21" s="1329"/>
      <c r="D21" s="1330" t="s">
        <v>1095</v>
      </c>
      <c r="E21" s="1331">
        <v>1456000</v>
      </c>
      <c r="F21" s="1332">
        <v>1344000</v>
      </c>
      <c r="G21" s="1335">
        <f t="shared" ref="G21:G28" si="3">F21/E21</f>
        <v>0.92307692307692313</v>
      </c>
      <c r="H21" s="1333">
        <v>112000</v>
      </c>
      <c r="I21" s="1334"/>
    </row>
    <row r="22" spans="1:10" x14ac:dyDescent="0.2">
      <c r="A22" s="1317"/>
      <c r="B22" s="667"/>
      <c r="C22" s="1329"/>
      <c r="D22" s="1330" t="s">
        <v>1096</v>
      </c>
      <c r="E22" s="1331">
        <f>21167-10000</f>
        <v>11167</v>
      </c>
      <c r="F22" s="1332">
        <v>6756.56</v>
      </c>
      <c r="G22" s="1335">
        <f t="shared" si="3"/>
        <v>0.60504701352198442</v>
      </c>
      <c r="H22" s="1333">
        <v>24.4</v>
      </c>
    </row>
    <row r="23" spans="1:10" x14ac:dyDescent="0.2">
      <c r="A23" s="1317"/>
      <c r="B23" s="667"/>
      <c r="C23" s="1329"/>
      <c r="D23" s="1330" t="s">
        <v>1100</v>
      </c>
      <c r="E23" s="1331">
        <v>10000</v>
      </c>
      <c r="F23" s="1332">
        <v>6145.1</v>
      </c>
      <c r="G23" s="1335">
        <f t="shared" si="3"/>
        <v>0.61451</v>
      </c>
      <c r="H23" s="1333">
        <v>0</v>
      </c>
    </row>
    <row r="24" spans="1:10" ht="24" x14ac:dyDescent="0.2">
      <c r="A24" s="1317"/>
      <c r="B24" s="667"/>
      <c r="C24" s="1329"/>
      <c r="D24" s="1330" t="s">
        <v>1097</v>
      </c>
      <c r="E24" s="1331">
        <v>5988</v>
      </c>
      <c r="F24" s="1332">
        <v>2125.44</v>
      </c>
      <c r="G24" s="1335">
        <f t="shared" si="3"/>
        <v>0.35494989979959923</v>
      </c>
      <c r="H24" s="1336">
        <v>0</v>
      </c>
    </row>
    <row r="25" spans="1:10" x14ac:dyDescent="0.2">
      <c r="A25" s="1317"/>
      <c r="B25" s="667"/>
      <c r="C25" s="1337" t="s">
        <v>300</v>
      </c>
      <c r="D25" s="1338"/>
      <c r="E25" s="1339">
        <v>2000</v>
      </c>
      <c r="F25" s="666">
        <v>0</v>
      </c>
      <c r="G25" s="1340">
        <f t="shared" si="3"/>
        <v>0</v>
      </c>
      <c r="H25" s="1373">
        <v>0</v>
      </c>
    </row>
    <row r="26" spans="1:10" x14ac:dyDescent="0.2">
      <c r="A26" s="1341">
        <v>750</v>
      </c>
      <c r="B26" s="1342"/>
      <c r="C26" s="1342"/>
      <c r="D26" s="1343" t="s">
        <v>19</v>
      </c>
      <c r="E26" s="1344">
        <f>E27</f>
        <v>103460.44</v>
      </c>
      <c r="F26" s="1292">
        <f>F27</f>
        <v>103460.44</v>
      </c>
      <c r="G26" s="1377">
        <f t="shared" si="3"/>
        <v>1</v>
      </c>
      <c r="H26" s="1292">
        <f>H27</f>
        <v>6616.79</v>
      </c>
    </row>
    <row r="27" spans="1:10" ht="24" x14ac:dyDescent="0.2">
      <c r="A27" s="1345"/>
      <c r="B27" s="1346">
        <v>75023</v>
      </c>
      <c r="C27" s="1227"/>
      <c r="D27" s="1228" t="s">
        <v>1098</v>
      </c>
      <c r="E27" s="1347">
        <f>SUM(E28:E34)</f>
        <v>103460.44</v>
      </c>
      <c r="F27" s="1348">
        <f>SUM(F28:F34)</f>
        <v>103460.44</v>
      </c>
      <c r="G27" s="1378">
        <f t="shared" si="3"/>
        <v>1</v>
      </c>
      <c r="H27" s="1348">
        <f>SUM(H28:H34)</f>
        <v>6616.79</v>
      </c>
    </row>
    <row r="28" spans="1:10" ht="24" x14ac:dyDescent="0.2">
      <c r="A28" s="1317"/>
      <c r="B28" s="1349"/>
      <c r="C28" s="1350">
        <v>4010</v>
      </c>
      <c r="D28" s="1296" t="s">
        <v>11</v>
      </c>
      <c r="E28" s="1322">
        <v>76811.03</v>
      </c>
      <c r="F28" s="1351">
        <v>76811.03</v>
      </c>
      <c r="G28" s="1352">
        <f t="shared" si="3"/>
        <v>1</v>
      </c>
      <c r="H28" s="1323"/>
      <c r="I28" s="1353"/>
      <c r="J28" s="1334"/>
    </row>
    <row r="29" spans="1:10" ht="24" x14ac:dyDescent="0.2">
      <c r="A29" s="1317"/>
      <c r="B29" s="1354"/>
      <c r="C29" s="1355" t="s">
        <v>484</v>
      </c>
      <c r="D29" s="1355" t="s">
        <v>485</v>
      </c>
      <c r="E29" s="1356">
        <v>5331.72</v>
      </c>
      <c r="F29" s="1357">
        <v>5331.72</v>
      </c>
      <c r="G29" s="1352">
        <f t="shared" ref="G29:G34" si="4">F29/E29</f>
        <v>1</v>
      </c>
      <c r="H29" s="1358">
        <v>5530.58</v>
      </c>
      <c r="I29" s="1359"/>
      <c r="J29" s="1334"/>
    </row>
    <row r="30" spans="1:10" ht="24" x14ac:dyDescent="0.2">
      <c r="A30" s="1317"/>
      <c r="B30" s="1354"/>
      <c r="C30" s="1350">
        <v>4110</v>
      </c>
      <c r="D30" s="1296" t="s">
        <v>305</v>
      </c>
      <c r="E30" s="1322">
        <v>14120.34</v>
      </c>
      <c r="F30" s="1351">
        <v>14120.34</v>
      </c>
      <c r="G30" s="1352">
        <f t="shared" si="4"/>
        <v>1</v>
      </c>
      <c r="H30" s="1323">
        <v>950.71</v>
      </c>
      <c r="I30" s="1360"/>
      <c r="J30" s="1334"/>
    </row>
    <row r="31" spans="1:10" x14ac:dyDescent="0.2">
      <c r="A31" s="1317"/>
      <c r="B31" s="1354"/>
      <c r="C31" s="1301">
        <v>4120</v>
      </c>
      <c r="D31" s="1361" t="s">
        <v>13</v>
      </c>
      <c r="E31" s="1339">
        <v>2012.5</v>
      </c>
      <c r="F31" s="1362">
        <v>2012.5</v>
      </c>
      <c r="G31" s="1352">
        <f t="shared" si="4"/>
        <v>1</v>
      </c>
      <c r="H31" s="1323">
        <v>135.5</v>
      </c>
    </row>
    <row r="32" spans="1:10" x14ac:dyDescent="0.2">
      <c r="A32" s="1317"/>
      <c r="B32" s="1354"/>
      <c r="C32" s="1301">
        <v>4410</v>
      </c>
      <c r="D32" s="1361" t="s">
        <v>16</v>
      </c>
      <c r="E32" s="1339">
        <v>246.85</v>
      </c>
      <c r="F32" s="1362">
        <v>246.85</v>
      </c>
      <c r="G32" s="1352">
        <f t="shared" si="4"/>
        <v>1</v>
      </c>
      <c r="H32" s="1323">
        <v>0</v>
      </c>
    </row>
    <row r="33" spans="1:10" ht="24" x14ac:dyDescent="0.2">
      <c r="A33" s="1317"/>
      <c r="B33" s="1354"/>
      <c r="C33" s="1301">
        <v>4440</v>
      </c>
      <c r="D33" s="1361" t="s">
        <v>36</v>
      </c>
      <c r="E33" s="1339">
        <v>2850</v>
      </c>
      <c r="F33" s="1362">
        <v>2850</v>
      </c>
      <c r="G33" s="1352">
        <f t="shared" si="4"/>
        <v>1</v>
      </c>
      <c r="H33" s="1323">
        <v>0</v>
      </c>
    </row>
    <row r="34" spans="1:10" ht="36.75" thickBot="1" x14ac:dyDescent="0.25">
      <c r="A34" s="1317"/>
      <c r="B34" s="1354"/>
      <c r="C34" s="1241">
        <v>4700</v>
      </c>
      <c r="D34" s="1363" t="s">
        <v>18</v>
      </c>
      <c r="E34" s="1360">
        <v>2088</v>
      </c>
      <c r="F34" s="1364">
        <v>2088</v>
      </c>
      <c r="G34" s="1352">
        <f t="shared" si="4"/>
        <v>1</v>
      </c>
      <c r="H34" s="1323">
        <v>0</v>
      </c>
      <c r="I34" s="1334"/>
    </row>
    <row r="35" spans="1:10" ht="25.5" customHeight="1" thickBot="1" x14ac:dyDescent="0.25">
      <c r="A35" s="1365"/>
      <c r="B35" s="1366"/>
      <c r="C35" s="1366"/>
      <c r="D35" s="1367" t="s">
        <v>100</v>
      </c>
      <c r="E35" s="1307">
        <f>E26+E16</f>
        <v>1598615.44</v>
      </c>
      <c r="F35" s="1308">
        <f>F26+F16</f>
        <v>1472487.54</v>
      </c>
      <c r="G35" s="1472">
        <f>F35/E35</f>
        <v>0.92110178793218722</v>
      </c>
      <c r="H35" s="1308">
        <f>H16+H26</f>
        <v>118641.18999999999</v>
      </c>
      <c r="J35" s="1334"/>
    </row>
    <row r="36" spans="1:10" ht="9.75" customHeight="1" x14ac:dyDescent="0.2">
      <c r="A36" s="684"/>
      <c r="B36" s="624"/>
      <c r="C36" s="624"/>
      <c r="D36" s="624"/>
      <c r="E36" s="624"/>
      <c r="F36" s="1368"/>
      <c r="G36" s="1369"/>
      <c r="H36" s="1369"/>
    </row>
    <row r="37" spans="1:10" x14ac:dyDescent="0.2">
      <c r="A37" s="684"/>
      <c r="B37" s="624"/>
      <c r="C37" s="624"/>
      <c r="D37" s="624"/>
      <c r="E37" s="1370"/>
      <c r="F37" s="1370"/>
      <c r="G37" s="1371"/>
      <c r="H37" s="1372"/>
    </row>
    <row r="38" spans="1:10" ht="54" customHeight="1" x14ac:dyDescent="0.2">
      <c r="A38" s="1672" t="s">
        <v>1142</v>
      </c>
      <c r="B38" s="1672"/>
      <c r="C38" s="1672"/>
      <c r="D38" s="1672"/>
      <c r="E38" s="1672"/>
      <c r="F38" s="1672"/>
      <c r="G38" s="1672"/>
      <c r="H38" s="1672"/>
      <c r="I38" s="1672"/>
    </row>
    <row r="39" spans="1:10" ht="43.5" customHeight="1" x14ac:dyDescent="0.2">
      <c r="A39" s="1673" t="s">
        <v>1143</v>
      </c>
      <c r="B39" s="1673"/>
      <c r="C39" s="1673"/>
      <c r="D39" s="1673"/>
      <c r="E39" s="1673"/>
      <c r="F39" s="1673"/>
      <c r="G39" s="1673"/>
      <c r="H39" s="1673"/>
      <c r="I39" s="1673"/>
    </row>
    <row r="40" spans="1:10" x14ac:dyDescent="0.2">
      <c r="A40" s="1383" t="s">
        <v>1101</v>
      </c>
      <c r="B40" s="1383"/>
      <c r="C40" s="1383"/>
      <c r="D40" s="1383"/>
      <c r="E40" s="684"/>
      <c r="F40" s="684"/>
      <c r="G40" s="684"/>
    </row>
    <row r="41" spans="1:10" x14ac:dyDescent="0.2">
      <c r="A41" s="1383" t="s">
        <v>1102</v>
      </c>
      <c r="B41" s="1383"/>
      <c r="C41" s="1383"/>
      <c r="D41" s="1383"/>
      <c r="E41" s="684"/>
      <c r="F41" s="684"/>
      <c r="G41" s="684"/>
    </row>
    <row r="42" spans="1:10" x14ac:dyDescent="0.2">
      <c r="A42" s="1383" t="s">
        <v>1137</v>
      </c>
      <c r="B42" s="1383"/>
      <c r="C42" s="1383"/>
      <c r="D42" s="1383"/>
      <c r="E42" s="684"/>
      <c r="F42" s="684"/>
      <c r="G42" s="684"/>
    </row>
    <row r="43" spans="1:10" x14ac:dyDescent="0.2">
      <c r="A43" s="684"/>
      <c r="B43" s="684"/>
      <c r="C43" s="684"/>
      <c r="D43" s="684"/>
      <c r="E43" s="1381"/>
      <c r="F43" s="1380"/>
      <c r="G43" s="684"/>
    </row>
    <row r="44" spans="1:10" x14ac:dyDescent="0.2">
      <c r="A44" s="1674"/>
      <c r="B44" s="1674"/>
      <c r="C44" s="684"/>
      <c r="D44" s="684"/>
      <c r="E44" s="684"/>
      <c r="F44" s="684"/>
      <c r="G44" s="684"/>
    </row>
    <row r="45" spans="1:10" x14ac:dyDescent="0.2">
      <c r="A45" s="684"/>
      <c r="B45" s="684"/>
      <c r="C45" s="684"/>
      <c r="D45" s="1382"/>
      <c r="E45" s="1382"/>
      <c r="F45" s="1382"/>
      <c r="G45" s="684"/>
    </row>
  </sheetData>
  <mergeCells count="9">
    <mergeCell ref="A3:I3"/>
    <mergeCell ref="A38:I38"/>
    <mergeCell ref="A39:I39"/>
    <mergeCell ref="A44:B44"/>
    <mergeCell ref="D1:H1"/>
    <mergeCell ref="A4:H4"/>
    <mergeCell ref="A6:D6"/>
    <mergeCell ref="A14:D14"/>
    <mergeCell ref="F14:H14"/>
  </mergeCells>
  <pageMargins left="0.78740157480314965" right="0" top="0.59055118110236227" bottom="0.39370078740157483" header="0.11811023622047245" footer="0.11811023622047245"/>
  <pageSetup paperSize="9" scale="98" fitToHeight="0" orientation="portrait" r:id="rId1"/>
  <headerFooter alignWithMargins="0">
    <oddFooter>Strona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8"/>
  <sheetViews>
    <sheetView showGridLines="0" tabSelected="1" topLeftCell="C130" workbookViewId="0">
      <selection activeCell="G152" sqref="G152"/>
    </sheetView>
  </sheetViews>
  <sheetFormatPr defaultRowHeight="12.75" x14ac:dyDescent="0.2"/>
  <cols>
    <col min="1" max="1" width="4.42578125" style="924" customWidth="1"/>
    <col min="2" max="2" width="7.28515625" style="924" customWidth="1"/>
    <col min="3" max="3" width="7.5703125" style="924" customWidth="1"/>
    <col min="4" max="4" width="53.140625" style="924" customWidth="1"/>
    <col min="5" max="5" width="12" style="924" customWidth="1"/>
    <col min="6" max="6" width="12.140625" style="924" customWidth="1"/>
    <col min="7" max="7" width="8" style="924" customWidth="1"/>
    <col min="8" max="8" width="13.5703125" style="924" customWidth="1"/>
    <col min="9" max="9" width="12" style="924" customWidth="1"/>
    <col min="10" max="255" width="9.140625" style="924"/>
    <col min="256" max="256" width="4.42578125" style="924" customWidth="1"/>
    <col min="257" max="257" width="7.85546875" style="924" customWidth="1"/>
    <col min="258" max="258" width="8.42578125" style="924" customWidth="1"/>
    <col min="259" max="259" width="40.140625" style="924" customWidth="1"/>
    <col min="260" max="260" width="13.5703125" style="924" customWidth="1"/>
    <col min="261" max="261" width="10.85546875" style="924" customWidth="1"/>
    <col min="262" max="262" width="13.28515625" style="924" customWidth="1"/>
    <col min="263" max="511" width="9.140625" style="924"/>
    <col min="512" max="512" width="4.42578125" style="924" customWidth="1"/>
    <col min="513" max="513" width="7.85546875" style="924" customWidth="1"/>
    <col min="514" max="514" width="8.42578125" style="924" customWidth="1"/>
    <col min="515" max="515" width="40.140625" style="924" customWidth="1"/>
    <col min="516" max="516" width="13.5703125" style="924" customWidth="1"/>
    <col min="517" max="517" width="10.85546875" style="924" customWidth="1"/>
    <col min="518" max="518" width="13.28515625" style="924" customWidth="1"/>
    <col min="519" max="767" width="9.140625" style="924"/>
    <col min="768" max="768" width="4.42578125" style="924" customWidth="1"/>
    <col min="769" max="769" width="7.85546875" style="924" customWidth="1"/>
    <col min="770" max="770" width="8.42578125" style="924" customWidth="1"/>
    <col min="771" max="771" width="40.140625" style="924" customWidth="1"/>
    <col min="772" max="772" width="13.5703125" style="924" customWidth="1"/>
    <col min="773" max="773" width="10.85546875" style="924" customWidth="1"/>
    <col min="774" max="774" width="13.28515625" style="924" customWidth="1"/>
    <col min="775" max="1023" width="9.140625" style="924"/>
    <col min="1024" max="1024" width="4.42578125" style="924" customWidth="1"/>
    <col min="1025" max="1025" width="7.85546875" style="924" customWidth="1"/>
    <col min="1026" max="1026" width="8.42578125" style="924" customWidth="1"/>
    <col min="1027" max="1027" width="40.140625" style="924" customWidth="1"/>
    <col min="1028" max="1028" width="13.5703125" style="924" customWidth="1"/>
    <col min="1029" max="1029" width="10.85546875" style="924" customWidth="1"/>
    <col min="1030" max="1030" width="13.28515625" style="924" customWidth="1"/>
    <col min="1031" max="1279" width="9.140625" style="924"/>
    <col min="1280" max="1280" width="4.42578125" style="924" customWidth="1"/>
    <col min="1281" max="1281" width="7.85546875" style="924" customWidth="1"/>
    <col min="1282" max="1282" width="8.42578125" style="924" customWidth="1"/>
    <col min="1283" max="1283" width="40.140625" style="924" customWidth="1"/>
    <col min="1284" max="1284" width="13.5703125" style="924" customWidth="1"/>
    <col min="1285" max="1285" width="10.85546875" style="924" customWidth="1"/>
    <col min="1286" max="1286" width="13.28515625" style="924" customWidth="1"/>
    <col min="1287" max="1535" width="9.140625" style="924"/>
    <col min="1536" max="1536" width="4.42578125" style="924" customWidth="1"/>
    <col min="1537" max="1537" width="7.85546875" style="924" customWidth="1"/>
    <col min="1538" max="1538" width="8.42578125" style="924" customWidth="1"/>
    <col min="1539" max="1539" width="40.140625" style="924" customWidth="1"/>
    <col min="1540" max="1540" width="13.5703125" style="924" customWidth="1"/>
    <col min="1541" max="1541" width="10.85546875" style="924" customWidth="1"/>
    <col min="1542" max="1542" width="13.28515625" style="924" customWidth="1"/>
    <col min="1543" max="1791" width="9.140625" style="924"/>
    <col min="1792" max="1792" width="4.42578125" style="924" customWidth="1"/>
    <col min="1793" max="1793" width="7.85546875" style="924" customWidth="1"/>
    <col min="1794" max="1794" width="8.42578125" style="924" customWidth="1"/>
    <col min="1795" max="1795" width="40.140625" style="924" customWidth="1"/>
    <col min="1796" max="1796" width="13.5703125" style="924" customWidth="1"/>
    <col min="1797" max="1797" width="10.85546875" style="924" customWidth="1"/>
    <col min="1798" max="1798" width="13.28515625" style="924" customWidth="1"/>
    <col min="1799" max="2047" width="9.140625" style="924"/>
    <col min="2048" max="2048" width="4.42578125" style="924" customWidth="1"/>
    <col min="2049" max="2049" width="7.85546875" style="924" customWidth="1"/>
    <col min="2050" max="2050" width="8.42578125" style="924" customWidth="1"/>
    <col min="2051" max="2051" width="40.140625" style="924" customWidth="1"/>
    <col min="2052" max="2052" width="13.5703125" style="924" customWidth="1"/>
    <col min="2053" max="2053" width="10.85546875" style="924" customWidth="1"/>
    <col min="2054" max="2054" width="13.28515625" style="924" customWidth="1"/>
    <col min="2055" max="2303" width="9.140625" style="924"/>
    <col min="2304" max="2304" width="4.42578125" style="924" customWidth="1"/>
    <col min="2305" max="2305" width="7.85546875" style="924" customWidth="1"/>
    <col min="2306" max="2306" width="8.42578125" style="924" customWidth="1"/>
    <col min="2307" max="2307" width="40.140625" style="924" customWidth="1"/>
    <col min="2308" max="2308" width="13.5703125" style="924" customWidth="1"/>
    <col min="2309" max="2309" width="10.85546875" style="924" customWidth="1"/>
    <col min="2310" max="2310" width="13.28515625" style="924" customWidth="1"/>
    <col min="2311" max="2559" width="9.140625" style="924"/>
    <col min="2560" max="2560" width="4.42578125" style="924" customWidth="1"/>
    <col min="2561" max="2561" width="7.85546875" style="924" customWidth="1"/>
    <col min="2562" max="2562" width="8.42578125" style="924" customWidth="1"/>
    <col min="2563" max="2563" width="40.140625" style="924" customWidth="1"/>
    <col min="2564" max="2564" width="13.5703125" style="924" customWidth="1"/>
    <col min="2565" max="2565" width="10.85546875" style="924" customWidth="1"/>
    <col min="2566" max="2566" width="13.28515625" style="924" customWidth="1"/>
    <col min="2567" max="2815" width="9.140625" style="924"/>
    <col min="2816" max="2816" width="4.42578125" style="924" customWidth="1"/>
    <col min="2817" max="2817" width="7.85546875" style="924" customWidth="1"/>
    <col min="2818" max="2818" width="8.42578125" style="924" customWidth="1"/>
    <col min="2819" max="2819" width="40.140625" style="924" customWidth="1"/>
    <col min="2820" max="2820" width="13.5703125" style="924" customWidth="1"/>
    <col min="2821" max="2821" width="10.85546875" style="924" customWidth="1"/>
    <col min="2822" max="2822" width="13.28515625" style="924" customWidth="1"/>
    <col min="2823" max="3071" width="9.140625" style="924"/>
    <col min="3072" max="3072" width="4.42578125" style="924" customWidth="1"/>
    <col min="3073" max="3073" width="7.85546875" style="924" customWidth="1"/>
    <col min="3074" max="3074" width="8.42578125" style="924" customWidth="1"/>
    <col min="3075" max="3075" width="40.140625" style="924" customWidth="1"/>
    <col min="3076" max="3076" width="13.5703125" style="924" customWidth="1"/>
    <col min="3077" max="3077" width="10.85546875" style="924" customWidth="1"/>
    <col min="3078" max="3078" width="13.28515625" style="924" customWidth="1"/>
    <col min="3079" max="3327" width="9.140625" style="924"/>
    <col min="3328" max="3328" width="4.42578125" style="924" customWidth="1"/>
    <col min="3329" max="3329" width="7.85546875" style="924" customWidth="1"/>
    <col min="3330" max="3330" width="8.42578125" style="924" customWidth="1"/>
    <col min="3331" max="3331" width="40.140625" style="924" customWidth="1"/>
    <col min="3332" max="3332" width="13.5703125" style="924" customWidth="1"/>
    <col min="3333" max="3333" width="10.85546875" style="924" customWidth="1"/>
    <col min="3334" max="3334" width="13.28515625" style="924" customWidth="1"/>
    <col min="3335" max="3583" width="9.140625" style="924"/>
    <col min="3584" max="3584" width="4.42578125" style="924" customWidth="1"/>
    <col min="3585" max="3585" width="7.85546875" style="924" customWidth="1"/>
    <col min="3586" max="3586" width="8.42578125" style="924" customWidth="1"/>
    <col min="3587" max="3587" width="40.140625" style="924" customWidth="1"/>
    <col min="3588" max="3588" width="13.5703125" style="924" customWidth="1"/>
    <col min="3589" max="3589" width="10.85546875" style="924" customWidth="1"/>
    <col min="3590" max="3590" width="13.28515625" style="924" customWidth="1"/>
    <col min="3591" max="3839" width="9.140625" style="924"/>
    <col min="3840" max="3840" width="4.42578125" style="924" customWidth="1"/>
    <col min="3841" max="3841" width="7.85546875" style="924" customWidth="1"/>
    <col min="3842" max="3842" width="8.42578125" style="924" customWidth="1"/>
    <col min="3843" max="3843" width="40.140625" style="924" customWidth="1"/>
    <col min="3844" max="3844" width="13.5703125" style="924" customWidth="1"/>
    <col min="3845" max="3845" width="10.85546875" style="924" customWidth="1"/>
    <col min="3846" max="3846" width="13.28515625" style="924" customWidth="1"/>
    <col min="3847" max="4095" width="9.140625" style="924"/>
    <col min="4096" max="4096" width="4.42578125" style="924" customWidth="1"/>
    <col min="4097" max="4097" width="7.85546875" style="924" customWidth="1"/>
    <col min="4098" max="4098" width="8.42578125" style="924" customWidth="1"/>
    <col min="4099" max="4099" width="40.140625" style="924" customWidth="1"/>
    <col min="4100" max="4100" width="13.5703125" style="924" customWidth="1"/>
    <col min="4101" max="4101" width="10.85546875" style="924" customWidth="1"/>
    <col min="4102" max="4102" width="13.28515625" style="924" customWidth="1"/>
    <col min="4103" max="4351" width="9.140625" style="924"/>
    <col min="4352" max="4352" width="4.42578125" style="924" customWidth="1"/>
    <col min="4353" max="4353" width="7.85546875" style="924" customWidth="1"/>
    <col min="4354" max="4354" width="8.42578125" style="924" customWidth="1"/>
    <col min="4355" max="4355" width="40.140625" style="924" customWidth="1"/>
    <col min="4356" max="4356" width="13.5703125" style="924" customWidth="1"/>
    <col min="4357" max="4357" width="10.85546875" style="924" customWidth="1"/>
    <col min="4358" max="4358" width="13.28515625" style="924" customWidth="1"/>
    <col min="4359" max="4607" width="9.140625" style="924"/>
    <col min="4608" max="4608" width="4.42578125" style="924" customWidth="1"/>
    <col min="4609" max="4609" width="7.85546875" style="924" customWidth="1"/>
    <col min="4610" max="4610" width="8.42578125" style="924" customWidth="1"/>
    <col min="4611" max="4611" width="40.140625" style="924" customWidth="1"/>
    <col min="4612" max="4612" width="13.5703125" style="924" customWidth="1"/>
    <col min="4613" max="4613" width="10.85546875" style="924" customWidth="1"/>
    <col min="4614" max="4614" width="13.28515625" style="924" customWidth="1"/>
    <col min="4615" max="4863" width="9.140625" style="924"/>
    <col min="4864" max="4864" width="4.42578125" style="924" customWidth="1"/>
    <col min="4865" max="4865" width="7.85546875" style="924" customWidth="1"/>
    <col min="4866" max="4866" width="8.42578125" style="924" customWidth="1"/>
    <col min="4867" max="4867" width="40.140625" style="924" customWidth="1"/>
    <col min="4868" max="4868" width="13.5703125" style="924" customWidth="1"/>
    <col min="4869" max="4869" width="10.85546875" style="924" customWidth="1"/>
    <col min="4870" max="4870" width="13.28515625" style="924" customWidth="1"/>
    <col min="4871" max="5119" width="9.140625" style="924"/>
    <col min="5120" max="5120" width="4.42578125" style="924" customWidth="1"/>
    <col min="5121" max="5121" width="7.85546875" style="924" customWidth="1"/>
    <col min="5122" max="5122" width="8.42578125" style="924" customWidth="1"/>
    <col min="5123" max="5123" width="40.140625" style="924" customWidth="1"/>
    <col min="5124" max="5124" width="13.5703125" style="924" customWidth="1"/>
    <col min="5125" max="5125" width="10.85546875" style="924" customWidth="1"/>
    <col min="5126" max="5126" width="13.28515625" style="924" customWidth="1"/>
    <col min="5127" max="5375" width="9.140625" style="924"/>
    <col min="5376" max="5376" width="4.42578125" style="924" customWidth="1"/>
    <col min="5377" max="5377" width="7.85546875" style="924" customWidth="1"/>
    <col min="5378" max="5378" width="8.42578125" style="924" customWidth="1"/>
    <col min="5379" max="5379" width="40.140625" style="924" customWidth="1"/>
    <col min="5380" max="5380" width="13.5703125" style="924" customWidth="1"/>
    <col min="5381" max="5381" width="10.85546875" style="924" customWidth="1"/>
    <col min="5382" max="5382" width="13.28515625" style="924" customWidth="1"/>
    <col min="5383" max="5631" width="9.140625" style="924"/>
    <col min="5632" max="5632" width="4.42578125" style="924" customWidth="1"/>
    <col min="5633" max="5633" width="7.85546875" style="924" customWidth="1"/>
    <col min="5634" max="5634" width="8.42578125" style="924" customWidth="1"/>
    <col min="5635" max="5635" width="40.140625" style="924" customWidth="1"/>
    <col min="5636" max="5636" width="13.5703125" style="924" customWidth="1"/>
    <col min="5637" max="5637" width="10.85546875" style="924" customWidth="1"/>
    <col min="5638" max="5638" width="13.28515625" style="924" customWidth="1"/>
    <col min="5639" max="5887" width="9.140625" style="924"/>
    <col min="5888" max="5888" width="4.42578125" style="924" customWidth="1"/>
    <col min="5889" max="5889" width="7.85546875" style="924" customWidth="1"/>
    <col min="5890" max="5890" width="8.42578125" style="924" customWidth="1"/>
    <col min="5891" max="5891" width="40.140625" style="924" customWidth="1"/>
    <col min="5892" max="5892" width="13.5703125" style="924" customWidth="1"/>
    <col min="5893" max="5893" width="10.85546875" style="924" customWidth="1"/>
    <col min="5894" max="5894" width="13.28515625" style="924" customWidth="1"/>
    <col min="5895" max="6143" width="9.140625" style="924"/>
    <col min="6144" max="6144" width="4.42578125" style="924" customWidth="1"/>
    <col min="6145" max="6145" width="7.85546875" style="924" customWidth="1"/>
    <col min="6146" max="6146" width="8.42578125" style="924" customWidth="1"/>
    <col min="6147" max="6147" width="40.140625" style="924" customWidth="1"/>
    <col min="6148" max="6148" width="13.5703125" style="924" customWidth="1"/>
    <col min="6149" max="6149" width="10.85546875" style="924" customWidth="1"/>
    <col min="6150" max="6150" width="13.28515625" style="924" customWidth="1"/>
    <col min="6151" max="6399" width="9.140625" style="924"/>
    <col min="6400" max="6400" width="4.42578125" style="924" customWidth="1"/>
    <col min="6401" max="6401" width="7.85546875" style="924" customWidth="1"/>
    <col min="6402" max="6402" width="8.42578125" style="924" customWidth="1"/>
    <col min="6403" max="6403" width="40.140625" style="924" customWidth="1"/>
    <col min="6404" max="6404" width="13.5703125" style="924" customWidth="1"/>
    <col min="6405" max="6405" width="10.85546875" style="924" customWidth="1"/>
    <col min="6406" max="6406" width="13.28515625" style="924" customWidth="1"/>
    <col min="6407" max="6655" width="9.140625" style="924"/>
    <col min="6656" max="6656" width="4.42578125" style="924" customWidth="1"/>
    <col min="6657" max="6657" width="7.85546875" style="924" customWidth="1"/>
    <col min="6658" max="6658" width="8.42578125" style="924" customWidth="1"/>
    <col min="6659" max="6659" width="40.140625" style="924" customWidth="1"/>
    <col min="6660" max="6660" width="13.5703125" style="924" customWidth="1"/>
    <col min="6661" max="6661" width="10.85546875" style="924" customWidth="1"/>
    <col min="6662" max="6662" width="13.28515625" style="924" customWidth="1"/>
    <col min="6663" max="6911" width="9.140625" style="924"/>
    <col min="6912" max="6912" width="4.42578125" style="924" customWidth="1"/>
    <col min="6913" max="6913" width="7.85546875" style="924" customWidth="1"/>
    <col min="6914" max="6914" width="8.42578125" style="924" customWidth="1"/>
    <col min="6915" max="6915" width="40.140625" style="924" customWidth="1"/>
    <col min="6916" max="6916" width="13.5703125" style="924" customWidth="1"/>
    <col min="6917" max="6917" width="10.85546875" style="924" customWidth="1"/>
    <col min="6918" max="6918" width="13.28515625" style="924" customWidth="1"/>
    <col min="6919" max="7167" width="9.140625" style="924"/>
    <col min="7168" max="7168" width="4.42578125" style="924" customWidth="1"/>
    <col min="7169" max="7169" width="7.85546875" style="924" customWidth="1"/>
    <col min="7170" max="7170" width="8.42578125" style="924" customWidth="1"/>
    <col min="7171" max="7171" width="40.140625" style="924" customWidth="1"/>
    <col min="7172" max="7172" width="13.5703125" style="924" customWidth="1"/>
    <col min="7173" max="7173" width="10.85546875" style="924" customWidth="1"/>
    <col min="7174" max="7174" width="13.28515625" style="924" customWidth="1"/>
    <col min="7175" max="7423" width="9.140625" style="924"/>
    <col min="7424" max="7424" width="4.42578125" style="924" customWidth="1"/>
    <col min="7425" max="7425" width="7.85546875" style="924" customWidth="1"/>
    <col min="7426" max="7426" width="8.42578125" style="924" customWidth="1"/>
    <col min="7427" max="7427" width="40.140625" style="924" customWidth="1"/>
    <col min="7428" max="7428" width="13.5703125" style="924" customWidth="1"/>
    <col min="7429" max="7429" width="10.85546875" style="924" customWidth="1"/>
    <col min="7430" max="7430" width="13.28515625" style="924" customWidth="1"/>
    <col min="7431" max="7679" width="9.140625" style="924"/>
    <col min="7680" max="7680" width="4.42578125" style="924" customWidth="1"/>
    <col min="7681" max="7681" width="7.85546875" style="924" customWidth="1"/>
    <col min="7682" max="7682" width="8.42578125" style="924" customWidth="1"/>
    <col min="7683" max="7683" width="40.140625" style="924" customWidth="1"/>
    <col min="7684" max="7684" width="13.5703125" style="924" customWidth="1"/>
    <col min="7685" max="7685" width="10.85546875" style="924" customWidth="1"/>
    <col min="7686" max="7686" width="13.28515625" style="924" customWidth="1"/>
    <col min="7687" max="7935" width="9.140625" style="924"/>
    <col min="7936" max="7936" width="4.42578125" style="924" customWidth="1"/>
    <col min="7937" max="7937" width="7.85546875" style="924" customWidth="1"/>
    <col min="7938" max="7938" width="8.42578125" style="924" customWidth="1"/>
    <col min="7939" max="7939" width="40.140625" style="924" customWidth="1"/>
    <col min="7940" max="7940" width="13.5703125" style="924" customWidth="1"/>
    <col min="7941" max="7941" width="10.85546875" style="924" customWidth="1"/>
    <col min="7942" max="7942" width="13.28515625" style="924" customWidth="1"/>
    <col min="7943" max="8191" width="9.140625" style="924"/>
    <col min="8192" max="8192" width="4.42578125" style="924" customWidth="1"/>
    <col min="8193" max="8193" width="7.85546875" style="924" customWidth="1"/>
    <col min="8194" max="8194" width="8.42578125" style="924" customWidth="1"/>
    <col min="8195" max="8195" width="40.140625" style="924" customWidth="1"/>
    <col min="8196" max="8196" width="13.5703125" style="924" customWidth="1"/>
    <col min="8197" max="8197" width="10.85546875" style="924" customWidth="1"/>
    <col min="8198" max="8198" width="13.28515625" style="924" customWidth="1"/>
    <col min="8199" max="8447" width="9.140625" style="924"/>
    <col min="8448" max="8448" width="4.42578125" style="924" customWidth="1"/>
    <col min="8449" max="8449" width="7.85546875" style="924" customWidth="1"/>
    <col min="8450" max="8450" width="8.42578125" style="924" customWidth="1"/>
    <col min="8451" max="8451" width="40.140625" style="924" customWidth="1"/>
    <col min="8452" max="8452" width="13.5703125" style="924" customWidth="1"/>
    <col min="8453" max="8453" width="10.85546875" style="924" customWidth="1"/>
    <col min="8454" max="8454" width="13.28515625" style="924" customWidth="1"/>
    <col min="8455" max="8703" width="9.140625" style="924"/>
    <col min="8704" max="8704" width="4.42578125" style="924" customWidth="1"/>
    <col min="8705" max="8705" width="7.85546875" style="924" customWidth="1"/>
    <col min="8706" max="8706" width="8.42578125" style="924" customWidth="1"/>
    <col min="8707" max="8707" width="40.140625" style="924" customWidth="1"/>
    <col min="8708" max="8708" width="13.5703125" style="924" customWidth="1"/>
    <col min="8709" max="8709" width="10.85546875" style="924" customWidth="1"/>
    <col min="8710" max="8710" width="13.28515625" style="924" customWidth="1"/>
    <col min="8711" max="8959" width="9.140625" style="924"/>
    <col min="8960" max="8960" width="4.42578125" style="924" customWidth="1"/>
    <col min="8961" max="8961" width="7.85546875" style="924" customWidth="1"/>
    <col min="8962" max="8962" width="8.42578125" style="924" customWidth="1"/>
    <col min="8963" max="8963" width="40.140625" style="924" customWidth="1"/>
    <col min="8964" max="8964" width="13.5703125" style="924" customWidth="1"/>
    <col min="8965" max="8965" width="10.85546875" style="924" customWidth="1"/>
    <col min="8966" max="8966" width="13.28515625" style="924" customWidth="1"/>
    <col min="8967" max="9215" width="9.140625" style="924"/>
    <col min="9216" max="9216" width="4.42578125" style="924" customWidth="1"/>
    <col min="9217" max="9217" width="7.85546875" style="924" customWidth="1"/>
    <col min="9218" max="9218" width="8.42578125" style="924" customWidth="1"/>
    <col min="9219" max="9219" width="40.140625" style="924" customWidth="1"/>
    <col min="9220" max="9220" width="13.5703125" style="924" customWidth="1"/>
    <col min="9221" max="9221" width="10.85546875" style="924" customWidth="1"/>
    <col min="9222" max="9222" width="13.28515625" style="924" customWidth="1"/>
    <col min="9223" max="9471" width="9.140625" style="924"/>
    <col min="9472" max="9472" width="4.42578125" style="924" customWidth="1"/>
    <col min="9473" max="9473" width="7.85546875" style="924" customWidth="1"/>
    <col min="9474" max="9474" width="8.42578125" style="924" customWidth="1"/>
    <col min="9475" max="9475" width="40.140625" style="924" customWidth="1"/>
    <col min="9476" max="9476" width="13.5703125" style="924" customWidth="1"/>
    <col min="9477" max="9477" width="10.85546875" style="924" customWidth="1"/>
    <col min="9478" max="9478" width="13.28515625" style="924" customWidth="1"/>
    <col min="9479" max="9727" width="9.140625" style="924"/>
    <col min="9728" max="9728" width="4.42578125" style="924" customWidth="1"/>
    <col min="9729" max="9729" width="7.85546875" style="924" customWidth="1"/>
    <col min="9730" max="9730" width="8.42578125" style="924" customWidth="1"/>
    <col min="9731" max="9731" width="40.140625" style="924" customWidth="1"/>
    <col min="9732" max="9732" width="13.5703125" style="924" customWidth="1"/>
    <col min="9733" max="9733" width="10.85546875" style="924" customWidth="1"/>
    <col min="9734" max="9734" width="13.28515625" style="924" customWidth="1"/>
    <col min="9735" max="9983" width="9.140625" style="924"/>
    <col min="9984" max="9984" width="4.42578125" style="924" customWidth="1"/>
    <col min="9985" max="9985" width="7.85546875" style="924" customWidth="1"/>
    <col min="9986" max="9986" width="8.42578125" style="924" customWidth="1"/>
    <col min="9987" max="9987" width="40.140625" style="924" customWidth="1"/>
    <col min="9988" max="9988" width="13.5703125" style="924" customWidth="1"/>
    <col min="9989" max="9989" width="10.85546875" style="924" customWidth="1"/>
    <col min="9990" max="9990" width="13.28515625" style="924" customWidth="1"/>
    <col min="9991" max="10239" width="9.140625" style="924"/>
    <col min="10240" max="10240" width="4.42578125" style="924" customWidth="1"/>
    <col min="10241" max="10241" width="7.85546875" style="924" customWidth="1"/>
    <col min="10242" max="10242" width="8.42578125" style="924" customWidth="1"/>
    <col min="10243" max="10243" width="40.140625" style="924" customWidth="1"/>
    <col min="10244" max="10244" width="13.5703125" style="924" customWidth="1"/>
    <col min="10245" max="10245" width="10.85546875" style="924" customWidth="1"/>
    <col min="10246" max="10246" width="13.28515625" style="924" customWidth="1"/>
    <col min="10247" max="10495" width="9.140625" style="924"/>
    <col min="10496" max="10496" width="4.42578125" style="924" customWidth="1"/>
    <col min="10497" max="10497" width="7.85546875" style="924" customWidth="1"/>
    <col min="10498" max="10498" width="8.42578125" style="924" customWidth="1"/>
    <col min="10499" max="10499" width="40.140625" style="924" customWidth="1"/>
    <col min="10500" max="10500" width="13.5703125" style="924" customWidth="1"/>
    <col min="10501" max="10501" width="10.85546875" style="924" customWidth="1"/>
    <col min="10502" max="10502" width="13.28515625" style="924" customWidth="1"/>
    <col min="10503" max="10751" width="9.140625" style="924"/>
    <col min="10752" max="10752" width="4.42578125" style="924" customWidth="1"/>
    <col min="10753" max="10753" width="7.85546875" style="924" customWidth="1"/>
    <col min="10754" max="10754" width="8.42578125" style="924" customWidth="1"/>
    <col min="10755" max="10755" width="40.140625" style="924" customWidth="1"/>
    <col min="10756" max="10756" width="13.5703125" style="924" customWidth="1"/>
    <col min="10757" max="10757" width="10.85546875" style="924" customWidth="1"/>
    <col min="10758" max="10758" width="13.28515625" style="924" customWidth="1"/>
    <col min="10759" max="11007" width="9.140625" style="924"/>
    <col min="11008" max="11008" width="4.42578125" style="924" customWidth="1"/>
    <col min="11009" max="11009" width="7.85546875" style="924" customWidth="1"/>
    <col min="11010" max="11010" width="8.42578125" style="924" customWidth="1"/>
    <col min="11011" max="11011" width="40.140625" style="924" customWidth="1"/>
    <col min="11012" max="11012" width="13.5703125" style="924" customWidth="1"/>
    <col min="11013" max="11013" width="10.85546875" style="924" customWidth="1"/>
    <col min="11014" max="11014" width="13.28515625" style="924" customWidth="1"/>
    <col min="11015" max="11263" width="9.140625" style="924"/>
    <col min="11264" max="11264" width="4.42578125" style="924" customWidth="1"/>
    <col min="11265" max="11265" width="7.85546875" style="924" customWidth="1"/>
    <col min="11266" max="11266" width="8.42578125" style="924" customWidth="1"/>
    <col min="11267" max="11267" width="40.140625" style="924" customWidth="1"/>
    <col min="11268" max="11268" width="13.5703125" style="924" customWidth="1"/>
    <col min="11269" max="11269" width="10.85546875" style="924" customWidth="1"/>
    <col min="11270" max="11270" width="13.28515625" style="924" customWidth="1"/>
    <col min="11271" max="11519" width="9.140625" style="924"/>
    <col min="11520" max="11520" width="4.42578125" style="924" customWidth="1"/>
    <col min="11521" max="11521" width="7.85546875" style="924" customWidth="1"/>
    <col min="11522" max="11522" width="8.42578125" style="924" customWidth="1"/>
    <col min="11523" max="11523" width="40.140625" style="924" customWidth="1"/>
    <col min="11524" max="11524" width="13.5703125" style="924" customWidth="1"/>
    <col min="11525" max="11525" width="10.85546875" style="924" customWidth="1"/>
    <col min="11526" max="11526" width="13.28515625" style="924" customWidth="1"/>
    <col min="11527" max="11775" width="9.140625" style="924"/>
    <col min="11776" max="11776" width="4.42578125" style="924" customWidth="1"/>
    <col min="11777" max="11777" width="7.85546875" style="924" customWidth="1"/>
    <col min="11778" max="11778" width="8.42578125" style="924" customWidth="1"/>
    <col min="11779" max="11779" width="40.140625" style="924" customWidth="1"/>
    <col min="11780" max="11780" width="13.5703125" style="924" customWidth="1"/>
    <col min="11781" max="11781" width="10.85546875" style="924" customWidth="1"/>
    <col min="11782" max="11782" width="13.28515625" style="924" customWidth="1"/>
    <col min="11783" max="12031" width="9.140625" style="924"/>
    <col min="12032" max="12032" width="4.42578125" style="924" customWidth="1"/>
    <col min="12033" max="12033" width="7.85546875" style="924" customWidth="1"/>
    <col min="12034" max="12034" width="8.42578125" style="924" customWidth="1"/>
    <col min="12035" max="12035" width="40.140625" style="924" customWidth="1"/>
    <col min="12036" max="12036" width="13.5703125" style="924" customWidth="1"/>
    <col min="12037" max="12037" width="10.85546875" style="924" customWidth="1"/>
    <col min="12038" max="12038" width="13.28515625" style="924" customWidth="1"/>
    <col min="12039" max="12287" width="9.140625" style="924"/>
    <col min="12288" max="12288" width="4.42578125" style="924" customWidth="1"/>
    <col min="12289" max="12289" width="7.85546875" style="924" customWidth="1"/>
    <col min="12290" max="12290" width="8.42578125" style="924" customWidth="1"/>
    <col min="12291" max="12291" width="40.140625" style="924" customWidth="1"/>
    <col min="12292" max="12292" width="13.5703125" style="924" customWidth="1"/>
    <col min="12293" max="12293" width="10.85546875" style="924" customWidth="1"/>
    <col min="12294" max="12294" width="13.28515625" style="924" customWidth="1"/>
    <col min="12295" max="12543" width="9.140625" style="924"/>
    <col min="12544" max="12544" width="4.42578125" style="924" customWidth="1"/>
    <col min="12545" max="12545" width="7.85546875" style="924" customWidth="1"/>
    <col min="12546" max="12546" width="8.42578125" style="924" customWidth="1"/>
    <col min="12547" max="12547" width="40.140625" style="924" customWidth="1"/>
    <col min="12548" max="12548" width="13.5703125" style="924" customWidth="1"/>
    <col min="12549" max="12549" width="10.85546875" style="924" customWidth="1"/>
    <col min="12550" max="12550" width="13.28515625" style="924" customWidth="1"/>
    <col min="12551" max="12799" width="9.140625" style="924"/>
    <col min="12800" max="12800" width="4.42578125" style="924" customWidth="1"/>
    <col min="12801" max="12801" width="7.85546875" style="924" customWidth="1"/>
    <col min="12802" max="12802" width="8.42578125" style="924" customWidth="1"/>
    <col min="12803" max="12803" width="40.140625" style="924" customWidth="1"/>
    <col min="12804" max="12804" width="13.5703125" style="924" customWidth="1"/>
    <col min="12805" max="12805" width="10.85546875" style="924" customWidth="1"/>
    <col min="12806" max="12806" width="13.28515625" style="924" customWidth="1"/>
    <col min="12807" max="13055" width="9.140625" style="924"/>
    <col min="13056" max="13056" width="4.42578125" style="924" customWidth="1"/>
    <col min="13057" max="13057" width="7.85546875" style="924" customWidth="1"/>
    <col min="13058" max="13058" width="8.42578125" style="924" customWidth="1"/>
    <col min="13059" max="13059" width="40.140625" style="924" customWidth="1"/>
    <col min="13060" max="13060" width="13.5703125" style="924" customWidth="1"/>
    <col min="13061" max="13061" width="10.85546875" style="924" customWidth="1"/>
    <col min="13062" max="13062" width="13.28515625" style="924" customWidth="1"/>
    <col min="13063" max="13311" width="9.140625" style="924"/>
    <col min="13312" max="13312" width="4.42578125" style="924" customWidth="1"/>
    <col min="13313" max="13313" width="7.85546875" style="924" customWidth="1"/>
    <col min="13314" max="13314" width="8.42578125" style="924" customWidth="1"/>
    <col min="13315" max="13315" width="40.140625" style="924" customWidth="1"/>
    <col min="13316" max="13316" width="13.5703125" style="924" customWidth="1"/>
    <col min="13317" max="13317" width="10.85546875" style="924" customWidth="1"/>
    <col min="13318" max="13318" width="13.28515625" style="924" customWidth="1"/>
    <col min="13319" max="13567" width="9.140625" style="924"/>
    <col min="13568" max="13568" width="4.42578125" style="924" customWidth="1"/>
    <col min="13569" max="13569" width="7.85546875" style="924" customWidth="1"/>
    <col min="13570" max="13570" width="8.42578125" style="924" customWidth="1"/>
    <col min="13571" max="13571" width="40.140625" style="924" customWidth="1"/>
    <col min="13572" max="13572" width="13.5703125" style="924" customWidth="1"/>
    <col min="13573" max="13573" width="10.85546875" style="924" customWidth="1"/>
    <col min="13574" max="13574" width="13.28515625" style="924" customWidth="1"/>
    <col min="13575" max="13823" width="9.140625" style="924"/>
    <col min="13824" max="13824" width="4.42578125" style="924" customWidth="1"/>
    <col min="13825" max="13825" width="7.85546875" style="924" customWidth="1"/>
    <col min="13826" max="13826" width="8.42578125" style="924" customWidth="1"/>
    <col min="13827" max="13827" width="40.140625" style="924" customWidth="1"/>
    <col min="13828" max="13828" width="13.5703125" style="924" customWidth="1"/>
    <col min="13829" max="13829" width="10.85546875" style="924" customWidth="1"/>
    <col min="13830" max="13830" width="13.28515625" style="924" customWidth="1"/>
    <col min="13831" max="14079" width="9.140625" style="924"/>
    <col min="14080" max="14080" width="4.42578125" style="924" customWidth="1"/>
    <col min="14081" max="14081" width="7.85546875" style="924" customWidth="1"/>
    <col min="14082" max="14082" width="8.42578125" style="924" customWidth="1"/>
    <col min="14083" max="14083" width="40.140625" style="924" customWidth="1"/>
    <col min="14084" max="14084" width="13.5703125" style="924" customWidth="1"/>
    <col min="14085" max="14085" width="10.85546875" style="924" customWidth="1"/>
    <col min="14086" max="14086" width="13.28515625" style="924" customWidth="1"/>
    <col min="14087" max="14335" width="9.140625" style="924"/>
    <col min="14336" max="14336" width="4.42578125" style="924" customWidth="1"/>
    <col min="14337" max="14337" width="7.85546875" style="924" customWidth="1"/>
    <col min="14338" max="14338" width="8.42578125" style="924" customWidth="1"/>
    <col min="14339" max="14339" width="40.140625" style="924" customWidth="1"/>
    <col min="14340" max="14340" width="13.5703125" style="924" customWidth="1"/>
    <col min="14341" max="14341" width="10.85546875" style="924" customWidth="1"/>
    <col min="14342" max="14342" width="13.28515625" style="924" customWidth="1"/>
    <col min="14343" max="14591" width="9.140625" style="924"/>
    <col min="14592" max="14592" width="4.42578125" style="924" customWidth="1"/>
    <col min="14593" max="14593" width="7.85546875" style="924" customWidth="1"/>
    <col min="14594" max="14594" width="8.42578125" style="924" customWidth="1"/>
    <col min="14595" max="14595" width="40.140625" style="924" customWidth="1"/>
    <col min="14596" max="14596" width="13.5703125" style="924" customWidth="1"/>
    <col min="14597" max="14597" width="10.85546875" style="924" customWidth="1"/>
    <col min="14598" max="14598" width="13.28515625" style="924" customWidth="1"/>
    <col min="14599" max="14847" width="9.140625" style="924"/>
    <col min="14848" max="14848" width="4.42578125" style="924" customWidth="1"/>
    <col min="14849" max="14849" width="7.85546875" style="924" customWidth="1"/>
    <col min="14850" max="14850" width="8.42578125" style="924" customWidth="1"/>
    <col min="14851" max="14851" width="40.140625" style="924" customWidth="1"/>
    <col min="14852" max="14852" width="13.5703125" style="924" customWidth="1"/>
    <col min="14853" max="14853" width="10.85546875" style="924" customWidth="1"/>
    <col min="14854" max="14854" width="13.28515625" style="924" customWidth="1"/>
    <col min="14855" max="15103" width="9.140625" style="924"/>
    <col min="15104" max="15104" width="4.42578125" style="924" customWidth="1"/>
    <col min="15105" max="15105" width="7.85546875" style="924" customWidth="1"/>
    <col min="15106" max="15106" width="8.42578125" style="924" customWidth="1"/>
    <col min="15107" max="15107" width="40.140625" style="924" customWidth="1"/>
    <col min="15108" max="15108" width="13.5703125" style="924" customWidth="1"/>
    <col min="15109" max="15109" width="10.85546875" style="924" customWidth="1"/>
    <col min="15110" max="15110" width="13.28515625" style="924" customWidth="1"/>
    <col min="15111" max="15359" width="9.140625" style="924"/>
    <col min="15360" max="15360" width="4.42578125" style="924" customWidth="1"/>
    <col min="15361" max="15361" width="7.85546875" style="924" customWidth="1"/>
    <col min="15362" max="15362" width="8.42578125" style="924" customWidth="1"/>
    <col min="15363" max="15363" width="40.140625" style="924" customWidth="1"/>
    <col min="15364" max="15364" width="13.5703125" style="924" customWidth="1"/>
    <col min="15365" max="15365" width="10.85546875" style="924" customWidth="1"/>
    <col min="15366" max="15366" width="13.28515625" style="924" customWidth="1"/>
    <col min="15367" max="15615" width="9.140625" style="924"/>
    <col min="15616" max="15616" width="4.42578125" style="924" customWidth="1"/>
    <col min="15617" max="15617" width="7.85546875" style="924" customWidth="1"/>
    <col min="15618" max="15618" width="8.42578125" style="924" customWidth="1"/>
    <col min="15619" max="15619" width="40.140625" style="924" customWidth="1"/>
    <col min="15620" max="15620" width="13.5703125" style="924" customWidth="1"/>
    <col min="15621" max="15621" width="10.85546875" style="924" customWidth="1"/>
    <col min="15622" max="15622" width="13.28515625" style="924" customWidth="1"/>
    <col min="15623" max="15871" width="9.140625" style="924"/>
    <col min="15872" max="15872" width="4.42578125" style="924" customWidth="1"/>
    <col min="15873" max="15873" width="7.85546875" style="924" customWidth="1"/>
    <col min="15874" max="15874" width="8.42578125" style="924" customWidth="1"/>
    <col min="15875" max="15875" width="40.140625" style="924" customWidth="1"/>
    <col min="15876" max="15876" width="13.5703125" style="924" customWidth="1"/>
    <col min="15877" max="15877" width="10.85546875" style="924" customWidth="1"/>
    <col min="15878" max="15878" width="13.28515625" style="924" customWidth="1"/>
    <col min="15879" max="16127" width="9.140625" style="924"/>
    <col min="16128" max="16128" width="4.42578125" style="924" customWidth="1"/>
    <col min="16129" max="16129" width="7.85546875" style="924" customWidth="1"/>
    <col min="16130" max="16130" width="8.42578125" style="924" customWidth="1"/>
    <col min="16131" max="16131" width="40.140625" style="924" customWidth="1"/>
    <col min="16132" max="16132" width="13.5703125" style="924" customWidth="1"/>
    <col min="16133" max="16133" width="10.85546875" style="924" customWidth="1"/>
    <col min="16134" max="16134" width="13.28515625" style="924" customWidth="1"/>
    <col min="16135" max="16384" width="9.140625" style="924"/>
  </cols>
  <sheetData>
    <row r="1" spans="1:10" s="760" customFormat="1" ht="27.75" customHeight="1" x14ac:dyDescent="0.2">
      <c r="E1" s="1510" t="s">
        <v>1121</v>
      </c>
      <c r="F1" s="1510"/>
      <c r="G1" s="1510"/>
      <c r="H1" s="1510"/>
      <c r="I1" s="1510"/>
    </row>
    <row r="2" spans="1:10" s="760" customFormat="1" ht="39" customHeight="1" x14ac:dyDescent="0.2">
      <c r="A2" s="1679" t="s">
        <v>1103</v>
      </c>
      <c r="B2" s="1679"/>
      <c r="C2" s="1679"/>
      <c r="D2" s="1679"/>
      <c r="E2" s="1679"/>
      <c r="F2" s="1679"/>
      <c r="G2" s="1679"/>
      <c r="H2" s="1679"/>
      <c r="I2" s="1679"/>
    </row>
    <row r="3" spans="1:10" s="760" customFormat="1" ht="22.5" customHeight="1" x14ac:dyDescent="0.2">
      <c r="A3" s="1511" t="s">
        <v>1044</v>
      </c>
      <c r="B3" s="1511"/>
      <c r="C3" s="1511"/>
      <c r="D3" s="1511"/>
      <c r="E3" s="1511"/>
      <c r="F3" s="1511"/>
      <c r="G3" s="1511"/>
      <c r="H3" s="1511"/>
      <c r="I3" s="1511"/>
    </row>
    <row r="4" spans="1:10" ht="59.25" customHeight="1" x14ac:dyDescent="0.2">
      <c r="A4" s="1035" t="s">
        <v>0</v>
      </c>
      <c r="B4" s="1035" t="s">
        <v>1</v>
      </c>
      <c r="C4" s="1035" t="s">
        <v>104</v>
      </c>
      <c r="D4" s="1035" t="s">
        <v>46</v>
      </c>
      <c r="E4" s="1035" t="s">
        <v>1050</v>
      </c>
      <c r="F4" s="1035" t="s">
        <v>1023</v>
      </c>
      <c r="G4" s="1384" t="s">
        <v>1020</v>
      </c>
      <c r="H4" s="1384" t="s">
        <v>1049</v>
      </c>
      <c r="I4" s="1065" t="s">
        <v>1051</v>
      </c>
    </row>
    <row r="5" spans="1:10" x14ac:dyDescent="0.2">
      <c r="A5" s="1070" t="s">
        <v>6</v>
      </c>
      <c r="B5" s="1070"/>
      <c r="C5" s="1070"/>
      <c r="D5" s="1071" t="s">
        <v>7</v>
      </c>
      <c r="E5" s="1072">
        <f>+E6</f>
        <v>7789.5300000000007</v>
      </c>
      <c r="F5" s="1072">
        <f>+F6</f>
        <v>7789.5300000000007</v>
      </c>
      <c r="G5" s="1073">
        <f>F5/E5</f>
        <v>1</v>
      </c>
      <c r="H5" s="1072">
        <f>H6</f>
        <v>0</v>
      </c>
      <c r="I5" s="1072">
        <f>I6</f>
        <v>0</v>
      </c>
      <c r="J5" s="1061"/>
    </row>
    <row r="6" spans="1:10" ht="15" x14ac:dyDescent="0.2">
      <c r="A6" s="757"/>
      <c r="B6" s="1078" t="s">
        <v>8</v>
      </c>
      <c r="C6" s="1079"/>
      <c r="D6" s="1080" t="s">
        <v>9</v>
      </c>
      <c r="E6" s="1081">
        <f>SUM(E7:E9)</f>
        <v>7789.5300000000007</v>
      </c>
      <c r="F6" s="1081">
        <f>SUM(F7:F9)</f>
        <v>7789.5300000000007</v>
      </c>
      <c r="G6" s="1082">
        <f>F6/E6</f>
        <v>1</v>
      </c>
      <c r="H6" s="1081">
        <f>SUM(H7:H9)</f>
        <v>0</v>
      </c>
      <c r="I6" s="1081">
        <f>SUM(I7:I9)</f>
        <v>0</v>
      </c>
      <c r="J6" s="1061"/>
    </row>
    <row r="7" spans="1:10" x14ac:dyDescent="0.2">
      <c r="A7" s="758"/>
      <c r="B7" s="758"/>
      <c r="C7" s="759" t="s">
        <v>430</v>
      </c>
      <c r="D7" s="1062" t="s">
        <v>11</v>
      </c>
      <c r="E7" s="1063">
        <v>6510.81</v>
      </c>
      <c r="F7" s="1063">
        <v>6510.81</v>
      </c>
      <c r="G7" s="1068">
        <f>F7/E7</f>
        <v>1</v>
      </c>
      <c r="H7" s="1067">
        <v>0</v>
      </c>
      <c r="I7" s="1067">
        <v>0</v>
      </c>
      <c r="J7" s="1061"/>
    </row>
    <row r="8" spans="1:10" x14ac:dyDescent="0.2">
      <c r="A8" s="758"/>
      <c r="B8" s="758"/>
      <c r="C8" s="759" t="s">
        <v>272</v>
      </c>
      <c r="D8" s="1062" t="s">
        <v>12</v>
      </c>
      <c r="E8" s="1063">
        <v>1119.21</v>
      </c>
      <c r="F8" s="1063">
        <v>1119.21</v>
      </c>
      <c r="G8" s="1068">
        <f t="shared" ref="G8:G9" si="0">F8/E8</f>
        <v>1</v>
      </c>
      <c r="H8" s="1067">
        <v>0</v>
      </c>
      <c r="I8" s="1067">
        <v>0</v>
      </c>
      <c r="J8" s="1061"/>
    </row>
    <row r="9" spans="1:10" x14ac:dyDescent="0.2">
      <c r="A9" s="758"/>
      <c r="B9" s="758"/>
      <c r="C9" s="759" t="s">
        <v>276</v>
      </c>
      <c r="D9" s="1062" t="s">
        <v>13</v>
      </c>
      <c r="E9" s="1063">
        <v>159.51</v>
      </c>
      <c r="F9" s="1063">
        <v>159.51</v>
      </c>
      <c r="G9" s="1068">
        <f t="shared" si="0"/>
        <v>1</v>
      </c>
      <c r="H9" s="1067">
        <v>0</v>
      </c>
      <c r="I9" s="1067">
        <v>0</v>
      </c>
      <c r="J9" s="1061"/>
    </row>
    <row r="10" spans="1:10" x14ac:dyDescent="0.2">
      <c r="A10" s="1074" t="s">
        <v>434</v>
      </c>
      <c r="B10" s="1074"/>
      <c r="C10" s="1074"/>
      <c r="D10" s="1075" t="s">
        <v>435</v>
      </c>
      <c r="E10" s="1072">
        <f>E11</f>
        <v>3692</v>
      </c>
      <c r="F10" s="1072">
        <f t="shared" ref="F10:I10" si="1">F11</f>
        <v>3691.56</v>
      </c>
      <c r="G10" s="1073">
        <f>F10/E10</f>
        <v>0.99988082340195017</v>
      </c>
      <c r="H10" s="1072">
        <f t="shared" si="1"/>
        <v>0</v>
      </c>
      <c r="I10" s="1072">
        <f t="shared" si="1"/>
        <v>0</v>
      </c>
      <c r="J10" s="1061"/>
    </row>
    <row r="11" spans="1:10" ht="15" x14ac:dyDescent="0.2">
      <c r="A11" s="757"/>
      <c r="B11" s="1078" t="s">
        <v>436</v>
      </c>
      <c r="C11" s="1079"/>
      <c r="D11" s="1080" t="s">
        <v>9</v>
      </c>
      <c r="E11" s="1081">
        <f>SUM(E12:E13)</f>
        <v>3692</v>
      </c>
      <c r="F11" s="1081">
        <f>SUM(F12:F13)</f>
        <v>3691.56</v>
      </c>
      <c r="G11" s="1084">
        <f>F11/E11</f>
        <v>0.99988082340195017</v>
      </c>
      <c r="H11" s="1081">
        <f>SUM(H12:H13)</f>
        <v>0</v>
      </c>
      <c r="I11" s="1081">
        <f>SUM(I12:I13)</f>
        <v>0</v>
      </c>
      <c r="J11" s="1061"/>
    </row>
    <row r="12" spans="1:10" x14ac:dyDescent="0.2">
      <c r="A12" s="758"/>
      <c r="B12" s="758"/>
      <c r="C12" s="759" t="s">
        <v>272</v>
      </c>
      <c r="D12" s="1062" t="s">
        <v>12</v>
      </c>
      <c r="E12" s="1063">
        <v>542</v>
      </c>
      <c r="F12" s="1063">
        <v>541.55999999999995</v>
      </c>
      <c r="G12" s="1068">
        <f>F12/E12</f>
        <v>0.99918819188191876</v>
      </c>
      <c r="H12" s="1067">
        <v>0</v>
      </c>
      <c r="I12" s="1067">
        <v>0</v>
      </c>
      <c r="J12" s="1061"/>
    </row>
    <row r="13" spans="1:10" x14ac:dyDescent="0.2">
      <c r="A13" s="758"/>
      <c r="B13" s="758"/>
      <c r="C13" s="759" t="s">
        <v>277</v>
      </c>
      <c r="D13" s="1062" t="s">
        <v>25</v>
      </c>
      <c r="E13" s="1063">
        <v>3150</v>
      </c>
      <c r="F13" s="1063">
        <v>3150</v>
      </c>
      <c r="G13" s="1068">
        <f t="shared" ref="G13" si="2">F13/E13</f>
        <v>1</v>
      </c>
      <c r="H13" s="1067">
        <v>0</v>
      </c>
      <c r="I13" s="1067">
        <v>0</v>
      </c>
      <c r="J13" s="1061"/>
    </row>
    <row r="14" spans="1:10" x14ac:dyDescent="0.2">
      <c r="A14" s="1074" t="s">
        <v>475</v>
      </c>
      <c r="B14" s="1074"/>
      <c r="C14" s="1074"/>
      <c r="D14" s="1075" t="s">
        <v>476</v>
      </c>
      <c r="E14" s="1072" t="str">
        <f>E15</f>
        <v>3 150,00</v>
      </c>
      <c r="F14" s="1072">
        <f>F15</f>
        <v>0</v>
      </c>
      <c r="G14" s="1073">
        <f t="shared" ref="G14:G22" si="3">F14/E14</f>
        <v>0</v>
      </c>
      <c r="H14" s="1072">
        <f>H15</f>
        <v>0</v>
      </c>
      <c r="I14" s="1072">
        <f>I15</f>
        <v>0</v>
      </c>
      <c r="J14" s="1061"/>
    </row>
    <row r="15" spans="1:10" ht="15" x14ac:dyDescent="0.2">
      <c r="A15" s="757"/>
      <c r="B15" s="1078" t="s">
        <v>477</v>
      </c>
      <c r="C15" s="1079"/>
      <c r="D15" s="1080" t="s">
        <v>478</v>
      </c>
      <c r="E15" s="1081" t="str">
        <f>E16</f>
        <v>3 150,00</v>
      </c>
      <c r="F15" s="1081">
        <f>F16</f>
        <v>0</v>
      </c>
      <c r="G15" s="1084">
        <f t="shared" si="3"/>
        <v>0</v>
      </c>
      <c r="H15" s="1081">
        <f>H16</f>
        <v>0</v>
      </c>
      <c r="I15" s="1081">
        <f>I16</f>
        <v>0</v>
      </c>
      <c r="J15" s="1061"/>
    </row>
    <row r="16" spans="1:10" x14ac:dyDescent="0.2">
      <c r="A16" s="758"/>
      <c r="B16" s="758"/>
      <c r="C16" s="759" t="s">
        <v>277</v>
      </c>
      <c r="D16" s="1062" t="s">
        <v>25</v>
      </c>
      <c r="E16" s="1063" t="s">
        <v>437</v>
      </c>
      <c r="F16" s="1063">
        <v>0</v>
      </c>
      <c r="G16" s="1068">
        <f t="shared" si="3"/>
        <v>0</v>
      </c>
      <c r="H16" s="1067">
        <v>0</v>
      </c>
      <c r="I16" s="1067">
        <v>0</v>
      </c>
      <c r="J16" s="1061"/>
    </row>
    <row r="17" spans="1:10" x14ac:dyDescent="0.2">
      <c r="A17" s="1074" t="s">
        <v>146</v>
      </c>
      <c r="B17" s="1074"/>
      <c r="C17" s="1074"/>
      <c r="D17" s="1075" t="s">
        <v>19</v>
      </c>
      <c r="E17" s="1072">
        <f>E18+E23+E29+E31</f>
        <v>3067321.52</v>
      </c>
      <c r="F17" s="1072">
        <f>F18+F23+F29+F31</f>
        <v>2985380.6799999997</v>
      </c>
      <c r="G17" s="1073">
        <f t="shared" si="3"/>
        <v>0.97328586538264161</v>
      </c>
      <c r="H17" s="1072">
        <f>H18+H23+H29+H31</f>
        <v>212783.22</v>
      </c>
      <c r="I17" s="1072">
        <f>I18+I23+I29+I31</f>
        <v>0</v>
      </c>
      <c r="J17" s="1061"/>
    </row>
    <row r="18" spans="1:10" ht="15" x14ac:dyDescent="0.2">
      <c r="A18" s="757"/>
      <c r="B18" s="1078" t="s">
        <v>482</v>
      </c>
      <c r="C18" s="1079"/>
      <c r="D18" s="1080" t="s">
        <v>20</v>
      </c>
      <c r="E18" s="1081">
        <f>SUM(E19:E22)</f>
        <v>116009.51999999999</v>
      </c>
      <c r="F18" s="1081">
        <f>SUM(F19:F22)</f>
        <v>116009.51999999999</v>
      </c>
      <c r="G18" s="1084">
        <f t="shared" si="3"/>
        <v>1</v>
      </c>
      <c r="H18" s="1081">
        <f>SUM(H19:H22)</f>
        <v>8870.42</v>
      </c>
      <c r="I18" s="1081">
        <f>SUM(I19:I22)</f>
        <v>0</v>
      </c>
      <c r="J18" s="1061"/>
    </row>
    <row r="19" spans="1:10" x14ac:dyDescent="0.2">
      <c r="A19" s="758"/>
      <c r="B19" s="758"/>
      <c r="C19" s="759" t="s">
        <v>430</v>
      </c>
      <c r="D19" s="1062" t="s">
        <v>11</v>
      </c>
      <c r="E19" s="1063">
        <v>90025</v>
      </c>
      <c r="F19" s="1063">
        <v>90025</v>
      </c>
      <c r="G19" s="1068">
        <f t="shared" si="3"/>
        <v>1</v>
      </c>
      <c r="H19" s="1067">
        <v>0</v>
      </c>
      <c r="I19" s="1067">
        <v>0</v>
      </c>
      <c r="J19" s="1061"/>
    </row>
    <row r="20" spans="1:10" x14ac:dyDescent="0.2">
      <c r="A20" s="758"/>
      <c r="B20" s="758"/>
      <c r="C20" s="759" t="s">
        <v>484</v>
      </c>
      <c r="D20" s="1062" t="s">
        <v>485</v>
      </c>
      <c r="E20" s="1063">
        <v>6940.5</v>
      </c>
      <c r="F20" s="1063">
        <v>6940.5</v>
      </c>
      <c r="G20" s="1068">
        <f t="shared" si="3"/>
        <v>1</v>
      </c>
      <c r="H20" s="1067">
        <v>7414.27</v>
      </c>
      <c r="I20" s="1067">
        <v>0</v>
      </c>
      <c r="J20" s="1061"/>
    </row>
    <row r="21" spans="1:10" x14ac:dyDescent="0.2">
      <c r="A21" s="758"/>
      <c r="B21" s="758"/>
      <c r="C21" s="759" t="s">
        <v>272</v>
      </c>
      <c r="D21" s="1062" t="s">
        <v>12</v>
      </c>
      <c r="E21" s="1063">
        <v>16668.37</v>
      </c>
      <c r="F21" s="1063">
        <v>16668.37</v>
      </c>
      <c r="G21" s="1068">
        <f t="shared" si="3"/>
        <v>1</v>
      </c>
      <c r="H21" s="1067">
        <v>1274.5</v>
      </c>
      <c r="I21" s="1067">
        <v>0</v>
      </c>
      <c r="J21" s="1061"/>
    </row>
    <row r="22" spans="1:10" x14ac:dyDescent="0.2">
      <c r="A22" s="758"/>
      <c r="B22" s="758"/>
      <c r="C22" s="759" t="s">
        <v>276</v>
      </c>
      <c r="D22" s="1062" t="s">
        <v>13</v>
      </c>
      <c r="E22" s="1063">
        <v>2375.65</v>
      </c>
      <c r="F22" s="1063">
        <v>2375.65</v>
      </c>
      <c r="G22" s="1068">
        <f t="shared" si="3"/>
        <v>1</v>
      </c>
      <c r="H22" s="1067">
        <v>181.65</v>
      </c>
      <c r="I22" s="1067">
        <v>0</v>
      </c>
      <c r="J22" s="1061"/>
    </row>
    <row r="23" spans="1:10" ht="15" x14ac:dyDescent="0.2">
      <c r="A23" s="757"/>
      <c r="B23" s="1078" t="s">
        <v>147</v>
      </c>
      <c r="C23" s="1079"/>
      <c r="D23" s="1080" t="s">
        <v>496</v>
      </c>
      <c r="E23" s="1081">
        <f>E24+E25+E26+E27+E28</f>
        <v>2817912</v>
      </c>
      <c r="F23" s="1081">
        <f>F24+F25+F26+F27+F28</f>
        <v>2774015.07</v>
      </c>
      <c r="G23" s="1084">
        <f>F23/E23</f>
        <v>0.98442217854922365</v>
      </c>
      <c r="H23" s="1081">
        <f>H24+H25+H26+H27+H28</f>
        <v>203912.8</v>
      </c>
      <c r="I23" s="1081">
        <f>I24+I25+I26+I27+I28</f>
        <v>0</v>
      </c>
      <c r="J23" s="1061"/>
    </row>
    <row r="24" spans="1:10" x14ac:dyDescent="0.2">
      <c r="A24" s="758"/>
      <c r="B24" s="758"/>
      <c r="C24" s="759" t="s">
        <v>430</v>
      </c>
      <c r="D24" s="1062" t="s">
        <v>11</v>
      </c>
      <c r="E24" s="1063" t="s">
        <v>500</v>
      </c>
      <c r="F24" s="1063">
        <v>2173388.48</v>
      </c>
      <c r="G24" s="1068">
        <f t="shared" ref="G24:G28" si="4">F24/E24</f>
        <v>0.98710609334819399</v>
      </c>
      <c r="H24" s="1067">
        <v>0</v>
      </c>
      <c r="I24" s="1067">
        <v>0</v>
      </c>
      <c r="J24" s="1061"/>
    </row>
    <row r="25" spans="1:10" x14ac:dyDescent="0.2">
      <c r="A25" s="758"/>
      <c r="B25" s="758"/>
      <c r="C25" s="759" t="s">
        <v>484</v>
      </c>
      <c r="D25" s="1062" t="s">
        <v>485</v>
      </c>
      <c r="E25" s="1063" t="s">
        <v>501</v>
      </c>
      <c r="F25" s="1063">
        <v>162946.98000000001</v>
      </c>
      <c r="G25" s="1068">
        <f t="shared" si="4"/>
        <v>0.99980966756249312</v>
      </c>
      <c r="H25" s="1067">
        <v>171686.5</v>
      </c>
      <c r="I25" s="1067">
        <v>0</v>
      </c>
      <c r="J25" s="1061"/>
    </row>
    <row r="26" spans="1:10" x14ac:dyDescent="0.2">
      <c r="A26" s="758"/>
      <c r="B26" s="758"/>
      <c r="C26" s="759" t="s">
        <v>272</v>
      </c>
      <c r="D26" s="1062" t="s">
        <v>12</v>
      </c>
      <c r="E26" s="1063" t="s">
        <v>502</v>
      </c>
      <c r="F26" s="1063">
        <v>383883.08</v>
      </c>
      <c r="G26" s="1068">
        <f t="shared" si="4"/>
        <v>0.97289036443813681</v>
      </c>
      <c r="H26" s="1067">
        <v>29512.92</v>
      </c>
      <c r="I26" s="1067">
        <v>0</v>
      </c>
      <c r="J26" s="1061"/>
    </row>
    <row r="27" spans="1:10" x14ac:dyDescent="0.2">
      <c r="A27" s="758"/>
      <c r="B27" s="758"/>
      <c r="C27" s="759" t="s">
        <v>276</v>
      </c>
      <c r="D27" s="1062" t="s">
        <v>13</v>
      </c>
      <c r="E27" s="1063" t="s">
        <v>503</v>
      </c>
      <c r="F27" s="1063">
        <v>39676.53</v>
      </c>
      <c r="G27" s="1068">
        <f t="shared" si="4"/>
        <v>0.93189895715896276</v>
      </c>
      <c r="H27" s="1067">
        <v>2713.38</v>
      </c>
      <c r="I27" s="1067">
        <v>0</v>
      </c>
      <c r="J27" s="1061"/>
    </row>
    <row r="28" spans="1:10" x14ac:dyDescent="0.2">
      <c r="A28" s="758"/>
      <c r="B28" s="758"/>
      <c r="C28" s="759" t="s">
        <v>277</v>
      </c>
      <c r="D28" s="1062" t="s">
        <v>25</v>
      </c>
      <c r="E28" s="1063" t="s">
        <v>507</v>
      </c>
      <c r="F28" s="1063">
        <v>14120</v>
      </c>
      <c r="G28" s="1068">
        <f t="shared" si="4"/>
        <v>0.88249999999999995</v>
      </c>
      <c r="H28" s="1067">
        <v>0</v>
      </c>
      <c r="I28" s="1067">
        <v>0</v>
      </c>
      <c r="J28" s="1061"/>
    </row>
    <row r="29" spans="1:10" ht="15" x14ac:dyDescent="0.2">
      <c r="A29" s="757"/>
      <c r="B29" s="1078" t="s">
        <v>542</v>
      </c>
      <c r="C29" s="1079"/>
      <c r="D29" s="1080" t="s">
        <v>543</v>
      </c>
      <c r="E29" s="1081" t="str">
        <f>E30</f>
        <v>2 000,00</v>
      </c>
      <c r="F29" s="1081">
        <f>F30</f>
        <v>0</v>
      </c>
      <c r="G29" s="1084">
        <f>F29/E29</f>
        <v>0</v>
      </c>
      <c r="H29" s="1081">
        <f>H30</f>
        <v>0</v>
      </c>
      <c r="I29" s="1081">
        <f>I30</f>
        <v>0</v>
      </c>
      <c r="J29" s="1061"/>
    </row>
    <row r="30" spans="1:10" x14ac:dyDescent="0.2">
      <c r="A30" s="758"/>
      <c r="B30" s="758"/>
      <c r="C30" s="759" t="s">
        <v>277</v>
      </c>
      <c r="D30" s="1062" t="s">
        <v>25</v>
      </c>
      <c r="E30" s="1063" t="s">
        <v>442</v>
      </c>
      <c r="F30" s="1063">
        <v>0</v>
      </c>
      <c r="G30" s="1068">
        <f>F30/E30</f>
        <v>0</v>
      </c>
      <c r="H30" s="1067">
        <v>0</v>
      </c>
      <c r="I30" s="1067">
        <v>0</v>
      </c>
      <c r="J30" s="1061"/>
    </row>
    <row r="31" spans="1:10" ht="15" x14ac:dyDescent="0.2">
      <c r="A31" s="757"/>
      <c r="B31" s="1078" t="s">
        <v>546</v>
      </c>
      <c r="C31" s="1079"/>
      <c r="D31" s="1080" t="s">
        <v>9</v>
      </c>
      <c r="E31" s="1081" t="str">
        <f>E32</f>
        <v>131 400,00</v>
      </c>
      <c r="F31" s="1081">
        <f>F32</f>
        <v>95356.09</v>
      </c>
      <c r="G31" s="1084">
        <f>F31/E31</f>
        <v>0.72569322678843229</v>
      </c>
      <c r="H31" s="1081">
        <f>H32</f>
        <v>0</v>
      </c>
      <c r="I31" s="1081">
        <f>I32</f>
        <v>0</v>
      </c>
      <c r="J31" s="1061"/>
    </row>
    <row r="32" spans="1:10" x14ac:dyDescent="0.2">
      <c r="A32" s="758"/>
      <c r="B32" s="758"/>
      <c r="C32" s="759" t="s">
        <v>548</v>
      </c>
      <c r="D32" s="1062" t="s">
        <v>549</v>
      </c>
      <c r="E32" s="1063" t="s">
        <v>550</v>
      </c>
      <c r="F32" s="1063">
        <v>95356.09</v>
      </c>
      <c r="G32" s="1068">
        <f t="shared" ref="G32" si="5">F32/E32</f>
        <v>0.72569322678843229</v>
      </c>
      <c r="H32" s="1067">
        <v>0</v>
      </c>
      <c r="I32" s="1067">
        <v>0</v>
      </c>
      <c r="J32" s="1061"/>
    </row>
    <row r="33" spans="1:10" ht="22.5" x14ac:dyDescent="0.2">
      <c r="A33" s="1074" t="s">
        <v>551</v>
      </c>
      <c r="B33" s="1074"/>
      <c r="C33" s="1074"/>
      <c r="D33" s="1075" t="s">
        <v>552</v>
      </c>
      <c r="E33" s="1072">
        <f>E34+E38+E42</f>
        <v>29773.96</v>
      </c>
      <c r="F33" s="1072">
        <f>F34+F38+F42</f>
        <v>24893.25</v>
      </c>
      <c r="G33" s="1073">
        <f>F33/E33</f>
        <v>0.83607454298991468</v>
      </c>
      <c r="H33" s="1072">
        <f>H34+H38+H42</f>
        <v>0</v>
      </c>
      <c r="I33" s="1072">
        <f>I34+I38+I42</f>
        <v>0</v>
      </c>
      <c r="J33" s="1061"/>
    </row>
    <row r="34" spans="1:10" ht="22.5" x14ac:dyDescent="0.2">
      <c r="A34" s="757"/>
      <c r="B34" s="1078" t="s">
        <v>553</v>
      </c>
      <c r="C34" s="1079"/>
      <c r="D34" s="1080" t="s">
        <v>554</v>
      </c>
      <c r="E34" s="1081">
        <f>E35+E36+E37</f>
        <v>2930</v>
      </c>
      <c r="F34" s="1081">
        <f t="shared" ref="F34:I34" si="6">F35+F36+F37</f>
        <v>2930</v>
      </c>
      <c r="G34" s="1084">
        <f>F34/E34</f>
        <v>1</v>
      </c>
      <c r="H34" s="1081">
        <f t="shared" si="6"/>
        <v>0</v>
      </c>
      <c r="I34" s="1081">
        <f t="shared" si="6"/>
        <v>0</v>
      </c>
      <c r="J34" s="1061"/>
    </row>
    <row r="35" spans="1:10" x14ac:dyDescent="0.2">
      <c r="A35" s="758"/>
      <c r="B35" s="758"/>
      <c r="C35" s="759" t="s">
        <v>430</v>
      </c>
      <c r="D35" s="1062" t="s">
        <v>11</v>
      </c>
      <c r="E35" s="1063" t="s">
        <v>555</v>
      </c>
      <c r="F35" s="1063">
        <v>2449</v>
      </c>
      <c r="G35" s="1068">
        <f>F35/E35</f>
        <v>1</v>
      </c>
      <c r="H35" s="1067">
        <v>0</v>
      </c>
      <c r="I35" s="1067">
        <v>0</v>
      </c>
      <c r="J35" s="1061"/>
    </row>
    <row r="36" spans="1:10" x14ac:dyDescent="0.2">
      <c r="A36" s="758"/>
      <c r="B36" s="758"/>
      <c r="C36" s="759" t="s">
        <v>272</v>
      </c>
      <c r="D36" s="1062" t="s">
        <v>12</v>
      </c>
      <c r="E36" s="1063" t="s">
        <v>556</v>
      </c>
      <c r="F36" s="1063">
        <v>421</v>
      </c>
      <c r="G36" s="1068">
        <f t="shared" ref="G36:G37" si="7">F36/E36</f>
        <v>1</v>
      </c>
      <c r="H36" s="1067">
        <v>0</v>
      </c>
      <c r="I36" s="1067">
        <v>0</v>
      </c>
      <c r="J36" s="1061"/>
    </row>
    <row r="37" spans="1:10" x14ac:dyDescent="0.2">
      <c r="A37" s="758"/>
      <c r="B37" s="758"/>
      <c r="C37" s="759" t="s">
        <v>276</v>
      </c>
      <c r="D37" s="1062" t="s">
        <v>13</v>
      </c>
      <c r="E37" s="1063" t="s">
        <v>557</v>
      </c>
      <c r="F37" s="1063">
        <v>60</v>
      </c>
      <c r="G37" s="1068">
        <f t="shared" si="7"/>
        <v>1</v>
      </c>
      <c r="H37" s="1067">
        <v>0</v>
      </c>
      <c r="I37" s="1067">
        <v>0</v>
      </c>
      <c r="J37" s="1061"/>
    </row>
    <row r="38" spans="1:10" ht="33.75" x14ac:dyDescent="0.2">
      <c r="A38" s="757"/>
      <c r="B38" s="1078" t="s">
        <v>558</v>
      </c>
      <c r="C38" s="1079"/>
      <c r="D38" s="1080" t="s">
        <v>23</v>
      </c>
      <c r="E38" s="1081">
        <f>E39+E40+E41</f>
        <v>18986.89</v>
      </c>
      <c r="F38" s="1081">
        <f>F39+F40+F41</f>
        <v>14106.18</v>
      </c>
      <c r="G38" s="1084">
        <f>F38/E38</f>
        <v>0.74294315709418446</v>
      </c>
      <c r="H38" s="1081">
        <v>0</v>
      </c>
      <c r="I38" s="1081">
        <v>0</v>
      </c>
      <c r="J38" s="1061"/>
    </row>
    <row r="39" spans="1:10" x14ac:dyDescent="0.2">
      <c r="A39" s="758"/>
      <c r="B39" s="758"/>
      <c r="C39" s="759" t="s">
        <v>272</v>
      </c>
      <c r="D39" s="1062" t="s">
        <v>12</v>
      </c>
      <c r="E39" s="1063" t="s">
        <v>561</v>
      </c>
      <c r="F39" s="1063">
        <v>1643.39</v>
      </c>
      <c r="G39" s="1068">
        <f t="shared" ref="G39:G41" si="8">F39/E39</f>
        <v>0.76322083567477705</v>
      </c>
      <c r="H39" s="1067">
        <v>0</v>
      </c>
      <c r="I39" s="1067">
        <v>0</v>
      </c>
      <c r="J39" s="1061"/>
    </row>
    <row r="40" spans="1:10" x14ac:dyDescent="0.2">
      <c r="A40" s="758"/>
      <c r="B40" s="758"/>
      <c r="C40" s="759" t="s">
        <v>276</v>
      </c>
      <c r="D40" s="1062" t="s">
        <v>13</v>
      </c>
      <c r="E40" s="1063" t="s">
        <v>562</v>
      </c>
      <c r="F40" s="1063">
        <v>182.79</v>
      </c>
      <c r="G40" s="1068">
        <f t="shared" si="8"/>
        <v>0.70942327097725677</v>
      </c>
      <c r="H40" s="1067">
        <v>0</v>
      </c>
      <c r="I40" s="1067">
        <v>0</v>
      </c>
      <c r="J40" s="1061"/>
    </row>
    <row r="41" spans="1:10" x14ac:dyDescent="0.2">
      <c r="A41" s="758"/>
      <c r="B41" s="758"/>
      <c r="C41" s="759" t="s">
        <v>277</v>
      </c>
      <c r="D41" s="1062" t="s">
        <v>25</v>
      </c>
      <c r="E41" s="1063" t="s">
        <v>563</v>
      </c>
      <c r="F41" s="1063">
        <v>12280</v>
      </c>
      <c r="G41" s="1068">
        <f t="shared" si="8"/>
        <v>0.74083011583011582</v>
      </c>
      <c r="H41" s="1067">
        <v>0</v>
      </c>
      <c r="I41" s="1067">
        <v>0</v>
      </c>
      <c r="J41" s="1061"/>
    </row>
    <row r="42" spans="1:10" ht="15" x14ac:dyDescent="0.2">
      <c r="A42" s="757"/>
      <c r="B42" s="1078" t="s">
        <v>566</v>
      </c>
      <c r="C42" s="1079"/>
      <c r="D42" s="1080" t="s">
        <v>26</v>
      </c>
      <c r="E42" s="1081">
        <f>E43+E44+E45</f>
        <v>7857.07</v>
      </c>
      <c r="F42" s="1081">
        <f>F43+F44+F45</f>
        <v>7857.07</v>
      </c>
      <c r="G42" s="1084">
        <f>F42/E42</f>
        <v>1</v>
      </c>
      <c r="H42" s="1081">
        <v>0</v>
      </c>
      <c r="I42" s="1081">
        <v>0</v>
      </c>
      <c r="J42" s="1061"/>
    </row>
    <row r="43" spans="1:10" x14ac:dyDescent="0.2">
      <c r="A43" s="758"/>
      <c r="B43" s="758"/>
      <c r="C43" s="759" t="s">
        <v>272</v>
      </c>
      <c r="D43" s="1062" t="s">
        <v>12</v>
      </c>
      <c r="E43" s="1063" t="s">
        <v>569</v>
      </c>
      <c r="F43" s="1063">
        <v>905.92</v>
      </c>
      <c r="G43" s="1068">
        <f t="shared" ref="G43:G50" si="9">F43/E43</f>
        <v>1</v>
      </c>
      <c r="H43" s="1067">
        <v>0</v>
      </c>
      <c r="I43" s="1067">
        <v>0</v>
      </c>
      <c r="J43" s="1061"/>
    </row>
    <row r="44" spans="1:10" x14ac:dyDescent="0.2">
      <c r="A44" s="758"/>
      <c r="B44" s="758"/>
      <c r="C44" s="759" t="s">
        <v>276</v>
      </c>
      <c r="D44" s="1062" t="s">
        <v>13</v>
      </c>
      <c r="E44" s="1063" t="s">
        <v>570</v>
      </c>
      <c r="F44" s="1063">
        <v>91.15</v>
      </c>
      <c r="G44" s="1068">
        <f t="shared" si="9"/>
        <v>1</v>
      </c>
      <c r="H44" s="1067">
        <v>0</v>
      </c>
      <c r="I44" s="1067">
        <v>0</v>
      </c>
      <c r="J44" s="1061"/>
    </row>
    <row r="45" spans="1:10" x14ac:dyDescent="0.2">
      <c r="A45" s="758"/>
      <c r="B45" s="758"/>
      <c r="C45" s="759" t="s">
        <v>277</v>
      </c>
      <c r="D45" s="1062" t="s">
        <v>25</v>
      </c>
      <c r="E45" s="1063" t="s">
        <v>571</v>
      </c>
      <c r="F45" s="1063">
        <v>6860</v>
      </c>
      <c r="G45" s="1068">
        <f t="shared" si="9"/>
        <v>1</v>
      </c>
      <c r="H45" s="1067">
        <v>0</v>
      </c>
      <c r="I45" s="1067">
        <v>0</v>
      </c>
      <c r="J45" s="1061"/>
    </row>
    <row r="46" spans="1:10" ht="24" customHeight="1" x14ac:dyDescent="0.2">
      <c r="A46" s="1074" t="s">
        <v>152</v>
      </c>
      <c r="B46" s="1074"/>
      <c r="C46" s="1074"/>
      <c r="D46" s="1075" t="s">
        <v>81</v>
      </c>
      <c r="E46" s="1072">
        <f>E47</f>
        <v>31573</v>
      </c>
      <c r="F46" s="1072">
        <f>F47</f>
        <v>31526.16</v>
      </c>
      <c r="G46" s="1073">
        <f t="shared" si="9"/>
        <v>0.99851645393215727</v>
      </c>
      <c r="H46" s="1072">
        <v>0</v>
      </c>
      <c r="I46" s="1072">
        <v>0</v>
      </c>
      <c r="J46" s="1061"/>
    </row>
    <row r="47" spans="1:10" ht="15" x14ac:dyDescent="0.2">
      <c r="A47" s="757"/>
      <c r="B47" s="1078" t="s">
        <v>157</v>
      </c>
      <c r="C47" s="1079"/>
      <c r="D47" s="1080" t="s">
        <v>82</v>
      </c>
      <c r="E47" s="1081">
        <f>SUM(E48:E50)</f>
        <v>31573</v>
      </c>
      <c r="F47" s="1081">
        <f>SUM(F48:F50)</f>
        <v>31526.16</v>
      </c>
      <c r="G47" s="1084">
        <f t="shared" si="9"/>
        <v>0.99851645393215727</v>
      </c>
      <c r="H47" s="1081">
        <f>SUM(H48:H50)</f>
        <v>0</v>
      </c>
      <c r="I47" s="1081">
        <f>SUM(I48:I50)</f>
        <v>0</v>
      </c>
      <c r="J47" s="1061"/>
    </row>
    <row r="48" spans="1:10" x14ac:dyDescent="0.2">
      <c r="A48" s="758"/>
      <c r="B48" s="758"/>
      <c r="C48" s="759" t="s">
        <v>272</v>
      </c>
      <c r="D48" s="1062" t="s">
        <v>12</v>
      </c>
      <c r="E48" s="1063">
        <v>4539</v>
      </c>
      <c r="F48" s="1063">
        <v>4538.16</v>
      </c>
      <c r="G48" s="1068">
        <f t="shared" si="9"/>
        <v>0.99981493721083936</v>
      </c>
      <c r="H48" s="1067">
        <v>0</v>
      </c>
      <c r="I48" s="1067">
        <v>0</v>
      </c>
      <c r="J48" s="1061"/>
    </row>
    <row r="49" spans="1:10" x14ac:dyDescent="0.2">
      <c r="A49" s="758"/>
      <c r="B49" s="758"/>
      <c r="C49" s="759" t="s">
        <v>276</v>
      </c>
      <c r="D49" s="1062" t="s">
        <v>13</v>
      </c>
      <c r="E49" s="1063">
        <v>634</v>
      </c>
      <c r="F49" s="1063">
        <v>588</v>
      </c>
      <c r="G49" s="1068">
        <f t="shared" si="9"/>
        <v>0.9274447949526814</v>
      </c>
      <c r="H49" s="1067">
        <v>0</v>
      </c>
      <c r="I49" s="1067">
        <v>0</v>
      </c>
      <c r="J49" s="1061"/>
    </row>
    <row r="50" spans="1:10" x14ac:dyDescent="0.2">
      <c r="A50" s="758"/>
      <c r="B50" s="758"/>
      <c r="C50" s="759" t="s">
        <v>277</v>
      </c>
      <c r="D50" s="1062" t="s">
        <v>25</v>
      </c>
      <c r="E50" s="1063">
        <v>26400</v>
      </c>
      <c r="F50" s="1063">
        <v>26400</v>
      </c>
      <c r="G50" s="1068">
        <f t="shared" si="9"/>
        <v>1</v>
      </c>
      <c r="H50" s="1067">
        <v>0</v>
      </c>
      <c r="I50" s="1067">
        <v>0</v>
      </c>
      <c r="J50" s="1061"/>
    </row>
    <row r="51" spans="1:10" x14ac:dyDescent="0.2">
      <c r="A51" s="1074" t="s">
        <v>163</v>
      </c>
      <c r="B51" s="1074"/>
      <c r="C51" s="1074"/>
      <c r="D51" s="1075" t="s">
        <v>27</v>
      </c>
      <c r="E51" s="1072">
        <f>E52+E58+E63+E69+E75+E81</f>
        <v>14308700</v>
      </c>
      <c r="F51" s="1072">
        <f>F52+F58+F63+F69+F75+F81</f>
        <v>14270910.410000002</v>
      </c>
      <c r="G51" s="1073">
        <f>F51/E51</f>
        <v>0.99735897810423046</v>
      </c>
      <c r="H51" s="1072">
        <f>H52+H58+H63+H69+H75+H81</f>
        <v>1517039.4200000002</v>
      </c>
      <c r="I51" s="1072">
        <f>I52+I58+I63+I69+I75+I81</f>
        <v>0</v>
      </c>
      <c r="J51" s="1061"/>
    </row>
    <row r="52" spans="1:10" ht="15" x14ac:dyDescent="0.2">
      <c r="A52" s="757"/>
      <c r="B52" s="1078" t="s">
        <v>606</v>
      </c>
      <c r="C52" s="1079"/>
      <c r="D52" s="1080" t="s">
        <v>28</v>
      </c>
      <c r="E52" s="1081">
        <f>E53+E54+E55+E56+E57</f>
        <v>7698973</v>
      </c>
      <c r="F52" s="1081">
        <f>F53+F54+F55+F56+F57</f>
        <v>7682712.6400000006</v>
      </c>
      <c r="G52" s="1084">
        <f>F52/E52</f>
        <v>0.99788798324140127</v>
      </c>
      <c r="H52" s="1081">
        <f>H53+H54+H55+H56+H57</f>
        <v>845698.97000000009</v>
      </c>
      <c r="I52" s="1081">
        <f>I53+I54+I55+I56+I57</f>
        <v>0</v>
      </c>
      <c r="J52" s="1061"/>
    </row>
    <row r="53" spans="1:10" x14ac:dyDescent="0.2">
      <c r="A53" s="758"/>
      <c r="B53" s="758"/>
      <c r="C53" s="759" t="s">
        <v>430</v>
      </c>
      <c r="D53" s="1062" t="s">
        <v>11</v>
      </c>
      <c r="E53" s="1063" t="s">
        <v>611</v>
      </c>
      <c r="F53" s="1063">
        <v>5912091.96</v>
      </c>
      <c r="G53" s="1068">
        <f t="shared" ref="G53:G57" si="10">F53/E53</f>
        <v>0.99823723366965345</v>
      </c>
      <c r="H53" s="1067">
        <v>172030.97</v>
      </c>
      <c r="I53" s="1067">
        <v>0</v>
      </c>
      <c r="J53" s="1061"/>
    </row>
    <row r="54" spans="1:10" x14ac:dyDescent="0.2">
      <c r="A54" s="758"/>
      <c r="B54" s="758"/>
      <c r="C54" s="759" t="s">
        <v>484</v>
      </c>
      <c r="D54" s="1062" t="s">
        <v>485</v>
      </c>
      <c r="E54" s="1063" t="s">
        <v>612</v>
      </c>
      <c r="F54" s="1063">
        <v>460821.78</v>
      </c>
      <c r="G54" s="1068">
        <f t="shared" si="10"/>
        <v>0.99998650255626831</v>
      </c>
      <c r="H54" s="1067">
        <v>483587.07</v>
      </c>
      <c r="I54" s="1067">
        <v>0</v>
      </c>
      <c r="J54" s="1061"/>
    </row>
    <row r="55" spans="1:10" x14ac:dyDescent="0.2">
      <c r="A55" s="758"/>
      <c r="B55" s="758"/>
      <c r="C55" s="759" t="s">
        <v>272</v>
      </c>
      <c r="D55" s="1062" t="s">
        <v>12</v>
      </c>
      <c r="E55" s="1063" t="s">
        <v>613</v>
      </c>
      <c r="F55" s="1063">
        <v>1119225.8700000001</v>
      </c>
      <c r="G55" s="1068">
        <f t="shared" si="10"/>
        <v>0.99692509339276281</v>
      </c>
      <c r="H55" s="1067">
        <v>165289.31</v>
      </c>
      <c r="I55" s="1067">
        <v>0</v>
      </c>
      <c r="J55" s="1061"/>
    </row>
    <row r="56" spans="1:10" x14ac:dyDescent="0.2">
      <c r="A56" s="758"/>
      <c r="B56" s="758"/>
      <c r="C56" s="759" t="s">
        <v>276</v>
      </c>
      <c r="D56" s="1062" t="s">
        <v>13</v>
      </c>
      <c r="E56" s="1063" t="s">
        <v>614</v>
      </c>
      <c r="F56" s="1063">
        <v>139469.03</v>
      </c>
      <c r="G56" s="1068">
        <f t="shared" si="10"/>
        <v>0.9897949001823898</v>
      </c>
      <c r="H56" s="1067">
        <v>24791.62</v>
      </c>
      <c r="I56" s="1067">
        <v>0</v>
      </c>
      <c r="J56" s="1061"/>
    </row>
    <row r="57" spans="1:10" x14ac:dyDescent="0.2">
      <c r="A57" s="758"/>
      <c r="B57" s="758"/>
      <c r="C57" s="759" t="s">
        <v>277</v>
      </c>
      <c r="D57" s="1062" t="s">
        <v>25</v>
      </c>
      <c r="E57" s="1063" t="s">
        <v>615</v>
      </c>
      <c r="F57" s="1063">
        <v>51104</v>
      </c>
      <c r="G57" s="1068">
        <f t="shared" si="10"/>
        <v>0.98224033212885364</v>
      </c>
      <c r="H57" s="1067">
        <v>0</v>
      </c>
      <c r="I57" s="1067">
        <v>0</v>
      </c>
      <c r="J57" s="1061"/>
    </row>
    <row r="58" spans="1:10" ht="15" x14ac:dyDescent="0.2">
      <c r="A58" s="757"/>
      <c r="B58" s="1078" t="s">
        <v>164</v>
      </c>
      <c r="C58" s="1079"/>
      <c r="D58" s="1080" t="s">
        <v>63</v>
      </c>
      <c r="E58" s="1081">
        <f>E59+E60+E61+E62</f>
        <v>846280</v>
      </c>
      <c r="F58" s="1081">
        <f>F59+F60+F61+F62</f>
        <v>843609.49</v>
      </c>
      <c r="G58" s="1082">
        <f>F58/E58</f>
        <v>0.99684441319657791</v>
      </c>
      <c r="H58" s="1083">
        <f>H59+H60+H61+H62</f>
        <v>75228.989999999991</v>
      </c>
      <c r="I58" s="1083">
        <f>I59+I60+I61+I62</f>
        <v>0</v>
      </c>
      <c r="J58" s="1061"/>
    </row>
    <row r="59" spans="1:10" x14ac:dyDescent="0.2">
      <c r="A59" s="758"/>
      <c r="B59" s="758"/>
      <c r="C59" s="759" t="s">
        <v>430</v>
      </c>
      <c r="D59" s="1062" t="s">
        <v>11</v>
      </c>
      <c r="E59" s="1063" t="s">
        <v>632</v>
      </c>
      <c r="F59" s="1063">
        <v>646061.5</v>
      </c>
      <c r="G59" s="1068">
        <f t="shared" ref="G59:G62" si="11">F59/E59</f>
        <v>0.99727011716036618</v>
      </c>
      <c r="H59" s="1067">
        <v>18477.849999999999</v>
      </c>
      <c r="I59" s="1067">
        <v>0</v>
      </c>
      <c r="J59" s="1061"/>
    </row>
    <row r="60" spans="1:10" x14ac:dyDescent="0.2">
      <c r="A60" s="758"/>
      <c r="B60" s="758"/>
      <c r="C60" s="759" t="s">
        <v>484</v>
      </c>
      <c r="D60" s="1062" t="s">
        <v>485</v>
      </c>
      <c r="E60" s="1063" t="s">
        <v>633</v>
      </c>
      <c r="F60" s="1063">
        <v>55039.99</v>
      </c>
      <c r="G60" s="1068">
        <f t="shared" si="11"/>
        <v>0.99996348243159761</v>
      </c>
      <c r="H60" s="1067">
        <v>43194.7</v>
      </c>
      <c r="I60" s="1067">
        <v>0</v>
      </c>
      <c r="J60" s="1061"/>
    </row>
    <row r="61" spans="1:10" x14ac:dyDescent="0.2">
      <c r="A61" s="758"/>
      <c r="B61" s="758"/>
      <c r="C61" s="759" t="s">
        <v>272</v>
      </c>
      <c r="D61" s="1062" t="s">
        <v>12</v>
      </c>
      <c r="E61" s="1063" t="s">
        <v>634</v>
      </c>
      <c r="F61" s="1063">
        <v>125282.61</v>
      </c>
      <c r="G61" s="1068">
        <f t="shared" si="11"/>
        <v>0.9953017303017303</v>
      </c>
      <c r="H61" s="1067">
        <v>11290.54</v>
      </c>
      <c r="I61" s="1067">
        <v>0</v>
      </c>
      <c r="J61" s="1061"/>
    </row>
    <row r="62" spans="1:10" x14ac:dyDescent="0.2">
      <c r="A62" s="758"/>
      <c r="B62" s="758"/>
      <c r="C62" s="759" t="s">
        <v>276</v>
      </c>
      <c r="D62" s="1062" t="s">
        <v>13</v>
      </c>
      <c r="E62" s="1063" t="s">
        <v>635</v>
      </c>
      <c r="F62" s="1063">
        <v>17225.39</v>
      </c>
      <c r="G62" s="1068">
        <f t="shared" si="11"/>
        <v>0.9823993384281966</v>
      </c>
      <c r="H62" s="1067">
        <v>2265.9</v>
      </c>
      <c r="I62" s="1067">
        <v>0</v>
      </c>
      <c r="J62" s="1061"/>
    </row>
    <row r="63" spans="1:10" ht="15" x14ac:dyDescent="0.2">
      <c r="A63" s="757"/>
      <c r="B63" s="1078" t="s">
        <v>644</v>
      </c>
      <c r="C63" s="1079"/>
      <c r="D63" s="1080" t="s">
        <v>645</v>
      </c>
      <c r="E63" s="1081">
        <f>E64+E65+E66+E67+E68</f>
        <v>2343550</v>
      </c>
      <c r="F63" s="1081">
        <f>F64+F65+F66+F67+F68</f>
        <v>2337364.2399999998</v>
      </c>
      <c r="G63" s="1082">
        <f>F63/E63</f>
        <v>0.99736051716413121</v>
      </c>
      <c r="H63" s="1083">
        <f>H64+H65+H66+H67+H68</f>
        <v>245597.61000000002</v>
      </c>
      <c r="I63" s="1083">
        <f>I64+I65+I66+I67+I68</f>
        <v>0</v>
      </c>
      <c r="J63" s="1061"/>
    </row>
    <row r="64" spans="1:10" x14ac:dyDescent="0.2">
      <c r="A64" s="758"/>
      <c r="B64" s="758"/>
      <c r="C64" s="759" t="s">
        <v>430</v>
      </c>
      <c r="D64" s="1062" t="s">
        <v>11</v>
      </c>
      <c r="E64" s="1063" t="s">
        <v>650</v>
      </c>
      <c r="F64" s="1063">
        <v>1819136.89</v>
      </c>
      <c r="G64" s="1068">
        <f t="shared" ref="G64:G68" si="12">F64/E64</f>
        <v>0.99730812309112649</v>
      </c>
      <c r="H64" s="1067">
        <v>50186.89</v>
      </c>
      <c r="I64" s="1067">
        <v>0</v>
      </c>
      <c r="J64" s="1061"/>
    </row>
    <row r="65" spans="1:10" x14ac:dyDescent="0.2">
      <c r="A65" s="758"/>
      <c r="B65" s="758"/>
      <c r="C65" s="759" t="s">
        <v>484</v>
      </c>
      <c r="D65" s="1062" t="s">
        <v>485</v>
      </c>
      <c r="E65" s="1063" t="s">
        <v>651</v>
      </c>
      <c r="F65" s="1063">
        <v>138758.29999999999</v>
      </c>
      <c r="G65" s="1068">
        <f t="shared" si="12"/>
        <v>0.99998774863072926</v>
      </c>
      <c r="H65" s="1067">
        <v>140033.23000000001</v>
      </c>
      <c r="I65" s="1067">
        <v>0</v>
      </c>
      <c r="J65" s="1061"/>
    </row>
    <row r="66" spans="1:10" x14ac:dyDescent="0.2">
      <c r="A66" s="758"/>
      <c r="B66" s="758"/>
      <c r="C66" s="759" t="s">
        <v>272</v>
      </c>
      <c r="D66" s="1062" t="s">
        <v>12</v>
      </c>
      <c r="E66" s="1063" t="s">
        <v>652</v>
      </c>
      <c r="F66" s="1063">
        <v>332454.02</v>
      </c>
      <c r="G66" s="1068">
        <f t="shared" si="12"/>
        <v>0.99900242197688616</v>
      </c>
      <c r="H66" s="1067">
        <v>48424.04</v>
      </c>
      <c r="I66" s="1067">
        <v>0</v>
      </c>
      <c r="J66" s="1061"/>
    </row>
    <row r="67" spans="1:10" x14ac:dyDescent="0.2">
      <c r="A67" s="758"/>
      <c r="B67" s="758"/>
      <c r="C67" s="759" t="s">
        <v>276</v>
      </c>
      <c r="D67" s="1062" t="s">
        <v>13</v>
      </c>
      <c r="E67" s="1063" t="s">
        <v>653</v>
      </c>
      <c r="F67" s="1063">
        <v>41515.03</v>
      </c>
      <c r="G67" s="1068">
        <f t="shared" si="12"/>
        <v>0.9778135525355065</v>
      </c>
      <c r="H67" s="1067">
        <v>6953.45</v>
      </c>
      <c r="I67" s="1067">
        <v>0</v>
      </c>
      <c r="J67" s="1061"/>
    </row>
    <row r="68" spans="1:10" x14ac:dyDescent="0.2">
      <c r="A68" s="758"/>
      <c r="B68" s="758"/>
      <c r="C68" s="759" t="s">
        <v>277</v>
      </c>
      <c r="D68" s="1062" t="s">
        <v>25</v>
      </c>
      <c r="E68" s="1063" t="s">
        <v>470</v>
      </c>
      <c r="F68" s="1063">
        <v>5500</v>
      </c>
      <c r="G68" s="1068">
        <f t="shared" si="12"/>
        <v>1</v>
      </c>
      <c r="H68" s="1067">
        <v>0</v>
      </c>
      <c r="I68" s="1067">
        <v>0</v>
      </c>
      <c r="J68" s="1061"/>
    </row>
    <row r="69" spans="1:10" ht="15" x14ac:dyDescent="0.2">
      <c r="A69" s="757"/>
      <c r="B69" s="1078" t="s">
        <v>669</v>
      </c>
      <c r="C69" s="1079"/>
      <c r="D69" s="1080" t="s">
        <v>65</v>
      </c>
      <c r="E69" s="1081">
        <f>E70+E71+E72+E73+E74</f>
        <v>2582764</v>
      </c>
      <c r="F69" s="1081">
        <f>F70+F71+F72+F73+F74</f>
        <v>2576293.81</v>
      </c>
      <c r="G69" s="1082">
        <f>F69/E69</f>
        <v>0.99749485822165718</v>
      </c>
      <c r="H69" s="1083">
        <f>H70+H71+H72+H73+H74</f>
        <v>263007</v>
      </c>
      <c r="I69" s="1083">
        <f>I70+I71+I72+I73+I74</f>
        <v>0</v>
      </c>
      <c r="J69" s="1061"/>
    </row>
    <row r="70" spans="1:10" x14ac:dyDescent="0.2">
      <c r="A70" s="758"/>
      <c r="B70" s="758"/>
      <c r="C70" s="759" t="s">
        <v>430</v>
      </c>
      <c r="D70" s="1062" t="s">
        <v>11</v>
      </c>
      <c r="E70" s="1063" t="s">
        <v>675</v>
      </c>
      <c r="F70" s="1063">
        <v>1970879.21</v>
      </c>
      <c r="G70" s="1068">
        <f t="shared" ref="G70:G74" si="13">F70/E70</f>
        <v>0.99885117979105442</v>
      </c>
      <c r="H70" s="1067">
        <v>46319.54</v>
      </c>
      <c r="I70" s="1067">
        <v>0</v>
      </c>
      <c r="J70" s="1061"/>
    </row>
    <row r="71" spans="1:10" x14ac:dyDescent="0.2">
      <c r="A71" s="758"/>
      <c r="B71" s="758"/>
      <c r="C71" s="759" t="s">
        <v>484</v>
      </c>
      <c r="D71" s="1062" t="s">
        <v>485</v>
      </c>
      <c r="E71" s="1063" t="s">
        <v>676</v>
      </c>
      <c r="F71" s="1063">
        <v>174947.77</v>
      </c>
      <c r="G71" s="1068">
        <f t="shared" si="13"/>
        <v>0.99999296937964777</v>
      </c>
      <c r="H71" s="1067">
        <v>158814.28</v>
      </c>
      <c r="I71" s="1067">
        <v>0</v>
      </c>
      <c r="J71" s="1061"/>
    </row>
    <row r="72" spans="1:10" x14ac:dyDescent="0.2">
      <c r="A72" s="758"/>
      <c r="B72" s="758"/>
      <c r="C72" s="759" t="s">
        <v>272</v>
      </c>
      <c r="D72" s="1062" t="s">
        <v>12</v>
      </c>
      <c r="E72" s="1063" t="s">
        <v>677</v>
      </c>
      <c r="F72" s="1063">
        <v>377339.92</v>
      </c>
      <c r="G72" s="1068">
        <f t="shared" si="13"/>
        <v>0.99438145633933461</v>
      </c>
      <c r="H72" s="1067">
        <v>50629.55</v>
      </c>
      <c r="I72" s="1067">
        <v>0</v>
      </c>
      <c r="J72" s="1061"/>
    </row>
    <row r="73" spans="1:10" x14ac:dyDescent="0.2">
      <c r="A73" s="758"/>
      <c r="B73" s="758"/>
      <c r="C73" s="759" t="s">
        <v>276</v>
      </c>
      <c r="D73" s="1062" t="s">
        <v>13</v>
      </c>
      <c r="E73" s="1063" t="s">
        <v>678</v>
      </c>
      <c r="F73" s="1063">
        <v>48212.91</v>
      </c>
      <c r="G73" s="1068">
        <f t="shared" si="13"/>
        <v>0.97240697041205304</v>
      </c>
      <c r="H73" s="1067">
        <v>7243.63</v>
      </c>
      <c r="I73" s="1067">
        <v>0</v>
      </c>
      <c r="J73" s="1061"/>
    </row>
    <row r="74" spans="1:10" x14ac:dyDescent="0.2">
      <c r="A74" s="758"/>
      <c r="B74" s="758"/>
      <c r="C74" s="759" t="s">
        <v>277</v>
      </c>
      <c r="D74" s="1062" t="s">
        <v>25</v>
      </c>
      <c r="E74" s="1063" t="s">
        <v>679</v>
      </c>
      <c r="F74" s="1063">
        <v>4914</v>
      </c>
      <c r="G74" s="1068">
        <f t="shared" si="13"/>
        <v>0.875</v>
      </c>
      <c r="H74" s="1067">
        <v>0</v>
      </c>
      <c r="I74" s="1067">
        <v>0</v>
      </c>
      <c r="J74" s="1061"/>
    </row>
    <row r="75" spans="1:10" ht="15" x14ac:dyDescent="0.2">
      <c r="A75" s="757"/>
      <c r="B75" s="1078" t="s">
        <v>693</v>
      </c>
      <c r="C75" s="1079"/>
      <c r="D75" s="1080" t="s">
        <v>694</v>
      </c>
      <c r="E75" s="1081">
        <f>E76+E77+E78+E79+E80</f>
        <v>523579</v>
      </c>
      <c r="F75" s="1081">
        <f>F76+F77+F78+F79+F80</f>
        <v>519540.63</v>
      </c>
      <c r="G75" s="1082">
        <f>F75/E75</f>
        <v>0.99228699011992461</v>
      </c>
      <c r="H75" s="1083">
        <f>H76+H77+H78+H79+H80</f>
        <v>53767.01</v>
      </c>
      <c r="I75" s="1083">
        <f>I76+I77+I78+I79+I80</f>
        <v>0</v>
      </c>
      <c r="J75" s="1061"/>
    </row>
    <row r="76" spans="1:10" x14ac:dyDescent="0.2">
      <c r="A76" s="758"/>
      <c r="B76" s="758"/>
      <c r="C76" s="759" t="s">
        <v>430</v>
      </c>
      <c r="D76" s="1062" t="s">
        <v>11</v>
      </c>
      <c r="E76" s="1063" t="s">
        <v>695</v>
      </c>
      <c r="F76" s="1063">
        <v>407370.67</v>
      </c>
      <c r="G76" s="1068">
        <f t="shared" ref="G76:G80" si="14">F76/E76</f>
        <v>0.99740389441545818</v>
      </c>
      <c r="H76" s="1067">
        <v>9756.85</v>
      </c>
      <c r="I76" s="1067">
        <v>0</v>
      </c>
      <c r="J76" s="1061"/>
    </row>
    <row r="77" spans="1:10" x14ac:dyDescent="0.2">
      <c r="A77" s="758"/>
      <c r="B77" s="758"/>
      <c r="C77" s="759" t="s">
        <v>484</v>
      </c>
      <c r="D77" s="1062" t="s">
        <v>485</v>
      </c>
      <c r="E77" s="1063" t="s">
        <v>696</v>
      </c>
      <c r="F77" s="1063">
        <v>31580.14</v>
      </c>
      <c r="G77" s="1068">
        <f t="shared" si="14"/>
        <v>0.99997276843671823</v>
      </c>
      <c r="H77" s="1067">
        <v>31517.3</v>
      </c>
      <c r="I77" s="1067">
        <v>0</v>
      </c>
      <c r="J77" s="1061"/>
    </row>
    <row r="78" spans="1:10" x14ac:dyDescent="0.2">
      <c r="A78" s="758"/>
      <c r="B78" s="758"/>
      <c r="C78" s="759" t="s">
        <v>272</v>
      </c>
      <c r="D78" s="1062" t="s">
        <v>12</v>
      </c>
      <c r="E78" s="1063" t="s">
        <v>697</v>
      </c>
      <c r="F78" s="1063">
        <v>66995.33</v>
      </c>
      <c r="G78" s="1068">
        <f t="shared" si="14"/>
        <v>0.98508057638582569</v>
      </c>
      <c r="H78" s="1067">
        <v>11226.31</v>
      </c>
      <c r="I78" s="1067">
        <v>0</v>
      </c>
      <c r="J78" s="1061"/>
    </row>
    <row r="79" spans="1:10" x14ac:dyDescent="0.2">
      <c r="A79" s="758"/>
      <c r="B79" s="758"/>
      <c r="C79" s="759" t="s">
        <v>276</v>
      </c>
      <c r="D79" s="1062" t="s">
        <v>13</v>
      </c>
      <c r="E79" s="1063" t="s">
        <v>698</v>
      </c>
      <c r="F79" s="1063">
        <v>5619.49</v>
      </c>
      <c r="G79" s="1068">
        <f t="shared" si="14"/>
        <v>0.8570215037364648</v>
      </c>
      <c r="H79" s="1067">
        <v>1266.55</v>
      </c>
      <c r="I79" s="1067">
        <v>0</v>
      </c>
      <c r="J79" s="1061"/>
    </row>
    <row r="80" spans="1:10" x14ac:dyDescent="0.2">
      <c r="A80" s="758"/>
      <c r="B80" s="758"/>
      <c r="C80" s="759" t="s">
        <v>277</v>
      </c>
      <c r="D80" s="1062" t="s">
        <v>25</v>
      </c>
      <c r="E80" s="1063" t="s">
        <v>699</v>
      </c>
      <c r="F80" s="1063">
        <v>7975</v>
      </c>
      <c r="G80" s="1068">
        <f t="shared" si="14"/>
        <v>0.88611111111111107</v>
      </c>
      <c r="H80" s="1067">
        <v>0</v>
      </c>
      <c r="I80" s="1067">
        <v>0</v>
      </c>
      <c r="J80" s="1061"/>
    </row>
    <row r="81" spans="1:10" ht="15" x14ac:dyDescent="0.2">
      <c r="A81" s="757"/>
      <c r="B81" s="1078" t="s">
        <v>167</v>
      </c>
      <c r="C81" s="1079"/>
      <c r="D81" s="1080" t="s">
        <v>710</v>
      </c>
      <c r="E81" s="1081">
        <f>E82+E83+E84+E85</f>
        <v>313554</v>
      </c>
      <c r="F81" s="1081">
        <f>F82+F83+F84+F85</f>
        <v>311389.59999999998</v>
      </c>
      <c r="G81" s="1082">
        <f>F81/E81</f>
        <v>0.99309720175791083</v>
      </c>
      <c r="H81" s="1083">
        <f>H82+H83+H84+H85</f>
        <v>33739.839999999997</v>
      </c>
      <c r="I81" s="1083">
        <f>I82+I83+I84+I85</f>
        <v>0</v>
      </c>
      <c r="J81" s="1061"/>
    </row>
    <row r="82" spans="1:10" x14ac:dyDescent="0.2">
      <c r="A82" s="758"/>
      <c r="B82" s="758"/>
      <c r="C82" s="759" t="s">
        <v>430</v>
      </c>
      <c r="D82" s="1062" t="s">
        <v>11</v>
      </c>
      <c r="E82" s="1063" t="s">
        <v>711</v>
      </c>
      <c r="F82" s="1063">
        <v>248026.17</v>
      </c>
      <c r="G82" s="1068">
        <f>F82/E82</f>
        <v>0.99736678716910421</v>
      </c>
      <c r="H82" s="1067">
        <v>6592.78</v>
      </c>
      <c r="I82" s="1067">
        <v>0</v>
      </c>
      <c r="J82" s="1061"/>
    </row>
    <row r="83" spans="1:10" x14ac:dyDescent="0.2">
      <c r="A83" s="758"/>
      <c r="B83" s="758"/>
      <c r="C83" s="759" t="s">
        <v>484</v>
      </c>
      <c r="D83" s="1062" t="s">
        <v>485</v>
      </c>
      <c r="E83" s="1063" t="s">
        <v>712</v>
      </c>
      <c r="F83" s="1063">
        <v>17542.02</v>
      </c>
      <c r="G83" s="1068">
        <f t="shared" ref="G83:G100" si="15">F83/E83</f>
        <v>0.99994413726272591</v>
      </c>
      <c r="H83" s="1067">
        <v>19457.11</v>
      </c>
      <c r="I83" s="1067">
        <v>0</v>
      </c>
      <c r="J83" s="1061"/>
    </row>
    <row r="84" spans="1:10" x14ac:dyDescent="0.2">
      <c r="A84" s="758"/>
      <c r="B84" s="758"/>
      <c r="C84" s="759" t="s">
        <v>272</v>
      </c>
      <c r="D84" s="1062" t="s">
        <v>12</v>
      </c>
      <c r="E84" s="1063" t="s">
        <v>713</v>
      </c>
      <c r="F84" s="1063">
        <v>41531.56</v>
      </c>
      <c r="G84" s="1068">
        <f t="shared" si="15"/>
        <v>0.96984237442495846</v>
      </c>
      <c r="H84" s="1067">
        <v>6849.92</v>
      </c>
      <c r="I84" s="1067">
        <v>0</v>
      </c>
      <c r="J84" s="1061"/>
    </row>
    <row r="85" spans="1:10" x14ac:dyDescent="0.2">
      <c r="A85" s="758"/>
      <c r="B85" s="758"/>
      <c r="C85" s="759" t="s">
        <v>276</v>
      </c>
      <c r="D85" s="1062" t="s">
        <v>13</v>
      </c>
      <c r="E85" s="1063" t="s">
        <v>714</v>
      </c>
      <c r="F85" s="1063">
        <v>4289.8500000000004</v>
      </c>
      <c r="G85" s="1068">
        <f t="shared" si="15"/>
        <v>0.95181939205680066</v>
      </c>
      <c r="H85" s="1067">
        <v>840.03</v>
      </c>
      <c r="I85" s="1067">
        <v>0</v>
      </c>
      <c r="J85" s="1061"/>
    </row>
    <row r="86" spans="1:10" ht="18" customHeight="1" x14ac:dyDescent="0.2">
      <c r="A86" s="1074" t="s">
        <v>722</v>
      </c>
      <c r="B86" s="1074"/>
      <c r="C86" s="1074"/>
      <c r="D86" s="1075" t="s">
        <v>87</v>
      </c>
      <c r="E86" s="1072">
        <f>E87+E89</f>
        <v>102280</v>
      </c>
      <c r="F86" s="1072">
        <f>F87+F89</f>
        <v>97345.98</v>
      </c>
      <c r="G86" s="1073">
        <f t="shared" si="15"/>
        <v>0.95175967931169336</v>
      </c>
      <c r="H86" s="1072">
        <f>H87+H89</f>
        <v>0</v>
      </c>
      <c r="I86" s="1072">
        <f>I87+I89</f>
        <v>0</v>
      </c>
      <c r="J86" s="1061"/>
    </row>
    <row r="87" spans="1:10" ht="15" x14ac:dyDescent="0.2">
      <c r="A87" s="757"/>
      <c r="B87" s="1078" t="s">
        <v>723</v>
      </c>
      <c r="C87" s="1079"/>
      <c r="D87" s="1080" t="s">
        <v>420</v>
      </c>
      <c r="E87" s="1081" t="str">
        <f>E88</f>
        <v>3 800,00</v>
      </c>
      <c r="F87" s="1081">
        <f>F88</f>
        <v>1900</v>
      </c>
      <c r="G87" s="1084">
        <f t="shared" si="15"/>
        <v>0.5</v>
      </c>
      <c r="H87" s="1081">
        <f>H88</f>
        <v>0</v>
      </c>
      <c r="I87" s="1081">
        <f>I88</f>
        <v>0</v>
      </c>
      <c r="J87" s="1061"/>
    </row>
    <row r="88" spans="1:10" x14ac:dyDescent="0.2">
      <c r="A88" s="758"/>
      <c r="B88" s="758"/>
      <c r="C88" s="759" t="s">
        <v>277</v>
      </c>
      <c r="D88" s="1062" t="s">
        <v>25</v>
      </c>
      <c r="E88" s="1063" t="s">
        <v>724</v>
      </c>
      <c r="F88" s="1063">
        <v>1900</v>
      </c>
      <c r="G88" s="1068">
        <f t="shared" si="15"/>
        <v>0.5</v>
      </c>
      <c r="H88" s="1067">
        <v>0</v>
      </c>
      <c r="I88" s="1067">
        <v>0</v>
      </c>
      <c r="J88" s="1061"/>
    </row>
    <row r="89" spans="1:10" ht="15" x14ac:dyDescent="0.2">
      <c r="A89" s="757"/>
      <c r="B89" s="1078" t="s">
        <v>725</v>
      </c>
      <c r="C89" s="1079"/>
      <c r="D89" s="1080" t="s">
        <v>88</v>
      </c>
      <c r="E89" s="1081">
        <f>E90+E91+E92</f>
        <v>98480</v>
      </c>
      <c r="F89" s="1081">
        <f>F90+F91+F92</f>
        <v>95445.98</v>
      </c>
      <c r="G89" s="1084">
        <f t="shared" si="15"/>
        <v>0.96919151096669376</v>
      </c>
      <c r="H89" s="1081">
        <f>H90+H91+H92</f>
        <v>0</v>
      </c>
      <c r="I89" s="1081">
        <f>I90+I91+I92</f>
        <v>0</v>
      </c>
      <c r="J89" s="1061"/>
    </row>
    <row r="90" spans="1:10" x14ac:dyDescent="0.2">
      <c r="A90" s="758"/>
      <c r="B90" s="758"/>
      <c r="C90" s="759" t="s">
        <v>272</v>
      </c>
      <c r="D90" s="1062" t="s">
        <v>12</v>
      </c>
      <c r="E90" s="1063" t="s">
        <v>729</v>
      </c>
      <c r="F90" s="1063">
        <v>2877.69</v>
      </c>
      <c r="G90" s="1068">
        <f t="shared" si="15"/>
        <v>0.76534308510638305</v>
      </c>
      <c r="H90" s="1067">
        <v>0</v>
      </c>
      <c r="I90" s="1067">
        <v>0</v>
      </c>
      <c r="J90" s="1061"/>
    </row>
    <row r="91" spans="1:10" x14ac:dyDescent="0.2">
      <c r="A91" s="758"/>
      <c r="B91" s="758"/>
      <c r="C91" s="759" t="s">
        <v>276</v>
      </c>
      <c r="D91" s="1062" t="s">
        <v>13</v>
      </c>
      <c r="E91" s="1063" t="s">
        <v>730</v>
      </c>
      <c r="F91" s="1063">
        <v>126.48</v>
      </c>
      <c r="G91" s="1068">
        <f t="shared" si="15"/>
        <v>0.972923076923077</v>
      </c>
      <c r="H91" s="1067">
        <v>0</v>
      </c>
      <c r="I91" s="1067">
        <v>0</v>
      </c>
      <c r="J91" s="1061"/>
    </row>
    <row r="92" spans="1:10" x14ac:dyDescent="0.2">
      <c r="A92" s="758"/>
      <c r="B92" s="758"/>
      <c r="C92" s="759" t="s">
        <v>277</v>
      </c>
      <c r="D92" s="1062" t="s">
        <v>25</v>
      </c>
      <c r="E92" s="1063" t="s">
        <v>731</v>
      </c>
      <c r="F92" s="1063">
        <v>92441.81</v>
      </c>
      <c r="G92" s="1068">
        <f t="shared" si="15"/>
        <v>0.97728945977376036</v>
      </c>
      <c r="H92" s="1067">
        <v>0</v>
      </c>
      <c r="I92" s="1067">
        <v>0</v>
      </c>
      <c r="J92" s="1061"/>
    </row>
    <row r="93" spans="1:10" ht="15.75" customHeight="1" x14ac:dyDescent="0.2">
      <c r="A93" s="1074" t="s">
        <v>738</v>
      </c>
      <c r="B93" s="1074"/>
      <c r="C93" s="1074"/>
      <c r="D93" s="1075" t="s">
        <v>30</v>
      </c>
      <c r="E93" s="1072">
        <f>E94+E96+E101+E106+E116+E119+E110</f>
        <v>1307986.01</v>
      </c>
      <c r="F93" s="1072">
        <f>F94+F96+F101+F106+F116+F119+F110</f>
        <v>1283723.49</v>
      </c>
      <c r="G93" s="1076">
        <f t="shared" si="15"/>
        <v>0.98145047438236743</v>
      </c>
      <c r="H93" s="1077">
        <f>H94+H96+H101+H106+H110+H116+H119</f>
        <v>78234.329999999987</v>
      </c>
      <c r="I93" s="1077">
        <f>I94+I96+I101+I106+I110+I116+I119</f>
        <v>0</v>
      </c>
      <c r="J93" s="1061"/>
    </row>
    <row r="94" spans="1:10" ht="15" x14ac:dyDescent="0.2">
      <c r="A94" s="757"/>
      <c r="B94" s="1078" t="s">
        <v>739</v>
      </c>
      <c r="C94" s="1079"/>
      <c r="D94" s="1080" t="s">
        <v>740</v>
      </c>
      <c r="E94" s="1081" t="str">
        <f>E95</f>
        <v>1 500,00</v>
      </c>
      <c r="F94" s="1081">
        <f>F95</f>
        <v>1500</v>
      </c>
      <c r="G94" s="1082">
        <f t="shared" si="15"/>
        <v>1</v>
      </c>
      <c r="H94" s="1083">
        <f>H95</f>
        <v>0</v>
      </c>
      <c r="I94" s="1083">
        <f>I95</f>
        <v>0</v>
      </c>
      <c r="J94" s="1061"/>
    </row>
    <row r="95" spans="1:10" x14ac:dyDescent="0.2">
      <c r="A95" s="758"/>
      <c r="B95" s="758"/>
      <c r="C95" s="759" t="s">
        <v>277</v>
      </c>
      <c r="D95" s="1062" t="s">
        <v>25</v>
      </c>
      <c r="E95" s="1063" t="s">
        <v>518</v>
      </c>
      <c r="F95" s="1063">
        <v>1500</v>
      </c>
      <c r="G95" s="1068">
        <f t="shared" si="15"/>
        <v>1</v>
      </c>
      <c r="H95" s="1067">
        <v>0</v>
      </c>
      <c r="I95" s="1067">
        <v>0</v>
      </c>
      <c r="J95" s="1061"/>
    </row>
    <row r="96" spans="1:10" ht="15" x14ac:dyDescent="0.2">
      <c r="A96" s="757"/>
      <c r="B96" s="1078" t="s">
        <v>741</v>
      </c>
      <c r="C96" s="1079"/>
      <c r="D96" s="1080" t="s">
        <v>742</v>
      </c>
      <c r="E96" s="1081">
        <f>E97+E98+E99+E100</f>
        <v>81277</v>
      </c>
      <c r="F96" s="1081">
        <f>F97+F98+F99+F100</f>
        <v>69837.58</v>
      </c>
      <c r="G96" s="1082">
        <f t="shared" si="15"/>
        <v>0.85925390947008384</v>
      </c>
      <c r="H96" s="1083">
        <f>H97+H98+H99+H100</f>
        <v>4308.8900000000003</v>
      </c>
      <c r="I96" s="1083">
        <f>I97+I98+I99+I100</f>
        <v>0</v>
      </c>
      <c r="J96" s="1061"/>
    </row>
    <row r="97" spans="1:10" x14ac:dyDescent="0.2">
      <c r="A97" s="758"/>
      <c r="B97" s="758"/>
      <c r="C97" s="759" t="s">
        <v>430</v>
      </c>
      <c r="D97" s="1062" t="s">
        <v>11</v>
      </c>
      <c r="E97" s="1063" t="s">
        <v>744</v>
      </c>
      <c r="F97" s="1063">
        <v>55316.51</v>
      </c>
      <c r="G97" s="1068">
        <f t="shared" si="15"/>
        <v>0.94374984751814139</v>
      </c>
      <c r="H97" s="1067">
        <v>0</v>
      </c>
      <c r="I97" s="1067">
        <v>0</v>
      </c>
      <c r="J97" s="1061"/>
    </row>
    <row r="98" spans="1:10" x14ac:dyDescent="0.2">
      <c r="A98" s="758"/>
      <c r="B98" s="758"/>
      <c r="C98" s="759" t="s">
        <v>484</v>
      </c>
      <c r="D98" s="1062" t="s">
        <v>485</v>
      </c>
      <c r="E98" s="1063" t="s">
        <v>745</v>
      </c>
      <c r="F98" s="1063">
        <v>2992</v>
      </c>
      <c r="G98" s="1068">
        <f t="shared" si="15"/>
        <v>1</v>
      </c>
      <c r="H98" s="1067">
        <v>3600.64</v>
      </c>
      <c r="I98" s="1067">
        <v>0</v>
      </c>
      <c r="J98" s="1061"/>
    </row>
    <row r="99" spans="1:10" x14ac:dyDescent="0.2">
      <c r="A99" s="758"/>
      <c r="B99" s="758"/>
      <c r="C99" s="759" t="s">
        <v>272</v>
      </c>
      <c r="D99" s="1062" t="s">
        <v>12</v>
      </c>
      <c r="E99" s="1063" t="s">
        <v>746</v>
      </c>
      <c r="F99" s="1063">
        <v>10181.700000000001</v>
      </c>
      <c r="G99" s="1068">
        <f t="shared" si="15"/>
        <v>0.591220963587334</v>
      </c>
      <c r="H99" s="1067">
        <v>620.03</v>
      </c>
      <c r="I99" s="1067">
        <v>0</v>
      </c>
      <c r="J99" s="1061"/>
    </row>
    <row r="100" spans="1:10" x14ac:dyDescent="0.2">
      <c r="A100" s="758"/>
      <c r="B100" s="758"/>
      <c r="C100" s="759" t="s">
        <v>276</v>
      </c>
      <c r="D100" s="1062" t="s">
        <v>13</v>
      </c>
      <c r="E100" s="1063" t="s">
        <v>747</v>
      </c>
      <c r="F100" s="1063">
        <v>1347.37</v>
      </c>
      <c r="G100" s="1068">
        <f t="shared" si="15"/>
        <v>0.54994918346605492</v>
      </c>
      <c r="H100" s="1067">
        <v>88.22</v>
      </c>
      <c r="I100" s="1067">
        <v>0</v>
      </c>
      <c r="J100" s="1061"/>
    </row>
    <row r="101" spans="1:10" ht="33.75" x14ac:dyDescent="0.2">
      <c r="A101" s="757"/>
      <c r="B101" s="1078" t="s">
        <v>752</v>
      </c>
      <c r="C101" s="1079"/>
      <c r="D101" s="1080" t="s">
        <v>753</v>
      </c>
      <c r="E101" s="1081">
        <f>E102+E103+E104+E105</f>
        <v>314336</v>
      </c>
      <c r="F101" s="1081">
        <f>F102+F103+F104+F105</f>
        <v>314211.68</v>
      </c>
      <c r="G101" s="1082">
        <f>F101/E101</f>
        <v>0.99960449964369336</v>
      </c>
      <c r="H101" s="1083">
        <f>H102+H103+H104+H105</f>
        <v>10538.279999999999</v>
      </c>
      <c r="I101" s="1083">
        <f>I102+I103+I104+I105</f>
        <v>0</v>
      </c>
      <c r="J101" s="1061"/>
    </row>
    <row r="102" spans="1:10" x14ac:dyDescent="0.2">
      <c r="A102" s="758"/>
      <c r="B102" s="758"/>
      <c r="C102" s="759" t="s">
        <v>430</v>
      </c>
      <c r="D102" s="1062" t="s">
        <v>11</v>
      </c>
      <c r="E102" s="1063" t="s">
        <v>759</v>
      </c>
      <c r="F102" s="1063">
        <v>126668</v>
      </c>
      <c r="G102" s="1068">
        <f t="shared" ref="G102:G109" si="16">F102/E102</f>
        <v>1</v>
      </c>
      <c r="H102" s="1067">
        <v>0</v>
      </c>
      <c r="I102" s="1067">
        <v>0</v>
      </c>
      <c r="J102" s="1061"/>
    </row>
    <row r="103" spans="1:10" x14ac:dyDescent="0.2">
      <c r="A103" s="758"/>
      <c r="B103" s="758"/>
      <c r="C103" s="759" t="s">
        <v>484</v>
      </c>
      <c r="D103" s="1062" t="s">
        <v>485</v>
      </c>
      <c r="E103" s="1063" t="s">
        <v>760</v>
      </c>
      <c r="F103" s="1063">
        <v>7314</v>
      </c>
      <c r="G103" s="1068">
        <f t="shared" si="16"/>
        <v>1</v>
      </c>
      <c r="H103" s="1067">
        <v>8879.6299999999992</v>
      </c>
      <c r="I103" s="1067">
        <v>0</v>
      </c>
      <c r="J103" s="1061"/>
    </row>
    <row r="104" spans="1:10" x14ac:dyDescent="0.2">
      <c r="A104" s="758"/>
      <c r="B104" s="758"/>
      <c r="C104" s="759" t="s">
        <v>272</v>
      </c>
      <c r="D104" s="1062" t="s">
        <v>12</v>
      </c>
      <c r="E104" s="1063" t="s">
        <v>761</v>
      </c>
      <c r="F104" s="1063">
        <v>176947.68</v>
      </c>
      <c r="G104" s="1068">
        <f t="shared" si="16"/>
        <v>0.99929791271347246</v>
      </c>
      <c r="H104" s="1067">
        <v>1529.05</v>
      </c>
      <c r="I104" s="1067">
        <v>0</v>
      </c>
      <c r="J104" s="1061"/>
    </row>
    <row r="105" spans="1:10" x14ac:dyDescent="0.2">
      <c r="A105" s="758"/>
      <c r="B105" s="758"/>
      <c r="C105" s="759" t="s">
        <v>276</v>
      </c>
      <c r="D105" s="1062" t="s">
        <v>13</v>
      </c>
      <c r="E105" s="1063" t="s">
        <v>762</v>
      </c>
      <c r="F105" s="1063">
        <v>3282</v>
      </c>
      <c r="G105" s="1068">
        <f t="shared" si="16"/>
        <v>1</v>
      </c>
      <c r="H105" s="1067">
        <v>129.6</v>
      </c>
      <c r="I105" s="1067">
        <v>0</v>
      </c>
      <c r="J105" s="1061"/>
    </row>
    <row r="106" spans="1:10" ht="15" x14ac:dyDescent="0.2">
      <c r="A106" s="757"/>
      <c r="B106" s="1078" t="s">
        <v>779</v>
      </c>
      <c r="C106" s="1079"/>
      <c r="D106" s="1080" t="s">
        <v>41</v>
      </c>
      <c r="E106" s="1081">
        <f>E107+E108+E109</f>
        <v>204.01000000000002</v>
      </c>
      <c r="F106" s="1081">
        <f>F107+F108+F109</f>
        <v>204.01000000000002</v>
      </c>
      <c r="G106" s="1082">
        <f t="shared" si="16"/>
        <v>1</v>
      </c>
      <c r="H106" s="1083">
        <f>H107+H108+H109</f>
        <v>0</v>
      </c>
      <c r="I106" s="1083">
        <f>I107+I108+I109</f>
        <v>0</v>
      </c>
      <c r="J106" s="1061"/>
    </row>
    <row r="107" spans="1:10" x14ac:dyDescent="0.2">
      <c r="A107" s="758"/>
      <c r="B107" s="758"/>
      <c r="C107" s="759" t="s">
        <v>430</v>
      </c>
      <c r="D107" s="1062" t="s">
        <v>11</v>
      </c>
      <c r="E107" s="1063" t="s">
        <v>781</v>
      </c>
      <c r="F107" s="1063">
        <v>170.52</v>
      </c>
      <c r="G107" s="1068">
        <f t="shared" si="16"/>
        <v>1</v>
      </c>
      <c r="H107" s="1067">
        <v>0</v>
      </c>
      <c r="I107" s="1067">
        <v>0</v>
      </c>
      <c r="J107" s="1061"/>
    </row>
    <row r="108" spans="1:10" x14ac:dyDescent="0.2">
      <c r="A108" s="758"/>
      <c r="B108" s="758"/>
      <c r="C108" s="759" t="s">
        <v>272</v>
      </c>
      <c r="D108" s="1062" t="s">
        <v>12</v>
      </c>
      <c r="E108" s="1063" t="s">
        <v>782</v>
      </c>
      <c r="F108" s="1063">
        <v>29.31</v>
      </c>
      <c r="G108" s="1068">
        <f t="shared" si="16"/>
        <v>1</v>
      </c>
      <c r="H108" s="1067">
        <v>0</v>
      </c>
      <c r="I108" s="1067">
        <v>0</v>
      </c>
      <c r="J108" s="1061"/>
    </row>
    <row r="109" spans="1:10" x14ac:dyDescent="0.2">
      <c r="A109" s="758"/>
      <c r="B109" s="758"/>
      <c r="C109" s="759" t="s">
        <v>276</v>
      </c>
      <c r="D109" s="1062" t="s">
        <v>13</v>
      </c>
      <c r="E109" s="1063" t="s">
        <v>783</v>
      </c>
      <c r="F109" s="1063">
        <v>4.18</v>
      </c>
      <c r="G109" s="1068">
        <f t="shared" si="16"/>
        <v>1</v>
      </c>
      <c r="H109" s="1067">
        <v>0</v>
      </c>
      <c r="I109" s="1067">
        <v>0</v>
      </c>
      <c r="J109" s="1061"/>
    </row>
    <row r="110" spans="1:10" ht="15" x14ac:dyDescent="0.2">
      <c r="A110" s="757"/>
      <c r="B110" s="1078" t="s">
        <v>787</v>
      </c>
      <c r="C110" s="1079"/>
      <c r="D110" s="1080" t="s">
        <v>399</v>
      </c>
      <c r="E110" s="1081">
        <f>E111+E112+E113+E114+E115</f>
        <v>861674</v>
      </c>
      <c r="F110" s="1081">
        <f>F111+F112+F113+F114+F115</f>
        <v>852397.76</v>
      </c>
      <c r="G110" s="1082">
        <f>F110/E110</f>
        <v>0.98923462933777739</v>
      </c>
      <c r="H110" s="1083">
        <f>H111+H112+H113+H114+H115</f>
        <v>63387.159999999996</v>
      </c>
      <c r="I110" s="1083">
        <f>I111+I112+I113+I114+I115</f>
        <v>0</v>
      </c>
      <c r="J110" s="1061"/>
    </row>
    <row r="111" spans="1:10" x14ac:dyDescent="0.2">
      <c r="A111" s="758"/>
      <c r="B111" s="758"/>
      <c r="C111" s="759" t="s">
        <v>430</v>
      </c>
      <c r="D111" s="1062" t="s">
        <v>11</v>
      </c>
      <c r="E111" s="1063" t="s">
        <v>789</v>
      </c>
      <c r="F111" s="1063">
        <v>666476.57999999996</v>
      </c>
      <c r="G111" s="1068">
        <f t="shared" ref="G111:G115" si="17">F111/E111</f>
        <v>0.99853260739284677</v>
      </c>
      <c r="H111" s="1067">
        <v>0</v>
      </c>
      <c r="I111" s="1067">
        <v>0</v>
      </c>
      <c r="J111" s="1061"/>
    </row>
    <row r="112" spans="1:10" x14ac:dyDescent="0.2">
      <c r="A112" s="758"/>
      <c r="B112" s="758"/>
      <c r="C112" s="759" t="s">
        <v>484</v>
      </c>
      <c r="D112" s="1062" t="s">
        <v>485</v>
      </c>
      <c r="E112" s="1063" t="s">
        <v>790</v>
      </c>
      <c r="F112" s="1063">
        <v>44874.89</v>
      </c>
      <c r="G112" s="1068">
        <f t="shared" si="17"/>
        <v>0.97647510662372705</v>
      </c>
      <c r="H112" s="1067">
        <v>53334.42</v>
      </c>
      <c r="I112" s="1067">
        <v>0</v>
      </c>
      <c r="J112" s="1061"/>
    </row>
    <row r="113" spans="1:10" x14ac:dyDescent="0.2">
      <c r="A113" s="758"/>
      <c r="B113" s="758"/>
      <c r="C113" s="759" t="s">
        <v>272</v>
      </c>
      <c r="D113" s="1062" t="s">
        <v>12</v>
      </c>
      <c r="E113" s="1063" t="s">
        <v>791</v>
      </c>
      <c r="F113" s="1063">
        <v>119493.48</v>
      </c>
      <c r="G113" s="1068">
        <f t="shared" si="17"/>
        <v>0.98401996146054649</v>
      </c>
      <c r="H113" s="1067">
        <v>9184.2099999999991</v>
      </c>
      <c r="I113" s="1067">
        <v>0</v>
      </c>
      <c r="J113" s="1061"/>
    </row>
    <row r="114" spans="1:10" x14ac:dyDescent="0.2">
      <c r="A114" s="758"/>
      <c r="B114" s="758"/>
      <c r="C114" s="759" t="s">
        <v>276</v>
      </c>
      <c r="D114" s="1062" t="s">
        <v>13</v>
      </c>
      <c r="E114" s="1063" t="s">
        <v>792</v>
      </c>
      <c r="F114" s="1063">
        <v>12172.81</v>
      </c>
      <c r="G114" s="1068">
        <f t="shared" si="17"/>
        <v>0.69766219624025672</v>
      </c>
      <c r="H114" s="1067">
        <v>868.53</v>
      </c>
      <c r="I114" s="1067">
        <v>0</v>
      </c>
      <c r="J114" s="1061"/>
    </row>
    <row r="115" spans="1:10" x14ac:dyDescent="0.2">
      <c r="A115" s="758"/>
      <c r="B115" s="758"/>
      <c r="C115" s="759" t="s">
        <v>277</v>
      </c>
      <c r="D115" s="1062" t="s">
        <v>25</v>
      </c>
      <c r="E115" s="1063" t="s">
        <v>794</v>
      </c>
      <c r="F115" s="1063">
        <v>9380</v>
      </c>
      <c r="G115" s="1068">
        <f t="shared" si="17"/>
        <v>1</v>
      </c>
      <c r="H115" s="1067">
        <v>0</v>
      </c>
      <c r="I115" s="1067">
        <v>0</v>
      </c>
      <c r="J115" s="1061"/>
    </row>
    <row r="116" spans="1:10" ht="15" x14ac:dyDescent="0.2">
      <c r="A116" s="757"/>
      <c r="B116" s="1078" t="s">
        <v>805</v>
      </c>
      <c r="C116" s="1079"/>
      <c r="D116" s="1080" t="s">
        <v>42</v>
      </c>
      <c r="E116" s="1081">
        <f>E117+E118</f>
        <v>46343</v>
      </c>
      <c r="F116" s="1081">
        <f>F117+F118</f>
        <v>44769</v>
      </c>
      <c r="G116" s="1082">
        <f>F116/E116</f>
        <v>0.966035863021384</v>
      </c>
      <c r="H116" s="1083">
        <f>H117+H118</f>
        <v>0</v>
      </c>
      <c r="I116" s="1083">
        <f>I117+I118</f>
        <v>0</v>
      </c>
      <c r="J116" s="1061"/>
    </row>
    <row r="117" spans="1:10" x14ac:dyDescent="0.2">
      <c r="A117" s="758"/>
      <c r="B117" s="758"/>
      <c r="C117" s="759" t="s">
        <v>272</v>
      </c>
      <c r="D117" s="1062" t="s">
        <v>12</v>
      </c>
      <c r="E117" s="1063" t="s">
        <v>806</v>
      </c>
      <c r="F117" s="1063">
        <v>6543</v>
      </c>
      <c r="G117" s="1068">
        <f t="shared" ref="G117:G118" si="18">F117/E117</f>
        <v>1</v>
      </c>
      <c r="H117" s="1067">
        <v>0</v>
      </c>
      <c r="I117" s="1067">
        <v>0</v>
      </c>
      <c r="J117" s="1061"/>
    </row>
    <row r="118" spans="1:10" x14ac:dyDescent="0.2">
      <c r="A118" s="758"/>
      <c r="B118" s="758"/>
      <c r="C118" s="759" t="s">
        <v>277</v>
      </c>
      <c r="D118" s="1062" t="s">
        <v>25</v>
      </c>
      <c r="E118" s="1063" t="s">
        <v>807</v>
      </c>
      <c r="F118" s="1063">
        <v>38226</v>
      </c>
      <c r="G118" s="1068">
        <f t="shared" si="18"/>
        <v>0.96045226130653272</v>
      </c>
      <c r="H118" s="1067">
        <v>0</v>
      </c>
      <c r="I118" s="1067">
        <v>0</v>
      </c>
      <c r="J118" s="1061"/>
    </row>
    <row r="119" spans="1:10" ht="15" x14ac:dyDescent="0.2">
      <c r="A119" s="757"/>
      <c r="B119" s="1078" t="s">
        <v>812</v>
      </c>
      <c r="C119" s="1079"/>
      <c r="D119" s="1080" t="s">
        <v>9</v>
      </c>
      <c r="E119" s="1081">
        <f>E120+E121+E122</f>
        <v>2652</v>
      </c>
      <c r="F119" s="1081">
        <f>F120+F121+F122</f>
        <v>803.46</v>
      </c>
      <c r="G119" s="1082">
        <f>F119/E119</f>
        <v>0.30296380090497738</v>
      </c>
      <c r="H119" s="1083">
        <f>H120+H121+H122</f>
        <v>0</v>
      </c>
      <c r="I119" s="1083">
        <f>I120+I121+I122</f>
        <v>0</v>
      </c>
      <c r="J119" s="1061"/>
    </row>
    <row r="120" spans="1:10" x14ac:dyDescent="0.2">
      <c r="A120" s="758"/>
      <c r="B120" s="758"/>
      <c r="C120" s="759" t="s">
        <v>430</v>
      </c>
      <c r="D120" s="1062" t="s">
        <v>11</v>
      </c>
      <c r="E120" s="1063" t="s">
        <v>814</v>
      </c>
      <c r="F120" s="1063">
        <v>671.4</v>
      </c>
      <c r="G120" s="1068">
        <f t="shared" ref="G120:G128" si="19">F120/E120</f>
        <v>0.30297833935018048</v>
      </c>
      <c r="H120" s="1067">
        <v>0</v>
      </c>
      <c r="I120" s="1067">
        <v>0</v>
      </c>
      <c r="J120" s="1061"/>
    </row>
    <row r="121" spans="1:10" x14ac:dyDescent="0.2">
      <c r="A121" s="758"/>
      <c r="B121" s="758"/>
      <c r="C121" s="759" t="s">
        <v>272</v>
      </c>
      <c r="D121" s="1062" t="s">
        <v>12</v>
      </c>
      <c r="E121" s="1063" t="s">
        <v>815</v>
      </c>
      <c r="F121" s="1063">
        <v>115.61</v>
      </c>
      <c r="G121" s="1068">
        <f t="shared" si="19"/>
        <v>0.30264397905759161</v>
      </c>
      <c r="H121" s="1067">
        <v>0</v>
      </c>
      <c r="I121" s="1067">
        <v>0</v>
      </c>
      <c r="J121" s="1061"/>
    </row>
    <row r="122" spans="1:10" x14ac:dyDescent="0.2">
      <c r="A122" s="758"/>
      <c r="B122" s="758"/>
      <c r="C122" s="759" t="s">
        <v>276</v>
      </c>
      <c r="D122" s="1062" t="s">
        <v>13</v>
      </c>
      <c r="E122" s="1063" t="s">
        <v>816</v>
      </c>
      <c r="F122" s="1063">
        <v>16.45</v>
      </c>
      <c r="G122" s="1068">
        <f t="shared" si="19"/>
        <v>0.30462962962962964</v>
      </c>
      <c r="H122" s="1067">
        <v>0</v>
      </c>
      <c r="I122" s="1067">
        <v>0</v>
      </c>
      <c r="J122" s="1061"/>
    </row>
    <row r="123" spans="1:10" ht="21" customHeight="1" x14ac:dyDescent="0.2">
      <c r="A123" s="1074" t="s">
        <v>819</v>
      </c>
      <c r="B123" s="1074"/>
      <c r="C123" s="1074"/>
      <c r="D123" s="1075" t="s">
        <v>402</v>
      </c>
      <c r="E123" s="1072">
        <f>E124</f>
        <v>378111</v>
      </c>
      <c r="F123" s="1072">
        <f>F124</f>
        <v>370086.69999999995</v>
      </c>
      <c r="G123" s="1076">
        <f t="shared" si="19"/>
        <v>0.97877792500085936</v>
      </c>
      <c r="H123" s="1077">
        <f>H124</f>
        <v>33747.120000000003</v>
      </c>
      <c r="I123" s="1077">
        <f>I124</f>
        <v>0</v>
      </c>
      <c r="J123" s="1061"/>
    </row>
    <row r="124" spans="1:10" ht="15" x14ac:dyDescent="0.2">
      <c r="A124" s="757"/>
      <c r="B124" s="1078" t="s">
        <v>820</v>
      </c>
      <c r="C124" s="1079"/>
      <c r="D124" s="1080" t="s">
        <v>821</v>
      </c>
      <c r="E124" s="1081">
        <f>E125+E126+E127+E128</f>
        <v>378111</v>
      </c>
      <c r="F124" s="1081">
        <f>F125+F126+F127+F128</f>
        <v>370086.69999999995</v>
      </c>
      <c r="G124" s="1082">
        <f t="shared" si="19"/>
        <v>0.97877792500085936</v>
      </c>
      <c r="H124" s="1083">
        <f>H125+H126+H127+H128</f>
        <v>33747.120000000003</v>
      </c>
      <c r="I124" s="1083">
        <f>I125+I126+I127+I128</f>
        <v>0</v>
      </c>
      <c r="J124" s="1061"/>
    </row>
    <row r="125" spans="1:10" x14ac:dyDescent="0.2">
      <c r="A125" s="758"/>
      <c r="B125" s="758"/>
      <c r="C125" s="759" t="s">
        <v>430</v>
      </c>
      <c r="D125" s="1062" t="s">
        <v>11</v>
      </c>
      <c r="E125" s="1063" t="s">
        <v>823</v>
      </c>
      <c r="F125" s="1063">
        <v>292784.2</v>
      </c>
      <c r="G125" s="1068">
        <f t="shared" si="19"/>
        <v>0.98754772730339058</v>
      </c>
      <c r="H125" s="1067">
        <v>8273.8799999999992</v>
      </c>
      <c r="I125" s="1067">
        <v>0</v>
      </c>
      <c r="J125" s="1061"/>
    </row>
    <row r="126" spans="1:10" x14ac:dyDescent="0.2">
      <c r="A126" s="758"/>
      <c r="B126" s="758"/>
      <c r="C126" s="759" t="s">
        <v>484</v>
      </c>
      <c r="D126" s="1062" t="s">
        <v>485</v>
      </c>
      <c r="E126" s="1063" t="s">
        <v>824</v>
      </c>
      <c r="F126" s="1063">
        <v>19822.79</v>
      </c>
      <c r="G126" s="1068">
        <f t="shared" si="19"/>
        <v>0.9998380913951378</v>
      </c>
      <c r="H126" s="1067">
        <v>17476.59</v>
      </c>
      <c r="I126" s="1067">
        <v>0</v>
      </c>
      <c r="J126" s="1061"/>
    </row>
    <row r="127" spans="1:10" x14ac:dyDescent="0.2">
      <c r="A127" s="758"/>
      <c r="B127" s="758"/>
      <c r="C127" s="759" t="s">
        <v>272</v>
      </c>
      <c r="D127" s="1062" t="s">
        <v>12</v>
      </c>
      <c r="E127" s="1063" t="s">
        <v>825</v>
      </c>
      <c r="F127" s="1063">
        <v>50954.09</v>
      </c>
      <c r="G127" s="1068">
        <f t="shared" si="19"/>
        <v>0.93936710727651485</v>
      </c>
      <c r="H127" s="1067">
        <v>6904.64</v>
      </c>
      <c r="I127" s="1067">
        <v>0</v>
      </c>
      <c r="J127" s="1061"/>
    </row>
    <row r="128" spans="1:10" x14ac:dyDescent="0.2">
      <c r="A128" s="758"/>
      <c r="B128" s="758"/>
      <c r="C128" s="759" t="s">
        <v>276</v>
      </c>
      <c r="D128" s="1062" t="s">
        <v>13</v>
      </c>
      <c r="E128" s="1063" t="s">
        <v>826</v>
      </c>
      <c r="F128" s="1063">
        <v>6525.62</v>
      </c>
      <c r="G128" s="1068">
        <f t="shared" si="19"/>
        <v>0.86249273063706056</v>
      </c>
      <c r="H128" s="1067">
        <v>1092.01</v>
      </c>
      <c r="I128" s="1067">
        <v>0</v>
      </c>
      <c r="J128" s="1061"/>
    </row>
    <row r="129" spans="1:10" ht="18" customHeight="1" x14ac:dyDescent="0.2">
      <c r="A129" s="1074" t="s">
        <v>181</v>
      </c>
      <c r="B129" s="1074"/>
      <c r="C129" s="1074"/>
      <c r="D129" s="1075" t="s">
        <v>51</v>
      </c>
      <c r="E129" s="1072">
        <f>E130+E132+E136</f>
        <v>6385</v>
      </c>
      <c r="F129" s="1072">
        <f>F130+F132+F136</f>
        <v>6096.76</v>
      </c>
      <c r="G129" s="1076">
        <f>F129/E129</f>
        <v>0.95485669537979645</v>
      </c>
      <c r="H129" s="1077">
        <f>H130+H132+H136</f>
        <v>0</v>
      </c>
      <c r="I129" s="1077">
        <f>I130+I132+I136</f>
        <v>4896.76</v>
      </c>
      <c r="J129" s="1061"/>
    </row>
    <row r="130" spans="1:10" ht="15" x14ac:dyDescent="0.2">
      <c r="A130" s="757"/>
      <c r="B130" s="1078" t="s">
        <v>863</v>
      </c>
      <c r="C130" s="1079"/>
      <c r="D130" s="1080" t="s">
        <v>864</v>
      </c>
      <c r="E130" s="1081" t="str">
        <f>E131</f>
        <v>1 200,00</v>
      </c>
      <c r="F130" s="1081">
        <f>F131</f>
        <v>1200</v>
      </c>
      <c r="G130" s="1082">
        <f>F130/E130</f>
        <v>1</v>
      </c>
      <c r="H130" s="1083">
        <f>H131</f>
        <v>0</v>
      </c>
      <c r="I130" s="1083">
        <f>I131</f>
        <v>0</v>
      </c>
      <c r="J130" s="1061"/>
    </row>
    <row r="131" spans="1:10" x14ac:dyDescent="0.2">
      <c r="A131" s="758"/>
      <c r="B131" s="758"/>
      <c r="C131" s="759" t="s">
        <v>277</v>
      </c>
      <c r="D131" s="1062" t="s">
        <v>25</v>
      </c>
      <c r="E131" s="1063" t="s">
        <v>511</v>
      </c>
      <c r="F131" s="1063">
        <v>1200</v>
      </c>
      <c r="G131" s="1068">
        <f>F131/E131</f>
        <v>1</v>
      </c>
      <c r="H131" s="1067">
        <v>0</v>
      </c>
      <c r="I131" s="1067">
        <v>0</v>
      </c>
      <c r="J131" s="1061"/>
    </row>
    <row r="132" spans="1:10" ht="15" x14ac:dyDescent="0.2">
      <c r="A132" s="757"/>
      <c r="B132" s="1078" t="s">
        <v>182</v>
      </c>
      <c r="C132" s="1079"/>
      <c r="D132" s="1080" t="s">
        <v>52</v>
      </c>
      <c r="E132" s="1081">
        <f>E133+E134+E135</f>
        <v>3940</v>
      </c>
      <c r="F132" s="1081">
        <f>F133+F134+F135</f>
        <v>3686.59</v>
      </c>
      <c r="G132" s="1082">
        <f>F132/E132</f>
        <v>0.93568274111675132</v>
      </c>
      <c r="H132" s="1083">
        <f>H133+H134+H135</f>
        <v>0</v>
      </c>
      <c r="I132" s="1083">
        <f>I133+I134+I135</f>
        <v>3686.59</v>
      </c>
      <c r="J132" s="1061"/>
    </row>
    <row r="133" spans="1:10" x14ac:dyDescent="0.2">
      <c r="A133" s="758"/>
      <c r="B133" s="758"/>
      <c r="C133" s="759" t="s">
        <v>272</v>
      </c>
      <c r="D133" s="1062" t="s">
        <v>12</v>
      </c>
      <c r="E133" s="1063" t="s">
        <v>869</v>
      </c>
      <c r="F133" s="1063">
        <v>540.78</v>
      </c>
      <c r="G133" s="1068">
        <f t="shared" ref="G133:G138" si="20">F133/E133</f>
        <v>0.9487368421052631</v>
      </c>
      <c r="H133" s="1067">
        <v>0</v>
      </c>
      <c r="I133" s="1067">
        <v>540.78</v>
      </c>
      <c r="J133" s="1061"/>
    </row>
    <row r="134" spans="1:10" x14ac:dyDescent="0.2">
      <c r="A134" s="758"/>
      <c r="B134" s="758"/>
      <c r="C134" s="759" t="s">
        <v>276</v>
      </c>
      <c r="D134" s="1062" t="s">
        <v>13</v>
      </c>
      <c r="E134" s="1063" t="s">
        <v>870</v>
      </c>
      <c r="F134" s="1063">
        <v>0</v>
      </c>
      <c r="G134" s="1068">
        <f t="shared" si="20"/>
        <v>0</v>
      </c>
      <c r="H134" s="1067">
        <v>0</v>
      </c>
      <c r="I134" s="1067">
        <v>0</v>
      </c>
      <c r="J134" s="1061"/>
    </row>
    <row r="135" spans="1:10" x14ac:dyDescent="0.2">
      <c r="A135" s="758"/>
      <c r="B135" s="758"/>
      <c r="C135" s="759" t="s">
        <v>277</v>
      </c>
      <c r="D135" s="1062" t="s">
        <v>25</v>
      </c>
      <c r="E135" s="1063" t="s">
        <v>871</v>
      </c>
      <c r="F135" s="1063">
        <v>3145.81</v>
      </c>
      <c r="G135" s="1068">
        <f t="shared" si="20"/>
        <v>0.9564639708117969</v>
      </c>
      <c r="H135" s="1067">
        <v>0</v>
      </c>
      <c r="I135" s="1067">
        <v>3145.81</v>
      </c>
      <c r="J135" s="1061"/>
    </row>
    <row r="136" spans="1:10" ht="15" x14ac:dyDescent="0.2">
      <c r="A136" s="757"/>
      <c r="B136" s="1078" t="s">
        <v>207</v>
      </c>
      <c r="C136" s="1079"/>
      <c r="D136" s="1080" t="s">
        <v>9</v>
      </c>
      <c r="E136" s="1081">
        <f>E137+E138</f>
        <v>1245</v>
      </c>
      <c r="F136" s="1081">
        <f>F137+F138</f>
        <v>1210.17</v>
      </c>
      <c r="G136" s="1082">
        <f t="shared" si="20"/>
        <v>0.97202409638554221</v>
      </c>
      <c r="H136" s="1083">
        <f>H137+H138</f>
        <v>0</v>
      </c>
      <c r="I136" s="1083">
        <f>I137+I138</f>
        <v>1210.17</v>
      </c>
      <c r="J136" s="1061"/>
    </row>
    <row r="137" spans="1:10" x14ac:dyDescent="0.2">
      <c r="A137" s="758"/>
      <c r="B137" s="758"/>
      <c r="C137" s="759" t="s">
        <v>272</v>
      </c>
      <c r="D137" s="1062" t="s">
        <v>12</v>
      </c>
      <c r="E137" s="1063" t="s">
        <v>891</v>
      </c>
      <c r="F137" s="1063">
        <v>60.17</v>
      </c>
      <c r="G137" s="1068">
        <f t="shared" si="20"/>
        <v>0.63336842105263158</v>
      </c>
      <c r="H137" s="1067">
        <v>0</v>
      </c>
      <c r="I137" s="1067">
        <v>60.17</v>
      </c>
      <c r="J137" s="1061"/>
    </row>
    <row r="138" spans="1:10" x14ac:dyDescent="0.2">
      <c r="A138" s="758"/>
      <c r="B138" s="758"/>
      <c r="C138" s="759" t="s">
        <v>277</v>
      </c>
      <c r="D138" s="1062" t="s">
        <v>25</v>
      </c>
      <c r="E138" s="1063" t="s">
        <v>736</v>
      </c>
      <c r="F138" s="1063">
        <v>1150</v>
      </c>
      <c r="G138" s="1068">
        <f t="shared" si="20"/>
        <v>1</v>
      </c>
      <c r="H138" s="1067">
        <v>0</v>
      </c>
      <c r="I138" s="1067">
        <v>1150</v>
      </c>
      <c r="J138" s="1061"/>
    </row>
    <row r="139" spans="1:10" ht="20.25" customHeight="1" x14ac:dyDescent="0.2">
      <c r="A139" s="1074" t="s">
        <v>209</v>
      </c>
      <c r="B139" s="1074"/>
      <c r="C139" s="1074"/>
      <c r="D139" s="1075" t="s">
        <v>320</v>
      </c>
      <c r="E139" s="1072">
        <f>E140+E144</f>
        <v>76488</v>
      </c>
      <c r="F139" s="1072">
        <f>F140+F144</f>
        <v>74988.400000000009</v>
      </c>
      <c r="G139" s="1076">
        <f>F139/E139</f>
        <v>0.98039431021859647</v>
      </c>
      <c r="H139" s="1077">
        <f>H140+H144</f>
        <v>4357.29</v>
      </c>
      <c r="I139" s="1077">
        <f>I140+I144</f>
        <v>0</v>
      </c>
      <c r="J139" s="1061"/>
    </row>
    <row r="140" spans="1:10" ht="15" x14ac:dyDescent="0.2">
      <c r="A140" s="757"/>
      <c r="B140" s="1078" t="s">
        <v>210</v>
      </c>
      <c r="C140" s="1079"/>
      <c r="D140" s="1080" t="s">
        <v>894</v>
      </c>
      <c r="E140" s="1081">
        <f>E141+E142+E143</f>
        <v>60400</v>
      </c>
      <c r="F140" s="1081">
        <f>F141+F142+F143</f>
        <v>59412.12</v>
      </c>
      <c r="G140" s="1082">
        <f>F140/E140</f>
        <v>0.98364437086092715</v>
      </c>
      <c r="H140" s="1083">
        <f>H141+H142+H143</f>
        <v>4357.29</v>
      </c>
      <c r="I140" s="1083">
        <f>I141+I142+I143</f>
        <v>0</v>
      </c>
      <c r="J140" s="1061"/>
    </row>
    <row r="141" spans="1:10" x14ac:dyDescent="0.2">
      <c r="A141" s="758"/>
      <c r="B141" s="758"/>
      <c r="C141" s="759" t="s">
        <v>272</v>
      </c>
      <c r="D141" s="1062" t="s">
        <v>12</v>
      </c>
      <c r="E141" s="1063" t="s">
        <v>895</v>
      </c>
      <c r="F141" s="1063">
        <v>8549.2900000000009</v>
      </c>
      <c r="G141" s="1068">
        <f>F141/E141</f>
        <v>0.92927065217391314</v>
      </c>
      <c r="H141" s="1067">
        <v>626.05999999999995</v>
      </c>
      <c r="I141" s="1067">
        <v>0</v>
      </c>
      <c r="J141" s="1061"/>
    </row>
    <row r="142" spans="1:10" x14ac:dyDescent="0.2">
      <c r="A142" s="758"/>
      <c r="B142" s="758"/>
      <c r="C142" s="759" t="s">
        <v>276</v>
      </c>
      <c r="D142" s="1062" t="s">
        <v>13</v>
      </c>
      <c r="E142" s="1063" t="s">
        <v>581</v>
      </c>
      <c r="F142" s="1063">
        <v>1128.83</v>
      </c>
      <c r="G142" s="1068">
        <f t="shared" ref="G142:G143" si="21">F142/E142</f>
        <v>0.80630714285714278</v>
      </c>
      <c r="H142" s="1067">
        <v>89.23</v>
      </c>
      <c r="I142" s="1067">
        <v>0</v>
      </c>
      <c r="J142" s="1061"/>
    </row>
    <row r="143" spans="1:10" x14ac:dyDescent="0.2">
      <c r="A143" s="758"/>
      <c r="B143" s="758"/>
      <c r="C143" s="759" t="s">
        <v>277</v>
      </c>
      <c r="D143" s="1062" t="s">
        <v>25</v>
      </c>
      <c r="E143" s="1063" t="s">
        <v>896</v>
      </c>
      <c r="F143" s="1063">
        <v>49734</v>
      </c>
      <c r="G143" s="1068">
        <f t="shared" si="21"/>
        <v>0.99867469879518067</v>
      </c>
      <c r="H143" s="1067">
        <v>3642</v>
      </c>
      <c r="I143" s="1067">
        <v>0</v>
      </c>
      <c r="J143" s="1061"/>
    </row>
    <row r="144" spans="1:10" ht="15" x14ac:dyDescent="0.2">
      <c r="A144" s="757"/>
      <c r="B144" s="1078" t="s">
        <v>211</v>
      </c>
      <c r="C144" s="1079"/>
      <c r="D144" s="1080" t="s">
        <v>9</v>
      </c>
      <c r="E144" s="1081">
        <f>E145+E146+E147</f>
        <v>16088</v>
      </c>
      <c r="F144" s="1081">
        <f>F145+F146+F147</f>
        <v>15576.28</v>
      </c>
      <c r="G144" s="1082">
        <f>F144/E144</f>
        <v>0.96819244157135753</v>
      </c>
      <c r="H144" s="1083">
        <f>H145+H146+H147</f>
        <v>0</v>
      </c>
      <c r="I144" s="1083">
        <f>I145+I146+I147</f>
        <v>0</v>
      </c>
      <c r="J144" s="1061"/>
    </row>
    <row r="145" spans="1:10" x14ac:dyDescent="0.2">
      <c r="A145" s="758"/>
      <c r="B145" s="758"/>
      <c r="C145" s="759" t="s">
        <v>272</v>
      </c>
      <c r="D145" s="1062" t="s">
        <v>12</v>
      </c>
      <c r="E145" s="1063" t="s">
        <v>903</v>
      </c>
      <c r="F145" s="1063">
        <v>206.28</v>
      </c>
      <c r="G145" s="1068">
        <f t="shared" ref="G145:G147" si="22">F145/E145</f>
        <v>0.38200000000000001</v>
      </c>
      <c r="H145" s="1067">
        <v>0</v>
      </c>
      <c r="I145" s="1067">
        <v>0</v>
      </c>
      <c r="J145" s="1061"/>
    </row>
    <row r="146" spans="1:10" x14ac:dyDescent="0.2">
      <c r="A146" s="758"/>
      <c r="B146" s="758"/>
      <c r="C146" s="759" t="s">
        <v>276</v>
      </c>
      <c r="D146" s="1062" t="s">
        <v>13</v>
      </c>
      <c r="E146" s="1063" t="s">
        <v>904</v>
      </c>
      <c r="F146" s="1063">
        <v>0</v>
      </c>
      <c r="G146" s="1068">
        <f t="shared" si="22"/>
        <v>0</v>
      </c>
      <c r="H146" s="1067">
        <v>0</v>
      </c>
      <c r="I146" s="1067">
        <v>0</v>
      </c>
      <c r="J146" s="1061"/>
    </row>
    <row r="147" spans="1:10" x14ac:dyDescent="0.2">
      <c r="A147" s="758"/>
      <c r="B147" s="758"/>
      <c r="C147" s="759" t="s">
        <v>277</v>
      </c>
      <c r="D147" s="1062" t="s">
        <v>25</v>
      </c>
      <c r="E147" s="1063" t="s">
        <v>905</v>
      </c>
      <c r="F147" s="1063">
        <v>15370</v>
      </c>
      <c r="G147" s="1068">
        <f t="shared" si="22"/>
        <v>0.99161290322580642</v>
      </c>
      <c r="H147" s="1067">
        <v>0</v>
      </c>
      <c r="I147" s="1067">
        <v>0</v>
      </c>
      <c r="J147" s="1061"/>
    </row>
    <row r="148" spans="1:10" ht="22.5" customHeight="1" x14ac:dyDescent="0.2">
      <c r="A148" s="1680" t="s">
        <v>186</v>
      </c>
      <c r="B148" s="1680"/>
      <c r="C148" s="1680"/>
      <c r="D148" s="1681"/>
      <c r="E148" s="1064">
        <f>E139+E129+E123+E93+E86+E51+E46+E33+E17+E14+E10+E5</f>
        <v>19323250.020000003</v>
      </c>
      <c r="F148" s="1064">
        <f>F139+F129+F123+F93+F86+F51+F46+F33+F17+F14+F10+F5</f>
        <v>19156432.920000002</v>
      </c>
      <c r="G148" s="1066">
        <f>F148/E148</f>
        <v>0.99136702677720667</v>
      </c>
      <c r="H148" s="1064">
        <f>H139+H129+H123+H93+H86+H51+H46+H33+H17+H14+H10+H5</f>
        <v>1846161.3800000001</v>
      </c>
      <c r="I148" s="1064">
        <f>I139+I129+I123+I93+I86+I51+I46+I33+I17+I14+I10+I5</f>
        <v>4896.76</v>
      </c>
      <c r="J148" s="1061"/>
    </row>
  </sheetData>
  <mergeCells count="4">
    <mergeCell ref="E1:I1"/>
    <mergeCell ref="A2:I2"/>
    <mergeCell ref="A3:I3"/>
    <mergeCell ref="A148:D148"/>
  </mergeCells>
  <pageMargins left="0.74803149606299213" right="0" top="0.98425196850393704" bottom="0.39370078740157483" header="0.31496062992125984" footer="0.11811023622047245"/>
  <pageSetup paperSize="9" orientation="landscape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6"/>
  <sheetViews>
    <sheetView showGridLines="0" topLeftCell="A34" workbookViewId="0">
      <selection activeCell="G51" sqref="G51"/>
    </sheetView>
  </sheetViews>
  <sheetFormatPr defaultRowHeight="12.75" x14ac:dyDescent="0.2"/>
  <cols>
    <col min="1" max="1" width="4.42578125" style="106" customWidth="1"/>
    <col min="2" max="2" width="7.28515625" style="106" customWidth="1"/>
    <col min="3" max="3" width="7.5703125" style="106" customWidth="1"/>
    <col min="4" max="4" width="52.42578125" style="106" customWidth="1"/>
    <col min="5" max="5" width="12.85546875" style="106" customWidth="1"/>
    <col min="6" max="6" width="12.85546875" style="924" customWidth="1"/>
    <col min="7" max="7" width="9.140625" style="106"/>
    <col min="8" max="8" width="15.28515625" style="924" customWidth="1"/>
    <col min="9" max="9" width="14.85546875" style="106" customWidth="1"/>
    <col min="10" max="255" width="9.140625" style="106"/>
    <col min="256" max="256" width="4.42578125" style="106" customWidth="1"/>
    <col min="257" max="257" width="7.85546875" style="106" customWidth="1"/>
    <col min="258" max="258" width="8.42578125" style="106" customWidth="1"/>
    <col min="259" max="259" width="40.140625" style="106" customWidth="1"/>
    <col min="260" max="260" width="13.5703125" style="106" customWidth="1"/>
    <col min="261" max="261" width="10.85546875" style="106" customWidth="1"/>
    <col min="262" max="262" width="13.28515625" style="106" customWidth="1"/>
    <col min="263" max="511" width="9.140625" style="106"/>
    <col min="512" max="512" width="4.42578125" style="106" customWidth="1"/>
    <col min="513" max="513" width="7.85546875" style="106" customWidth="1"/>
    <col min="514" max="514" width="8.42578125" style="106" customWidth="1"/>
    <col min="515" max="515" width="40.140625" style="106" customWidth="1"/>
    <col min="516" max="516" width="13.5703125" style="106" customWidth="1"/>
    <col min="517" max="517" width="10.85546875" style="106" customWidth="1"/>
    <col min="518" max="518" width="13.28515625" style="106" customWidth="1"/>
    <col min="519" max="767" width="9.140625" style="106"/>
    <col min="768" max="768" width="4.42578125" style="106" customWidth="1"/>
    <col min="769" max="769" width="7.85546875" style="106" customWidth="1"/>
    <col min="770" max="770" width="8.42578125" style="106" customWidth="1"/>
    <col min="771" max="771" width="40.140625" style="106" customWidth="1"/>
    <col min="772" max="772" width="13.5703125" style="106" customWidth="1"/>
    <col min="773" max="773" width="10.85546875" style="106" customWidth="1"/>
    <col min="774" max="774" width="13.28515625" style="106" customWidth="1"/>
    <col min="775" max="1023" width="9.140625" style="106"/>
    <col min="1024" max="1024" width="4.42578125" style="106" customWidth="1"/>
    <col min="1025" max="1025" width="7.85546875" style="106" customWidth="1"/>
    <col min="1026" max="1026" width="8.42578125" style="106" customWidth="1"/>
    <col min="1027" max="1027" width="40.140625" style="106" customWidth="1"/>
    <col min="1028" max="1028" width="13.5703125" style="106" customWidth="1"/>
    <col min="1029" max="1029" width="10.85546875" style="106" customWidth="1"/>
    <col min="1030" max="1030" width="13.28515625" style="106" customWidth="1"/>
    <col min="1031" max="1279" width="9.140625" style="106"/>
    <col min="1280" max="1280" width="4.42578125" style="106" customWidth="1"/>
    <col min="1281" max="1281" width="7.85546875" style="106" customWidth="1"/>
    <col min="1282" max="1282" width="8.42578125" style="106" customWidth="1"/>
    <col min="1283" max="1283" width="40.140625" style="106" customWidth="1"/>
    <col min="1284" max="1284" width="13.5703125" style="106" customWidth="1"/>
    <col min="1285" max="1285" width="10.85546875" style="106" customWidth="1"/>
    <col min="1286" max="1286" width="13.28515625" style="106" customWidth="1"/>
    <col min="1287" max="1535" width="9.140625" style="106"/>
    <col min="1536" max="1536" width="4.42578125" style="106" customWidth="1"/>
    <col min="1537" max="1537" width="7.85546875" style="106" customWidth="1"/>
    <col min="1538" max="1538" width="8.42578125" style="106" customWidth="1"/>
    <col min="1539" max="1539" width="40.140625" style="106" customWidth="1"/>
    <col min="1540" max="1540" width="13.5703125" style="106" customWidth="1"/>
    <col min="1541" max="1541" width="10.85546875" style="106" customWidth="1"/>
    <col min="1542" max="1542" width="13.28515625" style="106" customWidth="1"/>
    <col min="1543" max="1791" width="9.140625" style="106"/>
    <col min="1792" max="1792" width="4.42578125" style="106" customWidth="1"/>
    <col min="1793" max="1793" width="7.85546875" style="106" customWidth="1"/>
    <col min="1794" max="1794" width="8.42578125" style="106" customWidth="1"/>
    <col min="1795" max="1795" width="40.140625" style="106" customWidth="1"/>
    <col min="1796" max="1796" width="13.5703125" style="106" customWidth="1"/>
    <col min="1797" max="1797" width="10.85546875" style="106" customWidth="1"/>
    <col min="1798" max="1798" width="13.28515625" style="106" customWidth="1"/>
    <col min="1799" max="2047" width="9.140625" style="106"/>
    <col min="2048" max="2048" width="4.42578125" style="106" customWidth="1"/>
    <col min="2049" max="2049" width="7.85546875" style="106" customWidth="1"/>
    <col min="2050" max="2050" width="8.42578125" style="106" customWidth="1"/>
    <col min="2051" max="2051" width="40.140625" style="106" customWidth="1"/>
    <col min="2052" max="2052" width="13.5703125" style="106" customWidth="1"/>
    <col min="2053" max="2053" width="10.85546875" style="106" customWidth="1"/>
    <col min="2054" max="2054" width="13.28515625" style="106" customWidth="1"/>
    <col min="2055" max="2303" width="9.140625" style="106"/>
    <col min="2304" max="2304" width="4.42578125" style="106" customWidth="1"/>
    <col min="2305" max="2305" width="7.85546875" style="106" customWidth="1"/>
    <col min="2306" max="2306" width="8.42578125" style="106" customWidth="1"/>
    <col min="2307" max="2307" width="40.140625" style="106" customWidth="1"/>
    <col min="2308" max="2308" width="13.5703125" style="106" customWidth="1"/>
    <col min="2309" max="2309" width="10.85546875" style="106" customWidth="1"/>
    <col min="2310" max="2310" width="13.28515625" style="106" customWidth="1"/>
    <col min="2311" max="2559" width="9.140625" style="106"/>
    <col min="2560" max="2560" width="4.42578125" style="106" customWidth="1"/>
    <col min="2561" max="2561" width="7.85546875" style="106" customWidth="1"/>
    <col min="2562" max="2562" width="8.42578125" style="106" customWidth="1"/>
    <col min="2563" max="2563" width="40.140625" style="106" customWidth="1"/>
    <col min="2564" max="2564" width="13.5703125" style="106" customWidth="1"/>
    <col min="2565" max="2565" width="10.85546875" style="106" customWidth="1"/>
    <col min="2566" max="2566" width="13.28515625" style="106" customWidth="1"/>
    <col min="2567" max="2815" width="9.140625" style="106"/>
    <col min="2816" max="2816" width="4.42578125" style="106" customWidth="1"/>
    <col min="2817" max="2817" width="7.85546875" style="106" customWidth="1"/>
    <col min="2818" max="2818" width="8.42578125" style="106" customWidth="1"/>
    <col min="2819" max="2819" width="40.140625" style="106" customWidth="1"/>
    <col min="2820" max="2820" width="13.5703125" style="106" customWidth="1"/>
    <col min="2821" max="2821" width="10.85546875" style="106" customWidth="1"/>
    <col min="2822" max="2822" width="13.28515625" style="106" customWidth="1"/>
    <col min="2823" max="3071" width="9.140625" style="106"/>
    <col min="3072" max="3072" width="4.42578125" style="106" customWidth="1"/>
    <col min="3073" max="3073" width="7.85546875" style="106" customWidth="1"/>
    <col min="3074" max="3074" width="8.42578125" style="106" customWidth="1"/>
    <col min="3075" max="3075" width="40.140625" style="106" customWidth="1"/>
    <col min="3076" max="3076" width="13.5703125" style="106" customWidth="1"/>
    <col min="3077" max="3077" width="10.85546875" style="106" customWidth="1"/>
    <col min="3078" max="3078" width="13.28515625" style="106" customWidth="1"/>
    <col min="3079" max="3327" width="9.140625" style="106"/>
    <col min="3328" max="3328" width="4.42578125" style="106" customWidth="1"/>
    <col min="3329" max="3329" width="7.85546875" style="106" customWidth="1"/>
    <col min="3330" max="3330" width="8.42578125" style="106" customWidth="1"/>
    <col min="3331" max="3331" width="40.140625" style="106" customWidth="1"/>
    <col min="3332" max="3332" width="13.5703125" style="106" customWidth="1"/>
    <col min="3333" max="3333" width="10.85546875" style="106" customWidth="1"/>
    <col min="3334" max="3334" width="13.28515625" style="106" customWidth="1"/>
    <col min="3335" max="3583" width="9.140625" style="106"/>
    <col min="3584" max="3584" width="4.42578125" style="106" customWidth="1"/>
    <col min="3585" max="3585" width="7.85546875" style="106" customWidth="1"/>
    <col min="3586" max="3586" width="8.42578125" style="106" customWidth="1"/>
    <col min="3587" max="3587" width="40.140625" style="106" customWidth="1"/>
    <col min="3588" max="3588" width="13.5703125" style="106" customWidth="1"/>
    <col min="3589" max="3589" width="10.85546875" style="106" customWidth="1"/>
    <col min="3590" max="3590" width="13.28515625" style="106" customWidth="1"/>
    <col min="3591" max="3839" width="9.140625" style="106"/>
    <col min="3840" max="3840" width="4.42578125" style="106" customWidth="1"/>
    <col min="3841" max="3841" width="7.85546875" style="106" customWidth="1"/>
    <col min="3842" max="3842" width="8.42578125" style="106" customWidth="1"/>
    <col min="3843" max="3843" width="40.140625" style="106" customWidth="1"/>
    <col min="3844" max="3844" width="13.5703125" style="106" customWidth="1"/>
    <col min="3845" max="3845" width="10.85546875" style="106" customWidth="1"/>
    <col min="3846" max="3846" width="13.28515625" style="106" customWidth="1"/>
    <col min="3847" max="4095" width="9.140625" style="106"/>
    <col min="4096" max="4096" width="4.42578125" style="106" customWidth="1"/>
    <col min="4097" max="4097" width="7.85546875" style="106" customWidth="1"/>
    <col min="4098" max="4098" width="8.42578125" style="106" customWidth="1"/>
    <col min="4099" max="4099" width="40.140625" style="106" customWidth="1"/>
    <col min="4100" max="4100" width="13.5703125" style="106" customWidth="1"/>
    <col min="4101" max="4101" width="10.85546875" style="106" customWidth="1"/>
    <col min="4102" max="4102" width="13.28515625" style="106" customWidth="1"/>
    <col min="4103" max="4351" width="9.140625" style="106"/>
    <col min="4352" max="4352" width="4.42578125" style="106" customWidth="1"/>
    <col min="4353" max="4353" width="7.85546875" style="106" customWidth="1"/>
    <col min="4354" max="4354" width="8.42578125" style="106" customWidth="1"/>
    <col min="4355" max="4355" width="40.140625" style="106" customWidth="1"/>
    <col min="4356" max="4356" width="13.5703125" style="106" customWidth="1"/>
    <col min="4357" max="4357" width="10.85546875" style="106" customWidth="1"/>
    <col min="4358" max="4358" width="13.28515625" style="106" customWidth="1"/>
    <col min="4359" max="4607" width="9.140625" style="106"/>
    <col min="4608" max="4608" width="4.42578125" style="106" customWidth="1"/>
    <col min="4609" max="4609" width="7.85546875" style="106" customWidth="1"/>
    <col min="4610" max="4610" width="8.42578125" style="106" customWidth="1"/>
    <col min="4611" max="4611" width="40.140625" style="106" customWidth="1"/>
    <col min="4612" max="4612" width="13.5703125" style="106" customWidth="1"/>
    <col min="4613" max="4613" width="10.85546875" style="106" customWidth="1"/>
    <col min="4614" max="4614" width="13.28515625" style="106" customWidth="1"/>
    <col min="4615" max="4863" width="9.140625" style="106"/>
    <col min="4864" max="4864" width="4.42578125" style="106" customWidth="1"/>
    <col min="4865" max="4865" width="7.85546875" style="106" customWidth="1"/>
    <col min="4866" max="4866" width="8.42578125" style="106" customWidth="1"/>
    <col min="4867" max="4867" width="40.140625" style="106" customWidth="1"/>
    <col min="4868" max="4868" width="13.5703125" style="106" customWidth="1"/>
    <col min="4869" max="4869" width="10.85546875" style="106" customWidth="1"/>
    <col min="4870" max="4870" width="13.28515625" style="106" customWidth="1"/>
    <col min="4871" max="5119" width="9.140625" style="106"/>
    <col min="5120" max="5120" width="4.42578125" style="106" customWidth="1"/>
    <col min="5121" max="5121" width="7.85546875" style="106" customWidth="1"/>
    <col min="5122" max="5122" width="8.42578125" style="106" customWidth="1"/>
    <col min="5123" max="5123" width="40.140625" style="106" customWidth="1"/>
    <col min="5124" max="5124" width="13.5703125" style="106" customWidth="1"/>
    <col min="5125" max="5125" width="10.85546875" style="106" customWidth="1"/>
    <col min="5126" max="5126" width="13.28515625" style="106" customWidth="1"/>
    <col min="5127" max="5375" width="9.140625" style="106"/>
    <col min="5376" max="5376" width="4.42578125" style="106" customWidth="1"/>
    <col min="5377" max="5377" width="7.85546875" style="106" customWidth="1"/>
    <col min="5378" max="5378" width="8.42578125" style="106" customWidth="1"/>
    <col min="5379" max="5379" width="40.140625" style="106" customWidth="1"/>
    <col min="5380" max="5380" width="13.5703125" style="106" customWidth="1"/>
    <col min="5381" max="5381" width="10.85546875" style="106" customWidth="1"/>
    <col min="5382" max="5382" width="13.28515625" style="106" customWidth="1"/>
    <col min="5383" max="5631" width="9.140625" style="106"/>
    <col min="5632" max="5632" width="4.42578125" style="106" customWidth="1"/>
    <col min="5633" max="5633" width="7.85546875" style="106" customWidth="1"/>
    <col min="5634" max="5634" width="8.42578125" style="106" customWidth="1"/>
    <col min="5635" max="5635" width="40.140625" style="106" customWidth="1"/>
    <col min="5636" max="5636" width="13.5703125" style="106" customWidth="1"/>
    <col min="5637" max="5637" width="10.85546875" style="106" customWidth="1"/>
    <col min="5638" max="5638" width="13.28515625" style="106" customWidth="1"/>
    <col min="5639" max="5887" width="9.140625" style="106"/>
    <col min="5888" max="5888" width="4.42578125" style="106" customWidth="1"/>
    <col min="5889" max="5889" width="7.85546875" style="106" customWidth="1"/>
    <col min="5890" max="5890" width="8.42578125" style="106" customWidth="1"/>
    <col min="5891" max="5891" width="40.140625" style="106" customWidth="1"/>
    <col min="5892" max="5892" width="13.5703125" style="106" customWidth="1"/>
    <col min="5893" max="5893" width="10.85546875" style="106" customWidth="1"/>
    <col min="5894" max="5894" width="13.28515625" style="106" customWidth="1"/>
    <col min="5895" max="6143" width="9.140625" style="106"/>
    <col min="6144" max="6144" width="4.42578125" style="106" customWidth="1"/>
    <col min="6145" max="6145" width="7.85546875" style="106" customWidth="1"/>
    <col min="6146" max="6146" width="8.42578125" style="106" customWidth="1"/>
    <col min="6147" max="6147" width="40.140625" style="106" customWidth="1"/>
    <col min="6148" max="6148" width="13.5703125" style="106" customWidth="1"/>
    <col min="6149" max="6149" width="10.85546875" style="106" customWidth="1"/>
    <col min="6150" max="6150" width="13.28515625" style="106" customWidth="1"/>
    <col min="6151" max="6399" width="9.140625" style="106"/>
    <col min="6400" max="6400" width="4.42578125" style="106" customWidth="1"/>
    <col min="6401" max="6401" width="7.85546875" style="106" customWidth="1"/>
    <col min="6402" max="6402" width="8.42578125" style="106" customWidth="1"/>
    <col min="6403" max="6403" width="40.140625" style="106" customWidth="1"/>
    <col min="6404" max="6404" width="13.5703125" style="106" customWidth="1"/>
    <col min="6405" max="6405" width="10.85546875" style="106" customWidth="1"/>
    <col min="6406" max="6406" width="13.28515625" style="106" customWidth="1"/>
    <col min="6407" max="6655" width="9.140625" style="106"/>
    <col min="6656" max="6656" width="4.42578125" style="106" customWidth="1"/>
    <col min="6657" max="6657" width="7.85546875" style="106" customWidth="1"/>
    <col min="6658" max="6658" width="8.42578125" style="106" customWidth="1"/>
    <col min="6659" max="6659" width="40.140625" style="106" customWidth="1"/>
    <col min="6660" max="6660" width="13.5703125" style="106" customWidth="1"/>
    <col min="6661" max="6661" width="10.85546875" style="106" customWidth="1"/>
    <col min="6662" max="6662" width="13.28515625" style="106" customWidth="1"/>
    <col min="6663" max="6911" width="9.140625" style="106"/>
    <col min="6912" max="6912" width="4.42578125" style="106" customWidth="1"/>
    <col min="6913" max="6913" width="7.85546875" style="106" customWidth="1"/>
    <col min="6914" max="6914" width="8.42578125" style="106" customWidth="1"/>
    <col min="6915" max="6915" width="40.140625" style="106" customWidth="1"/>
    <col min="6916" max="6916" width="13.5703125" style="106" customWidth="1"/>
    <col min="6917" max="6917" width="10.85546875" style="106" customWidth="1"/>
    <col min="6918" max="6918" width="13.28515625" style="106" customWidth="1"/>
    <col min="6919" max="7167" width="9.140625" style="106"/>
    <col min="7168" max="7168" width="4.42578125" style="106" customWidth="1"/>
    <col min="7169" max="7169" width="7.85546875" style="106" customWidth="1"/>
    <col min="7170" max="7170" width="8.42578125" style="106" customWidth="1"/>
    <col min="7171" max="7171" width="40.140625" style="106" customWidth="1"/>
    <col min="7172" max="7172" width="13.5703125" style="106" customWidth="1"/>
    <col min="7173" max="7173" width="10.85546875" style="106" customWidth="1"/>
    <col min="7174" max="7174" width="13.28515625" style="106" customWidth="1"/>
    <col min="7175" max="7423" width="9.140625" style="106"/>
    <col min="7424" max="7424" width="4.42578125" style="106" customWidth="1"/>
    <col min="7425" max="7425" width="7.85546875" style="106" customWidth="1"/>
    <col min="7426" max="7426" width="8.42578125" style="106" customWidth="1"/>
    <col min="7427" max="7427" width="40.140625" style="106" customWidth="1"/>
    <col min="7428" max="7428" width="13.5703125" style="106" customWidth="1"/>
    <col min="7429" max="7429" width="10.85546875" style="106" customWidth="1"/>
    <col min="7430" max="7430" width="13.28515625" style="106" customWidth="1"/>
    <col min="7431" max="7679" width="9.140625" style="106"/>
    <col min="7680" max="7680" width="4.42578125" style="106" customWidth="1"/>
    <col min="7681" max="7681" width="7.85546875" style="106" customWidth="1"/>
    <col min="7682" max="7682" width="8.42578125" style="106" customWidth="1"/>
    <col min="7683" max="7683" width="40.140625" style="106" customWidth="1"/>
    <col min="7684" max="7684" width="13.5703125" style="106" customWidth="1"/>
    <col min="7685" max="7685" width="10.85546875" style="106" customWidth="1"/>
    <col min="7686" max="7686" width="13.28515625" style="106" customWidth="1"/>
    <col min="7687" max="7935" width="9.140625" style="106"/>
    <col min="7936" max="7936" width="4.42578125" style="106" customWidth="1"/>
    <col min="7937" max="7937" width="7.85546875" style="106" customWidth="1"/>
    <col min="7938" max="7938" width="8.42578125" style="106" customWidth="1"/>
    <col min="7939" max="7939" width="40.140625" style="106" customWidth="1"/>
    <col min="7940" max="7940" width="13.5703125" style="106" customWidth="1"/>
    <col min="7941" max="7941" width="10.85546875" style="106" customWidth="1"/>
    <col min="7942" max="7942" width="13.28515625" style="106" customWidth="1"/>
    <col min="7943" max="8191" width="9.140625" style="106"/>
    <col min="8192" max="8192" width="4.42578125" style="106" customWidth="1"/>
    <col min="8193" max="8193" width="7.85546875" style="106" customWidth="1"/>
    <col min="8194" max="8194" width="8.42578125" style="106" customWidth="1"/>
    <col min="8195" max="8195" width="40.140625" style="106" customWidth="1"/>
    <col min="8196" max="8196" width="13.5703125" style="106" customWidth="1"/>
    <col min="8197" max="8197" width="10.85546875" style="106" customWidth="1"/>
    <col min="8198" max="8198" width="13.28515625" style="106" customWidth="1"/>
    <col min="8199" max="8447" width="9.140625" style="106"/>
    <col min="8448" max="8448" width="4.42578125" style="106" customWidth="1"/>
    <col min="8449" max="8449" width="7.85546875" style="106" customWidth="1"/>
    <col min="8450" max="8450" width="8.42578125" style="106" customWidth="1"/>
    <col min="8451" max="8451" width="40.140625" style="106" customWidth="1"/>
    <col min="8452" max="8452" width="13.5703125" style="106" customWidth="1"/>
    <col min="8453" max="8453" width="10.85546875" style="106" customWidth="1"/>
    <col min="8454" max="8454" width="13.28515625" style="106" customWidth="1"/>
    <col min="8455" max="8703" width="9.140625" style="106"/>
    <col min="8704" max="8704" width="4.42578125" style="106" customWidth="1"/>
    <col min="8705" max="8705" width="7.85546875" style="106" customWidth="1"/>
    <col min="8706" max="8706" width="8.42578125" style="106" customWidth="1"/>
    <col min="8707" max="8707" width="40.140625" style="106" customWidth="1"/>
    <col min="8708" max="8708" width="13.5703125" style="106" customWidth="1"/>
    <col min="8709" max="8709" width="10.85546875" style="106" customWidth="1"/>
    <col min="8710" max="8710" width="13.28515625" style="106" customWidth="1"/>
    <col min="8711" max="8959" width="9.140625" style="106"/>
    <col min="8960" max="8960" width="4.42578125" style="106" customWidth="1"/>
    <col min="8961" max="8961" width="7.85546875" style="106" customWidth="1"/>
    <col min="8962" max="8962" width="8.42578125" style="106" customWidth="1"/>
    <col min="8963" max="8963" width="40.140625" style="106" customWidth="1"/>
    <col min="8964" max="8964" width="13.5703125" style="106" customWidth="1"/>
    <col min="8965" max="8965" width="10.85546875" style="106" customWidth="1"/>
    <col min="8966" max="8966" width="13.28515625" style="106" customWidth="1"/>
    <col min="8967" max="9215" width="9.140625" style="106"/>
    <col min="9216" max="9216" width="4.42578125" style="106" customWidth="1"/>
    <col min="9217" max="9217" width="7.85546875" style="106" customWidth="1"/>
    <col min="9218" max="9218" width="8.42578125" style="106" customWidth="1"/>
    <col min="9219" max="9219" width="40.140625" style="106" customWidth="1"/>
    <col min="9220" max="9220" width="13.5703125" style="106" customWidth="1"/>
    <col min="9221" max="9221" width="10.85546875" style="106" customWidth="1"/>
    <col min="9222" max="9222" width="13.28515625" style="106" customWidth="1"/>
    <col min="9223" max="9471" width="9.140625" style="106"/>
    <col min="9472" max="9472" width="4.42578125" style="106" customWidth="1"/>
    <col min="9473" max="9473" width="7.85546875" style="106" customWidth="1"/>
    <col min="9474" max="9474" width="8.42578125" style="106" customWidth="1"/>
    <col min="9475" max="9475" width="40.140625" style="106" customWidth="1"/>
    <col min="9476" max="9476" width="13.5703125" style="106" customWidth="1"/>
    <col min="9477" max="9477" width="10.85546875" style="106" customWidth="1"/>
    <col min="9478" max="9478" width="13.28515625" style="106" customWidth="1"/>
    <col min="9479" max="9727" width="9.140625" style="106"/>
    <col min="9728" max="9728" width="4.42578125" style="106" customWidth="1"/>
    <col min="9729" max="9729" width="7.85546875" style="106" customWidth="1"/>
    <col min="9730" max="9730" width="8.42578125" style="106" customWidth="1"/>
    <col min="9731" max="9731" width="40.140625" style="106" customWidth="1"/>
    <col min="9732" max="9732" width="13.5703125" style="106" customWidth="1"/>
    <col min="9733" max="9733" width="10.85546875" style="106" customWidth="1"/>
    <col min="9734" max="9734" width="13.28515625" style="106" customWidth="1"/>
    <col min="9735" max="9983" width="9.140625" style="106"/>
    <col min="9984" max="9984" width="4.42578125" style="106" customWidth="1"/>
    <col min="9985" max="9985" width="7.85546875" style="106" customWidth="1"/>
    <col min="9986" max="9986" width="8.42578125" style="106" customWidth="1"/>
    <col min="9987" max="9987" width="40.140625" style="106" customWidth="1"/>
    <col min="9988" max="9988" width="13.5703125" style="106" customWidth="1"/>
    <col min="9989" max="9989" width="10.85546875" style="106" customWidth="1"/>
    <col min="9990" max="9990" width="13.28515625" style="106" customWidth="1"/>
    <col min="9991" max="10239" width="9.140625" style="106"/>
    <col min="10240" max="10240" width="4.42578125" style="106" customWidth="1"/>
    <col min="10241" max="10241" width="7.85546875" style="106" customWidth="1"/>
    <col min="10242" max="10242" width="8.42578125" style="106" customWidth="1"/>
    <col min="10243" max="10243" width="40.140625" style="106" customWidth="1"/>
    <col min="10244" max="10244" width="13.5703125" style="106" customWidth="1"/>
    <col min="10245" max="10245" width="10.85546875" style="106" customWidth="1"/>
    <col min="10246" max="10246" width="13.28515625" style="106" customWidth="1"/>
    <col min="10247" max="10495" width="9.140625" style="106"/>
    <col min="10496" max="10496" width="4.42578125" style="106" customWidth="1"/>
    <col min="10497" max="10497" width="7.85546875" style="106" customWidth="1"/>
    <col min="10498" max="10498" width="8.42578125" style="106" customWidth="1"/>
    <col min="10499" max="10499" width="40.140625" style="106" customWidth="1"/>
    <col min="10500" max="10500" width="13.5703125" style="106" customWidth="1"/>
    <col min="10501" max="10501" width="10.85546875" style="106" customWidth="1"/>
    <col min="10502" max="10502" width="13.28515625" style="106" customWidth="1"/>
    <col min="10503" max="10751" width="9.140625" style="106"/>
    <col min="10752" max="10752" width="4.42578125" style="106" customWidth="1"/>
    <col min="10753" max="10753" width="7.85546875" style="106" customWidth="1"/>
    <col min="10754" max="10754" width="8.42578125" style="106" customWidth="1"/>
    <col min="10755" max="10755" width="40.140625" style="106" customWidth="1"/>
    <col min="10756" max="10756" width="13.5703125" style="106" customWidth="1"/>
    <col min="10757" max="10757" width="10.85546875" style="106" customWidth="1"/>
    <col min="10758" max="10758" width="13.28515625" style="106" customWidth="1"/>
    <col min="10759" max="11007" width="9.140625" style="106"/>
    <col min="11008" max="11008" width="4.42578125" style="106" customWidth="1"/>
    <col min="11009" max="11009" width="7.85546875" style="106" customWidth="1"/>
    <col min="11010" max="11010" width="8.42578125" style="106" customWidth="1"/>
    <col min="11011" max="11011" width="40.140625" style="106" customWidth="1"/>
    <col min="11012" max="11012" width="13.5703125" style="106" customWidth="1"/>
    <col min="11013" max="11013" width="10.85546875" style="106" customWidth="1"/>
    <col min="11014" max="11014" width="13.28515625" style="106" customWidth="1"/>
    <col min="11015" max="11263" width="9.140625" style="106"/>
    <col min="11264" max="11264" width="4.42578125" style="106" customWidth="1"/>
    <col min="11265" max="11265" width="7.85546875" style="106" customWidth="1"/>
    <col min="11266" max="11266" width="8.42578125" style="106" customWidth="1"/>
    <col min="11267" max="11267" width="40.140625" style="106" customWidth="1"/>
    <col min="11268" max="11268" width="13.5703125" style="106" customWidth="1"/>
    <col min="11269" max="11269" width="10.85546875" style="106" customWidth="1"/>
    <col min="11270" max="11270" width="13.28515625" style="106" customWidth="1"/>
    <col min="11271" max="11519" width="9.140625" style="106"/>
    <col min="11520" max="11520" width="4.42578125" style="106" customWidth="1"/>
    <col min="11521" max="11521" width="7.85546875" style="106" customWidth="1"/>
    <col min="11522" max="11522" width="8.42578125" style="106" customWidth="1"/>
    <col min="11523" max="11523" width="40.140625" style="106" customWidth="1"/>
    <col min="11524" max="11524" width="13.5703125" style="106" customWidth="1"/>
    <col min="11525" max="11525" width="10.85546875" style="106" customWidth="1"/>
    <col min="11526" max="11526" width="13.28515625" style="106" customWidth="1"/>
    <col min="11527" max="11775" width="9.140625" style="106"/>
    <col min="11776" max="11776" width="4.42578125" style="106" customWidth="1"/>
    <col min="11777" max="11777" width="7.85546875" style="106" customWidth="1"/>
    <col min="11778" max="11778" width="8.42578125" style="106" customWidth="1"/>
    <col min="11779" max="11779" width="40.140625" style="106" customWidth="1"/>
    <col min="11780" max="11780" width="13.5703125" style="106" customWidth="1"/>
    <col min="11781" max="11781" width="10.85546875" style="106" customWidth="1"/>
    <col min="11782" max="11782" width="13.28515625" style="106" customWidth="1"/>
    <col min="11783" max="12031" width="9.140625" style="106"/>
    <col min="12032" max="12032" width="4.42578125" style="106" customWidth="1"/>
    <col min="12033" max="12033" width="7.85546875" style="106" customWidth="1"/>
    <col min="12034" max="12034" width="8.42578125" style="106" customWidth="1"/>
    <col min="12035" max="12035" width="40.140625" style="106" customWidth="1"/>
    <col min="12036" max="12036" width="13.5703125" style="106" customWidth="1"/>
    <col min="12037" max="12037" width="10.85546875" style="106" customWidth="1"/>
    <col min="12038" max="12038" width="13.28515625" style="106" customWidth="1"/>
    <col min="12039" max="12287" width="9.140625" style="106"/>
    <col min="12288" max="12288" width="4.42578125" style="106" customWidth="1"/>
    <col min="12289" max="12289" width="7.85546875" style="106" customWidth="1"/>
    <col min="12290" max="12290" width="8.42578125" style="106" customWidth="1"/>
    <col min="12291" max="12291" width="40.140625" style="106" customWidth="1"/>
    <col min="12292" max="12292" width="13.5703125" style="106" customWidth="1"/>
    <col min="12293" max="12293" width="10.85546875" style="106" customWidth="1"/>
    <col min="12294" max="12294" width="13.28515625" style="106" customWidth="1"/>
    <col min="12295" max="12543" width="9.140625" style="106"/>
    <col min="12544" max="12544" width="4.42578125" style="106" customWidth="1"/>
    <col min="12545" max="12545" width="7.85546875" style="106" customWidth="1"/>
    <col min="12546" max="12546" width="8.42578125" style="106" customWidth="1"/>
    <col min="12547" max="12547" width="40.140625" style="106" customWidth="1"/>
    <col min="12548" max="12548" width="13.5703125" style="106" customWidth="1"/>
    <col min="12549" max="12549" width="10.85546875" style="106" customWidth="1"/>
    <col min="12550" max="12550" width="13.28515625" style="106" customWidth="1"/>
    <col min="12551" max="12799" width="9.140625" style="106"/>
    <col min="12800" max="12800" width="4.42578125" style="106" customWidth="1"/>
    <col min="12801" max="12801" width="7.85546875" style="106" customWidth="1"/>
    <col min="12802" max="12802" width="8.42578125" style="106" customWidth="1"/>
    <col min="12803" max="12803" width="40.140625" style="106" customWidth="1"/>
    <col min="12804" max="12804" width="13.5703125" style="106" customWidth="1"/>
    <col min="12805" max="12805" width="10.85546875" style="106" customWidth="1"/>
    <col min="12806" max="12806" width="13.28515625" style="106" customWidth="1"/>
    <col min="12807" max="13055" width="9.140625" style="106"/>
    <col min="13056" max="13056" width="4.42578125" style="106" customWidth="1"/>
    <col min="13057" max="13057" width="7.85546875" style="106" customWidth="1"/>
    <col min="13058" max="13058" width="8.42578125" style="106" customWidth="1"/>
    <col min="13059" max="13059" width="40.140625" style="106" customWidth="1"/>
    <col min="13060" max="13060" width="13.5703125" style="106" customWidth="1"/>
    <col min="13061" max="13061" width="10.85546875" style="106" customWidth="1"/>
    <col min="13062" max="13062" width="13.28515625" style="106" customWidth="1"/>
    <col min="13063" max="13311" width="9.140625" style="106"/>
    <col min="13312" max="13312" width="4.42578125" style="106" customWidth="1"/>
    <col min="13313" max="13313" width="7.85546875" style="106" customWidth="1"/>
    <col min="13314" max="13314" width="8.42578125" style="106" customWidth="1"/>
    <col min="13315" max="13315" width="40.140625" style="106" customWidth="1"/>
    <col min="13316" max="13316" width="13.5703125" style="106" customWidth="1"/>
    <col min="13317" max="13317" width="10.85546875" style="106" customWidth="1"/>
    <col min="13318" max="13318" width="13.28515625" style="106" customWidth="1"/>
    <col min="13319" max="13567" width="9.140625" style="106"/>
    <col min="13568" max="13568" width="4.42578125" style="106" customWidth="1"/>
    <col min="13569" max="13569" width="7.85546875" style="106" customWidth="1"/>
    <col min="13570" max="13570" width="8.42578125" style="106" customWidth="1"/>
    <col min="13571" max="13571" width="40.140625" style="106" customWidth="1"/>
    <col min="13572" max="13572" width="13.5703125" style="106" customWidth="1"/>
    <col min="13573" max="13573" width="10.85546875" style="106" customWidth="1"/>
    <col min="13574" max="13574" width="13.28515625" style="106" customWidth="1"/>
    <col min="13575" max="13823" width="9.140625" style="106"/>
    <col min="13824" max="13824" width="4.42578125" style="106" customWidth="1"/>
    <col min="13825" max="13825" width="7.85546875" style="106" customWidth="1"/>
    <col min="13826" max="13826" width="8.42578125" style="106" customWidth="1"/>
    <col min="13827" max="13827" width="40.140625" style="106" customWidth="1"/>
    <col min="13828" max="13828" width="13.5703125" style="106" customWidth="1"/>
    <col min="13829" max="13829" width="10.85546875" style="106" customWidth="1"/>
    <col min="13830" max="13830" width="13.28515625" style="106" customWidth="1"/>
    <col min="13831" max="14079" width="9.140625" style="106"/>
    <col min="14080" max="14080" width="4.42578125" style="106" customWidth="1"/>
    <col min="14081" max="14081" width="7.85546875" style="106" customWidth="1"/>
    <col min="14082" max="14082" width="8.42578125" style="106" customWidth="1"/>
    <col min="14083" max="14083" width="40.140625" style="106" customWidth="1"/>
    <col min="14084" max="14084" width="13.5703125" style="106" customWidth="1"/>
    <col min="14085" max="14085" width="10.85546875" style="106" customWidth="1"/>
    <col min="14086" max="14086" width="13.28515625" style="106" customWidth="1"/>
    <col min="14087" max="14335" width="9.140625" style="106"/>
    <col min="14336" max="14336" width="4.42578125" style="106" customWidth="1"/>
    <col min="14337" max="14337" width="7.85546875" style="106" customWidth="1"/>
    <col min="14338" max="14338" width="8.42578125" style="106" customWidth="1"/>
    <col min="14339" max="14339" width="40.140625" style="106" customWidth="1"/>
    <col min="14340" max="14340" width="13.5703125" style="106" customWidth="1"/>
    <col min="14341" max="14341" width="10.85546875" style="106" customWidth="1"/>
    <col min="14342" max="14342" width="13.28515625" style="106" customWidth="1"/>
    <col min="14343" max="14591" width="9.140625" style="106"/>
    <col min="14592" max="14592" width="4.42578125" style="106" customWidth="1"/>
    <col min="14593" max="14593" width="7.85546875" style="106" customWidth="1"/>
    <col min="14594" max="14594" width="8.42578125" style="106" customWidth="1"/>
    <col min="14595" max="14595" width="40.140625" style="106" customWidth="1"/>
    <col min="14596" max="14596" width="13.5703125" style="106" customWidth="1"/>
    <col min="14597" max="14597" width="10.85546875" style="106" customWidth="1"/>
    <col min="14598" max="14598" width="13.28515625" style="106" customWidth="1"/>
    <col min="14599" max="14847" width="9.140625" style="106"/>
    <col min="14848" max="14848" width="4.42578125" style="106" customWidth="1"/>
    <col min="14849" max="14849" width="7.85546875" style="106" customWidth="1"/>
    <col min="14850" max="14850" width="8.42578125" style="106" customWidth="1"/>
    <col min="14851" max="14851" width="40.140625" style="106" customWidth="1"/>
    <col min="14852" max="14852" width="13.5703125" style="106" customWidth="1"/>
    <col min="14853" max="14853" width="10.85546875" style="106" customWidth="1"/>
    <col min="14854" max="14854" width="13.28515625" style="106" customWidth="1"/>
    <col min="14855" max="15103" width="9.140625" style="106"/>
    <col min="15104" max="15104" width="4.42578125" style="106" customWidth="1"/>
    <col min="15105" max="15105" width="7.85546875" style="106" customWidth="1"/>
    <col min="15106" max="15106" width="8.42578125" style="106" customWidth="1"/>
    <col min="15107" max="15107" width="40.140625" style="106" customWidth="1"/>
    <col min="15108" max="15108" width="13.5703125" style="106" customWidth="1"/>
    <col min="15109" max="15109" width="10.85546875" style="106" customWidth="1"/>
    <col min="15110" max="15110" width="13.28515625" style="106" customWidth="1"/>
    <col min="15111" max="15359" width="9.140625" style="106"/>
    <col min="15360" max="15360" width="4.42578125" style="106" customWidth="1"/>
    <col min="15361" max="15361" width="7.85546875" style="106" customWidth="1"/>
    <col min="15362" max="15362" width="8.42578125" style="106" customWidth="1"/>
    <col min="15363" max="15363" width="40.140625" style="106" customWidth="1"/>
    <col min="15364" max="15364" width="13.5703125" style="106" customWidth="1"/>
    <col min="15365" max="15365" width="10.85546875" style="106" customWidth="1"/>
    <col min="15366" max="15366" width="13.28515625" style="106" customWidth="1"/>
    <col min="15367" max="15615" width="9.140625" style="106"/>
    <col min="15616" max="15616" width="4.42578125" style="106" customWidth="1"/>
    <col min="15617" max="15617" width="7.85546875" style="106" customWidth="1"/>
    <col min="15618" max="15618" width="8.42578125" style="106" customWidth="1"/>
    <col min="15619" max="15619" width="40.140625" style="106" customWidth="1"/>
    <col min="15620" max="15620" width="13.5703125" style="106" customWidth="1"/>
    <col min="15621" max="15621" width="10.85546875" style="106" customWidth="1"/>
    <col min="15622" max="15622" width="13.28515625" style="106" customWidth="1"/>
    <col min="15623" max="15871" width="9.140625" style="106"/>
    <col min="15872" max="15872" width="4.42578125" style="106" customWidth="1"/>
    <col min="15873" max="15873" width="7.85546875" style="106" customWidth="1"/>
    <col min="15874" max="15874" width="8.42578125" style="106" customWidth="1"/>
    <col min="15875" max="15875" width="40.140625" style="106" customWidth="1"/>
    <col min="15876" max="15876" width="13.5703125" style="106" customWidth="1"/>
    <col min="15877" max="15877" width="10.85546875" style="106" customWidth="1"/>
    <col min="15878" max="15878" width="13.28515625" style="106" customWidth="1"/>
    <col min="15879" max="16127" width="9.140625" style="106"/>
    <col min="16128" max="16128" width="4.42578125" style="106" customWidth="1"/>
    <col min="16129" max="16129" width="7.85546875" style="106" customWidth="1"/>
    <col min="16130" max="16130" width="8.42578125" style="106" customWidth="1"/>
    <col min="16131" max="16131" width="40.140625" style="106" customWidth="1"/>
    <col min="16132" max="16132" width="13.5703125" style="106" customWidth="1"/>
    <col min="16133" max="16133" width="10.85546875" style="106" customWidth="1"/>
    <col min="16134" max="16134" width="13.28515625" style="106" customWidth="1"/>
    <col min="16135" max="16384" width="9.140625" style="106"/>
  </cols>
  <sheetData>
    <row r="1" spans="1:10" s="760" customFormat="1" ht="27.75" customHeight="1" x14ac:dyDescent="0.2">
      <c r="E1" s="1510" t="s">
        <v>1048</v>
      </c>
      <c r="F1" s="1510"/>
      <c r="G1" s="1510"/>
      <c r="H1" s="1510"/>
      <c r="I1" s="1510"/>
    </row>
    <row r="2" spans="1:10" s="760" customFormat="1" ht="23.25" customHeight="1" x14ac:dyDescent="0.2">
      <c r="A2" s="1482" t="s">
        <v>1047</v>
      </c>
      <c r="B2" s="1482"/>
      <c r="C2" s="1482"/>
      <c r="D2" s="1482"/>
      <c r="E2" s="1482"/>
      <c r="F2" s="1482"/>
      <c r="G2" s="1482"/>
      <c r="H2" s="1482"/>
      <c r="I2" s="1482"/>
    </row>
    <row r="3" spans="1:10" s="760" customFormat="1" ht="22.5" customHeight="1" x14ac:dyDescent="0.2">
      <c r="A3" s="1511" t="s">
        <v>1044</v>
      </c>
      <c r="B3" s="1511"/>
      <c r="C3" s="1511"/>
      <c r="D3" s="1511"/>
      <c r="E3" s="1511"/>
      <c r="F3" s="1511"/>
      <c r="G3" s="1511"/>
      <c r="H3" s="1511"/>
      <c r="I3" s="1511"/>
    </row>
    <row r="4" spans="1:10" ht="59.25" customHeight="1" x14ac:dyDescent="0.2">
      <c r="A4" s="1035" t="s">
        <v>0</v>
      </c>
      <c r="B4" s="1035" t="s">
        <v>1</v>
      </c>
      <c r="C4" s="1035" t="s">
        <v>104</v>
      </c>
      <c r="D4" s="1035" t="s">
        <v>46</v>
      </c>
      <c r="E4" s="1035" t="s">
        <v>1050</v>
      </c>
      <c r="F4" s="1035" t="s">
        <v>1023</v>
      </c>
      <c r="G4" s="1036" t="s">
        <v>1020</v>
      </c>
      <c r="H4" s="1065" t="s">
        <v>1049</v>
      </c>
      <c r="I4" s="1065" t="s">
        <v>1051</v>
      </c>
    </row>
    <row r="5" spans="1:10" x14ac:dyDescent="0.2">
      <c r="A5" s="1070" t="s">
        <v>6</v>
      </c>
      <c r="B5" s="1070"/>
      <c r="C5" s="1070"/>
      <c r="D5" s="1071" t="s">
        <v>7</v>
      </c>
      <c r="E5" s="1072">
        <f>E6+E8+E10</f>
        <v>980828.80999999994</v>
      </c>
      <c r="F5" s="1072">
        <f t="shared" ref="F5:I5" si="0">F6+F8+F10</f>
        <v>976594.80999999994</v>
      </c>
      <c r="G5" s="1073">
        <f t="shared" ref="G5:G11" si="1">F5/E5</f>
        <v>0.99568324262416397</v>
      </c>
      <c r="H5" s="1072">
        <f t="shared" si="0"/>
        <v>830</v>
      </c>
      <c r="I5" s="1072">
        <f t="shared" si="0"/>
        <v>17962.39</v>
      </c>
      <c r="J5" s="1061"/>
    </row>
    <row r="6" spans="1:10" ht="15" x14ac:dyDescent="0.2">
      <c r="A6" s="757"/>
      <c r="B6" s="1078" t="s">
        <v>84</v>
      </c>
      <c r="C6" s="1079"/>
      <c r="D6" s="1080" t="s">
        <v>85</v>
      </c>
      <c r="E6" s="1169" t="str">
        <f>E7</f>
        <v>15 000,00</v>
      </c>
      <c r="F6" s="1169">
        <f t="shared" ref="F6:I6" si="2">F7</f>
        <v>15000</v>
      </c>
      <c r="G6" s="1170">
        <f t="shared" si="1"/>
        <v>1</v>
      </c>
      <c r="H6" s="1169">
        <f t="shared" si="2"/>
        <v>0</v>
      </c>
      <c r="I6" s="1169">
        <f t="shared" si="2"/>
        <v>0</v>
      </c>
      <c r="J6" s="1061"/>
    </row>
    <row r="7" spans="1:10" ht="33.75" x14ac:dyDescent="0.2">
      <c r="A7" s="758"/>
      <c r="B7" s="758"/>
      <c r="C7" s="759" t="s">
        <v>424</v>
      </c>
      <c r="D7" s="1062" t="s">
        <v>425</v>
      </c>
      <c r="E7" s="1063" t="s">
        <v>423</v>
      </c>
      <c r="F7" s="1063">
        <v>15000</v>
      </c>
      <c r="G7" s="1068">
        <f t="shared" si="1"/>
        <v>1</v>
      </c>
      <c r="H7" s="1067">
        <v>0</v>
      </c>
      <c r="I7" s="1067">
        <v>0</v>
      </c>
      <c r="J7" s="1061"/>
    </row>
    <row r="8" spans="1:10" ht="15" x14ac:dyDescent="0.2">
      <c r="A8" s="757"/>
      <c r="B8" s="1078" t="s">
        <v>426</v>
      </c>
      <c r="C8" s="1079"/>
      <c r="D8" s="1080" t="s">
        <v>427</v>
      </c>
      <c r="E8" s="1081">
        <f>E9</f>
        <v>17000</v>
      </c>
      <c r="F8" s="1081">
        <f t="shared" ref="F8:I8" si="3">F9</f>
        <v>13766</v>
      </c>
      <c r="G8" s="1082">
        <f t="shared" si="1"/>
        <v>0.80976470588235294</v>
      </c>
      <c r="H8" s="1081">
        <f t="shared" si="3"/>
        <v>830</v>
      </c>
      <c r="I8" s="1081">
        <f t="shared" si="3"/>
        <v>0</v>
      </c>
      <c r="J8" s="1061"/>
    </row>
    <row r="9" spans="1:10" ht="22.5" x14ac:dyDescent="0.2">
      <c r="A9" s="758"/>
      <c r="B9" s="758"/>
      <c r="C9" s="759" t="s">
        <v>428</v>
      </c>
      <c r="D9" s="1062" t="s">
        <v>429</v>
      </c>
      <c r="E9" s="1063">
        <v>17000</v>
      </c>
      <c r="F9" s="1063">
        <v>13766</v>
      </c>
      <c r="G9" s="1068">
        <f t="shared" si="1"/>
        <v>0.80976470588235294</v>
      </c>
      <c r="H9" s="1067">
        <v>830</v>
      </c>
      <c r="I9" s="1067">
        <v>0</v>
      </c>
      <c r="J9" s="1061"/>
    </row>
    <row r="10" spans="1:10" ht="15" x14ac:dyDescent="0.2">
      <c r="A10" s="757"/>
      <c r="B10" s="1078" t="s">
        <v>8</v>
      </c>
      <c r="C10" s="1079"/>
      <c r="D10" s="1080" t="s">
        <v>9</v>
      </c>
      <c r="E10" s="1081">
        <f>SUM(E11:E19)</f>
        <v>948828.80999999994</v>
      </c>
      <c r="F10" s="1081">
        <f t="shared" ref="F10:I10" si="4">SUM(F11:F19)</f>
        <v>947828.80999999994</v>
      </c>
      <c r="G10" s="1082">
        <f t="shared" si="1"/>
        <v>0.9989460691017592</v>
      </c>
      <c r="H10" s="1081">
        <f t="shared" si="4"/>
        <v>0</v>
      </c>
      <c r="I10" s="1081">
        <f t="shared" si="4"/>
        <v>17962.39</v>
      </c>
      <c r="J10" s="1061"/>
    </row>
    <row r="11" spans="1:10" x14ac:dyDescent="0.2">
      <c r="A11" s="758"/>
      <c r="B11" s="758"/>
      <c r="C11" s="759" t="s">
        <v>430</v>
      </c>
      <c r="D11" s="1062" t="s">
        <v>11</v>
      </c>
      <c r="E11" s="1063">
        <v>6510.81</v>
      </c>
      <c r="F11" s="1063">
        <v>6510.81</v>
      </c>
      <c r="G11" s="1068">
        <f t="shared" si="1"/>
        <v>1</v>
      </c>
      <c r="H11" s="1067">
        <v>0</v>
      </c>
      <c r="I11" s="1067">
        <v>0</v>
      </c>
      <c r="J11" s="1061"/>
    </row>
    <row r="12" spans="1:10" x14ac:dyDescent="0.2">
      <c r="A12" s="758"/>
      <c r="B12" s="758"/>
      <c r="C12" s="759" t="s">
        <v>272</v>
      </c>
      <c r="D12" s="1062" t="s">
        <v>12</v>
      </c>
      <c r="E12" s="1063">
        <v>1119.21</v>
      </c>
      <c r="F12" s="1063">
        <v>1119.21</v>
      </c>
      <c r="G12" s="1068">
        <f t="shared" ref="G12:G19" si="5">F12/E12</f>
        <v>1</v>
      </c>
      <c r="H12" s="1067">
        <v>0</v>
      </c>
      <c r="I12" s="1067">
        <v>0</v>
      </c>
      <c r="J12" s="1061"/>
    </row>
    <row r="13" spans="1:10" x14ac:dyDescent="0.2">
      <c r="A13" s="758"/>
      <c r="B13" s="758"/>
      <c r="C13" s="759" t="s">
        <v>276</v>
      </c>
      <c r="D13" s="1062" t="s">
        <v>13</v>
      </c>
      <c r="E13" s="1063">
        <v>159.51</v>
      </c>
      <c r="F13" s="1063">
        <v>159.51</v>
      </c>
      <c r="G13" s="1068">
        <f t="shared" si="5"/>
        <v>1</v>
      </c>
      <c r="H13" s="1067">
        <v>0</v>
      </c>
      <c r="I13" s="1067">
        <v>0</v>
      </c>
      <c r="J13" s="1061"/>
    </row>
    <row r="14" spans="1:10" x14ac:dyDescent="0.2">
      <c r="A14" s="758"/>
      <c r="B14" s="758"/>
      <c r="C14" s="759" t="s">
        <v>222</v>
      </c>
      <c r="D14" s="1062" t="s">
        <v>14</v>
      </c>
      <c r="E14" s="1063">
        <v>53324.1</v>
      </c>
      <c r="F14" s="1063">
        <v>53324.1</v>
      </c>
      <c r="G14" s="1068">
        <f t="shared" si="5"/>
        <v>1</v>
      </c>
      <c r="H14" s="1067">
        <v>0</v>
      </c>
      <c r="I14" s="1067">
        <v>12200</v>
      </c>
      <c r="J14" s="1061"/>
    </row>
    <row r="15" spans="1:10" x14ac:dyDescent="0.2">
      <c r="A15" s="758"/>
      <c r="B15" s="758"/>
      <c r="C15" s="759" t="s">
        <v>241</v>
      </c>
      <c r="D15" s="1062" t="s">
        <v>15</v>
      </c>
      <c r="E15" s="1063">
        <v>83446.100000000006</v>
      </c>
      <c r="F15" s="1063">
        <v>82446.100000000006</v>
      </c>
      <c r="G15" s="1068">
        <f t="shared" si="5"/>
        <v>0.98801621645589188</v>
      </c>
      <c r="H15" s="1067">
        <v>0</v>
      </c>
      <c r="I15" s="1067">
        <v>0</v>
      </c>
      <c r="J15" s="1061"/>
    </row>
    <row r="16" spans="1:10" x14ac:dyDescent="0.2">
      <c r="A16" s="758"/>
      <c r="B16" s="758"/>
      <c r="C16" s="759" t="s">
        <v>431</v>
      </c>
      <c r="D16" s="1062" t="s">
        <v>16</v>
      </c>
      <c r="E16" s="1063">
        <v>43.4</v>
      </c>
      <c r="F16" s="1063">
        <v>43.4</v>
      </c>
      <c r="G16" s="1068">
        <f t="shared" si="5"/>
        <v>1</v>
      </c>
      <c r="H16" s="1067">
        <v>0</v>
      </c>
      <c r="I16" s="1067">
        <v>0</v>
      </c>
      <c r="J16" s="1061"/>
    </row>
    <row r="17" spans="1:10" x14ac:dyDescent="0.2">
      <c r="A17" s="758"/>
      <c r="B17" s="758"/>
      <c r="C17" s="759" t="s">
        <v>300</v>
      </c>
      <c r="D17" s="1062" t="s">
        <v>17</v>
      </c>
      <c r="E17" s="1063">
        <v>764648.45</v>
      </c>
      <c r="F17" s="1063">
        <v>764648.45</v>
      </c>
      <c r="G17" s="1068">
        <f t="shared" si="5"/>
        <v>1</v>
      </c>
      <c r="H17" s="1067">
        <v>0</v>
      </c>
      <c r="I17" s="1067">
        <v>0</v>
      </c>
      <c r="J17" s="1061"/>
    </row>
    <row r="18" spans="1:10" ht="22.5" x14ac:dyDescent="0.2">
      <c r="A18" s="758"/>
      <c r="B18" s="758"/>
      <c r="C18" s="759" t="s">
        <v>432</v>
      </c>
      <c r="D18" s="1062" t="s">
        <v>433</v>
      </c>
      <c r="E18" s="1063">
        <v>234</v>
      </c>
      <c r="F18" s="1063">
        <v>234</v>
      </c>
      <c r="G18" s="1068">
        <f t="shared" si="5"/>
        <v>1</v>
      </c>
      <c r="H18" s="1067">
        <v>0</v>
      </c>
      <c r="I18" s="1067">
        <v>0</v>
      </c>
      <c r="J18" s="1061"/>
    </row>
    <row r="19" spans="1:10" x14ac:dyDescent="0.2">
      <c r="A19" s="758"/>
      <c r="B19" s="758"/>
      <c r="C19" s="759" t="s">
        <v>107</v>
      </c>
      <c r="D19" s="1062" t="s">
        <v>227</v>
      </c>
      <c r="E19" s="1063">
        <v>39343.230000000003</v>
      </c>
      <c r="F19" s="1063">
        <v>39343.230000000003</v>
      </c>
      <c r="G19" s="1068">
        <f t="shared" si="5"/>
        <v>1</v>
      </c>
      <c r="H19" s="1067">
        <v>0</v>
      </c>
      <c r="I19" s="1067">
        <v>5762.39</v>
      </c>
      <c r="J19" s="1061"/>
    </row>
    <row r="20" spans="1:10" x14ac:dyDescent="0.2">
      <c r="A20" s="1074" t="s">
        <v>434</v>
      </c>
      <c r="B20" s="1074"/>
      <c r="C20" s="1074"/>
      <c r="D20" s="1075" t="s">
        <v>435</v>
      </c>
      <c r="E20" s="1072">
        <f>E21</f>
        <v>24786</v>
      </c>
      <c r="F20" s="1072">
        <f t="shared" ref="F20:I20" si="6">F21</f>
        <v>23298.47</v>
      </c>
      <c r="G20" s="1073">
        <f>F20/E20</f>
        <v>0.93998507221818772</v>
      </c>
      <c r="H20" s="1072">
        <f t="shared" si="6"/>
        <v>167.15</v>
      </c>
      <c r="I20" s="1072">
        <f t="shared" si="6"/>
        <v>0</v>
      </c>
      <c r="J20" s="1061"/>
    </row>
    <row r="21" spans="1:10" ht="15" x14ac:dyDescent="0.2">
      <c r="A21" s="757"/>
      <c r="B21" s="1078" t="s">
        <v>436</v>
      </c>
      <c r="C21" s="1079"/>
      <c r="D21" s="1080" t="s">
        <v>9</v>
      </c>
      <c r="E21" s="1081">
        <f>SUM(E22:E25)</f>
        <v>24786</v>
      </c>
      <c r="F21" s="1081">
        <f t="shared" ref="F21:I21" si="7">SUM(F22:F25)</f>
        <v>23298.47</v>
      </c>
      <c r="G21" s="1084">
        <f>F21/E21</f>
        <v>0.93998507221818772</v>
      </c>
      <c r="H21" s="1081">
        <f t="shared" si="7"/>
        <v>167.15</v>
      </c>
      <c r="I21" s="1081">
        <f t="shared" si="7"/>
        <v>0</v>
      </c>
      <c r="J21" s="1061"/>
    </row>
    <row r="22" spans="1:10" x14ac:dyDescent="0.2">
      <c r="A22" s="758"/>
      <c r="B22" s="758"/>
      <c r="C22" s="759" t="s">
        <v>272</v>
      </c>
      <c r="D22" s="1062" t="s">
        <v>12</v>
      </c>
      <c r="E22" s="1063">
        <v>542</v>
      </c>
      <c r="F22" s="1063">
        <v>541.55999999999995</v>
      </c>
      <c r="G22" s="1068">
        <f>F22/E22</f>
        <v>0.99918819188191876</v>
      </c>
      <c r="H22" s="1067">
        <v>0</v>
      </c>
      <c r="I22" s="1067">
        <v>0</v>
      </c>
      <c r="J22" s="1061"/>
    </row>
    <row r="23" spans="1:10" x14ac:dyDescent="0.2">
      <c r="A23" s="758"/>
      <c r="B23" s="758"/>
      <c r="C23" s="759" t="s">
        <v>277</v>
      </c>
      <c r="D23" s="1062" t="s">
        <v>25</v>
      </c>
      <c r="E23" s="1063">
        <v>3150</v>
      </c>
      <c r="F23" s="1063">
        <v>3150</v>
      </c>
      <c r="G23" s="1068">
        <f t="shared" ref="G23:G25" si="8">F23/E23</f>
        <v>1</v>
      </c>
      <c r="H23" s="1067">
        <v>0</v>
      </c>
      <c r="I23" s="1067">
        <v>0</v>
      </c>
      <c r="J23" s="1061"/>
    </row>
    <row r="24" spans="1:10" x14ac:dyDescent="0.2">
      <c r="A24" s="758"/>
      <c r="B24" s="758"/>
      <c r="C24" s="759" t="s">
        <v>222</v>
      </c>
      <c r="D24" s="1062" t="s">
        <v>14</v>
      </c>
      <c r="E24" s="1063">
        <v>18786</v>
      </c>
      <c r="F24" s="1063">
        <v>18691</v>
      </c>
      <c r="G24" s="1068">
        <f t="shared" si="8"/>
        <v>0.99494304269136591</v>
      </c>
      <c r="H24" s="1067">
        <v>0</v>
      </c>
      <c r="I24" s="1067">
        <v>0</v>
      </c>
      <c r="J24" s="1061"/>
    </row>
    <row r="25" spans="1:10" x14ac:dyDescent="0.2">
      <c r="A25" s="758"/>
      <c r="B25" s="758"/>
      <c r="C25" s="759" t="s">
        <v>290</v>
      </c>
      <c r="D25" s="1062" t="s">
        <v>291</v>
      </c>
      <c r="E25" s="1063">
        <v>2308</v>
      </c>
      <c r="F25" s="1069">
        <v>915.91</v>
      </c>
      <c r="G25" s="1068">
        <f t="shared" si="8"/>
        <v>0.39684142114384746</v>
      </c>
      <c r="H25" s="1067">
        <v>167.15</v>
      </c>
      <c r="I25" s="1067">
        <v>0</v>
      </c>
      <c r="J25" s="1061"/>
    </row>
    <row r="26" spans="1:10" x14ac:dyDescent="0.2">
      <c r="A26" s="1074" t="s">
        <v>110</v>
      </c>
      <c r="B26" s="1074"/>
      <c r="C26" s="1074"/>
      <c r="D26" s="1075" t="s">
        <v>438</v>
      </c>
      <c r="E26" s="1072">
        <f>E27+E30+E33</f>
        <v>1647084.04</v>
      </c>
      <c r="F26" s="1072">
        <f t="shared" ref="F26:I26" si="9">F27+F30+F33</f>
        <v>1086467.48</v>
      </c>
      <c r="G26" s="1073">
        <f>F26/E26</f>
        <v>0.6596308710513642</v>
      </c>
      <c r="H26" s="1072">
        <f t="shared" si="9"/>
        <v>845.85</v>
      </c>
      <c r="I26" s="1072">
        <f t="shared" si="9"/>
        <v>29137.82</v>
      </c>
      <c r="J26" s="1061"/>
    </row>
    <row r="27" spans="1:10" ht="15" x14ac:dyDescent="0.2">
      <c r="A27" s="757"/>
      <c r="B27" s="1078" t="s">
        <v>439</v>
      </c>
      <c r="C27" s="1079"/>
      <c r="D27" s="1080" t="s">
        <v>59</v>
      </c>
      <c r="E27" s="1081">
        <f>SUM(E28:E29)</f>
        <v>213200</v>
      </c>
      <c r="F27" s="1081">
        <f t="shared" ref="F27:I27" si="10">SUM(F28:F29)</f>
        <v>205485.97</v>
      </c>
      <c r="G27" s="1084">
        <f>F27/E27</f>
        <v>0.96381787054409007</v>
      </c>
      <c r="H27" s="1081">
        <f t="shared" si="10"/>
        <v>845.85</v>
      </c>
      <c r="I27" s="1081">
        <f t="shared" si="10"/>
        <v>0</v>
      </c>
      <c r="J27" s="1061"/>
    </row>
    <row r="28" spans="1:10" ht="33.75" x14ac:dyDescent="0.2">
      <c r="A28" s="758"/>
      <c r="B28" s="758"/>
      <c r="C28" s="759" t="s">
        <v>440</v>
      </c>
      <c r="D28" s="1062" t="s">
        <v>441</v>
      </c>
      <c r="E28" s="1063">
        <v>211200</v>
      </c>
      <c r="F28" s="1063">
        <v>205485.97</v>
      </c>
      <c r="G28" s="1068">
        <f>F28/E28</f>
        <v>0.97294493371212121</v>
      </c>
      <c r="H28" s="1067">
        <v>845.85</v>
      </c>
      <c r="I28" s="1067">
        <v>0</v>
      </c>
      <c r="J28" s="1061"/>
    </row>
    <row r="29" spans="1:10" x14ac:dyDescent="0.2">
      <c r="A29" s="758"/>
      <c r="B29" s="758"/>
      <c r="C29" s="759" t="s">
        <v>241</v>
      </c>
      <c r="D29" s="1062" t="s">
        <v>15</v>
      </c>
      <c r="E29" s="1063">
        <v>2000</v>
      </c>
      <c r="F29" s="1063">
        <v>0</v>
      </c>
      <c r="G29" s="1068">
        <v>0</v>
      </c>
      <c r="H29" s="1067">
        <v>0</v>
      </c>
      <c r="I29" s="1067">
        <v>0</v>
      </c>
      <c r="J29" s="1061"/>
    </row>
    <row r="30" spans="1:10" ht="15" x14ac:dyDescent="0.2">
      <c r="A30" s="757"/>
      <c r="B30" s="1078" t="s">
        <v>111</v>
      </c>
      <c r="C30" s="1079"/>
      <c r="D30" s="1080" t="s">
        <v>61</v>
      </c>
      <c r="E30" s="1081">
        <f>SUM(E31:E32)</f>
        <v>110000</v>
      </c>
      <c r="F30" s="1081">
        <f t="shared" ref="F30:I30" si="11">SUM(F31:F32)</f>
        <v>10000</v>
      </c>
      <c r="G30" s="1084">
        <f>F30/E30</f>
        <v>9.0909090909090912E-2</v>
      </c>
      <c r="H30" s="1081">
        <f t="shared" si="11"/>
        <v>0</v>
      </c>
      <c r="I30" s="1081">
        <f t="shared" si="11"/>
        <v>0</v>
      </c>
      <c r="J30" s="1061"/>
    </row>
    <row r="31" spans="1:10" ht="33.75" x14ac:dyDescent="0.2">
      <c r="A31" s="758"/>
      <c r="B31" s="758"/>
      <c r="C31" s="759" t="s">
        <v>443</v>
      </c>
      <c r="D31" s="1062" t="s">
        <v>444</v>
      </c>
      <c r="E31" s="1063">
        <v>10000</v>
      </c>
      <c r="F31" s="1063">
        <v>10000</v>
      </c>
      <c r="G31" s="1068">
        <f>F31/E31</f>
        <v>1</v>
      </c>
      <c r="H31" s="1067">
        <v>0</v>
      </c>
      <c r="I31" s="1067">
        <v>0</v>
      </c>
      <c r="J31" s="1061"/>
    </row>
    <row r="32" spans="1:10" ht="33.75" x14ac:dyDescent="0.2">
      <c r="A32" s="758"/>
      <c r="B32" s="758"/>
      <c r="C32" s="759" t="s">
        <v>112</v>
      </c>
      <c r="D32" s="1062" t="s">
        <v>446</v>
      </c>
      <c r="E32" s="1063">
        <v>100000</v>
      </c>
      <c r="F32" s="1063">
        <v>0</v>
      </c>
      <c r="G32" s="1068">
        <v>0</v>
      </c>
      <c r="H32" s="1067">
        <v>0</v>
      </c>
      <c r="I32" s="1067">
        <v>0</v>
      </c>
      <c r="J32" s="1061"/>
    </row>
    <row r="33" spans="1:10" ht="15" x14ac:dyDescent="0.2">
      <c r="A33" s="757"/>
      <c r="B33" s="1078" t="s">
        <v>116</v>
      </c>
      <c r="C33" s="1079"/>
      <c r="D33" s="1080" t="s">
        <v>231</v>
      </c>
      <c r="E33" s="1081">
        <f>SUM(E34:E39)</f>
        <v>1323884.04</v>
      </c>
      <c r="F33" s="1081">
        <f t="shared" ref="F33:I33" si="12">SUM(F34:F39)</f>
        <v>870981.51</v>
      </c>
      <c r="G33" s="1084">
        <f>F33/E33</f>
        <v>0.65789864042775226</v>
      </c>
      <c r="H33" s="1081">
        <f t="shared" si="12"/>
        <v>0</v>
      </c>
      <c r="I33" s="1081">
        <f t="shared" si="12"/>
        <v>29137.82</v>
      </c>
      <c r="J33" s="1061"/>
    </row>
    <row r="34" spans="1:10" x14ac:dyDescent="0.2">
      <c r="A34" s="758"/>
      <c r="B34" s="758"/>
      <c r="C34" s="759" t="s">
        <v>222</v>
      </c>
      <c r="D34" s="1062" t="s">
        <v>14</v>
      </c>
      <c r="E34" s="1063">
        <v>124892.04</v>
      </c>
      <c r="F34" s="1063">
        <v>101983.86</v>
      </c>
      <c r="G34" s="1068">
        <f>F34/E34</f>
        <v>0.81657614048101068</v>
      </c>
      <c r="H34" s="1067">
        <v>0</v>
      </c>
      <c r="I34" s="1067">
        <v>12947</v>
      </c>
      <c r="J34" s="1061"/>
    </row>
    <row r="35" spans="1:10" x14ac:dyDescent="0.2">
      <c r="A35" s="758"/>
      <c r="B35" s="758"/>
      <c r="C35" s="759" t="s">
        <v>447</v>
      </c>
      <c r="D35" s="1062" t="s">
        <v>33</v>
      </c>
      <c r="E35" s="1063">
        <v>135000</v>
      </c>
      <c r="F35" s="1063">
        <v>134626.1</v>
      </c>
      <c r="G35" s="1068">
        <f t="shared" ref="G35:G39" si="13">F35/E35</f>
        <v>0.99723037037037043</v>
      </c>
      <c r="H35" s="1067">
        <v>0</v>
      </c>
      <c r="I35" s="1067">
        <v>0</v>
      </c>
      <c r="J35" s="1061"/>
    </row>
    <row r="36" spans="1:10" x14ac:dyDescent="0.2">
      <c r="A36" s="758"/>
      <c r="B36" s="758"/>
      <c r="C36" s="759" t="s">
        <v>241</v>
      </c>
      <c r="D36" s="1062" t="s">
        <v>15</v>
      </c>
      <c r="E36" s="1063">
        <v>742607</v>
      </c>
      <c r="F36" s="1063">
        <v>413373.31</v>
      </c>
      <c r="G36" s="1068">
        <f t="shared" si="13"/>
        <v>0.55665151284596026</v>
      </c>
      <c r="H36" s="1067">
        <v>0</v>
      </c>
      <c r="I36" s="1067">
        <v>16190.82</v>
      </c>
      <c r="J36" s="1061"/>
    </row>
    <row r="37" spans="1:10" x14ac:dyDescent="0.2">
      <c r="A37" s="758"/>
      <c r="B37" s="758"/>
      <c r="C37" s="759" t="s">
        <v>300</v>
      </c>
      <c r="D37" s="1062" t="s">
        <v>17</v>
      </c>
      <c r="E37" s="1063">
        <v>12042</v>
      </c>
      <c r="F37" s="1063">
        <v>11939.24</v>
      </c>
      <c r="G37" s="1068">
        <f t="shared" si="13"/>
        <v>0.99146653379837235</v>
      </c>
      <c r="H37" s="1067">
        <v>0</v>
      </c>
      <c r="I37" s="1067">
        <v>0</v>
      </c>
      <c r="J37" s="1061"/>
    </row>
    <row r="38" spans="1:10" x14ac:dyDescent="0.2">
      <c r="A38" s="758"/>
      <c r="B38" s="758"/>
      <c r="C38" s="759" t="s">
        <v>448</v>
      </c>
      <c r="D38" s="1062" t="s">
        <v>449</v>
      </c>
      <c r="E38" s="1063">
        <v>6000</v>
      </c>
      <c r="F38" s="1063">
        <v>3425</v>
      </c>
      <c r="G38" s="1068">
        <f t="shared" si="13"/>
        <v>0.5708333333333333</v>
      </c>
      <c r="H38" s="1067">
        <v>0</v>
      </c>
      <c r="I38" s="1067">
        <v>0</v>
      </c>
      <c r="J38" s="1061"/>
    </row>
    <row r="39" spans="1:10" x14ac:dyDescent="0.2">
      <c r="A39" s="758"/>
      <c r="B39" s="758"/>
      <c r="C39" s="759" t="s">
        <v>107</v>
      </c>
      <c r="D39" s="1062" t="s">
        <v>227</v>
      </c>
      <c r="E39" s="1063">
        <v>303343</v>
      </c>
      <c r="F39" s="1063">
        <v>205634</v>
      </c>
      <c r="G39" s="1068">
        <f t="shared" si="13"/>
        <v>0.67789268254088608</v>
      </c>
      <c r="H39" s="1067">
        <v>0</v>
      </c>
      <c r="I39" s="1067">
        <v>0</v>
      </c>
      <c r="J39" s="1061"/>
    </row>
    <row r="40" spans="1:10" x14ac:dyDescent="0.2">
      <c r="A40" s="1074" t="s">
        <v>125</v>
      </c>
      <c r="B40" s="1074"/>
      <c r="C40" s="1074"/>
      <c r="D40" s="1075" t="s">
        <v>252</v>
      </c>
      <c r="E40" s="1072">
        <f>E41</f>
        <v>1178412.99</v>
      </c>
      <c r="F40" s="1072">
        <f t="shared" ref="F40:I40" si="14">F41</f>
        <v>1140437.97</v>
      </c>
      <c r="G40" s="1073">
        <f>F40/E40</f>
        <v>0.96777443873900271</v>
      </c>
      <c r="H40" s="1072">
        <f t="shared" si="14"/>
        <v>0</v>
      </c>
      <c r="I40" s="1072">
        <f t="shared" si="14"/>
        <v>2693.95</v>
      </c>
      <c r="J40" s="1061"/>
    </row>
    <row r="41" spans="1:10" ht="15" x14ac:dyDescent="0.2">
      <c r="A41" s="757"/>
      <c r="B41" s="1078" t="s">
        <v>126</v>
      </c>
      <c r="C41" s="1079"/>
      <c r="D41" s="1080" t="s">
        <v>9</v>
      </c>
      <c r="E41" s="1081">
        <f>SUM(E42:E47)</f>
        <v>1178412.99</v>
      </c>
      <c r="F41" s="1081">
        <f t="shared" ref="F41:I41" si="15">SUM(F42:F47)</f>
        <v>1140437.97</v>
      </c>
      <c r="G41" s="1084">
        <f>F41/E41</f>
        <v>0.96777443873900271</v>
      </c>
      <c r="H41" s="1081">
        <f t="shared" si="15"/>
        <v>0</v>
      </c>
      <c r="I41" s="1081">
        <f t="shared" si="15"/>
        <v>2693.95</v>
      </c>
      <c r="J41" s="1061"/>
    </row>
    <row r="42" spans="1:10" x14ac:dyDescent="0.2">
      <c r="A42" s="758"/>
      <c r="B42" s="758"/>
      <c r="C42" s="759" t="s">
        <v>222</v>
      </c>
      <c r="D42" s="1062" t="s">
        <v>14</v>
      </c>
      <c r="E42" s="1063">
        <v>2669.97</v>
      </c>
      <c r="F42" s="1063">
        <v>2669.96</v>
      </c>
      <c r="G42" s="1068">
        <f>F42/E42</f>
        <v>0.99999625463956532</v>
      </c>
      <c r="H42" s="1067">
        <v>0</v>
      </c>
      <c r="I42" s="1067">
        <v>2669.96</v>
      </c>
      <c r="J42" s="1061"/>
    </row>
    <row r="43" spans="1:10" x14ac:dyDescent="0.2">
      <c r="A43" s="758"/>
      <c r="B43" s="758"/>
      <c r="C43" s="759" t="s">
        <v>447</v>
      </c>
      <c r="D43" s="1062" t="s">
        <v>33</v>
      </c>
      <c r="E43" s="1063">
        <v>20000</v>
      </c>
      <c r="F43" s="1063">
        <v>19025</v>
      </c>
      <c r="G43" s="1068">
        <f t="shared" ref="G43:G47" si="16">F43/E43</f>
        <v>0.95125000000000004</v>
      </c>
      <c r="H43" s="1067">
        <v>0</v>
      </c>
      <c r="I43" s="1067">
        <v>0</v>
      </c>
      <c r="J43" s="1061"/>
    </row>
    <row r="44" spans="1:10" x14ac:dyDescent="0.2">
      <c r="A44" s="758"/>
      <c r="B44" s="758"/>
      <c r="C44" s="759" t="s">
        <v>241</v>
      </c>
      <c r="D44" s="1062" t="s">
        <v>15</v>
      </c>
      <c r="E44" s="1063">
        <v>7024</v>
      </c>
      <c r="F44" s="1063">
        <v>23.99</v>
      </c>
      <c r="G44" s="1068">
        <f t="shared" si="16"/>
        <v>3.4154328018223233E-3</v>
      </c>
      <c r="H44" s="1067">
        <v>0</v>
      </c>
      <c r="I44" s="1067">
        <v>23.99</v>
      </c>
      <c r="J44" s="1061"/>
    </row>
    <row r="45" spans="1:10" x14ac:dyDescent="0.2">
      <c r="A45" s="758"/>
      <c r="B45" s="758"/>
      <c r="C45" s="759" t="s">
        <v>107</v>
      </c>
      <c r="D45" s="1062" t="s">
        <v>227</v>
      </c>
      <c r="E45" s="1063">
        <v>61800</v>
      </c>
      <c r="F45" s="1063">
        <v>31800</v>
      </c>
      <c r="G45" s="1068">
        <f t="shared" si="16"/>
        <v>0.5145631067961165</v>
      </c>
      <c r="H45" s="1067">
        <v>0</v>
      </c>
      <c r="I45" s="1067">
        <v>0</v>
      </c>
      <c r="J45" s="1061"/>
    </row>
    <row r="46" spans="1:10" x14ac:dyDescent="0.2">
      <c r="A46" s="758"/>
      <c r="B46" s="758"/>
      <c r="C46" s="759" t="s">
        <v>130</v>
      </c>
      <c r="D46" s="1062" t="s">
        <v>227</v>
      </c>
      <c r="E46" s="1063">
        <v>559517.17000000004</v>
      </c>
      <c r="F46" s="1063">
        <v>559517.17000000004</v>
      </c>
      <c r="G46" s="1068">
        <f t="shared" si="16"/>
        <v>1</v>
      </c>
      <c r="H46" s="1067">
        <v>0</v>
      </c>
      <c r="I46" s="1067">
        <v>0</v>
      </c>
      <c r="J46" s="1061"/>
    </row>
    <row r="47" spans="1:10" x14ac:dyDescent="0.2">
      <c r="A47" s="758"/>
      <c r="B47" s="758"/>
      <c r="C47" s="759" t="s">
        <v>132</v>
      </c>
      <c r="D47" s="1062" t="s">
        <v>227</v>
      </c>
      <c r="E47" s="1063">
        <v>527401.85</v>
      </c>
      <c r="F47" s="1063">
        <v>527401.85</v>
      </c>
      <c r="G47" s="1068">
        <f t="shared" si="16"/>
        <v>1</v>
      </c>
      <c r="H47" s="1067">
        <v>0</v>
      </c>
      <c r="I47" s="1067">
        <v>0</v>
      </c>
      <c r="J47" s="1061"/>
    </row>
    <row r="48" spans="1:10" x14ac:dyDescent="0.2">
      <c r="A48" s="1074" t="s">
        <v>141</v>
      </c>
      <c r="B48" s="1074"/>
      <c r="C48" s="1074"/>
      <c r="D48" s="1075" t="s">
        <v>73</v>
      </c>
      <c r="E48" s="1072">
        <f>E49+E51</f>
        <v>1512841.21</v>
      </c>
      <c r="F48" s="1072">
        <f t="shared" ref="F48:I48" si="17">F49+F51</f>
        <v>1409408.6</v>
      </c>
      <c r="G48" s="1073">
        <f>F48/E48</f>
        <v>0.93163022707452559</v>
      </c>
      <c r="H48" s="1072">
        <f t="shared" si="17"/>
        <v>11791.96</v>
      </c>
      <c r="I48" s="1072">
        <f t="shared" si="17"/>
        <v>0</v>
      </c>
      <c r="J48" s="1061"/>
    </row>
    <row r="49" spans="1:10" ht="15" x14ac:dyDescent="0.2">
      <c r="A49" s="757"/>
      <c r="B49" s="1078" t="s">
        <v>452</v>
      </c>
      <c r="C49" s="1079"/>
      <c r="D49" s="1080" t="s">
        <v>453</v>
      </c>
      <c r="E49" s="1081" t="str">
        <f>E50</f>
        <v>624 662,40</v>
      </c>
      <c r="F49" s="1081">
        <f t="shared" ref="F49:I49" si="18">F50</f>
        <v>595023.6</v>
      </c>
      <c r="G49" s="1084">
        <f>F49/E49</f>
        <v>0.95255229064531488</v>
      </c>
      <c r="H49" s="1081">
        <f t="shared" si="18"/>
        <v>0</v>
      </c>
      <c r="I49" s="1081">
        <f t="shared" si="18"/>
        <v>0</v>
      </c>
      <c r="J49" s="1061"/>
    </row>
    <row r="50" spans="1:10" ht="22.5" x14ac:dyDescent="0.2">
      <c r="A50" s="758"/>
      <c r="B50" s="758"/>
      <c r="C50" s="759" t="s">
        <v>455</v>
      </c>
      <c r="D50" s="1062" t="s">
        <v>75</v>
      </c>
      <c r="E50" s="1063" t="s">
        <v>454</v>
      </c>
      <c r="F50" s="1063">
        <v>595023.6</v>
      </c>
      <c r="G50" s="1068">
        <f>F50/E50</f>
        <v>0.95255229064531488</v>
      </c>
      <c r="H50" s="1067">
        <v>0</v>
      </c>
      <c r="I50" s="1067">
        <v>0</v>
      </c>
      <c r="J50" s="1061"/>
    </row>
    <row r="51" spans="1:10" ht="15" x14ac:dyDescent="0.2">
      <c r="A51" s="757"/>
      <c r="B51" s="1078" t="s">
        <v>142</v>
      </c>
      <c r="C51" s="1079"/>
      <c r="D51" s="1080" t="s">
        <v>456</v>
      </c>
      <c r="E51" s="1081">
        <f>SUM(E52:E64)</f>
        <v>888178.81</v>
      </c>
      <c r="F51" s="1081">
        <f t="shared" ref="F51:I51" si="19">SUM(F52:F64)</f>
        <v>814385</v>
      </c>
      <c r="G51" s="1084">
        <f>F51/E51</f>
        <v>0.9169155927059327</v>
      </c>
      <c r="H51" s="1081">
        <f t="shared" si="19"/>
        <v>11791.96</v>
      </c>
      <c r="I51" s="1081">
        <f t="shared" si="19"/>
        <v>0</v>
      </c>
      <c r="J51" s="1061"/>
    </row>
    <row r="52" spans="1:10" x14ac:dyDescent="0.2">
      <c r="A52" s="758"/>
      <c r="B52" s="758"/>
      <c r="C52" s="759" t="s">
        <v>290</v>
      </c>
      <c r="D52" s="1062" t="s">
        <v>291</v>
      </c>
      <c r="E52" s="1063">
        <v>24022.81</v>
      </c>
      <c r="F52" s="1063">
        <v>16093.76</v>
      </c>
      <c r="G52" s="1068">
        <f>F52/E52</f>
        <v>0.66993661440938834</v>
      </c>
      <c r="H52" s="1067">
        <v>11791.96</v>
      </c>
      <c r="I52" s="1067">
        <v>0</v>
      </c>
      <c r="J52" s="1061"/>
    </row>
    <row r="53" spans="1:10" x14ac:dyDescent="0.2">
      <c r="A53" s="758"/>
      <c r="B53" s="758"/>
      <c r="C53" s="759" t="s">
        <v>447</v>
      </c>
      <c r="D53" s="1062" t="s">
        <v>33</v>
      </c>
      <c r="E53" s="1063">
        <v>65000</v>
      </c>
      <c r="F53" s="1063">
        <v>64959.48</v>
      </c>
      <c r="G53" s="1068">
        <f t="shared" ref="G53:G64" si="20">F53/E53</f>
        <v>0.99937661538461542</v>
      </c>
      <c r="H53" s="1067">
        <v>0</v>
      </c>
      <c r="I53" s="1067">
        <v>0</v>
      </c>
      <c r="J53" s="1061"/>
    </row>
    <row r="54" spans="1:10" x14ac:dyDescent="0.2">
      <c r="A54" s="758"/>
      <c r="B54" s="758"/>
      <c r="C54" s="759" t="s">
        <v>241</v>
      </c>
      <c r="D54" s="1062" t="s">
        <v>15</v>
      </c>
      <c r="E54" s="1063">
        <v>130300</v>
      </c>
      <c r="F54" s="1063">
        <v>127535.23</v>
      </c>
      <c r="G54" s="1068">
        <f t="shared" si="20"/>
        <v>0.97878150422102839</v>
      </c>
      <c r="H54" s="1067">
        <v>0</v>
      </c>
      <c r="I54" s="1067">
        <v>0</v>
      </c>
      <c r="J54" s="1061"/>
    </row>
    <row r="55" spans="1:10" x14ac:dyDescent="0.2">
      <c r="A55" s="758"/>
      <c r="B55" s="758"/>
      <c r="C55" s="759" t="s">
        <v>300</v>
      </c>
      <c r="D55" s="1062" t="s">
        <v>17</v>
      </c>
      <c r="E55" s="1063">
        <v>4000</v>
      </c>
      <c r="F55" s="1063">
        <v>2297</v>
      </c>
      <c r="G55" s="1068">
        <f t="shared" si="20"/>
        <v>0.57425000000000004</v>
      </c>
      <c r="H55" s="1067">
        <v>0</v>
      </c>
      <c r="I55" s="1067">
        <v>0</v>
      </c>
      <c r="J55" s="1061"/>
    </row>
    <row r="56" spans="1:10" x14ac:dyDescent="0.2">
      <c r="A56" s="758"/>
      <c r="B56" s="758"/>
      <c r="C56" s="759" t="s">
        <v>458</v>
      </c>
      <c r="D56" s="1062" t="s">
        <v>459</v>
      </c>
      <c r="E56" s="1063">
        <v>392000</v>
      </c>
      <c r="F56" s="1063">
        <v>372965</v>
      </c>
      <c r="G56" s="1068">
        <f t="shared" si="20"/>
        <v>0.9514413265306122</v>
      </c>
      <c r="H56" s="1067">
        <v>0</v>
      </c>
      <c r="I56" s="1067">
        <v>0</v>
      </c>
      <c r="J56" s="1061"/>
    </row>
    <row r="57" spans="1:10" ht="22.5" x14ac:dyDescent="0.2">
      <c r="A57" s="758"/>
      <c r="B57" s="758"/>
      <c r="C57" s="759" t="s">
        <v>460</v>
      </c>
      <c r="D57" s="1062" t="s">
        <v>461</v>
      </c>
      <c r="E57" s="1063">
        <v>600</v>
      </c>
      <c r="F57" s="1063">
        <v>523</v>
      </c>
      <c r="G57" s="1068">
        <f t="shared" si="20"/>
        <v>0.8716666666666667</v>
      </c>
      <c r="H57" s="1067">
        <v>0</v>
      </c>
      <c r="I57" s="1067">
        <v>0</v>
      </c>
      <c r="J57" s="1061"/>
    </row>
    <row r="58" spans="1:10" x14ac:dyDescent="0.2">
      <c r="A58" s="758"/>
      <c r="B58" s="758"/>
      <c r="C58" s="759" t="s">
        <v>463</v>
      </c>
      <c r="D58" s="1062" t="s">
        <v>464</v>
      </c>
      <c r="E58" s="1063">
        <v>3600</v>
      </c>
      <c r="F58" s="1063">
        <v>3588.24</v>
      </c>
      <c r="G58" s="1068">
        <f t="shared" si="20"/>
        <v>0.99673333333333325</v>
      </c>
      <c r="H58" s="1067">
        <v>0</v>
      </c>
      <c r="I58" s="1067">
        <v>0</v>
      </c>
      <c r="J58" s="1061"/>
    </row>
    <row r="59" spans="1:10" x14ac:dyDescent="0.2">
      <c r="A59" s="758"/>
      <c r="B59" s="758"/>
      <c r="C59" s="759" t="s">
        <v>466</v>
      </c>
      <c r="D59" s="1062" t="s">
        <v>467</v>
      </c>
      <c r="E59" s="1063">
        <v>100</v>
      </c>
      <c r="F59" s="1063">
        <v>97.09</v>
      </c>
      <c r="G59" s="1068">
        <f t="shared" si="20"/>
        <v>0.97089999999999999</v>
      </c>
      <c r="H59" s="1067">
        <v>0</v>
      </c>
      <c r="I59" s="1067">
        <v>0</v>
      </c>
      <c r="J59" s="1061"/>
    </row>
    <row r="60" spans="1:10" x14ac:dyDescent="0.2">
      <c r="A60" s="758"/>
      <c r="B60" s="758"/>
      <c r="C60" s="759" t="s">
        <v>469</v>
      </c>
      <c r="D60" s="1062" t="s">
        <v>37</v>
      </c>
      <c r="E60" s="1063">
        <v>5500</v>
      </c>
      <c r="F60" s="1063">
        <v>5471.3</v>
      </c>
      <c r="G60" s="1068">
        <f t="shared" si="20"/>
        <v>0.99478181818181821</v>
      </c>
      <c r="H60" s="1067">
        <v>0</v>
      </c>
      <c r="I60" s="1067">
        <v>0</v>
      </c>
      <c r="J60" s="1061"/>
    </row>
    <row r="61" spans="1:10" x14ac:dyDescent="0.2">
      <c r="A61" s="758"/>
      <c r="B61" s="758"/>
      <c r="C61" s="759" t="s">
        <v>448</v>
      </c>
      <c r="D61" s="1062" t="s">
        <v>449</v>
      </c>
      <c r="E61" s="1063">
        <v>74000</v>
      </c>
      <c r="F61" s="1063">
        <v>35115.5</v>
      </c>
      <c r="G61" s="1068">
        <f t="shared" si="20"/>
        <v>0.4745337837837838</v>
      </c>
      <c r="H61" s="1067">
        <v>0</v>
      </c>
      <c r="I61" s="1067">
        <v>0</v>
      </c>
      <c r="J61" s="1061"/>
    </row>
    <row r="62" spans="1:10" ht="22.5" x14ac:dyDescent="0.2">
      <c r="A62" s="758"/>
      <c r="B62" s="758"/>
      <c r="C62" s="759" t="s">
        <v>471</v>
      </c>
      <c r="D62" s="1062" t="s">
        <v>472</v>
      </c>
      <c r="E62" s="1063">
        <v>156000</v>
      </c>
      <c r="F62" s="1063">
        <v>154219.4</v>
      </c>
      <c r="G62" s="1068">
        <f t="shared" si="20"/>
        <v>0.98858589743589742</v>
      </c>
      <c r="H62" s="1067">
        <v>0</v>
      </c>
      <c r="I62" s="1067">
        <v>0</v>
      </c>
      <c r="J62" s="1061"/>
    </row>
    <row r="63" spans="1:10" x14ac:dyDescent="0.2">
      <c r="A63" s="758"/>
      <c r="B63" s="758"/>
      <c r="C63" s="759" t="s">
        <v>473</v>
      </c>
      <c r="D63" s="1062" t="s">
        <v>38</v>
      </c>
      <c r="E63" s="1063">
        <v>5600</v>
      </c>
      <c r="F63" s="1063">
        <v>4256</v>
      </c>
      <c r="G63" s="1068">
        <f t="shared" si="20"/>
        <v>0.76</v>
      </c>
      <c r="H63" s="1067">
        <v>0</v>
      </c>
      <c r="I63" s="1067">
        <v>0</v>
      </c>
      <c r="J63" s="1061"/>
    </row>
    <row r="64" spans="1:10" x14ac:dyDescent="0.2">
      <c r="A64" s="758"/>
      <c r="B64" s="758"/>
      <c r="C64" s="759" t="s">
        <v>143</v>
      </c>
      <c r="D64" s="1062" t="s">
        <v>474</v>
      </c>
      <c r="E64" s="1063">
        <v>27456</v>
      </c>
      <c r="F64" s="1063">
        <v>27264</v>
      </c>
      <c r="G64" s="1068">
        <f t="shared" si="20"/>
        <v>0.99300699300699302</v>
      </c>
      <c r="H64" s="1067">
        <v>0</v>
      </c>
      <c r="I64" s="1067">
        <v>0</v>
      </c>
      <c r="J64" s="1061"/>
    </row>
    <row r="65" spans="1:10" x14ac:dyDescent="0.2">
      <c r="A65" s="1074" t="s">
        <v>475</v>
      </c>
      <c r="B65" s="1074"/>
      <c r="C65" s="1074"/>
      <c r="D65" s="1075" t="s">
        <v>476</v>
      </c>
      <c r="E65" s="1072">
        <f>E66+E69</f>
        <v>63150</v>
      </c>
      <c r="F65" s="1072">
        <f t="shared" ref="F65:I65" si="21">F66+F69</f>
        <v>54375.689999999995</v>
      </c>
      <c r="G65" s="1073">
        <f t="shared" ref="G65:G73" si="22">F65/E65</f>
        <v>0.86105605700712584</v>
      </c>
      <c r="H65" s="1072">
        <f t="shared" si="21"/>
        <v>104.55</v>
      </c>
      <c r="I65" s="1072">
        <f t="shared" si="21"/>
        <v>0</v>
      </c>
      <c r="J65" s="1061"/>
    </row>
    <row r="66" spans="1:10" ht="15" x14ac:dyDescent="0.2">
      <c r="A66" s="757"/>
      <c r="B66" s="1078" t="s">
        <v>477</v>
      </c>
      <c r="C66" s="1079"/>
      <c r="D66" s="1080" t="s">
        <v>478</v>
      </c>
      <c r="E66" s="1081">
        <f>E67+E68</f>
        <v>53150</v>
      </c>
      <c r="F66" s="1081">
        <f t="shared" ref="F66:I66" si="23">F67+F68</f>
        <v>44670.31</v>
      </c>
      <c r="G66" s="1084">
        <f t="shared" si="22"/>
        <v>0.84045738476011289</v>
      </c>
      <c r="H66" s="1081">
        <f t="shared" si="23"/>
        <v>104.55</v>
      </c>
      <c r="I66" s="1081">
        <f t="shared" si="23"/>
        <v>0</v>
      </c>
      <c r="J66" s="1061"/>
    </row>
    <row r="67" spans="1:10" x14ac:dyDescent="0.2">
      <c r="A67" s="758"/>
      <c r="B67" s="758"/>
      <c r="C67" s="759" t="s">
        <v>277</v>
      </c>
      <c r="D67" s="1062" t="s">
        <v>25</v>
      </c>
      <c r="E67" s="1063" t="s">
        <v>437</v>
      </c>
      <c r="F67" s="1063">
        <v>0</v>
      </c>
      <c r="G67" s="1068">
        <f t="shared" si="22"/>
        <v>0</v>
      </c>
      <c r="H67" s="1067">
        <v>0</v>
      </c>
      <c r="I67" s="1067">
        <v>0</v>
      </c>
      <c r="J67" s="1061"/>
    </row>
    <row r="68" spans="1:10" x14ac:dyDescent="0.2">
      <c r="A68" s="758"/>
      <c r="B68" s="758"/>
      <c r="C68" s="759" t="s">
        <v>241</v>
      </c>
      <c r="D68" s="1062" t="s">
        <v>15</v>
      </c>
      <c r="E68" s="1063" t="s">
        <v>479</v>
      </c>
      <c r="F68" s="1063">
        <v>44670.31</v>
      </c>
      <c r="G68" s="1068">
        <f t="shared" si="22"/>
        <v>0.89340619999999993</v>
      </c>
      <c r="H68" s="1067">
        <v>104.55</v>
      </c>
      <c r="I68" s="1067">
        <v>0</v>
      </c>
      <c r="J68" s="1061"/>
    </row>
    <row r="69" spans="1:10" ht="15" x14ac:dyDescent="0.2">
      <c r="A69" s="757"/>
      <c r="B69" s="1078" t="s">
        <v>480</v>
      </c>
      <c r="C69" s="1079"/>
      <c r="D69" s="1080" t="s">
        <v>481</v>
      </c>
      <c r="E69" s="1081" t="str">
        <f>E70</f>
        <v>10 000,00</v>
      </c>
      <c r="F69" s="1081">
        <f t="shared" ref="F69:I69" si="24">F70</f>
        <v>9705.3799999999992</v>
      </c>
      <c r="G69" s="1084">
        <f t="shared" si="22"/>
        <v>0.9705379999999999</v>
      </c>
      <c r="H69" s="1081">
        <f t="shared" si="24"/>
        <v>0</v>
      </c>
      <c r="I69" s="1081">
        <f t="shared" si="24"/>
        <v>0</v>
      </c>
      <c r="J69" s="1061"/>
    </row>
    <row r="70" spans="1:10" x14ac:dyDescent="0.2">
      <c r="A70" s="758"/>
      <c r="B70" s="758"/>
      <c r="C70" s="759" t="s">
        <v>241</v>
      </c>
      <c r="D70" s="1062" t="s">
        <v>15</v>
      </c>
      <c r="E70" s="1063" t="s">
        <v>445</v>
      </c>
      <c r="F70" s="1063">
        <v>9705.3799999999992</v>
      </c>
      <c r="G70" s="1068">
        <f t="shared" si="22"/>
        <v>0.9705379999999999</v>
      </c>
      <c r="H70" s="1067">
        <v>0</v>
      </c>
      <c r="I70" s="1067">
        <v>0</v>
      </c>
      <c r="J70" s="1061"/>
    </row>
    <row r="71" spans="1:10" x14ac:dyDescent="0.2">
      <c r="A71" s="1074" t="s">
        <v>146</v>
      </c>
      <c r="B71" s="1074"/>
      <c r="C71" s="1074"/>
      <c r="D71" s="1075" t="s">
        <v>19</v>
      </c>
      <c r="E71" s="1072">
        <f>E72+E81+E86+E113+E117+E121</f>
        <v>4221867</v>
      </c>
      <c r="F71" s="1072">
        <f t="shared" ref="F71:I71" si="25">F72+F81+F86+F113+F117+F121</f>
        <v>4021493.63</v>
      </c>
      <c r="G71" s="1073">
        <f t="shared" si="22"/>
        <v>0.95253915625480379</v>
      </c>
      <c r="H71" s="1072">
        <f t="shared" si="25"/>
        <v>241841.62</v>
      </c>
      <c r="I71" s="1072">
        <f t="shared" si="25"/>
        <v>0</v>
      </c>
      <c r="J71" s="1061"/>
    </row>
    <row r="72" spans="1:10" ht="15" x14ac:dyDescent="0.2">
      <c r="A72" s="757"/>
      <c r="B72" s="1078" t="s">
        <v>482</v>
      </c>
      <c r="C72" s="1079"/>
      <c r="D72" s="1080" t="s">
        <v>20</v>
      </c>
      <c r="E72" s="1081">
        <f>SUM(E73:E80)</f>
        <v>124199.99999999999</v>
      </c>
      <c r="F72" s="1081">
        <f t="shared" ref="F72:I72" si="26">SUM(F73:F80)</f>
        <v>124199.99999999999</v>
      </c>
      <c r="G72" s="1084">
        <f t="shared" si="22"/>
        <v>1</v>
      </c>
      <c r="H72" s="1081">
        <f t="shared" si="26"/>
        <v>8870.42</v>
      </c>
      <c r="I72" s="1081">
        <f t="shared" si="26"/>
        <v>0</v>
      </c>
      <c r="J72" s="1061"/>
    </row>
    <row r="73" spans="1:10" x14ac:dyDescent="0.2">
      <c r="A73" s="758"/>
      <c r="B73" s="758"/>
      <c r="C73" s="759" t="s">
        <v>430</v>
      </c>
      <c r="D73" s="1062" t="s">
        <v>11</v>
      </c>
      <c r="E73" s="1063">
        <v>90025</v>
      </c>
      <c r="F73" s="1063">
        <v>90025</v>
      </c>
      <c r="G73" s="1068">
        <f t="shared" si="22"/>
        <v>1</v>
      </c>
      <c r="H73" s="1067">
        <v>0</v>
      </c>
      <c r="I73" s="1067">
        <v>0</v>
      </c>
      <c r="J73" s="1061"/>
    </row>
    <row r="74" spans="1:10" x14ac:dyDescent="0.2">
      <c r="A74" s="758"/>
      <c r="B74" s="758"/>
      <c r="C74" s="759" t="s">
        <v>484</v>
      </c>
      <c r="D74" s="1062" t="s">
        <v>485</v>
      </c>
      <c r="E74" s="1063">
        <v>6940.5</v>
      </c>
      <c r="F74" s="1063">
        <v>6940.5</v>
      </c>
      <c r="G74" s="1068">
        <f t="shared" ref="G74:G80" si="27">F74/E74</f>
        <v>1</v>
      </c>
      <c r="H74" s="1067">
        <v>7414.27</v>
      </c>
      <c r="I74" s="1067">
        <v>0</v>
      </c>
      <c r="J74" s="1061"/>
    </row>
    <row r="75" spans="1:10" x14ac:dyDescent="0.2">
      <c r="A75" s="758"/>
      <c r="B75" s="758"/>
      <c r="C75" s="759" t="s">
        <v>272</v>
      </c>
      <c r="D75" s="1062" t="s">
        <v>12</v>
      </c>
      <c r="E75" s="1063">
        <v>16668.37</v>
      </c>
      <c r="F75" s="1063">
        <v>16668.37</v>
      </c>
      <c r="G75" s="1068">
        <f t="shared" si="27"/>
        <v>1</v>
      </c>
      <c r="H75" s="1067">
        <v>1274.5</v>
      </c>
      <c r="I75" s="1067">
        <v>0</v>
      </c>
      <c r="J75" s="1061"/>
    </row>
    <row r="76" spans="1:10" x14ac:dyDescent="0.2">
      <c r="A76" s="758"/>
      <c r="B76" s="758"/>
      <c r="C76" s="759" t="s">
        <v>276</v>
      </c>
      <c r="D76" s="1062" t="s">
        <v>13</v>
      </c>
      <c r="E76" s="1063">
        <v>2375.65</v>
      </c>
      <c r="F76" s="1063">
        <v>2375.65</v>
      </c>
      <c r="G76" s="1068">
        <f t="shared" si="27"/>
        <v>1</v>
      </c>
      <c r="H76" s="1067">
        <v>181.65</v>
      </c>
      <c r="I76" s="1067">
        <v>0</v>
      </c>
      <c r="J76" s="1061"/>
    </row>
    <row r="77" spans="1:10" x14ac:dyDescent="0.2">
      <c r="A77" s="758"/>
      <c r="B77" s="758"/>
      <c r="C77" s="759" t="s">
        <v>222</v>
      </c>
      <c r="D77" s="1062" t="s">
        <v>14</v>
      </c>
      <c r="E77" s="1063">
        <v>2779.26</v>
      </c>
      <c r="F77" s="1063">
        <v>2779.26</v>
      </c>
      <c r="G77" s="1068">
        <f t="shared" si="27"/>
        <v>1</v>
      </c>
      <c r="H77" s="1067">
        <v>0</v>
      </c>
      <c r="I77" s="1067">
        <v>0</v>
      </c>
      <c r="J77" s="1061"/>
    </row>
    <row r="78" spans="1:10" x14ac:dyDescent="0.2">
      <c r="A78" s="758"/>
      <c r="B78" s="758"/>
      <c r="C78" s="759" t="s">
        <v>241</v>
      </c>
      <c r="D78" s="1062" t="s">
        <v>15</v>
      </c>
      <c r="E78" s="1063">
        <v>3517.8</v>
      </c>
      <c r="F78" s="1063">
        <v>3517.8</v>
      </c>
      <c r="G78" s="1068">
        <f t="shared" si="27"/>
        <v>1</v>
      </c>
      <c r="H78" s="1067">
        <v>0</v>
      </c>
      <c r="I78" s="1067">
        <v>0</v>
      </c>
      <c r="J78" s="1061"/>
    </row>
    <row r="79" spans="1:10" x14ac:dyDescent="0.2">
      <c r="A79" s="758"/>
      <c r="B79" s="758"/>
      <c r="C79" s="759" t="s">
        <v>431</v>
      </c>
      <c r="D79" s="1062" t="s">
        <v>16</v>
      </c>
      <c r="E79" s="1063">
        <v>1143.42</v>
      </c>
      <c r="F79" s="1063">
        <v>1143.42</v>
      </c>
      <c r="G79" s="1068">
        <f t="shared" si="27"/>
        <v>1</v>
      </c>
      <c r="H79" s="1067">
        <v>0</v>
      </c>
      <c r="I79" s="1067">
        <v>0</v>
      </c>
      <c r="J79" s="1061"/>
    </row>
    <row r="80" spans="1:10" ht="22.5" x14ac:dyDescent="0.2">
      <c r="A80" s="758"/>
      <c r="B80" s="758"/>
      <c r="C80" s="759" t="s">
        <v>432</v>
      </c>
      <c r="D80" s="1062" t="s">
        <v>433</v>
      </c>
      <c r="E80" s="1063">
        <v>750</v>
      </c>
      <c r="F80" s="1063">
        <v>750</v>
      </c>
      <c r="G80" s="1068">
        <f t="shared" si="27"/>
        <v>1</v>
      </c>
      <c r="H80" s="1067">
        <v>0</v>
      </c>
      <c r="I80" s="1067">
        <v>0</v>
      </c>
      <c r="J80" s="1061"/>
    </row>
    <row r="81" spans="1:10" ht="15" x14ac:dyDescent="0.2">
      <c r="A81" s="757"/>
      <c r="B81" s="1078" t="s">
        <v>486</v>
      </c>
      <c r="C81" s="1079"/>
      <c r="D81" s="1080" t="s">
        <v>487</v>
      </c>
      <c r="E81" s="1081">
        <f>E82+E83+E84+E85</f>
        <v>275100</v>
      </c>
      <c r="F81" s="1081">
        <f t="shared" ref="F81:I81" si="28">F82+F83+F84+F85</f>
        <v>260975.78</v>
      </c>
      <c r="G81" s="1084">
        <f>F81/E81</f>
        <v>0.94865786986550349</v>
      </c>
      <c r="H81" s="1081">
        <f t="shared" si="28"/>
        <v>219.05</v>
      </c>
      <c r="I81" s="1081">
        <f t="shared" si="28"/>
        <v>0</v>
      </c>
      <c r="J81" s="1061"/>
    </row>
    <row r="82" spans="1:10" x14ac:dyDescent="0.2">
      <c r="A82" s="758"/>
      <c r="B82" s="758"/>
      <c r="C82" s="759" t="s">
        <v>488</v>
      </c>
      <c r="D82" s="1062" t="s">
        <v>489</v>
      </c>
      <c r="E82" s="1063" t="s">
        <v>490</v>
      </c>
      <c r="F82" s="1063">
        <v>236770.11</v>
      </c>
      <c r="G82" s="1068">
        <f>F82/E82</f>
        <v>0.971962684729064</v>
      </c>
      <c r="H82" s="1067">
        <v>0</v>
      </c>
      <c r="I82" s="1067">
        <v>0</v>
      </c>
      <c r="J82" s="1061"/>
    </row>
    <row r="83" spans="1:10" x14ac:dyDescent="0.2">
      <c r="A83" s="758"/>
      <c r="B83" s="758"/>
      <c r="C83" s="759" t="s">
        <v>491</v>
      </c>
      <c r="D83" s="1062" t="s">
        <v>492</v>
      </c>
      <c r="E83" s="1063" t="s">
        <v>493</v>
      </c>
      <c r="F83" s="1063">
        <v>4739</v>
      </c>
      <c r="G83" s="1068">
        <f t="shared" ref="G83:G85" si="29">F83/E83</f>
        <v>0.94779999999999998</v>
      </c>
      <c r="H83" s="1067">
        <v>0</v>
      </c>
      <c r="I83" s="1067">
        <v>0</v>
      </c>
      <c r="J83" s="1061"/>
    </row>
    <row r="84" spans="1:10" x14ac:dyDescent="0.2">
      <c r="A84" s="758"/>
      <c r="B84" s="758"/>
      <c r="C84" s="759" t="s">
        <v>222</v>
      </c>
      <c r="D84" s="1062" t="s">
        <v>14</v>
      </c>
      <c r="E84" s="1063" t="s">
        <v>494</v>
      </c>
      <c r="F84" s="1063">
        <v>10123.32</v>
      </c>
      <c r="G84" s="1068">
        <f t="shared" si="29"/>
        <v>0.69816</v>
      </c>
      <c r="H84" s="1067">
        <v>0</v>
      </c>
      <c r="I84" s="1067">
        <v>0</v>
      </c>
      <c r="J84" s="1061"/>
    </row>
    <row r="85" spans="1:10" x14ac:dyDescent="0.2">
      <c r="A85" s="758"/>
      <c r="B85" s="758"/>
      <c r="C85" s="759" t="s">
        <v>241</v>
      </c>
      <c r="D85" s="1062" t="s">
        <v>15</v>
      </c>
      <c r="E85" s="1063" t="s">
        <v>495</v>
      </c>
      <c r="F85" s="1063">
        <v>9343.35</v>
      </c>
      <c r="G85" s="1068">
        <f t="shared" si="29"/>
        <v>0.77861250000000004</v>
      </c>
      <c r="H85" s="1067">
        <v>219.05</v>
      </c>
      <c r="I85" s="1067">
        <v>0</v>
      </c>
      <c r="J85" s="1061"/>
    </row>
    <row r="86" spans="1:10" ht="15" x14ac:dyDescent="0.2">
      <c r="A86" s="757"/>
      <c r="B86" s="1078" t="s">
        <v>147</v>
      </c>
      <c r="C86" s="1079"/>
      <c r="D86" s="1080" t="s">
        <v>496</v>
      </c>
      <c r="E86" s="1081">
        <f>E87+E88+E89+E90+E91+E92+E93+E94+E95+E96+E97+E98+E99+E100+E101+E102+E103+E104+E105+E106+E107+E108+E109+E110+E111+E112</f>
        <v>3567045</v>
      </c>
      <c r="F86" s="1081">
        <f t="shared" ref="F86:I86" si="30">F87+F88+F89+F90+F91+F92+F93+F94+F95+F96+F97+F98+F99+F100+F101+F102+F103+F104+F105+F106+F107+F108+F109+F110+F111+F112</f>
        <v>3420963.35</v>
      </c>
      <c r="G86" s="1084">
        <f>F86/E86</f>
        <v>0.95904687213085349</v>
      </c>
      <c r="H86" s="1081">
        <f t="shared" si="30"/>
        <v>232412.15</v>
      </c>
      <c r="I86" s="1081">
        <f t="shared" si="30"/>
        <v>0</v>
      </c>
      <c r="J86" s="1061"/>
    </row>
    <row r="87" spans="1:10" x14ac:dyDescent="0.2">
      <c r="A87" s="758"/>
      <c r="B87" s="758"/>
      <c r="C87" s="759" t="s">
        <v>497</v>
      </c>
      <c r="D87" s="1062" t="s">
        <v>498</v>
      </c>
      <c r="E87" s="1063" t="s">
        <v>499</v>
      </c>
      <c r="F87" s="1063">
        <v>4240.78</v>
      </c>
      <c r="G87" s="1068">
        <f>F87/E87</f>
        <v>0.81553461538461536</v>
      </c>
      <c r="H87" s="1067">
        <v>0</v>
      </c>
      <c r="I87" s="1067">
        <v>0</v>
      </c>
      <c r="J87" s="1061"/>
    </row>
    <row r="88" spans="1:10" x14ac:dyDescent="0.2">
      <c r="A88" s="758"/>
      <c r="B88" s="758"/>
      <c r="C88" s="759" t="s">
        <v>430</v>
      </c>
      <c r="D88" s="1062" t="s">
        <v>11</v>
      </c>
      <c r="E88" s="1063" t="s">
        <v>500</v>
      </c>
      <c r="F88" s="1063">
        <v>2173388.48</v>
      </c>
      <c r="G88" s="1068">
        <f t="shared" ref="G88:G112" si="31">F88/E88</f>
        <v>0.98710609334819399</v>
      </c>
      <c r="H88" s="1067">
        <v>0</v>
      </c>
      <c r="I88" s="1067">
        <v>0</v>
      </c>
      <c r="J88" s="1061"/>
    </row>
    <row r="89" spans="1:10" x14ac:dyDescent="0.2">
      <c r="A89" s="758"/>
      <c r="B89" s="758"/>
      <c r="C89" s="759" t="s">
        <v>484</v>
      </c>
      <c r="D89" s="1062" t="s">
        <v>485</v>
      </c>
      <c r="E89" s="1063" t="s">
        <v>501</v>
      </c>
      <c r="F89" s="1063">
        <v>162946.98000000001</v>
      </c>
      <c r="G89" s="1068">
        <f t="shared" si="31"/>
        <v>0.99980966756249312</v>
      </c>
      <c r="H89" s="1067">
        <v>171686.5</v>
      </c>
      <c r="I89" s="1067">
        <v>0</v>
      </c>
      <c r="J89" s="1061"/>
    </row>
    <row r="90" spans="1:10" x14ac:dyDescent="0.2">
      <c r="A90" s="758"/>
      <c r="B90" s="758"/>
      <c r="C90" s="759" t="s">
        <v>272</v>
      </c>
      <c r="D90" s="1062" t="s">
        <v>12</v>
      </c>
      <c r="E90" s="1063" t="s">
        <v>502</v>
      </c>
      <c r="F90" s="1063">
        <v>383883.08</v>
      </c>
      <c r="G90" s="1068">
        <f t="shared" si="31"/>
        <v>0.97289036443813681</v>
      </c>
      <c r="H90" s="1067">
        <v>29512.92</v>
      </c>
      <c r="I90" s="1067">
        <v>0</v>
      </c>
      <c r="J90" s="1061"/>
    </row>
    <row r="91" spans="1:10" x14ac:dyDescent="0.2">
      <c r="A91" s="758"/>
      <c r="B91" s="758"/>
      <c r="C91" s="759" t="s">
        <v>276</v>
      </c>
      <c r="D91" s="1062" t="s">
        <v>13</v>
      </c>
      <c r="E91" s="1063" t="s">
        <v>503</v>
      </c>
      <c r="F91" s="1063">
        <v>39676.53</v>
      </c>
      <c r="G91" s="1068">
        <f t="shared" si="31"/>
        <v>0.93189895715896276</v>
      </c>
      <c r="H91" s="1067">
        <v>2713.38</v>
      </c>
      <c r="I91" s="1067">
        <v>0</v>
      </c>
      <c r="J91" s="1061"/>
    </row>
    <row r="92" spans="1:10" x14ac:dyDescent="0.2">
      <c r="A92" s="758"/>
      <c r="B92" s="758"/>
      <c r="C92" s="759" t="s">
        <v>504</v>
      </c>
      <c r="D92" s="1062" t="s">
        <v>505</v>
      </c>
      <c r="E92" s="1063" t="s">
        <v>506</v>
      </c>
      <c r="F92" s="1063">
        <v>24373</v>
      </c>
      <c r="G92" s="1068">
        <f t="shared" si="31"/>
        <v>0.77374603174603174</v>
      </c>
      <c r="H92" s="1067">
        <v>0</v>
      </c>
      <c r="I92" s="1067">
        <v>0</v>
      </c>
      <c r="J92" s="1061"/>
    </row>
    <row r="93" spans="1:10" x14ac:dyDescent="0.2">
      <c r="A93" s="758"/>
      <c r="B93" s="758"/>
      <c r="C93" s="759" t="s">
        <v>277</v>
      </c>
      <c r="D93" s="1062" t="s">
        <v>25</v>
      </c>
      <c r="E93" s="1063" t="s">
        <v>507</v>
      </c>
      <c r="F93" s="1063">
        <v>14120</v>
      </c>
      <c r="G93" s="1068">
        <f t="shared" si="31"/>
        <v>0.88249999999999995</v>
      </c>
      <c r="H93" s="1067">
        <v>0</v>
      </c>
      <c r="I93" s="1067">
        <v>0</v>
      </c>
      <c r="J93" s="1061"/>
    </row>
    <row r="94" spans="1:10" x14ac:dyDescent="0.2">
      <c r="A94" s="758"/>
      <c r="B94" s="758"/>
      <c r="C94" s="759" t="s">
        <v>222</v>
      </c>
      <c r="D94" s="1062" t="s">
        <v>14</v>
      </c>
      <c r="E94" s="1063" t="s">
        <v>508</v>
      </c>
      <c r="F94" s="1063">
        <v>74539.97</v>
      </c>
      <c r="G94" s="1068">
        <f t="shared" si="31"/>
        <v>0.91348002450980392</v>
      </c>
      <c r="H94" s="1067">
        <v>0</v>
      </c>
      <c r="I94" s="1067">
        <v>0</v>
      </c>
      <c r="J94" s="1061"/>
    </row>
    <row r="95" spans="1:10" x14ac:dyDescent="0.2">
      <c r="A95" s="758"/>
      <c r="B95" s="758"/>
      <c r="C95" s="759" t="s">
        <v>509</v>
      </c>
      <c r="D95" s="1062" t="s">
        <v>510</v>
      </c>
      <c r="E95" s="1063" t="s">
        <v>511</v>
      </c>
      <c r="F95" s="1063">
        <v>1197.99</v>
      </c>
      <c r="G95" s="1068">
        <f t="shared" si="31"/>
        <v>0.99832500000000002</v>
      </c>
      <c r="H95" s="1067">
        <v>0</v>
      </c>
      <c r="I95" s="1067">
        <v>0</v>
      </c>
      <c r="J95" s="1061"/>
    </row>
    <row r="96" spans="1:10" x14ac:dyDescent="0.2">
      <c r="A96" s="758"/>
      <c r="B96" s="758"/>
      <c r="C96" s="759" t="s">
        <v>512</v>
      </c>
      <c r="D96" s="1062" t="s">
        <v>513</v>
      </c>
      <c r="E96" s="1063" t="s">
        <v>445</v>
      </c>
      <c r="F96" s="1063">
        <v>7774.17</v>
      </c>
      <c r="G96" s="1068">
        <f t="shared" si="31"/>
        <v>0.77741700000000002</v>
      </c>
      <c r="H96" s="1067">
        <v>0</v>
      </c>
      <c r="I96" s="1067">
        <v>0</v>
      </c>
      <c r="J96" s="1061"/>
    </row>
    <row r="97" spans="1:10" x14ac:dyDescent="0.2">
      <c r="A97" s="758"/>
      <c r="B97" s="758"/>
      <c r="C97" s="759" t="s">
        <v>290</v>
      </c>
      <c r="D97" s="1062" t="s">
        <v>291</v>
      </c>
      <c r="E97" s="1063" t="s">
        <v>514</v>
      </c>
      <c r="F97" s="1063">
        <v>56978.76</v>
      </c>
      <c r="G97" s="1068">
        <f t="shared" si="31"/>
        <v>0.73049692307692315</v>
      </c>
      <c r="H97" s="1067">
        <v>7328.85</v>
      </c>
      <c r="I97" s="1067">
        <v>0</v>
      </c>
      <c r="J97" s="1061"/>
    </row>
    <row r="98" spans="1:10" x14ac:dyDescent="0.2">
      <c r="A98" s="758"/>
      <c r="B98" s="758"/>
      <c r="C98" s="759" t="s">
        <v>447</v>
      </c>
      <c r="D98" s="1062" t="s">
        <v>33</v>
      </c>
      <c r="E98" s="1063" t="s">
        <v>515</v>
      </c>
      <c r="F98" s="1063">
        <v>46412.22</v>
      </c>
      <c r="G98" s="1068">
        <f t="shared" si="31"/>
        <v>0.98749404255319151</v>
      </c>
      <c r="H98" s="1067">
        <v>0</v>
      </c>
      <c r="I98" s="1067">
        <v>0</v>
      </c>
      <c r="J98" s="1061"/>
    </row>
    <row r="99" spans="1:10" x14ac:dyDescent="0.2">
      <c r="A99" s="758"/>
      <c r="B99" s="758"/>
      <c r="C99" s="759" t="s">
        <v>516</v>
      </c>
      <c r="D99" s="1062" t="s">
        <v>517</v>
      </c>
      <c r="E99" s="1063" t="s">
        <v>518</v>
      </c>
      <c r="F99" s="1063">
        <v>1275</v>
      </c>
      <c r="G99" s="1068">
        <f t="shared" si="31"/>
        <v>0.85</v>
      </c>
      <c r="H99" s="1067">
        <v>0</v>
      </c>
      <c r="I99" s="1067">
        <v>0</v>
      </c>
      <c r="J99" s="1061"/>
    </row>
    <row r="100" spans="1:10" x14ac:dyDescent="0.2">
      <c r="A100" s="758"/>
      <c r="B100" s="758"/>
      <c r="C100" s="759" t="s">
        <v>241</v>
      </c>
      <c r="D100" s="1062" t="s">
        <v>15</v>
      </c>
      <c r="E100" s="1063" t="s">
        <v>519</v>
      </c>
      <c r="F100" s="1063">
        <v>139461.04999999999</v>
      </c>
      <c r="G100" s="1068">
        <f t="shared" si="31"/>
        <v>0.91408510247822294</v>
      </c>
      <c r="H100" s="1067">
        <v>13948.47</v>
      </c>
      <c r="I100" s="1067">
        <v>0</v>
      </c>
      <c r="J100" s="1061"/>
    </row>
    <row r="101" spans="1:10" x14ac:dyDescent="0.2">
      <c r="A101" s="758"/>
      <c r="B101" s="758"/>
      <c r="C101" s="759" t="s">
        <v>298</v>
      </c>
      <c r="D101" s="1062" t="s">
        <v>299</v>
      </c>
      <c r="E101" s="1063" t="s">
        <v>493</v>
      </c>
      <c r="F101" s="1063">
        <v>4392.71</v>
      </c>
      <c r="G101" s="1068">
        <f t="shared" si="31"/>
        <v>0.87854200000000005</v>
      </c>
      <c r="H101" s="1067">
        <v>0</v>
      </c>
      <c r="I101" s="1067">
        <v>0</v>
      </c>
      <c r="J101" s="1061"/>
    </row>
    <row r="102" spans="1:10" ht="22.5" x14ac:dyDescent="0.2">
      <c r="A102" s="758"/>
      <c r="B102" s="758"/>
      <c r="C102" s="759" t="s">
        <v>520</v>
      </c>
      <c r="D102" s="1062" t="s">
        <v>521</v>
      </c>
      <c r="E102" s="1063" t="s">
        <v>522</v>
      </c>
      <c r="F102" s="1063">
        <v>25663.11</v>
      </c>
      <c r="G102" s="1068">
        <f t="shared" si="31"/>
        <v>0.98704269230769237</v>
      </c>
      <c r="H102" s="1067">
        <v>0</v>
      </c>
      <c r="I102" s="1067">
        <v>0</v>
      </c>
      <c r="J102" s="1061"/>
    </row>
    <row r="103" spans="1:10" ht="22.5" x14ac:dyDescent="0.2">
      <c r="A103" s="758"/>
      <c r="B103" s="758"/>
      <c r="C103" s="759" t="s">
        <v>523</v>
      </c>
      <c r="D103" s="1062" t="s">
        <v>524</v>
      </c>
      <c r="E103" s="1063" t="s">
        <v>525</v>
      </c>
      <c r="F103" s="1063">
        <v>2513.88</v>
      </c>
      <c r="G103" s="1068">
        <f t="shared" si="31"/>
        <v>0.76178181818181823</v>
      </c>
      <c r="H103" s="1067">
        <v>0</v>
      </c>
      <c r="I103" s="1067">
        <v>0</v>
      </c>
      <c r="J103" s="1061"/>
    </row>
    <row r="104" spans="1:10" x14ac:dyDescent="0.2">
      <c r="A104" s="758"/>
      <c r="B104" s="758"/>
      <c r="C104" s="759" t="s">
        <v>526</v>
      </c>
      <c r="D104" s="1062" t="s">
        <v>527</v>
      </c>
      <c r="E104" s="1063" t="s">
        <v>422</v>
      </c>
      <c r="F104" s="1063">
        <v>0</v>
      </c>
      <c r="G104" s="1068" t="e">
        <f t="shared" si="31"/>
        <v>#DIV/0!</v>
      </c>
      <c r="H104" s="1067">
        <v>0</v>
      </c>
      <c r="I104" s="1067">
        <v>0</v>
      </c>
      <c r="J104" s="1061"/>
    </row>
    <row r="105" spans="1:10" x14ac:dyDescent="0.2">
      <c r="A105" s="758"/>
      <c r="B105" s="758"/>
      <c r="C105" s="759" t="s">
        <v>528</v>
      </c>
      <c r="D105" s="1062" t="s">
        <v>529</v>
      </c>
      <c r="E105" s="1063" t="s">
        <v>530</v>
      </c>
      <c r="F105" s="1063">
        <v>43764.12</v>
      </c>
      <c r="G105" s="1068">
        <f t="shared" si="31"/>
        <v>0.95139391304347831</v>
      </c>
      <c r="H105" s="1067">
        <v>0</v>
      </c>
      <c r="I105" s="1067">
        <v>0</v>
      </c>
      <c r="J105" s="1061"/>
    </row>
    <row r="106" spans="1:10" x14ac:dyDescent="0.2">
      <c r="A106" s="758"/>
      <c r="B106" s="758"/>
      <c r="C106" s="759" t="s">
        <v>431</v>
      </c>
      <c r="D106" s="1062" t="s">
        <v>16</v>
      </c>
      <c r="E106" s="1063" t="s">
        <v>531</v>
      </c>
      <c r="F106" s="1063">
        <v>39478.379999999997</v>
      </c>
      <c r="G106" s="1068">
        <f t="shared" si="31"/>
        <v>0.75196914285714278</v>
      </c>
      <c r="H106" s="1067">
        <v>1793.6</v>
      </c>
      <c r="I106" s="1067">
        <v>0</v>
      </c>
      <c r="J106" s="1061"/>
    </row>
    <row r="107" spans="1:10" x14ac:dyDescent="0.2">
      <c r="A107" s="758"/>
      <c r="B107" s="758"/>
      <c r="C107" s="759" t="s">
        <v>300</v>
      </c>
      <c r="D107" s="1062" t="s">
        <v>17</v>
      </c>
      <c r="E107" s="1063" t="s">
        <v>532</v>
      </c>
      <c r="F107" s="1063">
        <v>72997.47</v>
      </c>
      <c r="G107" s="1068">
        <f t="shared" si="31"/>
        <v>0.99996534246575342</v>
      </c>
      <c r="H107" s="1067">
        <v>5428.43</v>
      </c>
      <c r="I107" s="1067">
        <v>0</v>
      </c>
      <c r="J107" s="1061"/>
    </row>
    <row r="108" spans="1:10" x14ac:dyDescent="0.2">
      <c r="A108" s="758"/>
      <c r="B108" s="758"/>
      <c r="C108" s="759" t="s">
        <v>533</v>
      </c>
      <c r="D108" s="1062" t="s">
        <v>36</v>
      </c>
      <c r="E108" s="1063" t="s">
        <v>534</v>
      </c>
      <c r="F108" s="1063">
        <v>65876.429999999993</v>
      </c>
      <c r="G108" s="1068">
        <f t="shared" si="31"/>
        <v>0.93093140579955902</v>
      </c>
      <c r="H108" s="1067">
        <v>0</v>
      </c>
      <c r="I108" s="1067">
        <v>0</v>
      </c>
      <c r="J108" s="1061"/>
    </row>
    <row r="109" spans="1:10" x14ac:dyDescent="0.2">
      <c r="A109" s="758"/>
      <c r="B109" s="758"/>
      <c r="C109" s="759" t="s">
        <v>473</v>
      </c>
      <c r="D109" s="1062" t="s">
        <v>38</v>
      </c>
      <c r="E109" s="1063" t="s">
        <v>535</v>
      </c>
      <c r="F109" s="1063">
        <v>13917.87</v>
      </c>
      <c r="G109" s="1068">
        <f t="shared" si="31"/>
        <v>0.99413357142857151</v>
      </c>
      <c r="H109" s="1067">
        <v>0</v>
      </c>
      <c r="I109" s="1067">
        <v>0</v>
      </c>
      <c r="J109" s="1061"/>
    </row>
    <row r="110" spans="1:10" ht="22.5" x14ac:dyDescent="0.2">
      <c r="A110" s="758"/>
      <c r="B110" s="758"/>
      <c r="C110" s="759" t="s">
        <v>432</v>
      </c>
      <c r="D110" s="1062" t="s">
        <v>433</v>
      </c>
      <c r="E110" s="1063" t="s">
        <v>451</v>
      </c>
      <c r="F110" s="1063">
        <v>17195.37</v>
      </c>
      <c r="G110" s="1068">
        <f t="shared" si="31"/>
        <v>0.85976849999999994</v>
      </c>
      <c r="H110" s="1067">
        <v>0</v>
      </c>
      <c r="I110" s="1067">
        <v>0</v>
      </c>
      <c r="J110" s="1061"/>
    </row>
    <row r="111" spans="1:10" x14ac:dyDescent="0.2">
      <c r="A111" s="758"/>
      <c r="B111" s="758"/>
      <c r="C111" s="759" t="s">
        <v>107</v>
      </c>
      <c r="D111" s="1062" t="s">
        <v>227</v>
      </c>
      <c r="E111" s="1063" t="s">
        <v>536</v>
      </c>
      <c r="F111" s="1063">
        <v>0</v>
      </c>
      <c r="G111" s="1068">
        <f t="shared" si="31"/>
        <v>0</v>
      </c>
      <c r="H111" s="1067">
        <v>0</v>
      </c>
      <c r="I111" s="1067">
        <v>0</v>
      </c>
      <c r="J111" s="1061"/>
    </row>
    <row r="112" spans="1:10" x14ac:dyDescent="0.2">
      <c r="A112" s="758"/>
      <c r="B112" s="758"/>
      <c r="C112" s="759" t="s">
        <v>143</v>
      </c>
      <c r="D112" s="1062" t="s">
        <v>474</v>
      </c>
      <c r="E112" s="1063" t="s">
        <v>493</v>
      </c>
      <c r="F112" s="1063">
        <v>4896</v>
      </c>
      <c r="G112" s="1068">
        <f t="shared" si="31"/>
        <v>0.97919999999999996</v>
      </c>
      <c r="H112" s="1067">
        <v>0</v>
      </c>
      <c r="I112" s="1067">
        <v>0</v>
      </c>
      <c r="J112" s="1061"/>
    </row>
    <row r="113" spans="1:10" ht="33.75" x14ac:dyDescent="0.2">
      <c r="A113" s="757"/>
      <c r="B113" s="1078" t="s">
        <v>537</v>
      </c>
      <c r="C113" s="1079"/>
      <c r="D113" s="1080" t="s">
        <v>538</v>
      </c>
      <c r="E113" s="1081">
        <f>E114+E115+E116</f>
        <v>3000</v>
      </c>
      <c r="F113" s="1081">
        <f t="shared" ref="F113:I113" si="32">F114+F115+F116</f>
        <v>2818.15</v>
      </c>
      <c r="G113" s="1084">
        <f>F113/E113</f>
        <v>0.93938333333333335</v>
      </c>
      <c r="H113" s="1081">
        <f t="shared" si="32"/>
        <v>0</v>
      </c>
      <c r="I113" s="1081">
        <f t="shared" si="32"/>
        <v>0</v>
      </c>
      <c r="J113" s="1061"/>
    </row>
    <row r="114" spans="1:10" x14ac:dyDescent="0.2">
      <c r="A114" s="758"/>
      <c r="B114" s="758"/>
      <c r="C114" s="759" t="s">
        <v>222</v>
      </c>
      <c r="D114" s="1062" t="s">
        <v>14</v>
      </c>
      <c r="E114" s="1063" t="s">
        <v>442</v>
      </c>
      <c r="F114" s="1063">
        <v>1983.99</v>
      </c>
      <c r="G114" s="1068">
        <f>F114/E114</f>
        <v>0.99199499999999996</v>
      </c>
      <c r="H114" s="1067">
        <v>0</v>
      </c>
      <c r="I114" s="1067">
        <v>0</v>
      </c>
      <c r="J114" s="1061"/>
    </row>
    <row r="115" spans="1:10" x14ac:dyDescent="0.2">
      <c r="A115" s="758"/>
      <c r="B115" s="758"/>
      <c r="C115" s="759" t="s">
        <v>241</v>
      </c>
      <c r="D115" s="1062" t="s">
        <v>15</v>
      </c>
      <c r="E115" s="1063" t="s">
        <v>540</v>
      </c>
      <c r="F115" s="1063">
        <v>728.85</v>
      </c>
      <c r="G115" s="1068">
        <f t="shared" ref="G115:G116" si="33">F115/E115</f>
        <v>0.8574705882352941</v>
      </c>
      <c r="H115" s="1067">
        <v>0</v>
      </c>
      <c r="I115" s="1067">
        <v>0</v>
      </c>
      <c r="J115" s="1061"/>
    </row>
    <row r="116" spans="1:10" x14ac:dyDescent="0.2">
      <c r="A116" s="758"/>
      <c r="B116" s="758"/>
      <c r="C116" s="759" t="s">
        <v>431</v>
      </c>
      <c r="D116" s="1062" t="s">
        <v>16</v>
      </c>
      <c r="E116" s="1063" t="s">
        <v>541</v>
      </c>
      <c r="F116" s="1063">
        <v>105.31</v>
      </c>
      <c r="G116" s="1068">
        <f t="shared" si="33"/>
        <v>0.70206666666666673</v>
      </c>
      <c r="H116" s="1067">
        <v>0</v>
      </c>
      <c r="I116" s="1067">
        <v>0</v>
      </c>
      <c r="J116" s="1061"/>
    </row>
    <row r="117" spans="1:10" ht="15" x14ac:dyDescent="0.2">
      <c r="A117" s="757"/>
      <c r="B117" s="1078" t="s">
        <v>542</v>
      </c>
      <c r="C117" s="1079"/>
      <c r="D117" s="1080" t="s">
        <v>543</v>
      </c>
      <c r="E117" s="1081">
        <f>E118+E119+E120</f>
        <v>31412</v>
      </c>
      <c r="F117" s="1081">
        <f t="shared" ref="F117:I117" si="34">F118+F119+F120</f>
        <v>27733.059999999998</v>
      </c>
      <c r="G117" s="1084">
        <f>F117/E117</f>
        <v>0.8828810645613141</v>
      </c>
      <c r="H117" s="1081">
        <f t="shared" si="34"/>
        <v>0</v>
      </c>
      <c r="I117" s="1081">
        <f t="shared" si="34"/>
        <v>0</v>
      </c>
      <c r="J117" s="1061"/>
    </row>
    <row r="118" spans="1:10" x14ac:dyDescent="0.2">
      <c r="A118" s="758"/>
      <c r="B118" s="758"/>
      <c r="C118" s="759" t="s">
        <v>277</v>
      </c>
      <c r="D118" s="1062" t="s">
        <v>25</v>
      </c>
      <c r="E118" s="1063" t="s">
        <v>442</v>
      </c>
      <c r="F118" s="1063">
        <v>0</v>
      </c>
      <c r="G118" s="1068">
        <f>F118/E118</f>
        <v>0</v>
      </c>
      <c r="H118" s="1067">
        <v>0</v>
      </c>
      <c r="I118" s="1067">
        <v>0</v>
      </c>
      <c r="J118" s="1061"/>
    </row>
    <row r="119" spans="1:10" x14ac:dyDescent="0.2">
      <c r="A119" s="758"/>
      <c r="B119" s="758"/>
      <c r="C119" s="759" t="s">
        <v>222</v>
      </c>
      <c r="D119" s="1062" t="s">
        <v>14</v>
      </c>
      <c r="E119" s="1063" t="s">
        <v>544</v>
      </c>
      <c r="F119" s="1063">
        <v>9026.58</v>
      </c>
      <c r="G119" s="1068">
        <f t="shared" ref="G119:G120" si="35">F119/E119</f>
        <v>0.85967428571428572</v>
      </c>
      <c r="H119" s="1067">
        <v>0</v>
      </c>
      <c r="I119" s="1067">
        <v>0</v>
      </c>
      <c r="J119" s="1061"/>
    </row>
    <row r="120" spans="1:10" x14ac:dyDescent="0.2">
      <c r="A120" s="758"/>
      <c r="B120" s="758"/>
      <c r="C120" s="759" t="s">
        <v>241</v>
      </c>
      <c r="D120" s="1062" t="s">
        <v>15</v>
      </c>
      <c r="E120" s="1063" t="s">
        <v>545</v>
      </c>
      <c r="F120" s="1063">
        <v>18706.48</v>
      </c>
      <c r="G120" s="1068">
        <f t="shared" si="35"/>
        <v>0.98913282571912009</v>
      </c>
      <c r="H120" s="1067">
        <v>0</v>
      </c>
      <c r="I120" s="1067">
        <v>0</v>
      </c>
      <c r="J120" s="1061"/>
    </row>
    <row r="121" spans="1:10" ht="15" x14ac:dyDescent="0.2">
      <c r="A121" s="757"/>
      <c r="B121" s="1078" t="s">
        <v>546</v>
      </c>
      <c r="C121" s="1079"/>
      <c r="D121" s="1080" t="s">
        <v>9</v>
      </c>
      <c r="E121" s="1081">
        <f>E122+E123+E124</f>
        <v>221110</v>
      </c>
      <c r="F121" s="1081">
        <f t="shared" ref="F121:I121" si="36">F122+F123+F124</f>
        <v>184803.28999999998</v>
      </c>
      <c r="G121" s="1084">
        <f>F121/E121</f>
        <v>0.83579797385916499</v>
      </c>
      <c r="H121" s="1081">
        <f t="shared" si="36"/>
        <v>340</v>
      </c>
      <c r="I121" s="1081">
        <f t="shared" si="36"/>
        <v>0</v>
      </c>
      <c r="J121" s="1061"/>
    </row>
    <row r="122" spans="1:10" x14ac:dyDescent="0.2">
      <c r="A122" s="758"/>
      <c r="B122" s="758"/>
      <c r="C122" s="759" t="s">
        <v>488</v>
      </c>
      <c r="D122" s="1062" t="s">
        <v>489</v>
      </c>
      <c r="E122" s="1063" t="s">
        <v>547</v>
      </c>
      <c r="F122" s="1063">
        <v>89107.199999999997</v>
      </c>
      <c r="G122" s="1068">
        <f>F122/E122</f>
        <v>0.99996857816182239</v>
      </c>
      <c r="H122" s="1067">
        <v>0</v>
      </c>
      <c r="I122" s="1067">
        <v>0</v>
      </c>
      <c r="J122" s="1061"/>
    </row>
    <row r="123" spans="1:10" x14ac:dyDescent="0.2">
      <c r="A123" s="758"/>
      <c r="B123" s="758"/>
      <c r="C123" s="759" t="s">
        <v>548</v>
      </c>
      <c r="D123" s="1062" t="s">
        <v>549</v>
      </c>
      <c r="E123" s="1063" t="s">
        <v>550</v>
      </c>
      <c r="F123" s="1063">
        <v>95356.09</v>
      </c>
      <c r="G123" s="1068">
        <f t="shared" ref="G123:G124" si="37">F123/E123</f>
        <v>0.72569322678843229</v>
      </c>
      <c r="H123" s="1067">
        <v>0</v>
      </c>
      <c r="I123" s="1067">
        <v>0</v>
      </c>
      <c r="J123" s="1061"/>
    </row>
    <row r="124" spans="1:10" x14ac:dyDescent="0.2">
      <c r="A124" s="758"/>
      <c r="B124" s="758"/>
      <c r="C124" s="759" t="s">
        <v>300</v>
      </c>
      <c r="D124" s="1062" t="s">
        <v>17</v>
      </c>
      <c r="E124" s="1063" t="s">
        <v>462</v>
      </c>
      <c r="F124" s="1063">
        <v>340</v>
      </c>
      <c r="G124" s="1068">
        <f t="shared" si="37"/>
        <v>0.56666666666666665</v>
      </c>
      <c r="H124" s="1067">
        <v>340</v>
      </c>
      <c r="I124" s="1067">
        <v>0</v>
      </c>
      <c r="J124" s="1061"/>
    </row>
    <row r="125" spans="1:10" ht="22.5" x14ac:dyDescent="0.2">
      <c r="A125" s="1074" t="s">
        <v>551</v>
      </c>
      <c r="B125" s="1074"/>
      <c r="C125" s="1074"/>
      <c r="D125" s="1075" t="s">
        <v>552</v>
      </c>
      <c r="E125" s="1072">
        <f>E126+E130+E138</f>
        <v>133206</v>
      </c>
      <c r="F125" s="1072">
        <f t="shared" ref="F125:I125" si="38">F126+F130+F138</f>
        <v>104406</v>
      </c>
      <c r="G125" s="1073">
        <f>F125/E125</f>
        <v>0.7837935228142876</v>
      </c>
      <c r="H125" s="1072">
        <f t="shared" si="38"/>
        <v>0</v>
      </c>
      <c r="I125" s="1072">
        <f t="shared" si="38"/>
        <v>0</v>
      </c>
      <c r="J125" s="1061"/>
    </row>
    <row r="126" spans="1:10" ht="22.5" x14ac:dyDescent="0.2">
      <c r="A126" s="757"/>
      <c r="B126" s="1078" t="s">
        <v>553</v>
      </c>
      <c r="C126" s="1079"/>
      <c r="D126" s="1080" t="s">
        <v>554</v>
      </c>
      <c r="E126" s="1081">
        <f>E127+E128+E129</f>
        <v>2930</v>
      </c>
      <c r="F126" s="1081">
        <f t="shared" ref="F126:I126" si="39">F127+F128+F129</f>
        <v>2930</v>
      </c>
      <c r="G126" s="1084">
        <f>F126/E126</f>
        <v>1</v>
      </c>
      <c r="H126" s="1081">
        <f t="shared" si="39"/>
        <v>0</v>
      </c>
      <c r="I126" s="1081">
        <f t="shared" si="39"/>
        <v>0</v>
      </c>
      <c r="J126" s="1061"/>
    </row>
    <row r="127" spans="1:10" x14ac:dyDescent="0.2">
      <c r="A127" s="758"/>
      <c r="B127" s="758"/>
      <c r="C127" s="759" t="s">
        <v>430</v>
      </c>
      <c r="D127" s="1062" t="s">
        <v>11</v>
      </c>
      <c r="E127" s="1063" t="s">
        <v>555</v>
      </c>
      <c r="F127" s="1063">
        <v>2449</v>
      </c>
      <c r="G127" s="1068">
        <f>F127/E127</f>
        <v>1</v>
      </c>
      <c r="H127" s="1067">
        <v>0</v>
      </c>
      <c r="I127" s="1067">
        <v>0</v>
      </c>
      <c r="J127" s="1061"/>
    </row>
    <row r="128" spans="1:10" x14ac:dyDescent="0.2">
      <c r="A128" s="758"/>
      <c r="B128" s="758"/>
      <c r="C128" s="759" t="s">
        <v>272</v>
      </c>
      <c r="D128" s="1062" t="s">
        <v>12</v>
      </c>
      <c r="E128" s="1063" t="s">
        <v>556</v>
      </c>
      <c r="F128" s="1063">
        <v>421</v>
      </c>
      <c r="G128" s="1068">
        <f t="shared" ref="G128:G129" si="40">F128/E128</f>
        <v>1</v>
      </c>
      <c r="H128" s="1067">
        <v>0</v>
      </c>
      <c r="I128" s="1067">
        <v>0</v>
      </c>
      <c r="J128" s="1061"/>
    </row>
    <row r="129" spans="1:10" x14ac:dyDescent="0.2">
      <c r="A129" s="758"/>
      <c r="B129" s="758"/>
      <c r="C129" s="759" t="s">
        <v>276</v>
      </c>
      <c r="D129" s="1062" t="s">
        <v>13</v>
      </c>
      <c r="E129" s="1063" t="s">
        <v>557</v>
      </c>
      <c r="F129" s="1063">
        <v>60</v>
      </c>
      <c r="G129" s="1068">
        <f t="shared" si="40"/>
        <v>1</v>
      </c>
      <c r="H129" s="1067">
        <v>0</v>
      </c>
      <c r="I129" s="1067">
        <v>0</v>
      </c>
      <c r="J129" s="1061"/>
    </row>
    <row r="130" spans="1:10" ht="33.75" x14ac:dyDescent="0.2">
      <c r="A130" s="757"/>
      <c r="B130" s="1078" t="s">
        <v>558</v>
      </c>
      <c r="C130" s="1079"/>
      <c r="D130" s="1080" t="s">
        <v>23</v>
      </c>
      <c r="E130" s="1081">
        <f>E131+E132+E133+E134+E135+E136+E137</f>
        <v>96876.000000000015</v>
      </c>
      <c r="F130" s="1081">
        <f t="shared" ref="F130:I130" si="41">F131+F132+F133+F134+F135+F136+F137</f>
        <v>68076</v>
      </c>
      <c r="G130" s="1084">
        <f>F130/E130</f>
        <v>0.70271274619100699</v>
      </c>
      <c r="H130" s="1081">
        <f t="shared" si="41"/>
        <v>0</v>
      </c>
      <c r="I130" s="1081">
        <f t="shared" si="41"/>
        <v>0</v>
      </c>
      <c r="J130" s="1061"/>
    </row>
    <row r="131" spans="1:10" x14ac:dyDescent="0.2">
      <c r="A131" s="758"/>
      <c r="B131" s="758"/>
      <c r="C131" s="759" t="s">
        <v>488</v>
      </c>
      <c r="D131" s="1062" t="s">
        <v>489</v>
      </c>
      <c r="E131" s="1063" t="s">
        <v>560</v>
      </c>
      <c r="F131" s="1063">
        <v>41884.85</v>
      </c>
      <c r="G131" s="1068">
        <f>F131/E131</f>
        <v>0.66489165806810058</v>
      </c>
      <c r="H131" s="1067">
        <v>0</v>
      </c>
      <c r="I131" s="1067">
        <v>0</v>
      </c>
      <c r="J131" s="1061"/>
    </row>
    <row r="132" spans="1:10" x14ac:dyDescent="0.2">
      <c r="A132" s="758"/>
      <c r="B132" s="758"/>
      <c r="C132" s="759" t="s">
        <v>272</v>
      </c>
      <c r="D132" s="1062" t="s">
        <v>12</v>
      </c>
      <c r="E132" s="1063" t="s">
        <v>561</v>
      </c>
      <c r="F132" s="1063">
        <v>1643.39</v>
      </c>
      <c r="G132" s="1068">
        <f t="shared" ref="G132:G137" si="42">F132/E132</f>
        <v>0.76322083567477705</v>
      </c>
      <c r="H132" s="1067">
        <v>0</v>
      </c>
      <c r="I132" s="1067">
        <v>0</v>
      </c>
      <c r="J132" s="1061"/>
    </row>
    <row r="133" spans="1:10" x14ac:dyDescent="0.2">
      <c r="A133" s="758"/>
      <c r="B133" s="758"/>
      <c r="C133" s="759" t="s">
        <v>276</v>
      </c>
      <c r="D133" s="1062" t="s">
        <v>13</v>
      </c>
      <c r="E133" s="1063" t="s">
        <v>562</v>
      </c>
      <c r="F133" s="1063">
        <v>182.79</v>
      </c>
      <c r="G133" s="1068">
        <f t="shared" si="42"/>
        <v>0.70942327097725677</v>
      </c>
      <c r="H133" s="1067">
        <v>0</v>
      </c>
      <c r="I133" s="1067">
        <v>0</v>
      </c>
      <c r="J133" s="1061"/>
    </row>
    <row r="134" spans="1:10" x14ac:dyDescent="0.2">
      <c r="A134" s="758"/>
      <c r="B134" s="758"/>
      <c r="C134" s="759" t="s">
        <v>277</v>
      </c>
      <c r="D134" s="1062" t="s">
        <v>25</v>
      </c>
      <c r="E134" s="1063" t="s">
        <v>563</v>
      </c>
      <c r="F134" s="1063">
        <v>12280</v>
      </c>
      <c r="G134" s="1068">
        <f t="shared" si="42"/>
        <v>0.74083011583011582</v>
      </c>
      <c r="H134" s="1067">
        <v>0</v>
      </c>
      <c r="I134" s="1067">
        <v>0</v>
      </c>
      <c r="J134" s="1061"/>
    </row>
    <row r="135" spans="1:10" x14ac:dyDescent="0.2">
      <c r="A135" s="758"/>
      <c r="B135" s="758"/>
      <c r="C135" s="759" t="s">
        <v>222</v>
      </c>
      <c r="D135" s="1062" t="s">
        <v>14</v>
      </c>
      <c r="E135" s="1063" t="s">
        <v>564</v>
      </c>
      <c r="F135" s="1063">
        <v>6003.1</v>
      </c>
      <c r="G135" s="1068">
        <f t="shared" si="42"/>
        <v>0.92439148705519314</v>
      </c>
      <c r="H135" s="1067">
        <v>0</v>
      </c>
      <c r="I135" s="1067">
        <v>0</v>
      </c>
      <c r="J135" s="1061"/>
    </row>
    <row r="136" spans="1:10" x14ac:dyDescent="0.2">
      <c r="A136" s="758"/>
      <c r="B136" s="758"/>
      <c r="C136" s="759" t="s">
        <v>241</v>
      </c>
      <c r="D136" s="1062" t="s">
        <v>15</v>
      </c>
      <c r="E136" s="1063" t="s">
        <v>565</v>
      </c>
      <c r="F136" s="1063">
        <v>4877.4799999999996</v>
      </c>
      <c r="G136" s="1068">
        <f t="shared" si="42"/>
        <v>0.70688115942028984</v>
      </c>
      <c r="H136" s="1067">
        <v>0</v>
      </c>
      <c r="I136" s="1067">
        <v>0</v>
      </c>
      <c r="J136" s="1061"/>
    </row>
    <row r="137" spans="1:10" x14ac:dyDescent="0.2">
      <c r="A137" s="758"/>
      <c r="B137" s="758"/>
      <c r="C137" s="759" t="s">
        <v>431</v>
      </c>
      <c r="D137" s="1062" t="s">
        <v>16</v>
      </c>
      <c r="E137" s="1063" t="s">
        <v>518</v>
      </c>
      <c r="F137" s="1063">
        <v>1204.3900000000001</v>
      </c>
      <c r="G137" s="1068">
        <f t="shared" si="42"/>
        <v>0.80292666666666679</v>
      </c>
      <c r="H137" s="1067">
        <v>0</v>
      </c>
      <c r="I137" s="1067">
        <v>0</v>
      </c>
      <c r="J137" s="1061"/>
    </row>
    <row r="138" spans="1:10" ht="15" x14ac:dyDescent="0.2">
      <c r="A138" s="757"/>
      <c r="B138" s="1078" t="s">
        <v>566</v>
      </c>
      <c r="C138" s="1079"/>
      <c r="D138" s="1080" t="s">
        <v>26</v>
      </c>
      <c r="E138" s="1081">
        <f>E139+E140+E141+E142+E143+E144+E145</f>
        <v>33400</v>
      </c>
      <c r="F138" s="1081">
        <f t="shared" ref="F138:I138" si="43">F139+F140+F141+F142+F143+F144+F145</f>
        <v>33400</v>
      </c>
      <c r="G138" s="1084">
        <f>F138/E138</f>
        <v>1</v>
      </c>
      <c r="H138" s="1081">
        <f t="shared" si="43"/>
        <v>0</v>
      </c>
      <c r="I138" s="1081">
        <f t="shared" si="43"/>
        <v>0</v>
      </c>
      <c r="J138" s="1061"/>
    </row>
    <row r="139" spans="1:10" x14ac:dyDescent="0.2">
      <c r="A139" s="758"/>
      <c r="B139" s="758"/>
      <c r="C139" s="759" t="s">
        <v>488</v>
      </c>
      <c r="D139" s="1062" t="s">
        <v>489</v>
      </c>
      <c r="E139" s="1063" t="s">
        <v>568</v>
      </c>
      <c r="F139" s="1063">
        <v>16280.06</v>
      </c>
      <c r="G139" s="1068">
        <f>F139/E139</f>
        <v>1</v>
      </c>
      <c r="H139" s="1067">
        <v>0</v>
      </c>
      <c r="I139" s="1067">
        <v>0</v>
      </c>
      <c r="J139" s="1061"/>
    </row>
    <row r="140" spans="1:10" x14ac:dyDescent="0.2">
      <c r="A140" s="758"/>
      <c r="B140" s="758"/>
      <c r="C140" s="759" t="s">
        <v>272</v>
      </c>
      <c r="D140" s="1062" t="s">
        <v>12</v>
      </c>
      <c r="E140" s="1063" t="s">
        <v>569</v>
      </c>
      <c r="F140" s="1063">
        <v>905.92</v>
      </c>
      <c r="G140" s="1068">
        <f t="shared" ref="G140:G145" si="44">F140/E140</f>
        <v>1</v>
      </c>
      <c r="H140" s="1067">
        <v>0</v>
      </c>
      <c r="I140" s="1067">
        <v>0</v>
      </c>
      <c r="J140" s="1061"/>
    </row>
    <row r="141" spans="1:10" x14ac:dyDescent="0.2">
      <c r="A141" s="758"/>
      <c r="B141" s="758"/>
      <c r="C141" s="759" t="s">
        <v>276</v>
      </c>
      <c r="D141" s="1062" t="s">
        <v>13</v>
      </c>
      <c r="E141" s="1063" t="s">
        <v>570</v>
      </c>
      <c r="F141" s="1063">
        <v>91.15</v>
      </c>
      <c r="G141" s="1068">
        <f t="shared" si="44"/>
        <v>1</v>
      </c>
      <c r="H141" s="1067">
        <v>0</v>
      </c>
      <c r="I141" s="1067">
        <v>0</v>
      </c>
      <c r="J141" s="1061"/>
    </row>
    <row r="142" spans="1:10" x14ac:dyDescent="0.2">
      <c r="A142" s="758"/>
      <c r="B142" s="758"/>
      <c r="C142" s="759" t="s">
        <v>277</v>
      </c>
      <c r="D142" s="1062" t="s">
        <v>25</v>
      </c>
      <c r="E142" s="1063" t="s">
        <v>571</v>
      </c>
      <c r="F142" s="1063">
        <v>6860</v>
      </c>
      <c r="G142" s="1068">
        <f t="shared" si="44"/>
        <v>1</v>
      </c>
      <c r="H142" s="1067">
        <v>0</v>
      </c>
      <c r="I142" s="1067">
        <v>0</v>
      </c>
      <c r="J142" s="1061"/>
    </row>
    <row r="143" spans="1:10" x14ac:dyDescent="0.2">
      <c r="A143" s="758"/>
      <c r="B143" s="758"/>
      <c r="C143" s="759" t="s">
        <v>222</v>
      </c>
      <c r="D143" s="1062" t="s">
        <v>14</v>
      </c>
      <c r="E143" s="1063" t="s">
        <v>572</v>
      </c>
      <c r="F143" s="1063">
        <v>4262.16</v>
      </c>
      <c r="G143" s="1068">
        <f t="shared" si="44"/>
        <v>1</v>
      </c>
      <c r="H143" s="1067">
        <v>0</v>
      </c>
      <c r="I143" s="1067">
        <v>0</v>
      </c>
      <c r="J143" s="1061"/>
    </row>
    <row r="144" spans="1:10" x14ac:dyDescent="0.2">
      <c r="A144" s="758"/>
      <c r="B144" s="758"/>
      <c r="C144" s="759" t="s">
        <v>241</v>
      </c>
      <c r="D144" s="1062" t="s">
        <v>15</v>
      </c>
      <c r="E144" s="1063" t="s">
        <v>573</v>
      </c>
      <c r="F144" s="1063">
        <v>4107.24</v>
      </c>
      <c r="G144" s="1068">
        <f t="shared" si="44"/>
        <v>1</v>
      </c>
      <c r="H144" s="1067">
        <v>0</v>
      </c>
      <c r="I144" s="1067">
        <v>0</v>
      </c>
      <c r="J144" s="1061"/>
    </row>
    <row r="145" spans="1:10" x14ac:dyDescent="0.2">
      <c r="A145" s="758"/>
      <c r="B145" s="758"/>
      <c r="C145" s="759" t="s">
        <v>431</v>
      </c>
      <c r="D145" s="1062" t="s">
        <v>16</v>
      </c>
      <c r="E145" s="1063" t="s">
        <v>574</v>
      </c>
      <c r="F145" s="1063">
        <v>893.47</v>
      </c>
      <c r="G145" s="1068">
        <f t="shared" si="44"/>
        <v>1</v>
      </c>
      <c r="H145" s="1067">
        <v>0</v>
      </c>
      <c r="I145" s="1067">
        <v>0</v>
      </c>
      <c r="J145" s="1061"/>
    </row>
    <row r="146" spans="1:10" ht="24" customHeight="1" x14ac:dyDescent="0.2">
      <c r="A146" s="1074" t="s">
        <v>152</v>
      </c>
      <c r="B146" s="1074"/>
      <c r="C146" s="1074"/>
      <c r="D146" s="1075" t="s">
        <v>81</v>
      </c>
      <c r="E146" s="1072">
        <f>E147+E150+E167+E171</f>
        <v>1230452</v>
      </c>
      <c r="F146" s="1072">
        <f t="shared" ref="F146:I146" si="45">F147+F150+F167+F171</f>
        <v>823885.1399999999</v>
      </c>
      <c r="G146" s="1073">
        <f t="shared" ref="G146:G151" si="46">F146/E146</f>
        <v>0.66957926030434334</v>
      </c>
      <c r="H146" s="1072">
        <f t="shared" si="45"/>
        <v>22054.57</v>
      </c>
      <c r="I146" s="1072">
        <f t="shared" si="45"/>
        <v>16945.97</v>
      </c>
      <c r="J146" s="1061"/>
    </row>
    <row r="147" spans="1:10" ht="15" x14ac:dyDescent="0.2">
      <c r="A147" s="757"/>
      <c r="B147" s="1078" t="s">
        <v>153</v>
      </c>
      <c r="C147" s="1079"/>
      <c r="D147" s="1080" t="s">
        <v>418</v>
      </c>
      <c r="E147" s="1081">
        <f>E148+E149</f>
        <v>44000</v>
      </c>
      <c r="F147" s="1081">
        <f t="shared" ref="F147:I147" si="47">F148+F149</f>
        <v>44000</v>
      </c>
      <c r="G147" s="1084">
        <f t="shared" si="46"/>
        <v>1</v>
      </c>
      <c r="H147" s="1081">
        <f t="shared" si="47"/>
        <v>0</v>
      </c>
      <c r="I147" s="1081">
        <f t="shared" si="47"/>
        <v>0</v>
      </c>
      <c r="J147" s="1061"/>
    </row>
    <row r="148" spans="1:10" x14ac:dyDescent="0.2">
      <c r="A148" s="758"/>
      <c r="B148" s="758"/>
      <c r="C148" s="759" t="s">
        <v>575</v>
      </c>
      <c r="D148" s="1062" t="s">
        <v>576</v>
      </c>
      <c r="E148" s="1063" t="s">
        <v>536</v>
      </c>
      <c r="F148" s="1063">
        <v>25000</v>
      </c>
      <c r="G148" s="1068">
        <f t="shared" si="46"/>
        <v>1</v>
      </c>
      <c r="H148" s="1067">
        <v>0</v>
      </c>
      <c r="I148" s="1067">
        <v>0</v>
      </c>
      <c r="J148" s="1061"/>
    </row>
    <row r="149" spans="1:10" ht="22.5" x14ac:dyDescent="0.2">
      <c r="A149" s="758"/>
      <c r="B149" s="758"/>
      <c r="C149" s="759" t="s">
        <v>154</v>
      </c>
      <c r="D149" s="1062" t="s">
        <v>577</v>
      </c>
      <c r="E149" s="1063" t="s">
        <v>578</v>
      </c>
      <c r="F149" s="1063">
        <v>19000</v>
      </c>
      <c r="G149" s="1068">
        <f t="shared" si="46"/>
        <v>1</v>
      </c>
      <c r="H149" s="1067">
        <v>0</v>
      </c>
      <c r="I149" s="1067">
        <v>0</v>
      </c>
      <c r="J149" s="1061"/>
    </row>
    <row r="150" spans="1:10" ht="15" x14ac:dyDescent="0.2">
      <c r="A150" s="757"/>
      <c r="B150" s="1078" t="s">
        <v>157</v>
      </c>
      <c r="C150" s="1079"/>
      <c r="D150" s="1080" t="s">
        <v>82</v>
      </c>
      <c r="E150" s="1081">
        <f>SUM(E151:E166)</f>
        <v>1154652</v>
      </c>
      <c r="F150" s="1081">
        <f t="shared" ref="F150:I150" si="48">SUM(F151:F166)</f>
        <v>755426.21</v>
      </c>
      <c r="G150" s="1084">
        <f t="shared" si="46"/>
        <v>0.65424579007354589</v>
      </c>
      <c r="H150" s="1081">
        <f t="shared" si="48"/>
        <v>21206.19</v>
      </c>
      <c r="I150" s="1081">
        <f t="shared" si="48"/>
        <v>16945.97</v>
      </c>
      <c r="J150" s="1061"/>
    </row>
    <row r="151" spans="1:10" ht="22.5" x14ac:dyDescent="0.2">
      <c r="A151" s="758"/>
      <c r="B151" s="758"/>
      <c r="C151" s="759" t="s">
        <v>579</v>
      </c>
      <c r="D151" s="1062" t="s">
        <v>83</v>
      </c>
      <c r="E151" s="1063">
        <v>30000</v>
      </c>
      <c r="F151" s="1063">
        <v>30000</v>
      </c>
      <c r="G151" s="1068">
        <f t="shared" si="46"/>
        <v>1</v>
      </c>
      <c r="H151" s="1067">
        <v>0</v>
      </c>
      <c r="I151" s="1067">
        <v>0</v>
      </c>
      <c r="J151" s="1061"/>
    </row>
    <row r="152" spans="1:10" x14ac:dyDescent="0.2">
      <c r="A152" s="758"/>
      <c r="B152" s="758"/>
      <c r="C152" s="759" t="s">
        <v>488</v>
      </c>
      <c r="D152" s="1062" t="s">
        <v>489</v>
      </c>
      <c r="E152" s="1063">
        <v>57000</v>
      </c>
      <c r="F152" s="1063">
        <v>53336.5</v>
      </c>
      <c r="G152" s="1068">
        <f t="shared" ref="G152:G166" si="49">F152/E152</f>
        <v>0.93572807017543858</v>
      </c>
      <c r="H152" s="1067">
        <v>2794</v>
      </c>
      <c r="I152" s="1067">
        <v>0</v>
      </c>
      <c r="J152" s="1061"/>
    </row>
    <row r="153" spans="1:10" x14ac:dyDescent="0.2">
      <c r="A153" s="758"/>
      <c r="B153" s="758"/>
      <c r="C153" s="759" t="s">
        <v>272</v>
      </c>
      <c r="D153" s="1062" t="s">
        <v>12</v>
      </c>
      <c r="E153" s="1063">
        <v>4539</v>
      </c>
      <c r="F153" s="1063">
        <v>4538.16</v>
      </c>
      <c r="G153" s="1068">
        <f t="shared" si="49"/>
        <v>0.99981493721083936</v>
      </c>
      <c r="H153" s="1067">
        <v>0</v>
      </c>
      <c r="I153" s="1067">
        <v>0</v>
      </c>
      <c r="J153" s="1061"/>
    </row>
    <row r="154" spans="1:10" x14ac:dyDescent="0.2">
      <c r="A154" s="758"/>
      <c r="B154" s="758"/>
      <c r="C154" s="759" t="s">
        <v>276</v>
      </c>
      <c r="D154" s="1062" t="s">
        <v>13</v>
      </c>
      <c r="E154" s="1063">
        <v>634</v>
      </c>
      <c r="F154" s="1063">
        <v>588</v>
      </c>
      <c r="G154" s="1068">
        <f t="shared" si="49"/>
        <v>0.9274447949526814</v>
      </c>
      <c r="H154" s="1067">
        <v>0</v>
      </c>
      <c r="I154" s="1067">
        <v>0</v>
      </c>
      <c r="J154" s="1061"/>
    </row>
    <row r="155" spans="1:10" x14ac:dyDescent="0.2">
      <c r="A155" s="758"/>
      <c r="B155" s="758"/>
      <c r="C155" s="759" t="s">
        <v>277</v>
      </c>
      <c r="D155" s="1062" t="s">
        <v>25</v>
      </c>
      <c r="E155" s="1063">
        <v>26400</v>
      </c>
      <c r="F155" s="1063">
        <v>26400</v>
      </c>
      <c r="G155" s="1068">
        <f t="shared" si="49"/>
        <v>1</v>
      </c>
      <c r="H155" s="1067">
        <v>0</v>
      </c>
      <c r="I155" s="1067">
        <v>0</v>
      </c>
      <c r="J155" s="1061"/>
    </row>
    <row r="156" spans="1:10" x14ac:dyDescent="0.2">
      <c r="A156" s="758"/>
      <c r="B156" s="758"/>
      <c r="C156" s="759" t="s">
        <v>222</v>
      </c>
      <c r="D156" s="1062" t="s">
        <v>14</v>
      </c>
      <c r="E156" s="1063">
        <v>141059</v>
      </c>
      <c r="F156" s="1063">
        <v>129499.25</v>
      </c>
      <c r="G156" s="1068">
        <f t="shared" si="49"/>
        <v>0.91805024847758743</v>
      </c>
      <c r="H156" s="1067">
        <v>5740.21</v>
      </c>
      <c r="I156" s="1067">
        <v>10945.97</v>
      </c>
      <c r="J156" s="1061"/>
    </row>
    <row r="157" spans="1:10" x14ac:dyDescent="0.2">
      <c r="A157" s="758"/>
      <c r="B157" s="758"/>
      <c r="C157" s="759" t="s">
        <v>290</v>
      </c>
      <c r="D157" s="1062" t="s">
        <v>291</v>
      </c>
      <c r="E157" s="1063">
        <v>43000</v>
      </c>
      <c r="F157" s="1063">
        <v>26815.51</v>
      </c>
      <c r="G157" s="1068">
        <f t="shared" si="49"/>
        <v>0.62361651162790699</v>
      </c>
      <c r="H157" s="1067">
        <v>4230.9799999999996</v>
      </c>
      <c r="I157" s="1067">
        <v>0</v>
      </c>
      <c r="J157" s="1061"/>
    </row>
    <row r="158" spans="1:10" x14ac:dyDescent="0.2">
      <c r="A158" s="758"/>
      <c r="B158" s="758"/>
      <c r="C158" s="759" t="s">
        <v>447</v>
      </c>
      <c r="D158" s="1062" t="s">
        <v>33</v>
      </c>
      <c r="E158" s="1063">
        <v>10000</v>
      </c>
      <c r="F158" s="1063">
        <v>9963</v>
      </c>
      <c r="G158" s="1068">
        <f t="shared" si="49"/>
        <v>0.99629999999999996</v>
      </c>
      <c r="H158" s="1067">
        <v>0</v>
      </c>
      <c r="I158" s="1067">
        <v>0</v>
      </c>
      <c r="J158" s="1061"/>
    </row>
    <row r="159" spans="1:10" x14ac:dyDescent="0.2">
      <c r="A159" s="758"/>
      <c r="B159" s="758"/>
      <c r="C159" s="759" t="s">
        <v>516</v>
      </c>
      <c r="D159" s="1062" t="s">
        <v>517</v>
      </c>
      <c r="E159" s="1063">
        <v>9400</v>
      </c>
      <c r="F159" s="1063">
        <v>9330</v>
      </c>
      <c r="G159" s="1068">
        <f t="shared" si="49"/>
        <v>0.99255319148936172</v>
      </c>
      <c r="H159" s="1067">
        <v>0</v>
      </c>
      <c r="I159" s="1067">
        <v>0</v>
      </c>
      <c r="J159" s="1061"/>
    </row>
    <row r="160" spans="1:10" x14ac:dyDescent="0.2">
      <c r="A160" s="758"/>
      <c r="B160" s="758"/>
      <c r="C160" s="759" t="s">
        <v>241</v>
      </c>
      <c r="D160" s="1062" t="s">
        <v>15</v>
      </c>
      <c r="E160" s="1063">
        <v>53220</v>
      </c>
      <c r="F160" s="1063">
        <v>49233.66</v>
      </c>
      <c r="G160" s="1068">
        <f t="shared" si="49"/>
        <v>0.92509695603156716</v>
      </c>
      <c r="H160" s="1067">
        <v>1968</v>
      </c>
      <c r="I160" s="1067">
        <v>6000</v>
      </c>
      <c r="J160" s="1061"/>
    </row>
    <row r="161" spans="1:10" ht="22.5" x14ac:dyDescent="0.2">
      <c r="A161" s="758"/>
      <c r="B161" s="758"/>
      <c r="C161" s="759" t="s">
        <v>523</v>
      </c>
      <c r="D161" s="1062" t="s">
        <v>524</v>
      </c>
      <c r="E161" s="1063">
        <v>1400</v>
      </c>
      <c r="F161" s="1063">
        <v>1168.1300000000001</v>
      </c>
      <c r="G161" s="1068">
        <f t="shared" si="49"/>
        <v>0.83437857142857152</v>
      </c>
      <c r="H161" s="1067">
        <v>0</v>
      </c>
      <c r="I161" s="1067">
        <v>0</v>
      </c>
      <c r="J161" s="1061"/>
    </row>
    <row r="162" spans="1:10" x14ac:dyDescent="0.2">
      <c r="A162" s="758"/>
      <c r="B162" s="758"/>
      <c r="C162" s="759" t="s">
        <v>431</v>
      </c>
      <c r="D162" s="1062" t="s">
        <v>16</v>
      </c>
      <c r="E162" s="1063">
        <v>0</v>
      </c>
      <c r="F162" s="1063">
        <v>0</v>
      </c>
      <c r="G162" s="1068">
        <v>0</v>
      </c>
      <c r="H162" s="1067">
        <v>0</v>
      </c>
      <c r="I162" s="1067">
        <v>0</v>
      </c>
      <c r="J162" s="1061"/>
    </row>
    <row r="163" spans="1:10" x14ac:dyDescent="0.2">
      <c r="A163" s="758"/>
      <c r="B163" s="758"/>
      <c r="C163" s="759" t="s">
        <v>300</v>
      </c>
      <c r="D163" s="1062" t="s">
        <v>17</v>
      </c>
      <c r="E163" s="1063">
        <v>18000</v>
      </c>
      <c r="F163" s="1063">
        <v>14554</v>
      </c>
      <c r="G163" s="1068">
        <f t="shared" si="49"/>
        <v>0.80855555555555558</v>
      </c>
      <c r="H163" s="1067">
        <v>6473</v>
      </c>
      <c r="I163" s="1067">
        <v>0</v>
      </c>
      <c r="J163" s="1061"/>
    </row>
    <row r="164" spans="1:10" x14ac:dyDescent="0.2">
      <c r="A164" s="758"/>
      <c r="B164" s="758"/>
      <c r="C164" s="759" t="s">
        <v>107</v>
      </c>
      <c r="D164" s="1062" t="s">
        <v>227</v>
      </c>
      <c r="E164" s="1063">
        <v>0</v>
      </c>
      <c r="F164" s="1063">
        <v>0</v>
      </c>
      <c r="G164" s="1068">
        <v>0</v>
      </c>
      <c r="H164" s="1067">
        <v>0</v>
      </c>
      <c r="I164" s="1067">
        <v>0</v>
      </c>
      <c r="J164" s="1061"/>
    </row>
    <row r="165" spans="1:10" x14ac:dyDescent="0.2">
      <c r="A165" s="758"/>
      <c r="B165" s="758"/>
      <c r="C165" s="759" t="s">
        <v>143</v>
      </c>
      <c r="D165" s="1062" t="s">
        <v>474</v>
      </c>
      <c r="E165" s="1063">
        <v>0</v>
      </c>
      <c r="F165" s="1063">
        <v>0</v>
      </c>
      <c r="G165" s="1068">
        <v>0</v>
      </c>
      <c r="H165" s="1067">
        <v>0</v>
      </c>
      <c r="I165" s="1067">
        <v>0</v>
      </c>
      <c r="J165" s="1061"/>
    </row>
    <row r="166" spans="1:10" ht="33.75" x14ac:dyDescent="0.2">
      <c r="A166" s="758"/>
      <c r="B166" s="758"/>
      <c r="C166" s="759" t="s">
        <v>158</v>
      </c>
      <c r="D166" s="1062" t="s">
        <v>583</v>
      </c>
      <c r="E166" s="1063">
        <v>760000</v>
      </c>
      <c r="F166" s="1063">
        <v>400000</v>
      </c>
      <c r="G166" s="1068">
        <f t="shared" si="49"/>
        <v>0.52631578947368418</v>
      </c>
      <c r="H166" s="1067">
        <v>0</v>
      </c>
      <c r="I166" s="1067">
        <v>0</v>
      </c>
      <c r="J166" s="1061"/>
    </row>
    <row r="167" spans="1:10" ht="15" x14ac:dyDescent="0.2">
      <c r="A167" s="757"/>
      <c r="B167" s="1078" t="s">
        <v>584</v>
      </c>
      <c r="C167" s="1079"/>
      <c r="D167" s="1080" t="s">
        <v>585</v>
      </c>
      <c r="E167" s="1081">
        <f>E168+E169+E170</f>
        <v>6900</v>
      </c>
      <c r="F167" s="1081">
        <f t="shared" ref="F167:I167" si="50">F168+F169+F170</f>
        <v>6134.9699999999993</v>
      </c>
      <c r="G167" s="1084">
        <f>F167/E167</f>
        <v>0.88912608695652162</v>
      </c>
      <c r="H167" s="1081">
        <f t="shared" si="50"/>
        <v>146.04</v>
      </c>
      <c r="I167" s="1081">
        <f t="shared" si="50"/>
        <v>0</v>
      </c>
      <c r="J167" s="1061"/>
    </row>
    <row r="168" spans="1:10" x14ac:dyDescent="0.2">
      <c r="A168" s="758"/>
      <c r="B168" s="758"/>
      <c r="C168" s="759" t="s">
        <v>222</v>
      </c>
      <c r="D168" s="1062" t="s">
        <v>14</v>
      </c>
      <c r="E168" s="1063" t="s">
        <v>586</v>
      </c>
      <c r="F168" s="1063">
        <v>3113.09</v>
      </c>
      <c r="G168" s="1068">
        <f>F168/E168</f>
        <v>0.97284062500000001</v>
      </c>
      <c r="H168" s="1067">
        <v>0</v>
      </c>
      <c r="I168" s="1067">
        <v>0</v>
      </c>
      <c r="J168" s="1061"/>
    </row>
    <row r="169" spans="1:10" x14ac:dyDescent="0.2">
      <c r="A169" s="758"/>
      <c r="B169" s="758"/>
      <c r="C169" s="759" t="s">
        <v>290</v>
      </c>
      <c r="D169" s="1062" t="s">
        <v>291</v>
      </c>
      <c r="E169" s="1063" t="s">
        <v>581</v>
      </c>
      <c r="F169" s="1063">
        <v>836.28</v>
      </c>
      <c r="G169" s="1068">
        <f t="shared" ref="G169:G170" si="51">F169/E169</f>
        <v>0.59734285714285718</v>
      </c>
      <c r="H169" s="1067">
        <v>146.04</v>
      </c>
      <c r="I169" s="1067">
        <v>0</v>
      </c>
      <c r="J169" s="1061"/>
    </row>
    <row r="170" spans="1:10" x14ac:dyDescent="0.2">
      <c r="A170" s="758"/>
      <c r="B170" s="758"/>
      <c r="C170" s="759" t="s">
        <v>241</v>
      </c>
      <c r="D170" s="1062" t="s">
        <v>15</v>
      </c>
      <c r="E170" s="1063" t="s">
        <v>587</v>
      </c>
      <c r="F170" s="1063">
        <v>2185.6</v>
      </c>
      <c r="G170" s="1068">
        <f t="shared" si="51"/>
        <v>0.95026086956521738</v>
      </c>
      <c r="H170" s="1067">
        <v>0</v>
      </c>
      <c r="I170" s="1067">
        <v>0</v>
      </c>
      <c r="J170" s="1061"/>
    </row>
    <row r="171" spans="1:10" ht="15" x14ac:dyDescent="0.2">
      <c r="A171" s="757"/>
      <c r="B171" s="1078" t="s">
        <v>588</v>
      </c>
      <c r="C171" s="1079"/>
      <c r="D171" s="1080" t="s">
        <v>589</v>
      </c>
      <c r="E171" s="1081">
        <f>E172+E173+E174+E175</f>
        <v>24900</v>
      </c>
      <c r="F171" s="1081">
        <f t="shared" ref="F171:I171" si="52">F172+F173+F174+F175</f>
        <v>18323.96</v>
      </c>
      <c r="G171" s="1084">
        <f>F171/E171</f>
        <v>0.73590200803212846</v>
      </c>
      <c r="H171" s="1081">
        <f t="shared" si="52"/>
        <v>702.34</v>
      </c>
      <c r="I171" s="1081">
        <f t="shared" si="52"/>
        <v>0</v>
      </c>
      <c r="J171" s="1061"/>
    </row>
    <row r="172" spans="1:10" x14ac:dyDescent="0.2">
      <c r="A172" s="758"/>
      <c r="B172" s="758"/>
      <c r="C172" s="759" t="s">
        <v>497</v>
      </c>
      <c r="D172" s="1062" t="s">
        <v>498</v>
      </c>
      <c r="E172" s="1063" t="s">
        <v>590</v>
      </c>
      <c r="F172" s="1063">
        <v>1526.4</v>
      </c>
      <c r="G172" s="1068">
        <f>F172/E172</f>
        <v>0.98477419354838713</v>
      </c>
      <c r="H172" s="1067">
        <v>0</v>
      </c>
      <c r="I172" s="1067">
        <v>0</v>
      </c>
      <c r="J172" s="1061"/>
    </row>
    <row r="173" spans="1:10" x14ac:dyDescent="0.2">
      <c r="A173" s="758"/>
      <c r="B173" s="758"/>
      <c r="C173" s="759" t="s">
        <v>222</v>
      </c>
      <c r="D173" s="1062" t="s">
        <v>14</v>
      </c>
      <c r="E173" s="1063" t="s">
        <v>591</v>
      </c>
      <c r="F173" s="1063">
        <v>14328</v>
      </c>
      <c r="G173" s="1068">
        <f t="shared" ref="G173:G175" si="53">F173/E173</f>
        <v>0.77448648648648644</v>
      </c>
      <c r="H173" s="1067">
        <v>702.34</v>
      </c>
      <c r="I173" s="1067">
        <v>0</v>
      </c>
      <c r="J173" s="1061"/>
    </row>
    <row r="174" spans="1:10" x14ac:dyDescent="0.2">
      <c r="A174" s="758"/>
      <c r="B174" s="758"/>
      <c r="C174" s="759" t="s">
        <v>241</v>
      </c>
      <c r="D174" s="1062" t="s">
        <v>15</v>
      </c>
      <c r="E174" s="1063" t="s">
        <v>539</v>
      </c>
      <c r="F174" s="1063">
        <v>1188.06</v>
      </c>
      <c r="G174" s="1068">
        <f t="shared" si="53"/>
        <v>0.39601999999999998</v>
      </c>
      <c r="H174" s="1067">
        <v>0</v>
      </c>
      <c r="I174" s="1067">
        <v>0</v>
      </c>
      <c r="J174" s="1061"/>
    </row>
    <row r="175" spans="1:10" x14ac:dyDescent="0.2">
      <c r="A175" s="758"/>
      <c r="B175" s="758"/>
      <c r="C175" s="759" t="s">
        <v>300</v>
      </c>
      <c r="D175" s="1062" t="s">
        <v>17</v>
      </c>
      <c r="E175" s="1063" t="s">
        <v>592</v>
      </c>
      <c r="F175" s="1063">
        <v>1281.5</v>
      </c>
      <c r="G175" s="1068">
        <f t="shared" si="53"/>
        <v>0.69270270270270273</v>
      </c>
      <c r="H175" s="1067">
        <v>0</v>
      </c>
      <c r="I175" s="1067">
        <v>0</v>
      </c>
      <c r="J175" s="1061"/>
    </row>
    <row r="176" spans="1:10" x14ac:dyDescent="0.2">
      <c r="A176" s="1074" t="s">
        <v>593</v>
      </c>
      <c r="B176" s="1074"/>
      <c r="C176" s="1074"/>
      <c r="D176" s="1075" t="s">
        <v>594</v>
      </c>
      <c r="E176" s="1072" t="str">
        <f>E177</f>
        <v>573 583,00</v>
      </c>
      <c r="F176" s="1072">
        <f t="shared" ref="F176:I176" si="54">F177</f>
        <v>494977.72</v>
      </c>
      <c r="G176" s="1073">
        <f>F176/E176</f>
        <v>0.86295744469414182</v>
      </c>
      <c r="H176" s="1072">
        <f t="shared" si="54"/>
        <v>0</v>
      </c>
      <c r="I176" s="1072">
        <f t="shared" si="54"/>
        <v>0</v>
      </c>
      <c r="J176" s="1061"/>
    </row>
    <row r="177" spans="1:10" ht="22.5" x14ac:dyDescent="0.2">
      <c r="A177" s="757"/>
      <c r="B177" s="1078" t="s">
        <v>596</v>
      </c>
      <c r="C177" s="1079"/>
      <c r="D177" s="1080" t="s">
        <v>597</v>
      </c>
      <c r="E177" s="1081" t="str">
        <f>E178</f>
        <v>573 583,00</v>
      </c>
      <c r="F177" s="1081">
        <f t="shared" ref="F177:I177" si="55">F178</f>
        <v>494977.72</v>
      </c>
      <c r="G177" s="1084">
        <f>F177/E177</f>
        <v>0.86295744469414182</v>
      </c>
      <c r="H177" s="1081">
        <f t="shared" si="55"/>
        <v>0</v>
      </c>
      <c r="I177" s="1081">
        <f t="shared" si="55"/>
        <v>0</v>
      </c>
      <c r="J177" s="1061"/>
    </row>
    <row r="178" spans="1:10" ht="33.75" x14ac:dyDescent="0.2">
      <c r="A178" s="758"/>
      <c r="B178" s="758"/>
      <c r="C178" s="759" t="s">
        <v>598</v>
      </c>
      <c r="D178" s="1062" t="s">
        <v>599</v>
      </c>
      <c r="E178" s="1063" t="s">
        <v>595</v>
      </c>
      <c r="F178" s="1063">
        <v>494977.72</v>
      </c>
      <c r="G178" s="1068">
        <f>F178/E178</f>
        <v>0.86295744469414182</v>
      </c>
      <c r="H178" s="1067">
        <v>0</v>
      </c>
      <c r="I178" s="1067">
        <v>0</v>
      </c>
      <c r="J178" s="1061"/>
    </row>
    <row r="179" spans="1:10" x14ac:dyDescent="0.2">
      <c r="A179" s="1074" t="s">
        <v>600</v>
      </c>
      <c r="B179" s="1074"/>
      <c r="C179" s="1074"/>
      <c r="D179" s="1075" t="s">
        <v>391</v>
      </c>
      <c r="E179" s="1072" t="str">
        <f>E180</f>
        <v>121 166,00</v>
      </c>
      <c r="F179" s="1072">
        <f t="shared" ref="F179:I179" si="56">F180</f>
        <v>0</v>
      </c>
      <c r="G179" s="1073">
        <f>F179/E179</f>
        <v>0</v>
      </c>
      <c r="H179" s="1072">
        <f t="shared" si="56"/>
        <v>0</v>
      </c>
      <c r="I179" s="1072">
        <f t="shared" si="56"/>
        <v>0</v>
      </c>
      <c r="J179" s="1061"/>
    </row>
    <row r="180" spans="1:10" ht="15" x14ac:dyDescent="0.2">
      <c r="A180" s="757"/>
      <c r="B180" s="1078" t="s">
        <v>602</v>
      </c>
      <c r="C180" s="1079"/>
      <c r="D180" s="1080" t="s">
        <v>603</v>
      </c>
      <c r="E180" s="1081" t="str">
        <f>E181</f>
        <v>121 166,00</v>
      </c>
      <c r="F180" s="1081">
        <f t="shared" ref="F180:I180" si="57">F181</f>
        <v>0</v>
      </c>
      <c r="G180" s="1084">
        <f>F180/E180</f>
        <v>0</v>
      </c>
      <c r="H180" s="1081">
        <f t="shared" si="57"/>
        <v>0</v>
      </c>
      <c r="I180" s="1081">
        <f t="shared" si="57"/>
        <v>0</v>
      </c>
      <c r="J180" s="1061"/>
    </row>
    <row r="181" spans="1:10" x14ac:dyDescent="0.2">
      <c r="A181" s="758"/>
      <c r="B181" s="758"/>
      <c r="C181" s="759" t="s">
        <v>604</v>
      </c>
      <c r="D181" s="1062" t="s">
        <v>605</v>
      </c>
      <c r="E181" s="1063" t="s">
        <v>601</v>
      </c>
      <c r="F181" s="1063">
        <v>0</v>
      </c>
      <c r="G181" s="1068">
        <v>0</v>
      </c>
      <c r="H181" s="1067">
        <v>0</v>
      </c>
      <c r="I181" s="1067">
        <v>0</v>
      </c>
      <c r="J181" s="1061"/>
    </row>
    <row r="182" spans="1:10" x14ac:dyDescent="0.2">
      <c r="A182" s="1074" t="s">
        <v>163</v>
      </c>
      <c r="B182" s="1074"/>
      <c r="C182" s="1074"/>
      <c r="D182" s="1075" t="s">
        <v>27</v>
      </c>
      <c r="E182" s="1072">
        <f>E183+E207+E224+E248+E270+E272+E288+E292+E305</f>
        <v>21972872.27</v>
      </c>
      <c r="F182" s="1072">
        <f t="shared" ref="F182:I182" si="58">F183+F207+F224+F248+F270+F272+F288+F292+F305</f>
        <v>21651437.099999998</v>
      </c>
      <c r="G182" s="1073">
        <f>F182/E182</f>
        <v>0.98537127208267339</v>
      </c>
      <c r="H182" s="1072">
        <f t="shared" si="58"/>
        <v>1653049.8800000004</v>
      </c>
      <c r="I182" s="1072">
        <f t="shared" si="58"/>
        <v>549.99</v>
      </c>
      <c r="J182" s="1061"/>
    </row>
    <row r="183" spans="1:10" ht="15" x14ac:dyDescent="0.2">
      <c r="A183" s="757"/>
      <c r="B183" s="1078" t="s">
        <v>606</v>
      </c>
      <c r="C183" s="1079"/>
      <c r="D183" s="1080" t="s">
        <v>28</v>
      </c>
      <c r="E183" s="1081">
        <f>E184+E185+E186+E187+E188+E189+E190+E191+E192+E193+E194+E195+E196+E197+E198+E199+E200+E201+E202+E203+E204+E205+E206</f>
        <v>9448508.6500000004</v>
      </c>
      <c r="F183" s="1081">
        <f t="shared" ref="F183:I183" si="59">F184+F185+F186+F187+F188+F189+F190+F191+F192+F193+F194+F195+F196+F197+F198+F199+F200+F201+F202+F203+F204+F205+F206</f>
        <v>9358944.0700000003</v>
      </c>
      <c r="G183" s="1084">
        <f>F183/E183</f>
        <v>0.99052077070385069</v>
      </c>
      <c r="H183" s="1081">
        <f t="shared" si="59"/>
        <v>911777.28000000003</v>
      </c>
      <c r="I183" s="1081">
        <f t="shared" si="59"/>
        <v>0</v>
      </c>
      <c r="J183" s="1061"/>
    </row>
    <row r="184" spans="1:10" ht="33.75" x14ac:dyDescent="0.2">
      <c r="A184" s="758"/>
      <c r="B184" s="758"/>
      <c r="C184" s="759" t="s">
        <v>440</v>
      </c>
      <c r="D184" s="1062" t="s">
        <v>441</v>
      </c>
      <c r="E184" s="1063" t="s">
        <v>607</v>
      </c>
      <c r="F184" s="1063">
        <v>634.19000000000005</v>
      </c>
      <c r="G184" s="1068">
        <f>F184/E184</f>
        <v>0.99872440944881902</v>
      </c>
      <c r="H184" s="1067">
        <v>0</v>
      </c>
      <c r="I184" s="1067">
        <v>0</v>
      </c>
      <c r="J184" s="1061"/>
    </row>
    <row r="185" spans="1:10" x14ac:dyDescent="0.2">
      <c r="A185" s="758"/>
      <c r="B185" s="758"/>
      <c r="C185" s="759" t="s">
        <v>497</v>
      </c>
      <c r="D185" s="1062" t="s">
        <v>498</v>
      </c>
      <c r="E185" s="1063" t="s">
        <v>608</v>
      </c>
      <c r="F185" s="1063">
        <v>288057.76</v>
      </c>
      <c r="G185" s="1068">
        <f t="shared" ref="G185:G205" si="60">F185/E185</f>
        <v>0.99867826472841748</v>
      </c>
      <c r="H185" s="1067">
        <v>0</v>
      </c>
      <c r="I185" s="1067">
        <v>0</v>
      </c>
      <c r="J185" s="1061"/>
    </row>
    <row r="186" spans="1:10" x14ac:dyDescent="0.2">
      <c r="A186" s="758"/>
      <c r="B186" s="758"/>
      <c r="C186" s="759" t="s">
        <v>609</v>
      </c>
      <c r="D186" s="1062" t="s">
        <v>404</v>
      </c>
      <c r="E186" s="1063" t="s">
        <v>610</v>
      </c>
      <c r="F186" s="1063">
        <v>3700</v>
      </c>
      <c r="G186" s="1068">
        <f t="shared" si="60"/>
        <v>1</v>
      </c>
      <c r="H186" s="1067">
        <v>0</v>
      </c>
      <c r="I186" s="1067">
        <v>0</v>
      </c>
      <c r="J186" s="1061"/>
    </row>
    <row r="187" spans="1:10" x14ac:dyDescent="0.2">
      <c r="A187" s="758"/>
      <c r="B187" s="758"/>
      <c r="C187" s="759" t="s">
        <v>430</v>
      </c>
      <c r="D187" s="1062" t="s">
        <v>11</v>
      </c>
      <c r="E187" s="1063" t="s">
        <v>611</v>
      </c>
      <c r="F187" s="1063">
        <v>5912091.96</v>
      </c>
      <c r="G187" s="1068">
        <f t="shared" si="60"/>
        <v>0.99823723366965345</v>
      </c>
      <c r="H187" s="1067">
        <v>172030.97</v>
      </c>
      <c r="I187" s="1067">
        <v>0</v>
      </c>
      <c r="J187" s="1061"/>
    </row>
    <row r="188" spans="1:10" x14ac:dyDescent="0.2">
      <c r="A188" s="758"/>
      <c r="B188" s="758"/>
      <c r="C188" s="759" t="s">
        <v>484</v>
      </c>
      <c r="D188" s="1062" t="s">
        <v>485</v>
      </c>
      <c r="E188" s="1063" t="s">
        <v>612</v>
      </c>
      <c r="F188" s="1063">
        <v>460821.78</v>
      </c>
      <c r="G188" s="1068">
        <f t="shared" si="60"/>
        <v>0.99998650255626831</v>
      </c>
      <c r="H188" s="1067">
        <v>483587.07</v>
      </c>
      <c r="I188" s="1067">
        <v>0</v>
      </c>
      <c r="J188" s="1061"/>
    </row>
    <row r="189" spans="1:10" x14ac:dyDescent="0.2">
      <c r="A189" s="758"/>
      <c r="B189" s="758"/>
      <c r="C189" s="759" t="s">
        <v>272</v>
      </c>
      <c r="D189" s="1062" t="s">
        <v>12</v>
      </c>
      <c r="E189" s="1063" t="s">
        <v>613</v>
      </c>
      <c r="F189" s="1063">
        <v>1119225.8700000001</v>
      </c>
      <c r="G189" s="1068">
        <f t="shared" si="60"/>
        <v>0.99692509339276281</v>
      </c>
      <c r="H189" s="1067">
        <v>165289.31</v>
      </c>
      <c r="I189" s="1067">
        <v>0</v>
      </c>
      <c r="J189" s="1061"/>
    </row>
    <row r="190" spans="1:10" x14ac:dyDescent="0.2">
      <c r="A190" s="758"/>
      <c r="B190" s="758"/>
      <c r="C190" s="759" t="s">
        <v>276</v>
      </c>
      <c r="D190" s="1062" t="s">
        <v>13</v>
      </c>
      <c r="E190" s="1063" t="s">
        <v>614</v>
      </c>
      <c r="F190" s="1063">
        <v>139469.03</v>
      </c>
      <c r="G190" s="1068">
        <f t="shared" si="60"/>
        <v>0.9897949001823898</v>
      </c>
      <c r="H190" s="1067">
        <v>24791.62</v>
      </c>
      <c r="I190" s="1067">
        <v>0</v>
      </c>
      <c r="J190" s="1061"/>
    </row>
    <row r="191" spans="1:10" x14ac:dyDescent="0.2">
      <c r="A191" s="758"/>
      <c r="B191" s="758"/>
      <c r="C191" s="759" t="s">
        <v>277</v>
      </c>
      <c r="D191" s="1062" t="s">
        <v>25</v>
      </c>
      <c r="E191" s="1063" t="s">
        <v>615</v>
      </c>
      <c r="F191" s="1063">
        <v>51104</v>
      </c>
      <c r="G191" s="1068">
        <f t="shared" si="60"/>
        <v>0.98224033212885364</v>
      </c>
      <c r="H191" s="1067">
        <v>0</v>
      </c>
      <c r="I191" s="1067">
        <v>0</v>
      </c>
      <c r="J191" s="1061"/>
    </row>
    <row r="192" spans="1:10" x14ac:dyDescent="0.2">
      <c r="A192" s="758"/>
      <c r="B192" s="758"/>
      <c r="C192" s="759" t="s">
        <v>222</v>
      </c>
      <c r="D192" s="1062" t="s">
        <v>14</v>
      </c>
      <c r="E192" s="1063" t="s">
        <v>616</v>
      </c>
      <c r="F192" s="1063">
        <v>370618.33</v>
      </c>
      <c r="G192" s="1068">
        <f t="shared" si="60"/>
        <v>0.99836199688384231</v>
      </c>
      <c r="H192" s="1067">
        <v>1</v>
      </c>
      <c r="I192" s="1067">
        <v>0</v>
      </c>
      <c r="J192" s="1061"/>
    </row>
    <row r="193" spans="1:10" x14ac:dyDescent="0.2">
      <c r="A193" s="758"/>
      <c r="B193" s="758"/>
      <c r="C193" s="759" t="s">
        <v>509</v>
      </c>
      <c r="D193" s="1062" t="s">
        <v>510</v>
      </c>
      <c r="E193" s="1063" t="s">
        <v>617</v>
      </c>
      <c r="F193" s="1063">
        <v>1037.6300000000001</v>
      </c>
      <c r="G193" s="1068">
        <f t="shared" si="60"/>
        <v>0.79817692307692312</v>
      </c>
      <c r="H193" s="1067">
        <v>0</v>
      </c>
      <c r="I193" s="1067">
        <v>0</v>
      </c>
      <c r="J193" s="1061"/>
    </row>
    <row r="194" spans="1:10" x14ac:dyDescent="0.2">
      <c r="A194" s="758"/>
      <c r="B194" s="758"/>
      <c r="C194" s="759" t="s">
        <v>512</v>
      </c>
      <c r="D194" s="1062" t="s">
        <v>513</v>
      </c>
      <c r="E194" s="1063" t="s">
        <v>618</v>
      </c>
      <c r="F194" s="1063">
        <v>59318.25</v>
      </c>
      <c r="G194" s="1068">
        <f t="shared" si="60"/>
        <v>0.97451915375990339</v>
      </c>
      <c r="H194" s="1067">
        <v>0</v>
      </c>
      <c r="I194" s="1067">
        <v>0</v>
      </c>
      <c r="J194" s="1061"/>
    </row>
    <row r="195" spans="1:10" x14ac:dyDescent="0.2">
      <c r="A195" s="758"/>
      <c r="B195" s="758"/>
      <c r="C195" s="759" t="s">
        <v>290</v>
      </c>
      <c r="D195" s="1062" t="s">
        <v>291</v>
      </c>
      <c r="E195" s="1063" t="s">
        <v>619</v>
      </c>
      <c r="F195" s="1063">
        <v>283910.24</v>
      </c>
      <c r="G195" s="1068">
        <f t="shared" si="60"/>
        <v>0.81515472738235373</v>
      </c>
      <c r="H195" s="1067">
        <v>62572.36</v>
      </c>
      <c r="I195" s="1067">
        <v>0</v>
      </c>
      <c r="J195" s="1061"/>
    </row>
    <row r="196" spans="1:10" x14ac:dyDescent="0.2">
      <c r="A196" s="758"/>
      <c r="B196" s="758"/>
      <c r="C196" s="759" t="s">
        <v>447</v>
      </c>
      <c r="D196" s="1062" t="s">
        <v>33</v>
      </c>
      <c r="E196" s="1063" t="s">
        <v>620</v>
      </c>
      <c r="F196" s="1063">
        <v>114596.77</v>
      </c>
      <c r="G196" s="1068">
        <f t="shared" si="60"/>
        <v>0.9975692921062711</v>
      </c>
      <c r="H196" s="1067">
        <v>0</v>
      </c>
      <c r="I196" s="1067">
        <v>0</v>
      </c>
      <c r="J196" s="1061"/>
    </row>
    <row r="197" spans="1:10" x14ac:dyDescent="0.2">
      <c r="A197" s="758"/>
      <c r="B197" s="758"/>
      <c r="C197" s="759" t="s">
        <v>516</v>
      </c>
      <c r="D197" s="1062" t="s">
        <v>517</v>
      </c>
      <c r="E197" s="1063" t="s">
        <v>621</v>
      </c>
      <c r="F197" s="1063">
        <v>15605.5</v>
      </c>
      <c r="G197" s="1068">
        <f t="shared" si="60"/>
        <v>0.91100408639813191</v>
      </c>
      <c r="H197" s="1067">
        <v>0</v>
      </c>
      <c r="I197" s="1067">
        <v>0</v>
      </c>
      <c r="J197" s="1061"/>
    </row>
    <row r="198" spans="1:10" x14ac:dyDescent="0.2">
      <c r="A198" s="758"/>
      <c r="B198" s="758"/>
      <c r="C198" s="759" t="s">
        <v>241</v>
      </c>
      <c r="D198" s="1062" t="s">
        <v>15</v>
      </c>
      <c r="E198" s="1063" t="s">
        <v>622</v>
      </c>
      <c r="F198" s="1063">
        <v>164720.92000000001</v>
      </c>
      <c r="G198" s="1068">
        <f t="shared" si="60"/>
        <v>0.98920789344094939</v>
      </c>
      <c r="H198" s="1067">
        <v>2748.11</v>
      </c>
      <c r="I198" s="1067">
        <v>0</v>
      </c>
      <c r="J198" s="1061"/>
    </row>
    <row r="199" spans="1:10" x14ac:dyDescent="0.2">
      <c r="A199" s="758"/>
      <c r="B199" s="758"/>
      <c r="C199" s="759" t="s">
        <v>298</v>
      </c>
      <c r="D199" s="1062" t="s">
        <v>299</v>
      </c>
      <c r="E199" s="1063" t="s">
        <v>623</v>
      </c>
      <c r="F199" s="1063">
        <v>5624.26</v>
      </c>
      <c r="G199" s="1068">
        <f t="shared" si="60"/>
        <v>0.9358169717138104</v>
      </c>
      <c r="H199" s="1067">
        <v>177.78</v>
      </c>
      <c r="I199" s="1067">
        <v>0</v>
      </c>
      <c r="J199" s="1061"/>
    </row>
    <row r="200" spans="1:10" ht="22.5" x14ac:dyDescent="0.2">
      <c r="A200" s="758"/>
      <c r="B200" s="758"/>
      <c r="C200" s="759" t="s">
        <v>520</v>
      </c>
      <c r="D200" s="1062" t="s">
        <v>521</v>
      </c>
      <c r="E200" s="1063" t="s">
        <v>624</v>
      </c>
      <c r="F200" s="1063">
        <v>1570.01</v>
      </c>
      <c r="G200" s="1068">
        <f t="shared" si="60"/>
        <v>0.92353529411764701</v>
      </c>
      <c r="H200" s="1067">
        <v>86.11</v>
      </c>
      <c r="I200" s="1067">
        <v>0</v>
      </c>
      <c r="J200" s="1061"/>
    </row>
    <row r="201" spans="1:10" ht="22.5" x14ac:dyDescent="0.2">
      <c r="A201" s="758"/>
      <c r="B201" s="758"/>
      <c r="C201" s="759" t="s">
        <v>523</v>
      </c>
      <c r="D201" s="1062" t="s">
        <v>524</v>
      </c>
      <c r="E201" s="1063" t="s">
        <v>625</v>
      </c>
      <c r="F201" s="1063">
        <v>11978.15</v>
      </c>
      <c r="G201" s="1068">
        <f t="shared" si="60"/>
        <v>0.91088593155893538</v>
      </c>
      <c r="H201" s="1067">
        <v>492.95</v>
      </c>
      <c r="I201" s="1067">
        <v>0</v>
      </c>
      <c r="J201" s="1061"/>
    </row>
    <row r="202" spans="1:10" x14ac:dyDescent="0.2">
      <c r="A202" s="758"/>
      <c r="B202" s="758"/>
      <c r="C202" s="759" t="s">
        <v>431</v>
      </c>
      <c r="D202" s="1062" t="s">
        <v>16</v>
      </c>
      <c r="E202" s="1063" t="s">
        <v>626</v>
      </c>
      <c r="F202" s="1063">
        <v>8047.95</v>
      </c>
      <c r="G202" s="1068">
        <f t="shared" si="60"/>
        <v>0.91453977272727272</v>
      </c>
      <c r="H202" s="1067">
        <v>0</v>
      </c>
      <c r="I202" s="1067">
        <v>0</v>
      </c>
      <c r="J202" s="1061"/>
    </row>
    <row r="203" spans="1:10" x14ac:dyDescent="0.2">
      <c r="A203" s="758"/>
      <c r="B203" s="758"/>
      <c r="C203" s="759" t="s">
        <v>300</v>
      </c>
      <c r="D203" s="1062" t="s">
        <v>17</v>
      </c>
      <c r="E203" s="1063" t="s">
        <v>627</v>
      </c>
      <c r="F203" s="1063">
        <v>4787.47</v>
      </c>
      <c r="G203" s="1068">
        <f t="shared" si="60"/>
        <v>0.98914669421487611</v>
      </c>
      <c r="H203" s="1067">
        <v>0</v>
      </c>
      <c r="I203" s="1067">
        <v>0</v>
      </c>
      <c r="J203" s="1061"/>
    </row>
    <row r="204" spans="1:10" x14ac:dyDescent="0.2">
      <c r="A204" s="758"/>
      <c r="B204" s="758"/>
      <c r="C204" s="759" t="s">
        <v>533</v>
      </c>
      <c r="D204" s="1062" t="s">
        <v>36</v>
      </c>
      <c r="E204" s="1063" t="s">
        <v>628</v>
      </c>
      <c r="F204" s="1063">
        <v>341127</v>
      </c>
      <c r="G204" s="1068">
        <f t="shared" si="60"/>
        <v>1</v>
      </c>
      <c r="H204" s="1067">
        <v>0</v>
      </c>
      <c r="I204" s="1067">
        <v>0</v>
      </c>
      <c r="J204" s="1061"/>
    </row>
    <row r="205" spans="1:10" x14ac:dyDescent="0.2">
      <c r="A205" s="758"/>
      <c r="B205" s="758"/>
      <c r="C205" s="759" t="s">
        <v>458</v>
      </c>
      <c r="D205" s="1062" t="s">
        <v>459</v>
      </c>
      <c r="E205" s="1063" t="s">
        <v>629</v>
      </c>
      <c r="F205" s="1063">
        <v>897</v>
      </c>
      <c r="G205" s="1068">
        <f t="shared" si="60"/>
        <v>0.96972972972972971</v>
      </c>
      <c r="H205" s="1067">
        <v>0</v>
      </c>
      <c r="I205" s="1067">
        <v>0</v>
      </c>
      <c r="J205" s="1061"/>
    </row>
    <row r="206" spans="1:10" x14ac:dyDescent="0.2">
      <c r="A206" s="758"/>
      <c r="B206" s="758"/>
      <c r="C206" s="759" t="s">
        <v>143</v>
      </c>
      <c r="D206" s="1062" t="s">
        <v>474</v>
      </c>
      <c r="E206" s="1063" t="s">
        <v>422</v>
      </c>
      <c r="F206" s="1063">
        <v>0</v>
      </c>
      <c r="G206" s="1068">
        <v>0</v>
      </c>
      <c r="H206" s="1067">
        <v>0</v>
      </c>
      <c r="I206" s="1067">
        <v>0</v>
      </c>
      <c r="J206" s="1061"/>
    </row>
    <row r="207" spans="1:10" ht="15" x14ac:dyDescent="0.2">
      <c r="A207" s="757"/>
      <c r="B207" s="1078" t="s">
        <v>164</v>
      </c>
      <c r="C207" s="1079"/>
      <c r="D207" s="1080" t="s">
        <v>63</v>
      </c>
      <c r="E207" s="1081">
        <f>E208+E209+E210+E211+E212+E213+E214+E215+E216+E217+E218+E219+E220+E221+E222+E223</f>
        <v>1005113</v>
      </c>
      <c r="F207" s="1081">
        <f t="shared" ref="F207:I207" si="61">F208+F209+F210+F211+F212+F213+F214+F215+F216+F217+F218+F219+F220+F221+F222+F223</f>
        <v>995746.57000000007</v>
      </c>
      <c r="G207" s="1082">
        <f>F207/E207</f>
        <v>0.99068121693779709</v>
      </c>
      <c r="H207" s="1083">
        <f t="shared" si="61"/>
        <v>75487.789999999994</v>
      </c>
      <c r="I207" s="1083">
        <f t="shared" si="61"/>
        <v>0</v>
      </c>
      <c r="J207" s="1061"/>
    </row>
    <row r="208" spans="1:10" ht="33.75" x14ac:dyDescent="0.2">
      <c r="A208" s="758"/>
      <c r="B208" s="758"/>
      <c r="C208" s="759" t="s">
        <v>440</v>
      </c>
      <c r="D208" s="1062" t="s">
        <v>441</v>
      </c>
      <c r="E208" s="1063" t="s">
        <v>630</v>
      </c>
      <c r="F208" s="1063">
        <v>3606.4</v>
      </c>
      <c r="G208" s="1068">
        <f>F208/E208</f>
        <v>0.63270175438596488</v>
      </c>
      <c r="H208" s="1067">
        <v>0</v>
      </c>
      <c r="I208" s="1067">
        <v>0</v>
      </c>
      <c r="J208" s="1061"/>
    </row>
    <row r="209" spans="1:10" x14ac:dyDescent="0.2">
      <c r="A209" s="758"/>
      <c r="B209" s="758"/>
      <c r="C209" s="759" t="s">
        <v>497</v>
      </c>
      <c r="D209" s="1062" t="s">
        <v>498</v>
      </c>
      <c r="E209" s="1063" t="s">
        <v>631</v>
      </c>
      <c r="F209" s="1063">
        <v>23265.51</v>
      </c>
      <c r="G209" s="1068">
        <f t="shared" ref="G209:G223" si="62">F209/E209</f>
        <v>0.97443080918076719</v>
      </c>
      <c r="H209" s="1067">
        <v>0</v>
      </c>
      <c r="I209" s="1067">
        <v>0</v>
      </c>
      <c r="J209" s="1061"/>
    </row>
    <row r="210" spans="1:10" x14ac:dyDescent="0.2">
      <c r="A210" s="758"/>
      <c r="B210" s="758"/>
      <c r="C210" s="759" t="s">
        <v>430</v>
      </c>
      <c r="D210" s="1062" t="s">
        <v>11</v>
      </c>
      <c r="E210" s="1063" t="s">
        <v>632</v>
      </c>
      <c r="F210" s="1063">
        <v>646061.5</v>
      </c>
      <c r="G210" s="1068">
        <f t="shared" si="62"/>
        <v>0.99727011716036618</v>
      </c>
      <c r="H210" s="1067">
        <v>18477.849999999999</v>
      </c>
      <c r="I210" s="1067">
        <v>0</v>
      </c>
      <c r="J210" s="1061"/>
    </row>
    <row r="211" spans="1:10" x14ac:dyDescent="0.2">
      <c r="A211" s="758"/>
      <c r="B211" s="758"/>
      <c r="C211" s="759" t="s">
        <v>484</v>
      </c>
      <c r="D211" s="1062" t="s">
        <v>485</v>
      </c>
      <c r="E211" s="1063" t="s">
        <v>633</v>
      </c>
      <c r="F211" s="1063">
        <v>55039.99</v>
      </c>
      <c r="G211" s="1068">
        <f t="shared" si="62"/>
        <v>0.99996348243159761</v>
      </c>
      <c r="H211" s="1067">
        <v>43194.7</v>
      </c>
      <c r="I211" s="1067">
        <v>0</v>
      </c>
      <c r="J211" s="1061"/>
    </row>
    <row r="212" spans="1:10" x14ac:dyDescent="0.2">
      <c r="A212" s="758"/>
      <c r="B212" s="758"/>
      <c r="C212" s="759" t="s">
        <v>272</v>
      </c>
      <c r="D212" s="1062" t="s">
        <v>12</v>
      </c>
      <c r="E212" s="1063" t="s">
        <v>634</v>
      </c>
      <c r="F212" s="1063">
        <v>125282.61</v>
      </c>
      <c r="G212" s="1068">
        <f t="shared" si="62"/>
        <v>0.9953017303017303</v>
      </c>
      <c r="H212" s="1067">
        <v>11290.54</v>
      </c>
      <c r="I212" s="1067">
        <v>0</v>
      </c>
      <c r="J212" s="1061"/>
    </row>
    <row r="213" spans="1:10" x14ac:dyDescent="0.2">
      <c r="A213" s="758"/>
      <c r="B213" s="758"/>
      <c r="C213" s="759" t="s">
        <v>276</v>
      </c>
      <c r="D213" s="1062" t="s">
        <v>13</v>
      </c>
      <c r="E213" s="1063" t="s">
        <v>635</v>
      </c>
      <c r="F213" s="1063">
        <v>17225.39</v>
      </c>
      <c r="G213" s="1068">
        <f t="shared" si="62"/>
        <v>0.9823993384281966</v>
      </c>
      <c r="H213" s="1067">
        <v>2265.9</v>
      </c>
      <c r="I213" s="1067">
        <v>0</v>
      </c>
      <c r="J213" s="1061"/>
    </row>
    <row r="214" spans="1:10" x14ac:dyDescent="0.2">
      <c r="A214" s="758"/>
      <c r="B214" s="758"/>
      <c r="C214" s="759" t="s">
        <v>222</v>
      </c>
      <c r="D214" s="1062" t="s">
        <v>14</v>
      </c>
      <c r="E214" s="1063" t="s">
        <v>636</v>
      </c>
      <c r="F214" s="1063">
        <v>28455.17</v>
      </c>
      <c r="G214" s="1068">
        <f t="shared" si="62"/>
        <v>0.99842701754385954</v>
      </c>
      <c r="H214" s="1067">
        <v>0</v>
      </c>
      <c r="I214" s="1067">
        <v>0</v>
      </c>
      <c r="J214" s="1061"/>
    </row>
    <row r="215" spans="1:10" x14ac:dyDescent="0.2">
      <c r="A215" s="758"/>
      <c r="B215" s="758"/>
      <c r="C215" s="759" t="s">
        <v>512</v>
      </c>
      <c r="D215" s="1062" t="s">
        <v>513</v>
      </c>
      <c r="E215" s="1063" t="s">
        <v>571</v>
      </c>
      <c r="F215" s="1063">
        <v>6763.45</v>
      </c>
      <c r="G215" s="1068">
        <f t="shared" si="62"/>
        <v>0.98592565597667636</v>
      </c>
      <c r="H215" s="1067">
        <v>0</v>
      </c>
      <c r="I215" s="1067">
        <v>0</v>
      </c>
      <c r="J215" s="1061"/>
    </row>
    <row r="216" spans="1:10" x14ac:dyDescent="0.2">
      <c r="A216" s="758"/>
      <c r="B216" s="758"/>
      <c r="C216" s="759" t="s">
        <v>290</v>
      </c>
      <c r="D216" s="1062" t="s">
        <v>291</v>
      </c>
      <c r="E216" s="1063" t="s">
        <v>637</v>
      </c>
      <c r="F216" s="1063">
        <v>16998.64</v>
      </c>
      <c r="G216" s="1068">
        <f t="shared" si="62"/>
        <v>0.94279755962285072</v>
      </c>
      <c r="H216" s="1067">
        <v>137.03</v>
      </c>
      <c r="I216" s="1067">
        <v>0</v>
      </c>
      <c r="J216" s="1061"/>
    </row>
    <row r="217" spans="1:10" x14ac:dyDescent="0.2">
      <c r="A217" s="758"/>
      <c r="B217" s="758"/>
      <c r="C217" s="759" t="s">
        <v>447</v>
      </c>
      <c r="D217" s="1062" t="s">
        <v>33</v>
      </c>
      <c r="E217" s="1063" t="s">
        <v>638</v>
      </c>
      <c r="F217" s="1063">
        <v>880</v>
      </c>
      <c r="G217" s="1068">
        <f t="shared" si="62"/>
        <v>0.97777777777777775</v>
      </c>
      <c r="H217" s="1067">
        <v>0</v>
      </c>
      <c r="I217" s="1067">
        <v>0</v>
      </c>
      <c r="J217" s="1061"/>
    </row>
    <row r="218" spans="1:10" x14ac:dyDescent="0.2">
      <c r="A218" s="758"/>
      <c r="B218" s="758"/>
      <c r="C218" s="759" t="s">
        <v>516</v>
      </c>
      <c r="D218" s="1062" t="s">
        <v>517</v>
      </c>
      <c r="E218" s="1063" t="s">
        <v>639</v>
      </c>
      <c r="F218" s="1063">
        <v>25</v>
      </c>
      <c r="G218" s="1068">
        <f t="shared" si="62"/>
        <v>4.5454545454545456E-2</v>
      </c>
      <c r="H218" s="1067">
        <v>0</v>
      </c>
      <c r="I218" s="1067">
        <v>0</v>
      </c>
      <c r="J218" s="1061"/>
    </row>
    <row r="219" spans="1:10" x14ac:dyDescent="0.2">
      <c r="A219" s="758"/>
      <c r="B219" s="758"/>
      <c r="C219" s="759" t="s">
        <v>241</v>
      </c>
      <c r="D219" s="1062" t="s">
        <v>15</v>
      </c>
      <c r="E219" s="1063" t="s">
        <v>640</v>
      </c>
      <c r="F219" s="1063">
        <v>9963.51</v>
      </c>
      <c r="G219" s="1068">
        <f t="shared" si="62"/>
        <v>0.96620539177657105</v>
      </c>
      <c r="H219" s="1067">
        <v>121.77</v>
      </c>
      <c r="I219" s="1067">
        <v>0</v>
      </c>
      <c r="J219" s="1061"/>
    </row>
    <row r="220" spans="1:10" ht="22.5" x14ac:dyDescent="0.2">
      <c r="A220" s="758"/>
      <c r="B220" s="758"/>
      <c r="C220" s="759" t="s">
        <v>523</v>
      </c>
      <c r="D220" s="1062" t="s">
        <v>524</v>
      </c>
      <c r="E220" s="1063" t="s">
        <v>641</v>
      </c>
      <c r="F220" s="1063">
        <v>618.4</v>
      </c>
      <c r="G220" s="1068">
        <f t="shared" si="62"/>
        <v>0.88342857142857134</v>
      </c>
      <c r="H220" s="1067">
        <v>0</v>
      </c>
      <c r="I220" s="1067">
        <v>0</v>
      </c>
      <c r="J220" s="1061"/>
    </row>
    <row r="221" spans="1:10" x14ac:dyDescent="0.2">
      <c r="A221" s="758"/>
      <c r="B221" s="758"/>
      <c r="C221" s="759" t="s">
        <v>300</v>
      </c>
      <c r="D221" s="1062" t="s">
        <v>17</v>
      </c>
      <c r="E221" s="1063" t="s">
        <v>422</v>
      </c>
      <c r="F221" s="1063">
        <v>0</v>
      </c>
      <c r="G221" s="1068" t="e">
        <f t="shared" si="62"/>
        <v>#DIV/0!</v>
      </c>
      <c r="H221" s="1067">
        <v>0</v>
      </c>
      <c r="I221" s="1067">
        <v>0</v>
      </c>
      <c r="J221" s="1061"/>
    </row>
    <row r="222" spans="1:10" x14ac:dyDescent="0.2">
      <c r="A222" s="758"/>
      <c r="B222" s="758"/>
      <c r="C222" s="759" t="s">
        <v>533</v>
      </c>
      <c r="D222" s="1062" t="s">
        <v>36</v>
      </c>
      <c r="E222" s="1063" t="s">
        <v>642</v>
      </c>
      <c r="F222" s="1063">
        <v>40405</v>
      </c>
      <c r="G222" s="1068">
        <f t="shared" si="62"/>
        <v>1</v>
      </c>
      <c r="H222" s="1067">
        <v>0</v>
      </c>
      <c r="I222" s="1067">
        <v>0</v>
      </c>
      <c r="J222" s="1061"/>
    </row>
    <row r="223" spans="1:10" x14ac:dyDescent="0.2">
      <c r="A223" s="758"/>
      <c r="B223" s="758"/>
      <c r="C223" s="759" t="s">
        <v>143</v>
      </c>
      <c r="D223" s="1062" t="s">
        <v>474</v>
      </c>
      <c r="E223" s="1063" t="s">
        <v>643</v>
      </c>
      <c r="F223" s="1063">
        <v>21156</v>
      </c>
      <c r="G223" s="1068">
        <f t="shared" si="62"/>
        <v>0.91982608695652179</v>
      </c>
      <c r="H223" s="1067">
        <v>0</v>
      </c>
      <c r="I223" s="1067">
        <v>0</v>
      </c>
      <c r="J223" s="1061"/>
    </row>
    <row r="224" spans="1:10" ht="15" x14ac:dyDescent="0.2">
      <c r="A224" s="757"/>
      <c r="B224" s="1078" t="s">
        <v>644</v>
      </c>
      <c r="C224" s="1079"/>
      <c r="D224" s="1080" t="s">
        <v>645</v>
      </c>
      <c r="E224" s="1081">
        <f>E225+E226+E227+E228+E229+E230+E231+E232+E233+E234+E235+E236+E237+E238+E239+E240+E241+E242+E243+E244+E245+E246+E247</f>
        <v>4293687.62</v>
      </c>
      <c r="F224" s="1081">
        <f t="shared" ref="F224:I224" si="63">F225+F226+F227+F228+F229+F230+F231+F232+F233+F234+F235+F236+F237+F238+F239+F240+F241+F242+F243+F244+F245+F246+F247</f>
        <v>4167450.34</v>
      </c>
      <c r="G224" s="1082">
        <f>F224/E224</f>
        <v>0.97059933298081891</v>
      </c>
      <c r="H224" s="1083">
        <f t="shared" si="63"/>
        <v>287149.40000000002</v>
      </c>
      <c r="I224" s="1083">
        <f t="shared" si="63"/>
        <v>0</v>
      </c>
      <c r="J224" s="1061"/>
    </row>
    <row r="225" spans="1:10" ht="33.75" x14ac:dyDescent="0.2">
      <c r="A225" s="758"/>
      <c r="B225" s="758"/>
      <c r="C225" s="759" t="s">
        <v>440</v>
      </c>
      <c r="D225" s="1062" t="s">
        <v>441</v>
      </c>
      <c r="E225" s="1063" t="s">
        <v>646</v>
      </c>
      <c r="F225" s="1063">
        <v>75686.44</v>
      </c>
      <c r="G225" s="1068">
        <f>F225/E225</f>
        <v>0.92188112058465288</v>
      </c>
      <c r="H225" s="1067">
        <v>603.5</v>
      </c>
      <c r="I225" s="1067">
        <v>0</v>
      </c>
      <c r="J225" s="1061"/>
    </row>
    <row r="226" spans="1:10" ht="22.5" x14ac:dyDescent="0.2">
      <c r="A226" s="758"/>
      <c r="B226" s="758"/>
      <c r="C226" s="759" t="s">
        <v>647</v>
      </c>
      <c r="D226" s="1062" t="s">
        <v>79</v>
      </c>
      <c r="E226" s="1063" t="s">
        <v>648</v>
      </c>
      <c r="F226" s="1063">
        <v>977583.97</v>
      </c>
      <c r="G226" s="1068">
        <f t="shared" ref="G226:G247" si="64">F226/E226</f>
        <v>0.94707708289507531</v>
      </c>
      <c r="H226" s="1067">
        <v>0</v>
      </c>
      <c r="I226" s="1067">
        <v>0</v>
      </c>
      <c r="J226" s="1061"/>
    </row>
    <row r="227" spans="1:10" x14ac:dyDescent="0.2">
      <c r="A227" s="758"/>
      <c r="B227" s="758"/>
      <c r="C227" s="759" t="s">
        <v>497</v>
      </c>
      <c r="D227" s="1062" t="s">
        <v>498</v>
      </c>
      <c r="E227" s="1063" t="s">
        <v>649</v>
      </c>
      <c r="F227" s="1063">
        <v>60203.38</v>
      </c>
      <c r="G227" s="1068">
        <f t="shared" si="64"/>
        <v>0.99048040538317261</v>
      </c>
      <c r="H227" s="1067">
        <v>0</v>
      </c>
      <c r="I227" s="1067">
        <v>0</v>
      </c>
      <c r="J227" s="1061"/>
    </row>
    <row r="228" spans="1:10" x14ac:dyDescent="0.2">
      <c r="A228" s="758"/>
      <c r="B228" s="758"/>
      <c r="C228" s="759" t="s">
        <v>430</v>
      </c>
      <c r="D228" s="1062" t="s">
        <v>11</v>
      </c>
      <c r="E228" s="1063" t="s">
        <v>650</v>
      </c>
      <c r="F228" s="1063">
        <v>1819136.89</v>
      </c>
      <c r="G228" s="1068">
        <f t="shared" si="64"/>
        <v>0.99730812309112649</v>
      </c>
      <c r="H228" s="1067">
        <v>50186.89</v>
      </c>
      <c r="I228" s="1067">
        <v>0</v>
      </c>
      <c r="J228" s="1061"/>
    </row>
    <row r="229" spans="1:10" x14ac:dyDescent="0.2">
      <c r="A229" s="758"/>
      <c r="B229" s="758"/>
      <c r="C229" s="759" t="s">
        <v>484</v>
      </c>
      <c r="D229" s="1062" t="s">
        <v>485</v>
      </c>
      <c r="E229" s="1063" t="s">
        <v>651</v>
      </c>
      <c r="F229" s="1063">
        <v>138758.29999999999</v>
      </c>
      <c r="G229" s="1068">
        <f t="shared" si="64"/>
        <v>0.99998774863072926</v>
      </c>
      <c r="H229" s="1067">
        <v>140033.23000000001</v>
      </c>
      <c r="I229" s="1067">
        <v>0</v>
      </c>
      <c r="J229" s="1061"/>
    </row>
    <row r="230" spans="1:10" x14ac:dyDescent="0.2">
      <c r="A230" s="758"/>
      <c r="B230" s="758"/>
      <c r="C230" s="759" t="s">
        <v>272</v>
      </c>
      <c r="D230" s="1062" t="s">
        <v>12</v>
      </c>
      <c r="E230" s="1063" t="s">
        <v>652</v>
      </c>
      <c r="F230" s="1063">
        <v>332454.02</v>
      </c>
      <c r="G230" s="1068">
        <f t="shared" si="64"/>
        <v>0.99900242197688616</v>
      </c>
      <c r="H230" s="1067">
        <v>48424.04</v>
      </c>
      <c r="I230" s="1067">
        <v>0</v>
      </c>
      <c r="J230" s="1061"/>
    </row>
    <row r="231" spans="1:10" x14ac:dyDescent="0.2">
      <c r="A231" s="758"/>
      <c r="B231" s="758"/>
      <c r="C231" s="759" t="s">
        <v>276</v>
      </c>
      <c r="D231" s="1062" t="s">
        <v>13</v>
      </c>
      <c r="E231" s="1063" t="s">
        <v>653</v>
      </c>
      <c r="F231" s="1063">
        <v>41515.03</v>
      </c>
      <c r="G231" s="1068">
        <f t="shared" si="64"/>
        <v>0.9778135525355065</v>
      </c>
      <c r="H231" s="1067">
        <v>6953.45</v>
      </c>
      <c r="I231" s="1067">
        <v>0</v>
      </c>
      <c r="J231" s="1061"/>
    </row>
    <row r="232" spans="1:10" x14ac:dyDescent="0.2">
      <c r="A232" s="758"/>
      <c r="B232" s="758"/>
      <c r="C232" s="759" t="s">
        <v>277</v>
      </c>
      <c r="D232" s="1062" t="s">
        <v>25</v>
      </c>
      <c r="E232" s="1063" t="s">
        <v>470</v>
      </c>
      <c r="F232" s="1063">
        <v>5500</v>
      </c>
      <c r="G232" s="1068">
        <f t="shared" si="64"/>
        <v>1</v>
      </c>
      <c r="H232" s="1067">
        <v>0</v>
      </c>
      <c r="I232" s="1067">
        <v>0</v>
      </c>
      <c r="J232" s="1061"/>
    </row>
    <row r="233" spans="1:10" x14ac:dyDescent="0.2">
      <c r="A233" s="758"/>
      <c r="B233" s="758"/>
      <c r="C233" s="759" t="s">
        <v>222</v>
      </c>
      <c r="D233" s="1062" t="s">
        <v>14</v>
      </c>
      <c r="E233" s="1063" t="s">
        <v>654</v>
      </c>
      <c r="F233" s="1063">
        <v>84323.13</v>
      </c>
      <c r="G233" s="1068">
        <f t="shared" si="64"/>
        <v>0.99882885977588787</v>
      </c>
      <c r="H233" s="1067">
        <v>0</v>
      </c>
      <c r="I233" s="1067">
        <v>0</v>
      </c>
      <c r="J233" s="1061"/>
    </row>
    <row r="234" spans="1:10" x14ac:dyDescent="0.2">
      <c r="A234" s="758"/>
      <c r="B234" s="758"/>
      <c r="C234" s="759" t="s">
        <v>655</v>
      </c>
      <c r="D234" s="1062" t="s">
        <v>656</v>
      </c>
      <c r="E234" s="1063" t="s">
        <v>657</v>
      </c>
      <c r="F234" s="1063">
        <v>251164.74</v>
      </c>
      <c r="G234" s="1068">
        <f t="shared" si="64"/>
        <v>0.94779147169811317</v>
      </c>
      <c r="H234" s="1067">
        <v>0</v>
      </c>
      <c r="I234" s="1067">
        <v>0</v>
      </c>
      <c r="J234" s="1061"/>
    </row>
    <row r="235" spans="1:10" x14ac:dyDescent="0.2">
      <c r="A235" s="758"/>
      <c r="B235" s="758"/>
      <c r="C235" s="759" t="s">
        <v>509</v>
      </c>
      <c r="D235" s="1062" t="s">
        <v>510</v>
      </c>
      <c r="E235" s="1063" t="s">
        <v>658</v>
      </c>
      <c r="F235" s="1063">
        <v>340.21</v>
      </c>
      <c r="G235" s="1068">
        <f t="shared" si="64"/>
        <v>0.75602222222222215</v>
      </c>
      <c r="H235" s="1067">
        <v>0</v>
      </c>
      <c r="I235" s="1067">
        <v>0</v>
      </c>
      <c r="J235" s="1061"/>
    </row>
    <row r="236" spans="1:10" x14ac:dyDescent="0.2">
      <c r="A236" s="758"/>
      <c r="B236" s="758"/>
      <c r="C236" s="759" t="s">
        <v>512</v>
      </c>
      <c r="D236" s="1062" t="s">
        <v>513</v>
      </c>
      <c r="E236" s="1063" t="s">
        <v>659</v>
      </c>
      <c r="F236" s="1063">
        <v>3334.58</v>
      </c>
      <c r="G236" s="1068">
        <f t="shared" si="64"/>
        <v>0.99539701492537314</v>
      </c>
      <c r="H236" s="1067">
        <v>0</v>
      </c>
      <c r="I236" s="1067">
        <v>0</v>
      </c>
      <c r="J236" s="1061"/>
    </row>
    <row r="237" spans="1:10" x14ac:dyDescent="0.2">
      <c r="A237" s="758"/>
      <c r="B237" s="758"/>
      <c r="C237" s="759" t="s">
        <v>290</v>
      </c>
      <c r="D237" s="1062" t="s">
        <v>291</v>
      </c>
      <c r="E237" s="1063" t="s">
        <v>660</v>
      </c>
      <c r="F237" s="1063">
        <v>184911.66</v>
      </c>
      <c r="G237" s="1068">
        <f t="shared" si="64"/>
        <v>0.82109973357015986</v>
      </c>
      <c r="H237" s="1067">
        <v>40110.86</v>
      </c>
      <c r="I237" s="1067">
        <v>0</v>
      </c>
      <c r="J237" s="1061"/>
    </row>
    <row r="238" spans="1:10" x14ac:dyDescent="0.2">
      <c r="A238" s="758"/>
      <c r="B238" s="758"/>
      <c r="C238" s="759" t="s">
        <v>447</v>
      </c>
      <c r="D238" s="1062" t="s">
        <v>33</v>
      </c>
      <c r="E238" s="1063" t="s">
        <v>450</v>
      </c>
      <c r="F238" s="1063">
        <v>5809.98</v>
      </c>
      <c r="G238" s="1068">
        <f t="shared" si="64"/>
        <v>0.96832999999999991</v>
      </c>
      <c r="H238" s="1067">
        <v>0</v>
      </c>
      <c r="I238" s="1067">
        <v>0</v>
      </c>
      <c r="J238" s="1061"/>
    </row>
    <row r="239" spans="1:10" x14ac:dyDescent="0.2">
      <c r="A239" s="758"/>
      <c r="B239" s="758"/>
      <c r="C239" s="759" t="s">
        <v>516</v>
      </c>
      <c r="D239" s="1062" t="s">
        <v>517</v>
      </c>
      <c r="E239" s="1063" t="s">
        <v>661</v>
      </c>
      <c r="F239" s="1063">
        <v>3481</v>
      </c>
      <c r="G239" s="1068">
        <f t="shared" si="64"/>
        <v>0.89256410256410257</v>
      </c>
      <c r="H239" s="1067">
        <v>0</v>
      </c>
      <c r="I239" s="1067">
        <v>0</v>
      </c>
      <c r="J239" s="1061"/>
    </row>
    <row r="240" spans="1:10" x14ac:dyDescent="0.2">
      <c r="A240" s="758"/>
      <c r="B240" s="758"/>
      <c r="C240" s="759" t="s">
        <v>241</v>
      </c>
      <c r="D240" s="1062" t="s">
        <v>15</v>
      </c>
      <c r="E240" s="1063" t="s">
        <v>662</v>
      </c>
      <c r="F240" s="1063">
        <v>65391.76</v>
      </c>
      <c r="G240" s="1068">
        <f t="shared" si="64"/>
        <v>0.9716457652303121</v>
      </c>
      <c r="H240" s="1067">
        <v>703.12</v>
      </c>
      <c r="I240" s="1067">
        <v>0</v>
      </c>
      <c r="J240" s="1061"/>
    </row>
    <row r="241" spans="1:10" x14ac:dyDescent="0.2">
      <c r="A241" s="758"/>
      <c r="B241" s="758"/>
      <c r="C241" s="759" t="s">
        <v>298</v>
      </c>
      <c r="D241" s="1062" t="s">
        <v>299</v>
      </c>
      <c r="E241" s="1063" t="s">
        <v>663</v>
      </c>
      <c r="F241" s="1063">
        <v>2031.86</v>
      </c>
      <c r="G241" s="1068">
        <f t="shared" si="64"/>
        <v>0.86462127659574461</v>
      </c>
      <c r="H241" s="1067">
        <v>0</v>
      </c>
      <c r="I241" s="1067">
        <v>0</v>
      </c>
      <c r="J241" s="1061"/>
    </row>
    <row r="242" spans="1:10" ht="22.5" x14ac:dyDescent="0.2">
      <c r="A242" s="758"/>
      <c r="B242" s="758"/>
      <c r="C242" s="759" t="s">
        <v>520</v>
      </c>
      <c r="D242" s="1062" t="s">
        <v>521</v>
      </c>
      <c r="E242" s="1063" t="s">
        <v>641</v>
      </c>
      <c r="F242" s="1063">
        <v>613.02</v>
      </c>
      <c r="G242" s="1068">
        <f t="shared" si="64"/>
        <v>0.87574285714285716</v>
      </c>
      <c r="H242" s="1067">
        <v>54.12</v>
      </c>
      <c r="I242" s="1067">
        <v>0</v>
      </c>
      <c r="J242" s="1061"/>
    </row>
    <row r="243" spans="1:10" ht="22.5" x14ac:dyDescent="0.2">
      <c r="A243" s="758"/>
      <c r="B243" s="758"/>
      <c r="C243" s="759" t="s">
        <v>523</v>
      </c>
      <c r="D243" s="1062" t="s">
        <v>524</v>
      </c>
      <c r="E243" s="1063" t="s">
        <v>664</v>
      </c>
      <c r="F243" s="1063">
        <v>4298.3900000000003</v>
      </c>
      <c r="G243" s="1068">
        <f t="shared" si="64"/>
        <v>0.83463883495145641</v>
      </c>
      <c r="H243" s="1067">
        <v>80.19</v>
      </c>
      <c r="I243" s="1067">
        <v>0</v>
      </c>
      <c r="J243" s="1061"/>
    </row>
    <row r="244" spans="1:10" x14ac:dyDescent="0.2">
      <c r="A244" s="758"/>
      <c r="B244" s="758"/>
      <c r="C244" s="759" t="s">
        <v>431</v>
      </c>
      <c r="D244" s="1062" t="s">
        <v>16</v>
      </c>
      <c r="E244" s="1063" t="s">
        <v>665</v>
      </c>
      <c r="F244" s="1063">
        <v>2972.24</v>
      </c>
      <c r="G244" s="1068">
        <f t="shared" si="64"/>
        <v>0.91453538461538453</v>
      </c>
      <c r="H244" s="1067">
        <v>0</v>
      </c>
      <c r="I244" s="1067">
        <v>0</v>
      </c>
      <c r="J244" s="1061"/>
    </row>
    <row r="245" spans="1:10" x14ac:dyDescent="0.2">
      <c r="A245" s="758"/>
      <c r="B245" s="758"/>
      <c r="C245" s="759" t="s">
        <v>300</v>
      </c>
      <c r="D245" s="1062" t="s">
        <v>17</v>
      </c>
      <c r="E245" s="1063" t="s">
        <v>666</v>
      </c>
      <c r="F245" s="1063">
        <v>986.74</v>
      </c>
      <c r="G245" s="1068">
        <f t="shared" si="64"/>
        <v>0.98674000000000006</v>
      </c>
      <c r="H245" s="1067">
        <v>0</v>
      </c>
      <c r="I245" s="1067">
        <v>0</v>
      </c>
      <c r="J245" s="1061"/>
    </row>
    <row r="246" spans="1:10" x14ac:dyDescent="0.2">
      <c r="A246" s="758"/>
      <c r="B246" s="758"/>
      <c r="C246" s="759" t="s">
        <v>533</v>
      </c>
      <c r="D246" s="1062" t="s">
        <v>36</v>
      </c>
      <c r="E246" s="1063" t="s">
        <v>667</v>
      </c>
      <c r="F246" s="1063">
        <v>106617</v>
      </c>
      <c r="G246" s="1068">
        <f t="shared" si="64"/>
        <v>1</v>
      </c>
      <c r="H246" s="1067">
        <v>0</v>
      </c>
      <c r="I246" s="1067">
        <v>0</v>
      </c>
      <c r="J246" s="1061"/>
    </row>
    <row r="247" spans="1:10" x14ac:dyDescent="0.2">
      <c r="A247" s="758"/>
      <c r="B247" s="758"/>
      <c r="C247" s="759" t="s">
        <v>458</v>
      </c>
      <c r="D247" s="1062" t="s">
        <v>459</v>
      </c>
      <c r="E247" s="1063" t="s">
        <v>668</v>
      </c>
      <c r="F247" s="1063">
        <v>336</v>
      </c>
      <c r="G247" s="1068">
        <f t="shared" si="64"/>
        <v>0.94647887323943658</v>
      </c>
      <c r="H247" s="1067">
        <v>0</v>
      </c>
      <c r="I247" s="1067">
        <v>0</v>
      </c>
      <c r="J247" s="1061"/>
    </row>
    <row r="248" spans="1:10" ht="15" x14ac:dyDescent="0.2">
      <c r="A248" s="757"/>
      <c r="B248" s="1078" t="s">
        <v>669</v>
      </c>
      <c r="C248" s="1079"/>
      <c r="D248" s="1080" t="s">
        <v>65</v>
      </c>
      <c r="E248" s="1081">
        <f>E249+E250+E251+E252+E253+E254+E255+E256+E257+E258+E259+E260+E261+E262+E263+E264+E265+E266+E267+E268+E269</f>
        <v>4942624</v>
      </c>
      <c r="F248" s="1081">
        <f t="shared" ref="F248:I248" si="65">F249+F250+F251+F252+F253+F254+F255+F256+F257+F258+F259+F260+F261+F262+F263+F264+F265+F266+F267+F268+F269</f>
        <v>4879644.5200000014</v>
      </c>
      <c r="G248" s="1082">
        <f>F248/E248</f>
        <v>0.98725788568986872</v>
      </c>
      <c r="H248" s="1083">
        <f t="shared" si="65"/>
        <v>290011.76</v>
      </c>
      <c r="I248" s="1083">
        <f t="shared" si="65"/>
        <v>0</v>
      </c>
      <c r="J248" s="1061"/>
    </row>
    <row r="249" spans="1:10" ht="33.75" x14ac:dyDescent="0.2">
      <c r="A249" s="758"/>
      <c r="B249" s="758"/>
      <c r="C249" s="759" t="s">
        <v>670</v>
      </c>
      <c r="D249" s="1062" t="s">
        <v>671</v>
      </c>
      <c r="E249" s="1063" t="s">
        <v>672</v>
      </c>
      <c r="F249" s="1063">
        <v>1253564</v>
      </c>
      <c r="G249" s="1068">
        <f>F249/E249</f>
        <v>1</v>
      </c>
      <c r="H249" s="1067">
        <v>0</v>
      </c>
      <c r="I249" s="1067">
        <v>0</v>
      </c>
      <c r="J249" s="1061"/>
    </row>
    <row r="250" spans="1:10" ht="22.5" x14ac:dyDescent="0.2">
      <c r="A250" s="758"/>
      <c r="B250" s="758"/>
      <c r="C250" s="759" t="s">
        <v>647</v>
      </c>
      <c r="D250" s="1062" t="s">
        <v>79</v>
      </c>
      <c r="E250" s="1063" t="s">
        <v>673</v>
      </c>
      <c r="F250" s="1063">
        <v>555025.88</v>
      </c>
      <c r="G250" s="1068">
        <f t="shared" ref="G250:G269" si="66">F250/E250</f>
        <v>0.95365271477663227</v>
      </c>
      <c r="H250" s="1067">
        <v>0</v>
      </c>
      <c r="I250" s="1067">
        <v>0</v>
      </c>
      <c r="J250" s="1061"/>
    </row>
    <row r="251" spans="1:10" x14ac:dyDescent="0.2">
      <c r="A251" s="758"/>
      <c r="B251" s="758"/>
      <c r="C251" s="759" t="s">
        <v>497</v>
      </c>
      <c r="D251" s="1062" t="s">
        <v>498</v>
      </c>
      <c r="E251" s="1063" t="s">
        <v>674</v>
      </c>
      <c r="F251" s="1063">
        <v>106903.49</v>
      </c>
      <c r="G251" s="1068">
        <f t="shared" si="66"/>
        <v>0.99902334404904314</v>
      </c>
      <c r="H251" s="1067">
        <v>0</v>
      </c>
      <c r="I251" s="1067">
        <v>0</v>
      </c>
      <c r="J251" s="1061"/>
    </row>
    <row r="252" spans="1:10" x14ac:dyDescent="0.2">
      <c r="A252" s="758"/>
      <c r="B252" s="758"/>
      <c r="C252" s="759" t="s">
        <v>609</v>
      </c>
      <c r="D252" s="1062" t="s">
        <v>404</v>
      </c>
      <c r="E252" s="1063" t="s">
        <v>518</v>
      </c>
      <c r="F252" s="1063">
        <v>1400</v>
      </c>
      <c r="G252" s="1068">
        <f t="shared" si="66"/>
        <v>0.93333333333333335</v>
      </c>
      <c r="H252" s="1067">
        <v>0</v>
      </c>
      <c r="I252" s="1067">
        <v>0</v>
      </c>
      <c r="J252" s="1061"/>
    </row>
    <row r="253" spans="1:10" x14ac:dyDescent="0.2">
      <c r="A253" s="758"/>
      <c r="B253" s="758"/>
      <c r="C253" s="759" t="s">
        <v>430</v>
      </c>
      <c r="D253" s="1062" t="s">
        <v>11</v>
      </c>
      <c r="E253" s="1063" t="s">
        <v>675</v>
      </c>
      <c r="F253" s="1063">
        <v>1970879.21</v>
      </c>
      <c r="G253" s="1068">
        <f t="shared" si="66"/>
        <v>0.99885117979105442</v>
      </c>
      <c r="H253" s="1067">
        <v>46319.54</v>
      </c>
      <c r="I253" s="1067">
        <v>0</v>
      </c>
      <c r="J253" s="1061"/>
    </row>
    <row r="254" spans="1:10" x14ac:dyDescent="0.2">
      <c r="A254" s="758"/>
      <c r="B254" s="758"/>
      <c r="C254" s="759" t="s">
        <v>484</v>
      </c>
      <c r="D254" s="1062" t="s">
        <v>485</v>
      </c>
      <c r="E254" s="1063" t="s">
        <v>676</v>
      </c>
      <c r="F254" s="1063">
        <v>174947.77</v>
      </c>
      <c r="G254" s="1068">
        <f t="shared" si="66"/>
        <v>0.99999296937964777</v>
      </c>
      <c r="H254" s="1067">
        <v>158814.28</v>
      </c>
      <c r="I254" s="1067">
        <v>0</v>
      </c>
      <c r="J254" s="1061"/>
    </row>
    <row r="255" spans="1:10" x14ac:dyDescent="0.2">
      <c r="A255" s="758"/>
      <c r="B255" s="758"/>
      <c r="C255" s="759" t="s">
        <v>272</v>
      </c>
      <c r="D255" s="1062" t="s">
        <v>12</v>
      </c>
      <c r="E255" s="1063" t="s">
        <v>677</v>
      </c>
      <c r="F255" s="1063">
        <v>377339.92</v>
      </c>
      <c r="G255" s="1068">
        <f t="shared" si="66"/>
        <v>0.99438145633933461</v>
      </c>
      <c r="H255" s="1067">
        <v>50629.55</v>
      </c>
      <c r="I255" s="1067">
        <v>0</v>
      </c>
      <c r="J255" s="1061"/>
    </row>
    <row r="256" spans="1:10" x14ac:dyDescent="0.2">
      <c r="A256" s="758"/>
      <c r="B256" s="758"/>
      <c r="C256" s="759" t="s">
        <v>276</v>
      </c>
      <c r="D256" s="1062" t="s">
        <v>13</v>
      </c>
      <c r="E256" s="1063" t="s">
        <v>678</v>
      </c>
      <c r="F256" s="1063">
        <v>48212.91</v>
      </c>
      <c r="G256" s="1068">
        <f t="shared" si="66"/>
        <v>0.97240697041205304</v>
      </c>
      <c r="H256" s="1067">
        <v>7243.63</v>
      </c>
      <c r="I256" s="1067">
        <v>0</v>
      </c>
      <c r="J256" s="1061"/>
    </row>
    <row r="257" spans="1:10" x14ac:dyDescent="0.2">
      <c r="A257" s="758"/>
      <c r="B257" s="758"/>
      <c r="C257" s="759" t="s">
        <v>277</v>
      </c>
      <c r="D257" s="1062" t="s">
        <v>25</v>
      </c>
      <c r="E257" s="1063" t="s">
        <v>679</v>
      </c>
      <c r="F257" s="1063">
        <v>4914</v>
      </c>
      <c r="G257" s="1068">
        <f t="shared" si="66"/>
        <v>0.875</v>
      </c>
      <c r="H257" s="1067">
        <v>0</v>
      </c>
      <c r="I257" s="1067">
        <v>0</v>
      </c>
      <c r="J257" s="1061"/>
    </row>
    <row r="258" spans="1:10" x14ac:dyDescent="0.2">
      <c r="A258" s="758"/>
      <c r="B258" s="758"/>
      <c r="C258" s="759" t="s">
        <v>222</v>
      </c>
      <c r="D258" s="1062" t="s">
        <v>14</v>
      </c>
      <c r="E258" s="1063" t="s">
        <v>680</v>
      </c>
      <c r="F258" s="1063">
        <v>67554.240000000005</v>
      </c>
      <c r="G258" s="1068">
        <f t="shared" si="66"/>
        <v>0.99989994227438916</v>
      </c>
      <c r="H258" s="1067">
        <v>0</v>
      </c>
      <c r="I258" s="1067">
        <v>0</v>
      </c>
      <c r="J258" s="1061"/>
    </row>
    <row r="259" spans="1:10" x14ac:dyDescent="0.2">
      <c r="A259" s="758"/>
      <c r="B259" s="758"/>
      <c r="C259" s="759" t="s">
        <v>509</v>
      </c>
      <c r="D259" s="1062" t="s">
        <v>510</v>
      </c>
      <c r="E259" s="1063" t="s">
        <v>681</v>
      </c>
      <c r="F259" s="1063">
        <v>199.23</v>
      </c>
      <c r="G259" s="1068">
        <f t="shared" si="66"/>
        <v>0.66409999999999991</v>
      </c>
      <c r="H259" s="1067">
        <v>0</v>
      </c>
      <c r="I259" s="1067">
        <v>0</v>
      </c>
      <c r="J259" s="1061"/>
    </row>
    <row r="260" spans="1:10" x14ac:dyDescent="0.2">
      <c r="A260" s="758"/>
      <c r="B260" s="758"/>
      <c r="C260" s="759" t="s">
        <v>512</v>
      </c>
      <c r="D260" s="1062" t="s">
        <v>513</v>
      </c>
      <c r="E260" s="1063" t="s">
        <v>682</v>
      </c>
      <c r="F260" s="1063">
        <v>3696.29</v>
      </c>
      <c r="G260" s="1068">
        <f t="shared" si="66"/>
        <v>0.99630458221024254</v>
      </c>
      <c r="H260" s="1067">
        <v>0</v>
      </c>
      <c r="I260" s="1067">
        <v>0</v>
      </c>
      <c r="J260" s="1061"/>
    </row>
    <row r="261" spans="1:10" x14ac:dyDescent="0.2">
      <c r="A261" s="758"/>
      <c r="B261" s="758"/>
      <c r="C261" s="759" t="s">
        <v>290</v>
      </c>
      <c r="D261" s="1062" t="s">
        <v>291</v>
      </c>
      <c r="E261" s="1063" t="s">
        <v>683</v>
      </c>
      <c r="F261" s="1063">
        <v>123926.21</v>
      </c>
      <c r="G261" s="1068">
        <f t="shared" si="66"/>
        <v>0.83004829202947095</v>
      </c>
      <c r="H261" s="1067">
        <v>26206.49</v>
      </c>
      <c r="I261" s="1067">
        <v>0</v>
      </c>
      <c r="J261" s="1061"/>
    </row>
    <row r="262" spans="1:10" x14ac:dyDescent="0.2">
      <c r="A262" s="758"/>
      <c r="B262" s="758"/>
      <c r="C262" s="759" t="s">
        <v>447</v>
      </c>
      <c r="D262" s="1062" t="s">
        <v>33</v>
      </c>
      <c r="E262" s="1063" t="s">
        <v>493</v>
      </c>
      <c r="F262" s="1063">
        <v>4570.7</v>
      </c>
      <c r="G262" s="1068">
        <f t="shared" si="66"/>
        <v>0.91413999999999995</v>
      </c>
      <c r="H262" s="1067">
        <v>0</v>
      </c>
      <c r="I262" s="1067">
        <v>0</v>
      </c>
      <c r="J262" s="1061"/>
    </row>
    <row r="263" spans="1:10" x14ac:dyDescent="0.2">
      <c r="A263" s="758"/>
      <c r="B263" s="758"/>
      <c r="C263" s="759" t="s">
        <v>516</v>
      </c>
      <c r="D263" s="1062" t="s">
        <v>517</v>
      </c>
      <c r="E263" s="1063" t="s">
        <v>684</v>
      </c>
      <c r="F263" s="1063">
        <v>6666</v>
      </c>
      <c r="G263" s="1068">
        <f t="shared" si="66"/>
        <v>0.7566401816118048</v>
      </c>
      <c r="H263" s="1067">
        <v>0</v>
      </c>
      <c r="I263" s="1067">
        <v>0</v>
      </c>
      <c r="J263" s="1061"/>
    </row>
    <row r="264" spans="1:10" x14ac:dyDescent="0.2">
      <c r="A264" s="758"/>
      <c r="B264" s="758"/>
      <c r="C264" s="759" t="s">
        <v>241</v>
      </c>
      <c r="D264" s="1062" t="s">
        <v>15</v>
      </c>
      <c r="E264" s="1063" t="s">
        <v>685</v>
      </c>
      <c r="F264" s="1063">
        <v>44750.71</v>
      </c>
      <c r="G264" s="1068">
        <f t="shared" si="66"/>
        <v>0.99093689105403004</v>
      </c>
      <c r="H264" s="1067">
        <v>492.44</v>
      </c>
      <c r="I264" s="1067">
        <v>0</v>
      </c>
      <c r="J264" s="1061"/>
    </row>
    <row r="265" spans="1:10" x14ac:dyDescent="0.2">
      <c r="A265" s="758"/>
      <c r="B265" s="758"/>
      <c r="C265" s="759" t="s">
        <v>298</v>
      </c>
      <c r="D265" s="1062" t="s">
        <v>299</v>
      </c>
      <c r="E265" s="1063" t="s">
        <v>686</v>
      </c>
      <c r="F265" s="1063">
        <v>2480.59</v>
      </c>
      <c r="G265" s="1068">
        <f t="shared" si="66"/>
        <v>0.92215241635687739</v>
      </c>
      <c r="H265" s="1067">
        <v>0</v>
      </c>
      <c r="I265" s="1067">
        <v>0</v>
      </c>
      <c r="J265" s="1061"/>
    </row>
    <row r="266" spans="1:10" ht="22.5" x14ac:dyDescent="0.2">
      <c r="A266" s="758"/>
      <c r="B266" s="758"/>
      <c r="C266" s="759" t="s">
        <v>523</v>
      </c>
      <c r="D266" s="1062" t="s">
        <v>524</v>
      </c>
      <c r="E266" s="1063" t="s">
        <v>687</v>
      </c>
      <c r="F266" s="1063">
        <v>4271.79</v>
      </c>
      <c r="G266" s="1068">
        <f t="shared" si="66"/>
        <v>0.90504025423728818</v>
      </c>
      <c r="H266" s="1067">
        <v>305.83</v>
      </c>
      <c r="I266" s="1067">
        <v>0</v>
      </c>
      <c r="J266" s="1061"/>
    </row>
    <row r="267" spans="1:10" x14ac:dyDescent="0.2">
      <c r="A267" s="758"/>
      <c r="B267" s="758"/>
      <c r="C267" s="759" t="s">
        <v>431</v>
      </c>
      <c r="D267" s="1062" t="s">
        <v>16</v>
      </c>
      <c r="E267" s="1063" t="s">
        <v>457</v>
      </c>
      <c r="F267" s="1063">
        <v>3806.59</v>
      </c>
      <c r="G267" s="1068">
        <f t="shared" si="66"/>
        <v>0.95164750000000009</v>
      </c>
      <c r="H267" s="1067">
        <v>0</v>
      </c>
      <c r="I267" s="1067">
        <v>0</v>
      </c>
      <c r="J267" s="1061"/>
    </row>
    <row r="268" spans="1:10" x14ac:dyDescent="0.2">
      <c r="A268" s="758"/>
      <c r="B268" s="758"/>
      <c r="C268" s="759" t="s">
        <v>300</v>
      </c>
      <c r="D268" s="1062" t="s">
        <v>17</v>
      </c>
      <c r="E268" s="1063" t="s">
        <v>688</v>
      </c>
      <c r="F268" s="1063">
        <v>1837.99</v>
      </c>
      <c r="G268" s="1068">
        <f t="shared" si="66"/>
        <v>0.9989076086956522</v>
      </c>
      <c r="H268" s="1067">
        <v>0</v>
      </c>
      <c r="I268" s="1067">
        <v>0</v>
      </c>
      <c r="J268" s="1061"/>
    </row>
    <row r="269" spans="1:10" x14ac:dyDescent="0.2">
      <c r="A269" s="758"/>
      <c r="B269" s="758"/>
      <c r="C269" s="759" t="s">
        <v>533</v>
      </c>
      <c r="D269" s="1062" t="s">
        <v>36</v>
      </c>
      <c r="E269" s="1063" t="s">
        <v>689</v>
      </c>
      <c r="F269" s="1063">
        <v>122697</v>
      </c>
      <c r="G269" s="1068">
        <f t="shared" si="66"/>
        <v>1</v>
      </c>
      <c r="H269" s="1067">
        <v>0</v>
      </c>
      <c r="I269" s="1067">
        <v>0</v>
      </c>
      <c r="J269" s="1061"/>
    </row>
    <row r="270" spans="1:10" ht="15" x14ac:dyDescent="0.2">
      <c r="A270" s="757"/>
      <c r="B270" s="1078" t="s">
        <v>690</v>
      </c>
      <c r="C270" s="1079"/>
      <c r="D270" s="1080" t="s">
        <v>691</v>
      </c>
      <c r="E270" s="1081" t="str">
        <f>E271</f>
        <v>795 000,00</v>
      </c>
      <c r="F270" s="1081">
        <f t="shared" ref="F270:I270" si="67">F271</f>
        <v>794502.91</v>
      </c>
      <c r="G270" s="1082">
        <f>F270/E270</f>
        <v>0.99937472955974849</v>
      </c>
      <c r="H270" s="1083">
        <f t="shared" si="67"/>
        <v>0</v>
      </c>
      <c r="I270" s="1083">
        <f t="shared" si="67"/>
        <v>0</v>
      </c>
      <c r="J270" s="1061"/>
    </row>
    <row r="271" spans="1:10" x14ac:dyDescent="0.2">
      <c r="A271" s="758"/>
      <c r="B271" s="758"/>
      <c r="C271" s="759" t="s">
        <v>241</v>
      </c>
      <c r="D271" s="1062" t="s">
        <v>15</v>
      </c>
      <c r="E271" s="1063" t="s">
        <v>692</v>
      </c>
      <c r="F271" s="1063">
        <v>794502.91</v>
      </c>
      <c r="G271" s="1068">
        <f>F271/E271</f>
        <v>0.99937472955974849</v>
      </c>
      <c r="H271" s="1067">
        <v>0</v>
      </c>
      <c r="I271" s="1067">
        <v>0</v>
      </c>
      <c r="J271" s="1061"/>
    </row>
    <row r="272" spans="1:10" ht="15" x14ac:dyDescent="0.2">
      <c r="A272" s="757"/>
      <c r="B272" s="1078" t="s">
        <v>693</v>
      </c>
      <c r="C272" s="1079"/>
      <c r="D272" s="1080" t="s">
        <v>694</v>
      </c>
      <c r="E272" s="1081">
        <f>E273+E274+E275+E276+E277+E278+E279+E280+E281+E282+E283+E284+E285+E286+E287</f>
        <v>582713</v>
      </c>
      <c r="F272" s="1081">
        <f t="shared" ref="F272:I272" si="68">F273+F274+F275+F276+F277+F278+F279+F280+F281+F282+F283+F284+F285+F286+F287</f>
        <v>575820.64</v>
      </c>
      <c r="G272" s="1082">
        <f>F272/E272</f>
        <v>0.9881719474252334</v>
      </c>
      <c r="H272" s="1083">
        <f t="shared" si="68"/>
        <v>54144.62</v>
      </c>
      <c r="I272" s="1083">
        <f t="shared" si="68"/>
        <v>0</v>
      </c>
      <c r="J272" s="1061"/>
    </row>
    <row r="273" spans="1:10" x14ac:dyDescent="0.2">
      <c r="A273" s="758"/>
      <c r="B273" s="758"/>
      <c r="C273" s="759" t="s">
        <v>497</v>
      </c>
      <c r="D273" s="1062" t="s">
        <v>498</v>
      </c>
      <c r="E273" s="1063" t="s">
        <v>511</v>
      </c>
      <c r="F273" s="1063">
        <v>1181.08</v>
      </c>
      <c r="G273" s="1068">
        <f>F273/E273</f>
        <v>0.98423333333333329</v>
      </c>
      <c r="H273" s="1067">
        <v>0</v>
      </c>
      <c r="I273" s="1067">
        <v>0</v>
      </c>
      <c r="J273" s="1061"/>
    </row>
    <row r="274" spans="1:10" x14ac:dyDescent="0.2">
      <c r="A274" s="758"/>
      <c r="B274" s="758"/>
      <c r="C274" s="759" t="s">
        <v>430</v>
      </c>
      <c r="D274" s="1062" t="s">
        <v>11</v>
      </c>
      <c r="E274" s="1063" t="s">
        <v>695</v>
      </c>
      <c r="F274" s="1063">
        <v>407370.67</v>
      </c>
      <c r="G274" s="1068">
        <f t="shared" ref="G274:G287" si="69">F274/E274</f>
        <v>0.99740389441545818</v>
      </c>
      <c r="H274" s="1067">
        <v>9756.85</v>
      </c>
      <c r="I274" s="1067">
        <v>0</v>
      </c>
      <c r="J274" s="1061"/>
    </row>
    <row r="275" spans="1:10" x14ac:dyDescent="0.2">
      <c r="A275" s="758"/>
      <c r="B275" s="758"/>
      <c r="C275" s="759" t="s">
        <v>484</v>
      </c>
      <c r="D275" s="1062" t="s">
        <v>485</v>
      </c>
      <c r="E275" s="1063" t="s">
        <v>696</v>
      </c>
      <c r="F275" s="1063">
        <v>31580.14</v>
      </c>
      <c r="G275" s="1068">
        <f t="shared" si="69"/>
        <v>0.99997276843671823</v>
      </c>
      <c r="H275" s="1067">
        <v>31517.3</v>
      </c>
      <c r="I275" s="1067">
        <v>0</v>
      </c>
      <c r="J275" s="1061"/>
    </row>
    <row r="276" spans="1:10" x14ac:dyDescent="0.2">
      <c r="A276" s="758"/>
      <c r="B276" s="758"/>
      <c r="C276" s="759" t="s">
        <v>272</v>
      </c>
      <c r="D276" s="1062" t="s">
        <v>12</v>
      </c>
      <c r="E276" s="1063" t="s">
        <v>697</v>
      </c>
      <c r="F276" s="1063">
        <v>66995.33</v>
      </c>
      <c r="G276" s="1068">
        <f t="shared" si="69"/>
        <v>0.98508057638582569</v>
      </c>
      <c r="H276" s="1067">
        <v>11226.31</v>
      </c>
      <c r="I276" s="1067">
        <v>0</v>
      </c>
      <c r="J276" s="1061"/>
    </row>
    <row r="277" spans="1:10" x14ac:dyDescent="0.2">
      <c r="A277" s="758"/>
      <c r="B277" s="758"/>
      <c r="C277" s="759" t="s">
        <v>276</v>
      </c>
      <c r="D277" s="1062" t="s">
        <v>13</v>
      </c>
      <c r="E277" s="1063" t="s">
        <v>698</v>
      </c>
      <c r="F277" s="1063">
        <v>5619.49</v>
      </c>
      <c r="G277" s="1068">
        <f t="shared" si="69"/>
        <v>0.8570215037364648</v>
      </c>
      <c r="H277" s="1067">
        <v>1266.55</v>
      </c>
      <c r="I277" s="1067">
        <v>0</v>
      </c>
      <c r="J277" s="1061"/>
    </row>
    <row r="278" spans="1:10" x14ac:dyDescent="0.2">
      <c r="A278" s="758"/>
      <c r="B278" s="758"/>
      <c r="C278" s="759" t="s">
        <v>277</v>
      </c>
      <c r="D278" s="1062" t="s">
        <v>25</v>
      </c>
      <c r="E278" s="1063" t="s">
        <v>699</v>
      </c>
      <c r="F278" s="1063">
        <v>7975</v>
      </c>
      <c r="G278" s="1068">
        <f t="shared" si="69"/>
        <v>0.88611111111111107</v>
      </c>
      <c r="H278" s="1067">
        <v>0</v>
      </c>
      <c r="I278" s="1067">
        <v>0</v>
      </c>
      <c r="J278" s="1061"/>
    </row>
    <row r="279" spans="1:10" x14ac:dyDescent="0.2">
      <c r="A279" s="758"/>
      <c r="B279" s="758"/>
      <c r="C279" s="759" t="s">
        <v>222</v>
      </c>
      <c r="D279" s="1062" t="s">
        <v>14</v>
      </c>
      <c r="E279" s="1063" t="s">
        <v>495</v>
      </c>
      <c r="F279" s="1063">
        <v>11999.51</v>
      </c>
      <c r="G279" s="1068">
        <f t="shared" si="69"/>
        <v>0.99995916666666673</v>
      </c>
      <c r="H279" s="1067">
        <v>0</v>
      </c>
      <c r="I279" s="1067">
        <v>0</v>
      </c>
      <c r="J279" s="1061"/>
    </row>
    <row r="280" spans="1:10" x14ac:dyDescent="0.2">
      <c r="A280" s="758"/>
      <c r="B280" s="758"/>
      <c r="C280" s="759" t="s">
        <v>290</v>
      </c>
      <c r="D280" s="1062" t="s">
        <v>291</v>
      </c>
      <c r="E280" s="1063" t="s">
        <v>700</v>
      </c>
      <c r="F280" s="1063">
        <v>2636.99</v>
      </c>
      <c r="G280" s="1068">
        <f t="shared" si="69"/>
        <v>0.59931590909090904</v>
      </c>
      <c r="H280" s="1067">
        <v>0</v>
      </c>
      <c r="I280" s="1067">
        <v>0</v>
      </c>
      <c r="J280" s="1061"/>
    </row>
    <row r="281" spans="1:10" x14ac:dyDescent="0.2">
      <c r="A281" s="758"/>
      <c r="B281" s="758"/>
      <c r="C281" s="759" t="s">
        <v>516</v>
      </c>
      <c r="D281" s="1062" t="s">
        <v>517</v>
      </c>
      <c r="E281" s="1063" t="s">
        <v>468</v>
      </c>
      <c r="F281" s="1063">
        <v>100</v>
      </c>
      <c r="G281" s="1068">
        <f t="shared" si="69"/>
        <v>1</v>
      </c>
      <c r="H281" s="1067">
        <v>0</v>
      </c>
      <c r="I281" s="1067">
        <v>0</v>
      </c>
      <c r="J281" s="1061"/>
    </row>
    <row r="282" spans="1:10" x14ac:dyDescent="0.2">
      <c r="A282" s="758"/>
      <c r="B282" s="758"/>
      <c r="C282" s="759" t="s">
        <v>241</v>
      </c>
      <c r="D282" s="1062" t="s">
        <v>15</v>
      </c>
      <c r="E282" s="1063" t="s">
        <v>701</v>
      </c>
      <c r="F282" s="1063">
        <v>21562.68</v>
      </c>
      <c r="G282" s="1068">
        <f t="shared" si="69"/>
        <v>0.99367188940092166</v>
      </c>
      <c r="H282" s="1067">
        <v>0</v>
      </c>
      <c r="I282" s="1067">
        <v>0</v>
      </c>
      <c r="J282" s="1061"/>
    </row>
    <row r="283" spans="1:10" x14ac:dyDescent="0.2">
      <c r="A283" s="758"/>
      <c r="B283" s="758"/>
      <c r="C283" s="759" t="s">
        <v>298</v>
      </c>
      <c r="D283" s="1062" t="s">
        <v>299</v>
      </c>
      <c r="E283" s="1063" t="s">
        <v>702</v>
      </c>
      <c r="F283" s="1063">
        <v>2648.8</v>
      </c>
      <c r="G283" s="1068">
        <f t="shared" si="69"/>
        <v>0.92292682926829273</v>
      </c>
      <c r="H283" s="1067">
        <v>220.8</v>
      </c>
      <c r="I283" s="1067">
        <v>0</v>
      </c>
      <c r="J283" s="1061"/>
    </row>
    <row r="284" spans="1:10" ht="22.5" x14ac:dyDescent="0.2">
      <c r="A284" s="758"/>
      <c r="B284" s="758"/>
      <c r="C284" s="759" t="s">
        <v>523</v>
      </c>
      <c r="D284" s="1062" t="s">
        <v>524</v>
      </c>
      <c r="E284" s="1063" t="s">
        <v>703</v>
      </c>
      <c r="F284" s="1063">
        <v>1771.72</v>
      </c>
      <c r="G284" s="1068">
        <f t="shared" si="69"/>
        <v>0.90857435897435901</v>
      </c>
      <c r="H284" s="1067">
        <v>156.81</v>
      </c>
      <c r="I284" s="1067">
        <v>0</v>
      </c>
      <c r="J284" s="1061"/>
    </row>
    <row r="285" spans="1:10" x14ac:dyDescent="0.2">
      <c r="A285" s="758"/>
      <c r="B285" s="758"/>
      <c r="C285" s="759" t="s">
        <v>431</v>
      </c>
      <c r="D285" s="1062" t="s">
        <v>16</v>
      </c>
      <c r="E285" s="1063" t="s">
        <v>704</v>
      </c>
      <c r="F285" s="1063">
        <v>3219.77</v>
      </c>
      <c r="G285" s="1068">
        <f t="shared" si="69"/>
        <v>0.9199342857142857</v>
      </c>
      <c r="H285" s="1067">
        <v>0</v>
      </c>
      <c r="I285" s="1067">
        <v>0</v>
      </c>
      <c r="J285" s="1061"/>
    </row>
    <row r="286" spans="1:10" x14ac:dyDescent="0.2">
      <c r="A286" s="758"/>
      <c r="B286" s="758"/>
      <c r="C286" s="759" t="s">
        <v>533</v>
      </c>
      <c r="D286" s="1062" t="s">
        <v>36</v>
      </c>
      <c r="E286" s="1063" t="s">
        <v>705</v>
      </c>
      <c r="F286" s="1063">
        <v>10214</v>
      </c>
      <c r="G286" s="1068">
        <f t="shared" si="69"/>
        <v>1</v>
      </c>
      <c r="H286" s="1067">
        <v>0</v>
      </c>
      <c r="I286" s="1067">
        <v>0</v>
      </c>
      <c r="J286" s="1061"/>
    </row>
    <row r="287" spans="1:10" ht="22.5" x14ac:dyDescent="0.2">
      <c r="A287" s="758"/>
      <c r="B287" s="758"/>
      <c r="C287" s="759" t="s">
        <v>432</v>
      </c>
      <c r="D287" s="1062" t="s">
        <v>433</v>
      </c>
      <c r="E287" s="1063" t="s">
        <v>511</v>
      </c>
      <c r="F287" s="1063">
        <v>945.46</v>
      </c>
      <c r="G287" s="1068">
        <f t="shared" si="69"/>
        <v>0.78788333333333338</v>
      </c>
      <c r="H287" s="1067">
        <v>0</v>
      </c>
      <c r="I287" s="1067">
        <v>0</v>
      </c>
      <c r="J287" s="1061"/>
    </row>
    <row r="288" spans="1:10" ht="15" x14ac:dyDescent="0.2">
      <c r="A288" s="757"/>
      <c r="B288" s="1078" t="s">
        <v>706</v>
      </c>
      <c r="C288" s="1079"/>
      <c r="D288" s="1080" t="s">
        <v>707</v>
      </c>
      <c r="E288" s="1081">
        <f>E289+E290+E291</f>
        <v>84088</v>
      </c>
      <c r="F288" s="1081">
        <f t="shared" ref="F288:I288" si="70">F289+F290+F291</f>
        <v>77141.540000000008</v>
      </c>
      <c r="G288" s="1082">
        <f>F288/E288</f>
        <v>0.91739059080962815</v>
      </c>
      <c r="H288" s="1083">
        <f t="shared" si="70"/>
        <v>0</v>
      </c>
      <c r="I288" s="1083">
        <f t="shared" si="70"/>
        <v>0</v>
      </c>
      <c r="J288" s="1061"/>
    </row>
    <row r="289" spans="1:10" x14ac:dyDescent="0.2">
      <c r="A289" s="758"/>
      <c r="B289" s="758"/>
      <c r="C289" s="759" t="s">
        <v>222</v>
      </c>
      <c r="D289" s="1062" t="s">
        <v>14</v>
      </c>
      <c r="E289" s="1063" t="s">
        <v>539</v>
      </c>
      <c r="F289" s="1063">
        <v>2625.46</v>
      </c>
      <c r="G289" s="1068">
        <f>F289/E289</f>
        <v>0.87515333333333334</v>
      </c>
      <c r="H289" s="1067">
        <v>0</v>
      </c>
      <c r="I289" s="1067">
        <v>0</v>
      </c>
      <c r="J289" s="1061"/>
    </row>
    <row r="290" spans="1:10" x14ac:dyDescent="0.2">
      <c r="A290" s="758"/>
      <c r="B290" s="758"/>
      <c r="C290" s="759" t="s">
        <v>241</v>
      </c>
      <c r="D290" s="1062" t="s">
        <v>15</v>
      </c>
      <c r="E290" s="1063" t="s">
        <v>708</v>
      </c>
      <c r="F290" s="1063">
        <v>22655</v>
      </c>
      <c r="G290" s="1068">
        <f t="shared" ref="G290:G291" si="71">F290/E290</f>
        <v>0.95169082125603865</v>
      </c>
      <c r="H290" s="1067">
        <v>0</v>
      </c>
      <c r="I290" s="1067">
        <v>0</v>
      </c>
      <c r="J290" s="1061"/>
    </row>
    <row r="291" spans="1:10" ht="22.5" x14ac:dyDescent="0.2">
      <c r="A291" s="758"/>
      <c r="B291" s="758"/>
      <c r="C291" s="759" t="s">
        <v>432</v>
      </c>
      <c r="D291" s="1062" t="s">
        <v>433</v>
      </c>
      <c r="E291" s="1063" t="s">
        <v>709</v>
      </c>
      <c r="F291" s="1063">
        <v>51861.08</v>
      </c>
      <c r="G291" s="1068">
        <f t="shared" si="71"/>
        <v>0.90534853272349569</v>
      </c>
      <c r="H291" s="1067">
        <v>0</v>
      </c>
      <c r="I291" s="1067">
        <v>0</v>
      </c>
      <c r="J291" s="1061"/>
    </row>
    <row r="292" spans="1:10" ht="15" x14ac:dyDescent="0.2">
      <c r="A292" s="757"/>
      <c r="B292" s="1078" t="s">
        <v>167</v>
      </c>
      <c r="C292" s="1079"/>
      <c r="D292" s="1080" t="s">
        <v>710</v>
      </c>
      <c r="E292" s="1081">
        <f>E293+E294+E295+E296+E297+E298+E299+E300+E301+E302+E303+E304</f>
        <v>671971</v>
      </c>
      <c r="F292" s="1081">
        <f t="shared" ref="F292:I292" si="72">F293+F294+F295+F296+F297+F298+F299+F300+F301+F302+F303+F304</f>
        <v>653019.52</v>
      </c>
      <c r="G292" s="1082">
        <f>F292/E292</f>
        <v>0.97179717577097824</v>
      </c>
      <c r="H292" s="1083">
        <f t="shared" si="72"/>
        <v>34479.03</v>
      </c>
      <c r="I292" s="1083">
        <f t="shared" si="72"/>
        <v>0</v>
      </c>
      <c r="J292" s="1061"/>
    </row>
    <row r="293" spans="1:10" x14ac:dyDescent="0.2">
      <c r="A293" s="758"/>
      <c r="B293" s="758"/>
      <c r="C293" s="759" t="s">
        <v>430</v>
      </c>
      <c r="D293" s="1062" t="s">
        <v>11</v>
      </c>
      <c r="E293" s="1063" t="s">
        <v>711</v>
      </c>
      <c r="F293" s="1063">
        <v>248026.17</v>
      </c>
      <c r="G293" s="1068">
        <f>F293/E293</f>
        <v>0.99736678716910421</v>
      </c>
      <c r="H293" s="1067">
        <v>6592.78</v>
      </c>
      <c r="I293" s="1067">
        <v>0</v>
      </c>
      <c r="J293" s="1061"/>
    </row>
    <row r="294" spans="1:10" x14ac:dyDescent="0.2">
      <c r="A294" s="758"/>
      <c r="B294" s="758"/>
      <c r="C294" s="759" t="s">
        <v>484</v>
      </c>
      <c r="D294" s="1062" t="s">
        <v>485</v>
      </c>
      <c r="E294" s="1063" t="s">
        <v>712</v>
      </c>
      <c r="F294" s="1063">
        <v>17542.02</v>
      </c>
      <c r="G294" s="1068">
        <f t="shared" ref="G294:G304" si="73">F294/E294</f>
        <v>0.99994413726272591</v>
      </c>
      <c r="H294" s="1067">
        <v>19457.11</v>
      </c>
      <c r="I294" s="1067">
        <v>0</v>
      </c>
      <c r="J294" s="1061"/>
    </row>
    <row r="295" spans="1:10" x14ac:dyDescent="0.2">
      <c r="A295" s="758"/>
      <c r="B295" s="758"/>
      <c r="C295" s="759" t="s">
        <v>272</v>
      </c>
      <c r="D295" s="1062" t="s">
        <v>12</v>
      </c>
      <c r="E295" s="1063" t="s">
        <v>713</v>
      </c>
      <c r="F295" s="1063">
        <v>41531.56</v>
      </c>
      <c r="G295" s="1068">
        <f t="shared" si="73"/>
        <v>0.96984237442495846</v>
      </c>
      <c r="H295" s="1067">
        <v>6849.92</v>
      </c>
      <c r="I295" s="1067">
        <v>0</v>
      </c>
      <c r="J295" s="1061"/>
    </row>
    <row r="296" spans="1:10" x14ac:dyDescent="0.2">
      <c r="A296" s="758"/>
      <c r="B296" s="758"/>
      <c r="C296" s="759" t="s">
        <v>276</v>
      </c>
      <c r="D296" s="1062" t="s">
        <v>13</v>
      </c>
      <c r="E296" s="1063" t="s">
        <v>714</v>
      </c>
      <c r="F296" s="1063">
        <v>4289.8500000000004</v>
      </c>
      <c r="G296" s="1068">
        <f t="shared" si="73"/>
        <v>0.95181939205680066</v>
      </c>
      <c r="H296" s="1067">
        <v>840.03</v>
      </c>
      <c r="I296" s="1067">
        <v>0</v>
      </c>
      <c r="J296" s="1061"/>
    </row>
    <row r="297" spans="1:10" x14ac:dyDescent="0.2">
      <c r="A297" s="758"/>
      <c r="B297" s="758"/>
      <c r="C297" s="759" t="s">
        <v>222</v>
      </c>
      <c r="D297" s="1062" t="s">
        <v>14</v>
      </c>
      <c r="E297" s="1063" t="s">
        <v>715</v>
      </c>
      <c r="F297" s="1063">
        <v>20597.259999999998</v>
      </c>
      <c r="G297" s="1068">
        <f t="shared" si="73"/>
        <v>0.99986699029126203</v>
      </c>
      <c r="H297" s="1067">
        <v>0</v>
      </c>
      <c r="I297" s="1067">
        <v>0</v>
      </c>
      <c r="J297" s="1061"/>
    </row>
    <row r="298" spans="1:10" x14ac:dyDescent="0.2">
      <c r="A298" s="758"/>
      <c r="B298" s="758"/>
      <c r="C298" s="759" t="s">
        <v>655</v>
      </c>
      <c r="D298" s="1062" t="s">
        <v>656</v>
      </c>
      <c r="E298" s="1063" t="s">
        <v>716</v>
      </c>
      <c r="F298" s="1063">
        <v>295772.40999999997</v>
      </c>
      <c r="G298" s="1068">
        <f t="shared" si="73"/>
        <v>0.94798849358974346</v>
      </c>
      <c r="H298" s="1067">
        <v>739.19</v>
      </c>
      <c r="I298" s="1067">
        <v>0</v>
      </c>
      <c r="J298" s="1061"/>
    </row>
    <row r="299" spans="1:10" x14ac:dyDescent="0.2">
      <c r="A299" s="758"/>
      <c r="B299" s="758"/>
      <c r="C299" s="759" t="s">
        <v>290</v>
      </c>
      <c r="D299" s="1062" t="s">
        <v>291</v>
      </c>
      <c r="E299" s="1063" t="s">
        <v>717</v>
      </c>
      <c r="F299" s="1063">
        <v>1030.22</v>
      </c>
      <c r="G299" s="1068">
        <f t="shared" si="73"/>
        <v>0.93656363636363638</v>
      </c>
      <c r="H299" s="1067">
        <v>0</v>
      </c>
      <c r="I299" s="1067">
        <v>0</v>
      </c>
      <c r="J299" s="1061"/>
    </row>
    <row r="300" spans="1:10" x14ac:dyDescent="0.2">
      <c r="A300" s="758"/>
      <c r="B300" s="758"/>
      <c r="C300" s="759" t="s">
        <v>447</v>
      </c>
      <c r="D300" s="1062" t="s">
        <v>33</v>
      </c>
      <c r="E300" s="1063" t="s">
        <v>518</v>
      </c>
      <c r="F300" s="1063">
        <v>1493</v>
      </c>
      <c r="G300" s="1068">
        <f t="shared" si="73"/>
        <v>0.99533333333333329</v>
      </c>
      <c r="H300" s="1067">
        <v>0</v>
      </c>
      <c r="I300" s="1067">
        <v>0</v>
      </c>
      <c r="J300" s="1061"/>
    </row>
    <row r="301" spans="1:10" x14ac:dyDescent="0.2">
      <c r="A301" s="758"/>
      <c r="B301" s="758"/>
      <c r="C301" s="759" t="s">
        <v>516</v>
      </c>
      <c r="D301" s="1062" t="s">
        <v>517</v>
      </c>
      <c r="E301" s="1063" t="s">
        <v>718</v>
      </c>
      <c r="F301" s="1063">
        <v>335</v>
      </c>
      <c r="G301" s="1068">
        <f t="shared" si="73"/>
        <v>0.83750000000000002</v>
      </c>
      <c r="H301" s="1067">
        <v>0</v>
      </c>
      <c r="I301" s="1067">
        <v>0</v>
      </c>
      <c r="J301" s="1061"/>
    </row>
    <row r="302" spans="1:10" x14ac:dyDescent="0.2">
      <c r="A302" s="758"/>
      <c r="B302" s="758"/>
      <c r="C302" s="759" t="s">
        <v>241</v>
      </c>
      <c r="D302" s="1062" t="s">
        <v>15</v>
      </c>
      <c r="E302" s="1063" t="s">
        <v>719</v>
      </c>
      <c r="F302" s="1063">
        <v>2876.26</v>
      </c>
      <c r="G302" s="1068">
        <f t="shared" si="73"/>
        <v>0.9918137931034483</v>
      </c>
      <c r="H302" s="1067">
        <v>0</v>
      </c>
      <c r="I302" s="1067">
        <v>0</v>
      </c>
      <c r="J302" s="1061"/>
    </row>
    <row r="303" spans="1:10" x14ac:dyDescent="0.2">
      <c r="A303" s="758"/>
      <c r="B303" s="758"/>
      <c r="C303" s="759" t="s">
        <v>533</v>
      </c>
      <c r="D303" s="1062" t="s">
        <v>36</v>
      </c>
      <c r="E303" s="1063" t="s">
        <v>720</v>
      </c>
      <c r="F303" s="1063">
        <v>10917</v>
      </c>
      <c r="G303" s="1068">
        <f t="shared" si="73"/>
        <v>1</v>
      </c>
      <c r="H303" s="1067">
        <v>0</v>
      </c>
      <c r="I303" s="1067">
        <v>0</v>
      </c>
      <c r="J303" s="1061"/>
    </row>
    <row r="304" spans="1:10" x14ac:dyDescent="0.2">
      <c r="A304" s="758"/>
      <c r="B304" s="758"/>
      <c r="C304" s="759" t="s">
        <v>143</v>
      </c>
      <c r="D304" s="1062" t="s">
        <v>474</v>
      </c>
      <c r="E304" s="1063" t="s">
        <v>699</v>
      </c>
      <c r="F304" s="1063">
        <v>8608.77</v>
      </c>
      <c r="G304" s="1068">
        <f t="shared" si="73"/>
        <v>0.9565300000000001</v>
      </c>
      <c r="H304" s="1067">
        <v>0</v>
      </c>
      <c r="I304" s="1067">
        <v>0</v>
      </c>
      <c r="J304" s="1061"/>
    </row>
    <row r="305" spans="1:10" ht="15" x14ac:dyDescent="0.2">
      <c r="A305" s="757"/>
      <c r="B305" s="1078" t="s">
        <v>258</v>
      </c>
      <c r="C305" s="1079"/>
      <c r="D305" s="1080" t="s">
        <v>9</v>
      </c>
      <c r="E305" s="1081">
        <f>E306+E307</f>
        <v>149167</v>
      </c>
      <c r="F305" s="1081">
        <f t="shared" ref="F305:I305" si="74">F306+F307</f>
        <v>149166.99</v>
      </c>
      <c r="G305" s="1082">
        <f t="shared" ref="G305:G313" si="75">F305/E305</f>
        <v>0.99999993296104361</v>
      </c>
      <c r="H305" s="1083">
        <f t="shared" si="74"/>
        <v>0</v>
      </c>
      <c r="I305" s="1083">
        <f t="shared" si="74"/>
        <v>549.99</v>
      </c>
      <c r="J305" s="1061"/>
    </row>
    <row r="306" spans="1:10" x14ac:dyDescent="0.2">
      <c r="A306" s="758"/>
      <c r="B306" s="758"/>
      <c r="C306" s="759" t="s">
        <v>222</v>
      </c>
      <c r="D306" s="1062" t="s">
        <v>14</v>
      </c>
      <c r="E306" s="1063" t="s">
        <v>639</v>
      </c>
      <c r="F306" s="1063">
        <v>549.99</v>
      </c>
      <c r="G306" s="1068">
        <f t="shared" si="75"/>
        <v>0.99998181818181819</v>
      </c>
      <c r="H306" s="1067">
        <v>0</v>
      </c>
      <c r="I306" s="1067">
        <v>549.99</v>
      </c>
      <c r="J306" s="1061"/>
    </row>
    <row r="307" spans="1:10" x14ac:dyDescent="0.2">
      <c r="A307" s="758"/>
      <c r="B307" s="758"/>
      <c r="C307" s="759" t="s">
        <v>533</v>
      </c>
      <c r="D307" s="1062" t="s">
        <v>36</v>
      </c>
      <c r="E307" s="1063" t="s">
        <v>721</v>
      </c>
      <c r="F307" s="1063">
        <v>148617</v>
      </c>
      <c r="G307" s="1068">
        <f t="shared" si="75"/>
        <v>1</v>
      </c>
      <c r="H307" s="1067">
        <v>0</v>
      </c>
      <c r="I307" s="1067">
        <v>0</v>
      </c>
      <c r="J307" s="1061"/>
    </row>
    <row r="308" spans="1:10" ht="18" customHeight="1" x14ac:dyDescent="0.2">
      <c r="A308" s="1074" t="s">
        <v>722</v>
      </c>
      <c r="B308" s="1074"/>
      <c r="C308" s="1074"/>
      <c r="D308" s="1075" t="s">
        <v>87</v>
      </c>
      <c r="E308" s="1072">
        <f>E309+E312+E324</f>
        <v>283672</v>
      </c>
      <c r="F308" s="1072">
        <f t="shared" ref="F308:I308" si="76">F309+F312+F324</f>
        <v>239885.12000000002</v>
      </c>
      <c r="G308" s="1073">
        <f t="shared" si="75"/>
        <v>0.84564257311260904</v>
      </c>
      <c r="H308" s="1072">
        <f t="shared" si="76"/>
        <v>60.55</v>
      </c>
      <c r="I308" s="1072">
        <f t="shared" si="76"/>
        <v>0</v>
      </c>
      <c r="J308" s="1061"/>
    </row>
    <row r="309" spans="1:10" ht="15" x14ac:dyDescent="0.2">
      <c r="A309" s="757"/>
      <c r="B309" s="1078" t="s">
        <v>723</v>
      </c>
      <c r="C309" s="1079"/>
      <c r="D309" s="1080" t="s">
        <v>420</v>
      </c>
      <c r="E309" s="1081">
        <f>E310+E311</f>
        <v>5000</v>
      </c>
      <c r="F309" s="1081">
        <f t="shared" ref="F309:I309" si="77">F310+F311</f>
        <v>3100</v>
      </c>
      <c r="G309" s="1084">
        <f t="shared" si="75"/>
        <v>0.62</v>
      </c>
      <c r="H309" s="1081">
        <f t="shared" si="77"/>
        <v>0</v>
      </c>
      <c r="I309" s="1081">
        <f t="shared" si="77"/>
        <v>0</v>
      </c>
      <c r="J309" s="1061"/>
    </row>
    <row r="310" spans="1:10" x14ac:dyDescent="0.2">
      <c r="A310" s="758"/>
      <c r="B310" s="758"/>
      <c r="C310" s="759" t="s">
        <v>277</v>
      </c>
      <c r="D310" s="1062" t="s">
        <v>25</v>
      </c>
      <c r="E310" s="1063" t="s">
        <v>724</v>
      </c>
      <c r="F310" s="1063">
        <v>1900</v>
      </c>
      <c r="G310" s="1068">
        <f t="shared" si="75"/>
        <v>0.5</v>
      </c>
      <c r="H310" s="1067">
        <v>0</v>
      </c>
      <c r="I310" s="1067">
        <v>0</v>
      </c>
      <c r="J310" s="1061"/>
    </row>
    <row r="311" spans="1:10" x14ac:dyDescent="0.2">
      <c r="A311" s="758"/>
      <c r="B311" s="758"/>
      <c r="C311" s="759" t="s">
        <v>222</v>
      </c>
      <c r="D311" s="1062" t="s">
        <v>14</v>
      </c>
      <c r="E311" s="1063" t="s">
        <v>511</v>
      </c>
      <c r="F311" s="1063">
        <v>1200</v>
      </c>
      <c r="G311" s="1068">
        <f t="shared" si="75"/>
        <v>1</v>
      </c>
      <c r="H311" s="1067">
        <v>0</v>
      </c>
      <c r="I311" s="1067">
        <v>0</v>
      </c>
      <c r="J311" s="1061"/>
    </row>
    <row r="312" spans="1:10" ht="15" x14ac:dyDescent="0.2">
      <c r="A312" s="757"/>
      <c r="B312" s="1078" t="s">
        <v>725</v>
      </c>
      <c r="C312" s="1079"/>
      <c r="D312" s="1080" t="s">
        <v>88</v>
      </c>
      <c r="E312" s="1081">
        <f>E313+E314+E315+E316+E317+E318+E319+E320+E321+E322+E323</f>
        <v>274672</v>
      </c>
      <c r="F312" s="1081">
        <f t="shared" ref="F312:I312" si="78">F313+F314+F315+F316+F317+F318+F319+F320+F321+F322+F323</f>
        <v>236320.28000000003</v>
      </c>
      <c r="G312" s="1084">
        <f t="shared" si="75"/>
        <v>0.86037266266674439</v>
      </c>
      <c r="H312" s="1081">
        <f t="shared" si="78"/>
        <v>60.55</v>
      </c>
      <c r="I312" s="1081">
        <f t="shared" si="78"/>
        <v>0</v>
      </c>
      <c r="J312" s="1061"/>
    </row>
    <row r="313" spans="1:10" ht="45" x14ac:dyDescent="0.2">
      <c r="A313" s="758"/>
      <c r="B313" s="758"/>
      <c r="C313" s="759" t="s">
        <v>726</v>
      </c>
      <c r="D313" s="1062" t="s">
        <v>727</v>
      </c>
      <c r="E313" s="1063" t="s">
        <v>728</v>
      </c>
      <c r="F313" s="1063">
        <v>36046.870000000003</v>
      </c>
      <c r="G313" s="1068">
        <f t="shared" si="75"/>
        <v>0.95615039787798417</v>
      </c>
      <c r="H313" s="1067">
        <v>0</v>
      </c>
      <c r="I313" s="1067">
        <v>0</v>
      </c>
      <c r="J313" s="1061"/>
    </row>
    <row r="314" spans="1:10" x14ac:dyDescent="0.2">
      <c r="A314" s="758"/>
      <c r="B314" s="758"/>
      <c r="C314" s="759" t="s">
        <v>272</v>
      </c>
      <c r="D314" s="1062" t="s">
        <v>12</v>
      </c>
      <c r="E314" s="1063" t="s">
        <v>729</v>
      </c>
      <c r="F314" s="1063">
        <v>2877.69</v>
      </c>
      <c r="G314" s="1068">
        <f t="shared" ref="G314:G323" si="79">F314/E314</f>
        <v>0.76534308510638305</v>
      </c>
      <c r="H314" s="1067">
        <v>0</v>
      </c>
      <c r="I314" s="1067">
        <v>0</v>
      </c>
      <c r="J314" s="1061"/>
    </row>
    <row r="315" spans="1:10" x14ac:dyDescent="0.2">
      <c r="A315" s="758"/>
      <c r="B315" s="758"/>
      <c r="C315" s="759" t="s">
        <v>276</v>
      </c>
      <c r="D315" s="1062" t="s">
        <v>13</v>
      </c>
      <c r="E315" s="1063" t="s">
        <v>730</v>
      </c>
      <c r="F315" s="1063">
        <v>126.48</v>
      </c>
      <c r="G315" s="1068">
        <f t="shared" si="79"/>
        <v>0.972923076923077</v>
      </c>
      <c r="H315" s="1067">
        <v>0</v>
      </c>
      <c r="I315" s="1067">
        <v>0</v>
      </c>
      <c r="J315" s="1061"/>
    </row>
    <row r="316" spans="1:10" x14ac:dyDescent="0.2">
      <c r="A316" s="758"/>
      <c r="B316" s="758"/>
      <c r="C316" s="759" t="s">
        <v>277</v>
      </c>
      <c r="D316" s="1062" t="s">
        <v>25</v>
      </c>
      <c r="E316" s="1063" t="s">
        <v>731</v>
      </c>
      <c r="F316" s="1063">
        <v>92441.81</v>
      </c>
      <c r="G316" s="1068">
        <f t="shared" si="79"/>
        <v>0.97728945977376036</v>
      </c>
      <c r="H316" s="1067">
        <v>0</v>
      </c>
      <c r="I316" s="1067">
        <v>0</v>
      </c>
      <c r="J316" s="1061"/>
    </row>
    <row r="317" spans="1:10" x14ac:dyDescent="0.2">
      <c r="A317" s="758"/>
      <c r="B317" s="758"/>
      <c r="C317" s="759" t="s">
        <v>222</v>
      </c>
      <c r="D317" s="1062" t="s">
        <v>14</v>
      </c>
      <c r="E317" s="1063" t="s">
        <v>732</v>
      </c>
      <c r="F317" s="1063">
        <v>15180.8</v>
      </c>
      <c r="G317" s="1068">
        <f t="shared" si="79"/>
        <v>0.51162038285252087</v>
      </c>
      <c r="H317" s="1067">
        <v>60.55</v>
      </c>
      <c r="I317" s="1067">
        <v>0</v>
      </c>
      <c r="J317" s="1061"/>
    </row>
    <row r="318" spans="1:10" x14ac:dyDescent="0.2">
      <c r="A318" s="758"/>
      <c r="B318" s="758"/>
      <c r="C318" s="759" t="s">
        <v>290</v>
      </c>
      <c r="D318" s="1062" t="s">
        <v>291</v>
      </c>
      <c r="E318" s="1063" t="s">
        <v>733</v>
      </c>
      <c r="F318" s="1063">
        <v>7900.4</v>
      </c>
      <c r="G318" s="1068">
        <f t="shared" si="79"/>
        <v>0.88371364653243845</v>
      </c>
      <c r="H318" s="1067">
        <v>0</v>
      </c>
      <c r="I318" s="1067">
        <v>0</v>
      </c>
      <c r="J318" s="1061"/>
    </row>
    <row r="319" spans="1:10" x14ac:dyDescent="0.2">
      <c r="A319" s="758"/>
      <c r="B319" s="758"/>
      <c r="C319" s="759" t="s">
        <v>447</v>
      </c>
      <c r="D319" s="1062" t="s">
        <v>33</v>
      </c>
      <c r="E319" s="1063" t="s">
        <v>734</v>
      </c>
      <c r="F319" s="1063">
        <v>52290.5</v>
      </c>
      <c r="G319" s="1068">
        <f t="shared" si="79"/>
        <v>0.96834259259259259</v>
      </c>
      <c r="H319" s="1067">
        <v>0</v>
      </c>
      <c r="I319" s="1067">
        <v>0</v>
      </c>
      <c r="J319" s="1061"/>
    </row>
    <row r="320" spans="1:10" x14ac:dyDescent="0.2">
      <c r="A320" s="758"/>
      <c r="B320" s="758"/>
      <c r="C320" s="759" t="s">
        <v>241</v>
      </c>
      <c r="D320" s="1062" t="s">
        <v>15</v>
      </c>
      <c r="E320" s="1063" t="s">
        <v>735</v>
      </c>
      <c r="F320" s="1063">
        <v>28173.33</v>
      </c>
      <c r="G320" s="1068">
        <f t="shared" si="79"/>
        <v>0.66243428168351759</v>
      </c>
      <c r="H320" s="1067">
        <v>0</v>
      </c>
      <c r="I320" s="1067">
        <v>0</v>
      </c>
      <c r="J320" s="1061"/>
    </row>
    <row r="321" spans="1:10" x14ac:dyDescent="0.2">
      <c r="A321" s="758"/>
      <c r="B321" s="758"/>
      <c r="C321" s="759" t="s">
        <v>298</v>
      </c>
      <c r="D321" s="1062" t="s">
        <v>299</v>
      </c>
      <c r="E321" s="1063" t="s">
        <v>511</v>
      </c>
      <c r="F321" s="1063">
        <v>715.76</v>
      </c>
      <c r="G321" s="1068">
        <f t="shared" si="79"/>
        <v>0.5964666666666667</v>
      </c>
      <c r="H321" s="1067">
        <v>0</v>
      </c>
      <c r="I321" s="1067">
        <v>0</v>
      </c>
      <c r="J321" s="1061"/>
    </row>
    <row r="322" spans="1:10" ht="22.5" x14ac:dyDescent="0.2">
      <c r="A322" s="758"/>
      <c r="B322" s="758"/>
      <c r="C322" s="759" t="s">
        <v>523</v>
      </c>
      <c r="D322" s="1062" t="s">
        <v>524</v>
      </c>
      <c r="E322" s="1063" t="s">
        <v>736</v>
      </c>
      <c r="F322" s="1063">
        <v>535.72</v>
      </c>
      <c r="G322" s="1068">
        <f t="shared" si="79"/>
        <v>0.46584347826086958</v>
      </c>
      <c r="H322" s="1067">
        <v>0</v>
      </c>
      <c r="I322" s="1067">
        <v>0</v>
      </c>
      <c r="J322" s="1061"/>
    </row>
    <row r="323" spans="1:10" x14ac:dyDescent="0.2">
      <c r="A323" s="758"/>
      <c r="B323" s="758"/>
      <c r="C323" s="759" t="s">
        <v>431</v>
      </c>
      <c r="D323" s="1062" t="s">
        <v>16</v>
      </c>
      <c r="E323" s="1063" t="s">
        <v>666</v>
      </c>
      <c r="F323" s="1063">
        <v>30.92</v>
      </c>
      <c r="G323" s="1068">
        <f t="shared" si="79"/>
        <v>3.0920000000000003E-2</v>
      </c>
      <c r="H323" s="1067">
        <v>0</v>
      </c>
      <c r="I323" s="1067">
        <v>0</v>
      </c>
      <c r="J323" s="1061"/>
    </row>
    <row r="324" spans="1:10" ht="15" x14ac:dyDescent="0.2">
      <c r="A324" s="757"/>
      <c r="B324" s="1078" t="s">
        <v>737</v>
      </c>
      <c r="C324" s="1079"/>
      <c r="D324" s="1080" t="s">
        <v>9</v>
      </c>
      <c r="E324" s="1081" t="str">
        <f>E325</f>
        <v>4 000,00</v>
      </c>
      <c r="F324" s="1081">
        <f t="shared" ref="F324:I324" si="80">F325</f>
        <v>464.84</v>
      </c>
      <c r="G324" s="1082">
        <f t="shared" ref="G324:G331" si="81">F324/E324</f>
        <v>0.11620999999999999</v>
      </c>
      <c r="H324" s="1083">
        <f t="shared" si="80"/>
        <v>0</v>
      </c>
      <c r="I324" s="1083">
        <f t="shared" si="80"/>
        <v>0</v>
      </c>
      <c r="J324" s="1061"/>
    </row>
    <row r="325" spans="1:10" x14ac:dyDescent="0.2">
      <c r="A325" s="758"/>
      <c r="B325" s="758"/>
      <c r="C325" s="759" t="s">
        <v>241</v>
      </c>
      <c r="D325" s="1062" t="s">
        <v>15</v>
      </c>
      <c r="E325" s="1063" t="s">
        <v>457</v>
      </c>
      <c r="F325" s="1063">
        <v>464.84</v>
      </c>
      <c r="G325" s="1068">
        <f t="shared" si="81"/>
        <v>0.11620999999999999</v>
      </c>
      <c r="H325" s="1067">
        <v>0</v>
      </c>
      <c r="I325" s="1067">
        <v>0</v>
      </c>
      <c r="J325" s="1061"/>
    </row>
    <row r="326" spans="1:10" ht="15.75" customHeight="1" x14ac:dyDescent="0.2">
      <c r="A326" s="1074" t="s">
        <v>738</v>
      </c>
      <c r="B326" s="1074"/>
      <c r="C326" s="1074"/>
      <c r="D326" s="1075" t="s">
        <v>30</v>
      </c>
      <c r="E326" s="1072">
        <f>E327+E330+E340+E359+E362+E364+E369+E394+E400+E402+E372</f>
        <v>9806373.1500000004</v>
      </c>
      <c r="F326" s="1072">
        <f t="shared" ref="F326:I326" si="82">F327+F330+F340+F359+F362+F364+F369+F394+F400+F402+F372</f>
        <v>9743357.6199999992</v>
      </c>
      <c r="G326" s="1076">
        <f t="shared" si="81"/>
        <v>0.99357402282820528</v>
      </c>
      <c r="H326" s="1077">
        <f t="shared" si="82"/>
        <v>116346.6</v>
      </c>
      <c r="I326" s="1077">
        <f t="shared" si="82"/>
        <v>0</v>
      </c>
      <c r="J326" s="1061"/>
    </row>
    <row r="327" spans="1:10" ht="15" x14ac:dyDescent="0.2">
      <c r="A327" s="757"/>
      <c r="B327" s="1078" t="s">
        <v>739</v>
      </c>
      <c r="C327" s="1079"/>
      <c r="D327" s="1080" t="s">
        <v>740</v>
      </c>
      <c r="E327" s="1081">
        <f>E328+E329</f>
        <v>1800</v>
      </c>
      <c r="F327" s="1081">
        <f t="shared" ref="F327:I327" si="83">F328+F329</f>
        <v>1800</v>
      </c>
      <c r="G327" s="1082">
        <f t="shared" si="81"/>
        <v>1</v>
      </c>
      <c r="H327" s="1083">
        <f t="shared" si="83"/>
        <v>0</v>
      </c>
      <c r="I327" s="1083">
        <f t="shared" si="83"/>
        <v>0</v>
      </c>
      <c r="J327" s="1061"/>
    </row>
    <row r="328" spans="1:10" x14ac:dyDescent="0.2">
      <c r="A328" s="758"/>
      <c r="B328" s="758"/>
      <c r="C328" s="759" t="s">
        <v>277</v>
      </c>
      <c r="D328" s="1062" t="s">
        <v>25</v>
      </c>
      <c r="E328" s="1063" t="s">
        <v>518</v>
      </c>
      <c r="F328" s="1063">
        <v>1500</v>
      </c>
      <c r="G328" s="1068">
        <f t="shared" si="81"/>
        <v>1</v>
      </c>
      <c r="H328" s="1067">
        <v>0</v>
      </c>
      <c r="I328" s="1067">
        <v>0</v>
      </c>
      <c r="J328" s="1061"/>
    </row>
    <row r="329" spans="1:10" x14ac:dyDescent="0.2">
      <c r="A329" s="758"/>
      <c r="B329" s="758"/>
      <c r="C329" s="759" t="s">
        <v>222</v>
      </c>
      <c r="D329" s="1062" t="s">
        <v>14</v>
      </c>
      <c r="E329" s="1063" t="s">
        <v>681</v>
      </c>
      <c r="F329" s="1063">
        <v>300</v>
      </c>
      <c r="G329" s="1068">
        <f t="shared" si="81"/>
        <v>1</v>
      </c>
      <c r="H329" s="1067">
        <v>0</v>
      </c>
      <c r="I329" s="1067">
        <v>0</v>
      </c>
      <c r="J329" s="1061"/>
    </row>
    <row r="330" spans="1:10" ht="15" x14ac:dyDescent="0.2">
      <c r="A330" s="757"/>
      <c r="B330" s="1078" t="s">
        <v>741</v>
      </c>
      <c r="C330" s="1079"/>
      <c r="D330" s="1080" t="s">
        <v>742</v>
      </c>
      <c r="E330" s="1081">
        <f>E331+E332+E333+E334+E335+E336+E337+E338+E339</f>
        <v>189362</v>
      </c>
      <c r="F330" s="1081">
        <f t="shared" ref="F330:I330" si="84">F331+F332+F333+F334+F335+F336+F337+F338+F339</f>
        <v>177308.06</v>
      </c>
      <c r="G330" s="1082">
        <f t="shared" si="81"/>
        <v>0.93634446193005982</v>
      </c>
      <c r="H330" s="1083">
        <f t="shared" si="84"/>
        <v>4308.8900000000003</v>
      </c>
      <c r="I330" s="1083">
        <f t="shared" si="84"/>
        <v>0</v>
      </c>
      <c r="J330" s="1061"/>
    </row>
    <row r="331" spans="1:10" x14ac:dyDescent="0.2">
      <c r="A331" s="758"/>
      <c r="B331" s="758"/>
      <c r="C331" s="759" t="s">
        <v>497</v>
      </c>
      <c r="D331" s="1062" t="s">
        <v>498</v>
      </c>
      <c r="E331" s="1063" t="s">
        <v>743</v>
      </c>
      <c r="F331" s="1063">
        <v>783.56</v>
      </c>
      <c r="G331" s="1068">
        <f t="shared" si="81"/>
        <v>0.97944999999999993</v>
      </c>
      <c r="H331" s="1067">
        <v>0</v>
      </c>
      <c r="I331" s="1067">
        <v>0</v>
      </c>
      <c r="J331" s="1061"/>
    </row>
    <row r="332" spans="1:10" x14ac:dyDescent="0.2">
      <c r="A332" s="758"/>
      <c r="B332" s="758"/>
      <c r="C332" s="759" t="s">
        <v>430</v>
      </c>
      <c r="D332" s="1062" t="s">
        <v>11</v>
      </c>
      <c r="E332" s="1063" t="s">
        <v>744</v>
      </c>
      <c r="F332" s="1063">
        <v>55316.51</v>
      </c>
      <c r="G332" s="1068">
        <f t="shared" ref="G332:G339" si="85">F332/E332</f>
        <v>0.94374984751814139</v>
      </c>
      <c r="H332" s="1067">
        <v>0</v>
      </c>
      <c r="I332" s="1067">
        <v>0</v>
      </c>
      <c r="J332" s="1061"/>
    </row>
    <row r="333" spans="1:10" x14ac:dyDescent="0.2">
      <c r="A333" s="758"/>
      <c r="B333" s="758"/>
      <c r="C333" s="759" t="s">
        <v>484</v>
      </c>
      <c r="D333" s="1062" t="s">
        <v>485</v>
      </c>
      <c r="E333" s="1063" t="s">
        <v>745</v>
      </c>
      <c r="F333" s="1063">
        <v>2992</v>
      </c>
      <c r="G333" s="1068">
        <f t="shared" si="85"/>
        <v>1</v>
      </c>
      <c r="H333" s="1067">
        <v>3600.64</v>
      </c>
      <c r="I333" s="1067">
        <v>0</v>
      </c>
      <c r="J333" s="1061"/>
    </row>
    <row r="334" spans="1:10" x14ac:dyDescent="0.2">
      <c r="A334" s="758"/>
      <c r="B334" s="758"/>
      <c r="C334" s="759" t="s">
        <v>272</v>
      </c>
      <c r="D334" s="1062" t="s">
        <v>12</v>
      </c>
      <c r="E334" s="1063" t="s">
        <v>746</v>
      </c>
      <c r="F334" s="1063">
        <v>10181.700000000001</v>
      </c>
      <c r="G334" s="1068">
        <f t="shared" si="85"/>
        <v>0.591220963587334</v>
      </c>
      <c r="H334" s="1067">
        <v>620.03</v>
      </c>
      <c r="I334" s="1067">
        <v>0</v>
      </c>
      <c r="J334" s="1061"/>
    </row>
    <row r="335" spans="1:10" x14ac:dyDescent="0.2">
      <c r="A335" s="758"/>
      <c r="B335" s="758"/>
      <c r="C335" s="759" t="s">
        <v>276</v>
      </c>
      <c r="D335" s="1062" t="s">
        <v>13</v>
      </c>
      <c r="E335" s="1063" t="s">
        <v>747</v>
      </c>
      <c r="F335" s="1063">
        <v>1347.37</v>
      </c>
      <c r="G335" s="1068">
        <f t="shared" si="85"/>
        <v>0.54994918346605492</v>
      </c>
      <c r="H335" s="1067">
        <v>88.22</v>
      </c>
      <c r="I335" s="1067">
        <v>0</v>
      </c>
      <c r="J335" s="1061"/>
    </row>
    <row r="336" spans="1:10" x14ac:dyDescent="0.2">
      <c r="A336" s="758"/>
      <c r="B336" s="758"/>
      <c r="C336" s="759" t="s">
        <v>222</v>
      </c>
      <c r="D336" s="1062" t="s">
        <v>14</v>
      </c>
      <c r="E336" s="1063" t="s">
        <v>586</v>
      </c>
      <c r="F336" s="1063">
        <v>3200</v>
      </c>
      <c r="G336" s="1068">
        <f t="shared" si="85"/>
        <v>1</v>
      </c>
      <c r="H336" s="1067">
        <v>0</v>
      </c>
      <c r="I336" s="1067">
        <v>0</v>
      </c>
      <c r="J336" s="1061"/>
    </row>
    <row r="337" spans="1:10" ht="22.5" x14ac:dyDescent="0.2">
      <c r="A337" s="758"/>
      <c r="B337" s="758"/>
      <c r="C337" s="759" t="s">
        <v>748</v>
      </c>
      <c r="D337" s="1062" t="s">
        <v>749</v>
      </c>
      <c r="E337" s="1063" t="s">
        <v>750</v>
      </c>
      <c r="F337" s="1063">
        <v>96184.92</v>
      </c>
      <c r="G337" s="1068">
        <f t="shared" si="85"/>
        <v>0.99382040234338676</v>
      </c>
      <c r="H337" s="1067">
        <v>0</v>
      </c>
      <c r="I337" s="1067">
        <v>0</v>
      </c>
      <c r="J337" s="1061"/>
    </row>
    <row r="338" spans="1:10" x14ac:dyDescent="0.2">
      <c r="A338" s="758"/>
      <c r="B338" s="758"/>
      <c r="C338" s="759" t="s">
        <v>431</v>
      </c>
      <c r="D338" s="1062" t="s">
        <v>16</v>
      </c>
      <c r="E338" s="1063" t="s">
        <v>493</v>
      </c>
      <c r="F338" s="1063">
        <v>5000</v>
      </c>
      <c r="G338" s="1068">
        <f t="shared" si="85"/>
        <v>1</v>
      </c>
      <c r="H338" s="1067">
        <v>0</v>
      </c>
      <c r="I338" s="1067">
        <v>0</v>
      </c>
      <c r="J338" s="1061"/>
    </row>
    <row r="339" spans="1:10" x14ac:dyDescent="0.2">
      <c r="A339" s="758"/>
      <c r="B339" s="758"/>
      <c r="C339" s="759" t="s">
        <v>533</v>
      </c>
      <c r="D339" s="1062" t="s">
        <v>36</v>
      </c>
      <c r="E339" s="1063" t="s">
        <v>751</v>
      </c>
      <c r="F339" s="1063">
        <v>2302</v>
      </c>
      <c r="G339" s="1068">
        <f t="shared" si="85"/>
        <v>1</v>
      </c>
      <c r="H339" s="1067">
        <v>0</v>
      </c>
      <c r="I339" s="1067">
        <v>0</v>
      </c>
      <c r="J339" s="1061"/>
    </row>
    <row r="340" spans="1:10" ht="33.75" x14ac:dyDescent="0.2">
      <c r="A340" s="757"/>
      <c r="B340" s="1078" t="s">
        <v>752</v>
      </c>
      <c r="C340" s="1079"/>
      <c r="D340" s="1080" t="s">
        <v>753</v>
      </c>
      <c r="E340" s="1081">
        <f>E341+E342+E343+E344+E345+E346+E347+E348+E349+E350+E351+E352+E353+E354+E355+E356+E357+E358</f>
        <v>6104459.1399999997</v>
      </c>
      <c r="F340" s="1081">
        <f t="shared" ref="F340:I340" si="86">F341+F342+F343+F344+F345+F346+F347+F348+F349+F350+F351+F352+F353+F354+F355+F356+F357+F358</f>
        <v>6100837.0799999991</v>
      </c>
      <c r="G340" s="1082">
        <f>F340/E340</f>
        <v>0.99940665341237744</v>
      </c>
      <c r="H340" s="1083">
        <f t="shared" si="86"/>
        <v>32989.770000000004</v>
      </c>
      <c r="I340" s="1083">
        <f t="shared" si="86"/>
        <v>0</v>
      </c>
      <c r="J340" s="1061"/>
    </row>
    <row r="341" spans="1:10" ht="45" x14ac:dyDescent="0.2">
      <c r="A341" s="758"/>
      <c r="B341" s="758"/>
      <c r="C341" s="759" t="s">
        <v>754</v>
      </c>
      <c r="D341" s="1062" t="s">
        <v>755</v>
      </c>
      <c r="E341" s="1063" t="s">
        <v>756</v>
      </c>
      <c r="F341" s="1063">
        <v>13925.18</v>
      </c>
      <c r="G341" s="1068">
        <f>F341/E341</f>
        <v>0.8583074457593689</v>
      </c>
      <c r="H341" s="1067">
        <v>0</v>
      </c>
      <c r="I341" s="1067">
        <v>0</v>
      </c>
      <c r="J341" s="1061"/>
    </row>
    <row r="342" spans="1:10" x14ac:dyDescent="0.2">
      <c r="A342" s="758"/>
      <c r="B342" s="758"/>
      <c r="C342" s="759" t="s">
        <v>757</v>
      </c>
      <c r="D342" s="1062" t="s">
        <v>32</v>
      </c>
      <c r="E342" s="1063" t="s">
        <v>758</v>
      </c>
      <c r="F342" s="1063">
        <v>5737750</v>
      </c>
      <c r="G342" s="1068">
        <f t="shared" ref="G342:G358" si="87">F342/E342</f>
        <v>1</v>
      </c>
      <c r="H342" s="1067">
        <v>22451.49</v>
      </c>
      <c r="I342" s="1067">
        <v>0</v>
      </c>
      <c r="J342" s="1061"/>
    </row>
    <row r="343" spans="1:10" x14ac:dyDescent="0.2">
      <c r="A343" s="758"/>
      <c r="B343" s="758"/>
      <c r="C343" s="759" t="s">
        <v>430</v>
      </c>
      <c r="D343" s="1062" t="s">
        <v>11</v>
      </c>
      <c r="E343" s="1063" t="s">
        <v>759</v>
      </c>
      <c r="F343" s="1063">
        <v>126668</v>
      </c>
      <c r="G343" s="1068">
        <f t="shared" si="87"/>
        <v>1</v>
      </c>
      <c r="H343" s="1067">
        <v>0</v>
      </c>
      <c r="I343" s="1067">
        <v>0</v>
      </c>
      <c r="J343" s="1061"/>
    </row>
    <row r="344" spans="1:10" x14ac:dyDescent="0.2">
      <c r="A344" s="758"/>
      <c r="B344" s="758"/>
      <c r="C344" s="759" t="s">
        <v>484</v>
      </c>
      <c r="D344" s="1062" t="s">
        <v>485</v>
      </c>
      <c r="E344" s="1063" t="s">
        <v>760</v>
      </c>
      <c r="F344" s="1063">
        <v>7314</v>
      </c>
      <c r="G344" s="1068">
        <f t="shared" si="87"/>
        <v>1</v>
      </c>
      <c r="H344" s="1067">
        <v>8879.6299999999992</v>
      </c>
      <c r="I344" s="1067">
        <v>0</v>
      </c>
      <c r="J344" s="1061"/>
    </row>
    <row r="345" spans="1:10" x14ac:dyDescent="0.2">
      <c r="A345" s="758"/>
      <c r="B345" s="758"/>
      <c r="C345" s="759" t="s">
        <v>272</v>
      </c>
      <c r="D345" s="1062" t="s">
        <v>12</v>
      </c>
      <c r="E345" s="1063" t="s">
        <v>761</v>
      </c>
      <c r="F345" s="1063">
        <v>176947.68</v>
      </c>
      <c r="G345" s="1068">
        <f t="shared" si="87"/>
        <v>0.99929791271347246</v>
      </c>
      <c r="H345" s="1067">
        <v>1529.05</v>
      </c>
      <c r="I345" s="1067">
        <v>0</v>
      </c>
      <c r="J345" s="1061"/>
    </row>
    <row r="346" spans="1:10" x14ac:dyDescent="0.2">
      <c r="A346" s="758"/>
      <c r="B346" s="758"/>
      <c r="C346" s="759" t="s">
        <v>276</v>
      </c>
      <c r="D346" s="1062" t="s">
        <v>13</v>
      </c>
      <c r="E346" s="1063" t="s">
        <v>762</v>
      </c>
      <c r="F346" s="1063">
        <v>3282</v>
      </c>
      <c r="G346" s="1068">
        <f t="shared" si="87"/>
        <v>1</v>
      </c>
      <c r="H346" s="1067">
        <v>129.6</v>
      </c>
      <c r="I346" s="1067">
        <v>0</v>
      </c>
      <c r="J346" s="1061"/>
    </row>
    <row r="347" spans="1:10" x14ac:dyDescent="0.2">
      <c r="A347" s="758"/>
      <c r="B347" s="758"/>
      <c r="C347" s="759" t="s">
        <v>222</v>
      </c>
      <c r="D347" s="1062" t="s">
        <v>14</v>
      </c>
      <c r="E347" s="1063" t="s">
        <v>586</v>
      </c>
      <c r="F347" s="1063">
        <v>3200</v>
      </c>
      <c r="G347" s="1068">
        <f t="shared" si="87"/>
        <v>1</v>
      </c>
      <c r="H347" s="1067">
        <v>0</v>
      </c>
      <c r="I347" s="1067">
        <v>0</v>
      </c>
      <c r="J347" s="1061"/>
    </row>
    <row r="348" spans="1:10" x14ac:dyDescent="0.2">
      <c r="A348" s="758"/>
      <c r="B348" s="758"/>
      <c r="C348" s="759" t="s">
        <v>447</v>
      </c>
      <c r="D348" s="1062" t="s">
        <v>33</v>
      </c>
      <c r="E348" s="1063" t="s">
        <v>639</v>
      </c>
      <c r="F348" s="1063">
        <v>550</v>
      </c>
      <c r="G348" s="1068">
        <f t="shared" si="87"/>
        <v>1</v>
      </c>
      <c r="H348" s="1067">
        <v>0</v>
      </c>
      <c r="I348" s="1067">
        <v>0</v>
      </c>
      <c r="J348" s="1061"/>
    </row>
    <row r="349" spans="1:10" x14ac:dyDescent="0.2">
      <c r="A349" s="758"/>
      <c r="B349" s="758"/>
      <c r="C349" s="759" t="s">
        <v>241</v>
      </c>
      <c r="D349" s="1062" t="s">
        <v>15</v>
      </c>
      <c r="E349" s="1063" t="s">
        <v>763</v>
      </c>
      <c r="F349" s="1063">
        <v>2309.6</v>
      </c>
      <c r="G349" s="1068">
        <f t="shared" si="87"/>
        <v>1</v>
      </c>
      <c r="H349" s="1067">
        <v>0</v>
      </c>
      <c r="I349" s="1067">
        <v>0</v>
      </c>
      <c r="J349" s="1061"/>
    </row>
    <row r="350" spans="1:10" ht="22.5" x14ac:dyDescent="0.2">
      <c r="A350" s="758"/>
      <c r="B350" s="758"/>
      <c r="C350" s="759" t="s">
        <v>520</v>
      </c>
      <c r="D350" s="1062" t="s">
        <v>521</v>
      </c>
      <c r="E350" s="1063" t="s">
        <v>764</v>
      </c>
      <c r="F350" s="1063">
        <v>3400</v>
      </c>
      <c r="G350" s="1068">
        <f t="shared" si="87"/>
        <v>1</v>
      </c>
      <c r="H350" s="1067">
        <v>0</v>
      </c>
      <c r="I350" s="1067">
        <v>0</v>
      </c>
      <c r="J350" s="1061"/>
    </row>
    <row r="351" spans="1:10" ht="22.5" x14ac:dyDescent="0.2">
      <c r="A351" s="758"/>
      <c r="B351" s="758"/>
      <c r="C351" s="759" t="s">
        <v>523</v>
      </c>
      <c r="D351" s="1062" t="s">
        <v>524</v>
      </c>
      <c r="E351" s="1063" t="s">
        <v>422</v>
      </c>
      <c r="F351" s="1063">
        <v>0</v>
      </c>
      <c r="G351" s="1068" t="e">
        <f t="shared" si="87"/>
        <v>#DIV/0!</v>
      </c>
      <c r="H351" s="1067">
        <v>0</v>
      </c>
      <c r="I351" s="1067">
        <v>0</v>
      </c>
      <c r="J351" s="1061"/>
    </row>
    <row r="352" spans="1:10" ht="22.5" x14ac:dyDescent="0.2">
      <c r="A352" s="758"/>
      <c r="B352" s="758"/>
      <c r="C352" s="759" t="s">
        <v>765</v>
      </c>
      <c r="D352" s="1062" t="s">
        <v>401</v>
      </c>
      <c r="E352" s="1063" t="s">
        <v>766</v>
      </c>
      <c r="F352" s="1063">
        <v>2975.4</v>
      </c>
      <c r="G352" s="1068">
        <f t="shared" si="87"/>
        <v>1</v>
      </c>
      <c r="H352" s="1067">
        <v>0</v>
      </c>
      <c r="I352" s="1067">
        <v>0</v>
      </c>
      <c r="J352" s="1061"/>
    </row>
    <row r="353" spans="1:10" x14ac:dyDescent="0.2">
      <c r="A353" s="758"/>
      <c r="B353" s="758"/>
      <c r="C353" s="759" t="s">
        <v>431</v>
      </c>
      <c r="D353" s="1062" t="s">
        <v>16</v>
      </c>
      <c r="E353" s="1063" t="s">
        <v>468</v>
      </c>
      <c r="F353" s="1063">
        <v>100</v>
      </c>
      <c r="G353" s="1068">
        <f t="shared" si="87"/>
        <v>1</v>
      </c>
      <c r="H353" s="1067">
        <v>0</v>
      </c>
      <c r="I353" s="1067">
        <v>0</v>
      </c>
      <c r="J353" s="1061"/>
    </row>
    <row r="354" spans="1:10" x14ac:dyDescent="0.2">
      <c r="A354" s="758"/>
      <c r="B354" s="758"/>
      <c r="C354" s="759" t="s">
        <v>533</v>
      </c>
      <c r="D354" s="1062" t="s">
        <v>36</v>
      </c>
      <c r="E354" s="1063" t="s">
        <v>767</v>
      </c>
      <c r="F354" s="1063">
        <v>4029</v>
      </c>
      <c r="G354" s="1068">
        <f t="shared" si="87"/>
        <v>1</v>
      </c>
      <c r="H354" s="1067">
        <v>0</v>
      </c>
      <c r="I354" s="1067">
        <v>0</v>
      </c>
      <c r="J354" s="1061"/>
    </row>
    <row r="355" spans="1:10" ht="45" x14ac:dyDescent="0.2">
      <c r="A355" s="758"/>
      <c r="B355" s="758"/>
      <c r="C355" s="759" t="s">
        <v>768</v>
      </c>
      <c r="D355" s="1062" t="s">
        <v>769</v>
      </c>
      <c r="E355" s="1063" t="s">
        <v>770</v>
      </c>
      <c r="F355" s="1063">
        <v>4855.7700000000004</v>
      </c>
      <c r="G355" s="1068">
        <f t="shared" si="87"/>
        <v>0.83935220236675345</v>
      </c>
      <c r="H355" s="1067">
        <v>0</v>
      </c>
      <c r="I355" s="1067">
        <v>0</v>
      </c>
      <c r="J355" s="1061"/>
    </row>
    <row r="356" spans="1:10" x14ac:dyDescent="0.2">
      <c r="A356" s="758"/>
      <c r="B356" s="758"/>
      <c r="C356" s="759" t="s">
        <v>469</v>
      </c>
      <c r="D356" s="1062" t="s">
        <v>37</v>
      </c>
      <c r="E356" s="1063" t="s">
        <v>771</v>
      </c>
      <c r="F356" s="1063">
        <v>11187.99</v>
      </c>
      <c r="G356" s="1068">
        <f t="shared" si="87"/>
        <v>0.99008761061946904</v>
      </c>
      <c r="H356" s="1067">
        <v>0</v>
      </c>
      <c r="I356" s="1067">
        <v>0</v>
      </c>
      <c r="J356" s="1061"/>
    </row>
    <row r="357" spans="1:10" x14ac:dyDescent="0.2">
      <c r="A357" s="758"/>
      <c r="B357" s="758"/>
      <c r="C357" s="759" t="s">
        <v>473</v>
      </c>
      <c r="D357" s="1062" t="s">
        <v>38</v>
      </c>
      <c r="E357" s="1063" t="s">
        <v>666</v>
      </c>
      <c r="F357" s="1063">
        <v>842.46</v>
      </c>
      <c r="G357" s="1068">
        <f t="shared" si="87"/>
        <v>0.84245999999999999</v>
      </c>
      <c r="H357" s="1067">
        <v>0</v>
      </c>
      <c r="I357" s="1067">
        <v>0</v>
      </c>
      <c r="J357" s="1061"/>
    </row>
    <row r="358" spans="1:10" ht="22.5" x14ac:dyDescent="0.2">
      <c r="A358" s="758"/>
      <c r="B358" s="758"/>
      <c r="C358" s="759" t="s">
        <v>432</v>
      </c>
      <c r="D358" s="1062" t="s">
        <v>433</v>
      </c>
      <c r="E358" s="1063" t="s">
        <v>518</v>
      </c>
      <c r="F358" s="1063">
        <v>1500</v>
      </c>
      <c r="G358" s="1068">
        <f t="shared" si="87"/>
        <v>1</v>
      </c>
      <c r="H358" s="1067">
        <v>0</v>
      </c>
      <c r="I358" s="1067">
        <v>0</v>
      </c>
      <c r="J358" s="1061"/>
    </row>
    <row r="359" spans="1:10" ht="45" x14ac:dyDescent="0.2">
      <c r="A359" s="757"/>
      <c r="B359" s="1078" t="s">
        <v>772</v>
      </c>
      <c r="C359" s="1079"/>
      <c r="D359" s="1080" t="s">
        <v>773</v>
      </c>
      <c r="E359" s="1081">
        <f>E360+E361</f>
        <v>40005</v>
      </c>
      <c r="F359" s="1081">
        <f t="shared" ref="F359:I359" si="88">F360+F361</f>
        <v>39842.020000000004</v>
      </c>
      <c r="G359" s="1082">
        <f t="shared" ref="G359:G365" si="89">F359/E359</f>
        <v>0.995926009248844</v>
      </c>
      <c r="H359" s="1083">
        <f t="shared" si="88"/>
        <v>455.6</v>
      </c>
      <c r="I359" s="1083">
        <f t="shared" si="88"/>
        <v>0</v>
      </c>
      <c r="J359" s="1061"/>
    </row>
    <row r="360" spans="1:10" ht="45" x14ac:dyDescent="0.2">
      <c r="A360" s="758"/>
      <c r="B360" s="758"/>
      <c r="C360" s="759" t="s">
        <v>754</v>
      </c>
      <c r="D360" s="1062" t="s">
        <v>755</v>
      </c>
      <c r="E360" s="1063" t="s">
        <v>774</v>
      </c>
      <c r="F360" s="1063">
        <v>16.16</v>
      </c>
      <c r="G360" s="1068">
        <f t="shared" si="89"/>
        <v>0.32319999999999999</v>
      </c>
      <c r="H360" s="1067">
        <v>0</v>
      </c>
      <c r="I360" s="1067">
        <v>0</v>
      </c>
      <c r="J360" s="1061"/>
    </row>
    <row r="361" spans="1:10" x14ac:dyDescent="0.2">
      <c r="A361" s="758"/>
      <c r="B361" s="758"/>
      <c r="C361" s="759" t="s">
        <v>775</v>
      </c>
      <c r="D361" s="1062" t="s">
        <v>40</v>
      </c>
      <c r="E361" s="1063" t="s">
        <v>776</v>
      </c>
      <c r="F361" s="1063">
        <v>39825.86</v>
      </c>
      <c r="G361" s="1068">
        <f t="shared" si="89"/>
        <v>0.9967678638468277</v>
      </c>
      <c r="H361" s="1067">
        <v>455.6</v>
      </c>
      <c r="I361" s="1067">
        <v>0</v>
      </c>
      <c r="J361" s="1061"/>
    </row>
    <row r="362" spans="1:10" ht="22.5" x14ac:dyDescent="0.2">
      <c r="A362" s="757"/>
      <c r="B362" s="1078" t="s">
        <v>777</v>
      </c>
      <c r="C362" s="1079"/>
      <c r="D362" s="1080" t="s">
        <v>397</v>
      </c>
      <c r="E362" s="1081" t="str">
        <f>E363</f>
        <v>587 358,00</v>
      </c>
      <c r="F362" s="1081">
        <f t="shared" ref="F362:I362" si="90">F363</f>
        <v>585606.5</v>
      </c>
      <c r="G362" s="1082">
        <f t="shared" si="89"/>
        <v>0.99701800264915097</v>
      </c>
      <c r="H362" s="1083">
        <f t="shared" si="90"/>
        <v>12967.57</v>
      </c>
      <c r="I362" s="1083">
        <f t="shared" si="90"/>
        <v>0</v>
      </c>
      <c r="J362" s="1061"/>
    </row>
    <row r="363" spans="1:10" x14ac:dyDescent="0.2">
      <c r="A363" s="758"/>
      <c r="B363" s="758"/>
      <c r="C363" s="759" t="s">
        <v>757</v>
      </c>
      <c r="D363" s="1062" t="s">
        <v>32</v>
      </c>
      <c r="E363" s="1063" t="s">
        <v>778</v>
      </c>
      <c r="F363" s="1063">
        <v>585606.5</v>
      </c>
      <c r="G363" s="1068">
        <f t="shared" si="89"/>
        <v>0.99701800264915097</v>
      </c>
      <c r="H363" s="1067">
        <v>12967.57</v>
      </c>
      <c r="I363" s="1067">
        <v>0</v>
      </c>
      <c r="J363" s="1061"/>
    </row>
    <row r="364" spans="1:10" ht="15" x14ac:dyDescent="0.2">
      <c r="A364" s="757"/>
      <c r="B364" s="1078" t="s">
        <v>779</v>
      </c>
      <c r="C364" s="1079"/>
      <c r="D364" s="1080" t="s">
        <v>41</v>
      </c>
      <c r="E364" s="1081">
        <f>E365+E366+E367+E368</f>
        <v>500307.01</v>
      </c>
      <c r="F364" s="1081">
        <f t="shared" ref="F364:I364" si="91">F365+F366+F367+F368</f>
        <v>483034.74</v>
      </c>
      <c r="G364" s="1082">
        <f t="shared" si="89"/>
        <v>0.96547665802244098</v>
      </c>
      <c r="H364" s="1083">
        <f t="shared" si="91"/>
        <v>0</v>
      </c>
      <c r="I364" s="1083">
        <f t="shared" si="91"/>
        <v>0</v>
      </c>
      <c r="J364" s="1061"/>
    </row>
    <row r="365" spans="1:10" x14ac:dyDescent="0.2">
      <c r="A365" s="758"/>
      <c r="B365" s="758"/>
      <c r="C365" s="759" t="s">
        <v>757</v>
      </c>
      <c r="D365" s="1062" t="s">
        <v>32</v>
      </c>
      <c r="E365" s="1063" t="s">
        <v>780</v>
      </c>
      <c r="F365" s="1063">
        <v>482830.73</v>
      </c>
      <c r="G365" s="1068">
        <f t="shared" si="89"/>
        <v>0.96546257470960983</v>
      </c>
      <c r="H365" s="1067">
        <v>0</v>
      </c>
      <c r="I365" s="1067">
        <v>0</v>
      </c>
      <c r="J365" s="1061"/>
    </row>
    <row r="366" spans="1:10" x14ac:dyDescent="0.2">
      <c r="A366" s="758"/>
      <c r="B366" s="758"/>
      <c r="C366" s="759" t="s">
        <v>430</v>
      </c>
      <c r="D366" s="1062" t="s">
        <v>11</v>
      </c>
      <c r="E366" s="1063" t="s">
        <v>781</v>
      </c>
      <c r="F366" s="1063">
        <v>170.52</v>
      </c>
      <c r="G366" s="1068">
        <f t="shared" ref="G366:G368" si="92">F366/E366</f>
        <v>1</v>
      </c>
      <c r="H366" s="1067">
        <v>0</v>
      </c>
      <c r="I366" s="1067">
        <v>0</v>
      </c>
      <c r="J366" s="1061"/>
    </row>
    <row r="367" spans="1:10" x14ac:dyDescent="0.2">
      <c r="A367" s="758"/>
      <c r="B367" s="758"/>
      <c r="C367" s="759" t="s">
        <v>272</v>
      </c>
      <c r="D367" s="1062" t="s">
        <v>12</v>
      </c>
      <c r="E367" s="1063" t="s">
        <v>782</v>
      </c>
      <c r="F367" s="1063">
        <v>29.31</v>
      </c>
      <c r="G367" s="1068">
        <f t="shared" si="92"/>
        <v>1</v>
      </c>
      <c r="H367" s="1067">
        <v>0</v>
      </c>
      <c r="I367" s="1067">
        <v>0</v>
      </c>
      <c r="J367" s="1061"/>
    </row>
    <row r="368" spans="1:10" x14ac:dyDescent="0.2">
      <c r="A368" s="758"/>
      <c r="B368" s="758"/>
      <c r="C368" s="759" t="s">
        <v>276</v>
      </c>
      <c r="D368" s="1062" t="s">
        <v>13</v>
      </c>
      <c r="E368" s="1063" t="s">
        <v>783</v>
      </c>
      <c r="F368" s="1063">
        <v>4.18</v>
      </c>
      <c r="G368" s="1068">
        <f t="shared" si="92"/>
        <v>1</v>
      </c>
      <c r="H368" s="1067">
        <v>0</v>
      </c>
      <c r="I368" s="1067">
        <v>0</v>
      </c>
      <c r="J368" s="1061"/>
    </row>
    <row r="369" spans="1:10" ht="15" x14ac:dyDescent="0.2">
      <c r="A369" s="757"/>
      <c r="B369" s="1078" t="s">
        <v>784</v>
      </c>
      <c r="C369" s="1079"/>
      <c r="D369" s="1080" t="s">
        <v>398</v>
      </c>
      <c r="E369" s="1081">
        <f>E370+E371</f>
        <v>266593</v>
      </c>
      <c r="F369" s="1081">
        <f t="shared" ref="F369:I369" si="93">F370+F371</f>
        <v>266288.73000000004</v>
      </c>
      <c r="G369" s="1082">
        <f>F369/E369</f>
        <v>0.99885867220819768</v>
      </c>
      <c r="H369" s="1083">
        <f t="shared" si="93"/>
        <v>0</v>
      </c>
      <c r="I369" s="1083">
        <f t="shared" si="93"/>
        <v>0</v>
      </c>
      <c r="J369" s="1061"/>
    </row>
    <row r="370" spans="1:10" ht="45" x14ac:dyDescent="0.2">
      <c r="A370" s="758"/>
      <c r="B370" s="758"/>
      <c r="C370" s="759" t="s">
        <v>754</v>
      </c>
      <c r="D370" s="1062" t="s">
        <v>755</v>
      </c>
      <c r="E370" s="1063" t="s">
        <v>785</v>
      </c>
      <c r="F370" s="1063">
        <v>272.39</v>
      </c>
      <c r="G370" s="1068">
        <f>F370/E370</f>
        <v>0.54477999999999993</v>
      </c>
      <c r="H370" s="1067">
        <v>0</v>
      </c>
      <c r="I370" s="1067">
        <v>0</v>
      </c>
      <c r="J370" s="1061"/>
    </row>
    <row r="371" spans="1:10" x14ac:dyDescent="0.2">
      <c r="A371" s="758"/>
      <c r="B371" s="758"/>
      <c r="C371" s="759" t="s">
        <v>757</v>
      </c>
      <c r="D371" s="1062" t="s">
        <v>32</v>
      </c>
      <c r="E371" s="1063" t="s">
        <v>786</v>
      </c>
      <c r="F371" s="1063">
        <v>266016.34000000003</v>
      </c>
      <c r="G371" s="1068">
        <f>F371/E371</f>
        <v>0.99971190523613929</v>
      </c>
      <c r="H371" s="1067">
        <v>0</v>
      </c>
      <c r="I371" s="1067">
        <v>0</v>
      </c>
      <c r="J371" s="1061"/>
    </row>
    <row r="372" spans="1:10" ht="15" x14ac:dyDescent="0.2">
      <c r="A372" s="757"/>
      <c r="B372" s="1078" t="s">
        <v>787</v>
      </c>
      <c r="C372" s="1079"/>
      <c r="D372" s="1080" t="s">
        <v>399</v>
      </c>
      <c r="E372" s="1081">
        <f>E373+E374+E375+E376+E377+E378+E379+E380+E381+E382+E383+E384+E385+E386+E387+E388+E389+E390+E391+E392+E393</f>
        <v>1135738.4000000001</v>
      </c>
      <c r="F372" s="1081">
        <f t="shared" ref="F372:I372" si="94">F373+F374+F375+F376+F377+F378+F379+F380+F381+F382+F383+F384+F385+F386+F387+F388+F389+F390+F391+F392+F393</f>
        <v>1119678.52</v>
      </c>
      <c r="G372" s="1082">
        <f>F372/E372</f>
        <v>0.9858595253977499</v>
      </c>
      <c r="H372" s="1083">
        <f t="shared" si="94"/>
        <v>63466.67</v>
      </c>
      <c r="I372" s="1083">
        <f t="shared" si="94"/>
        <v>0</v>
      </c>
      <c r="J372" s="1061"/>
    </row>
    <row r="373" spans="1:10" x14ac:dyDescent="0.2">
      <c r="A373" s="758"/>
      <c r="B373" s="758"/>
      <c r="C373" s="759" t="s">
        <v>497</v>
      </c>
      <c r="D373" s="1062" t="s">
        <v>498</v>
      </c>
      <c r="E373" s="1063" t="s">
        <v>788</v>
      </c>
      <c r="F373" s="1063">
        <v>7706</v>
      </c>
      <c r="G373" s="1068">
        <f>F373/E373</f>
        <v>1</v>
      </c>
      <c r="H373" s="1067">
        <v>0</v>
      </c>
      <c r="I373" s="1067">
        <v>0</v>
      </c>
      <c r="J373" s="1061"/>
    </row>
    <row r="374" spans="1:10" x14ac:dyDescent="0.2">
      <c r="A374" s="758"/>
      <c r="B374" s="758"/>
      <c r="C374" s="759" t="s">
        <v>430</v>
      </c>
      <c r="D374" s="1062" t="s">
        <v>11</v>
      </c>
      <c r="E374" s="1063" t="s">
        <v>789</v>
      </c>
      <c r="F374" s="1063">
        <v>666476.57999999996</v>
      </c>
      <c r="G374" s="1068">
        <f t="shared" ref="G374:G393" si="95">F374/E374</f>
        <v>0.99853260739284677</v>
      </c>
      <c r="H374" s="1067">
        <v>0</v>
      </c>
      <c r="I374" s="1067">
        <v>0</v>
      </c>
      <c r="J374" s="1061"/>
    </row>
    <row r="375" spans="1:10" x14ac:dyDescent="0.2">
      <c r="A375" s="758"/>
      <c r="B375" s="758"/>
      <c r="C375" s="759" t="s">
        <v>484</v>
      </c>
      <c r="D375" s="1062" t="s">
        <v>485</v>
      </c>
      <c r="E375" s="1063" t="s">
        <v>790</v>
      </c>
      <c r="F375" s="1063">
        <v>44874.89</v>
      </c>
      <c r="G375" s="1068">
        <f t="shared" si="95"/>
        <v>0.97647510662372705</v>
      </c>
      <c r="H375" s="1067">
        <v>53334.42</v>
      </c>
      <c r="I375" s="1067">
        <v>0</v>
      </c>
      <c r="J375" s="1061"/>
    </row>
    <row r="376" spans="1:10" x14ac:dyDescent="0.2">
      <c r="A376" s="758"/>
      <c r="B376" s="758"/>
      <c r="C376" s="759" t="s">
        <v>272</v>
      </c>
      <c r="D376" s="1062" t="s">
        <v>12</v>
      </c>
      <c r="E376" s="1063" t="s">
        <v>791</v>
      </c>
      <c r="F376" s="1063">
        <v>119493.48</v>
      </c>
      <c r="G376" s="1068">
        <f t="shared" si="95"/>
        <v>0.98401996146054649</v>
      </c>
      <c r="H376" s="1067">
        <v>9184.2099999999991</v>
      </c>
      <c r="I376" s="1067">
        <v>0</v>
      </c>
      <c r="J376" s="1061"/>
    </row>
    <row r="377" spans="1:10" x14ac:dyDescent="0.2">
      <c r="A377" s="758"/>
      <c r="B377" s="758"/>
      <c r="C377" s="759" t="s">
        <v>276</v>
      </c>
      <c r="D377" s="1062" t="s">
        <v>13</v>
      </c>
      <c r="E377" s="1063" t="s">
        <v>792</v>
      </c>
      <c r="F377" s="1063">
        <v>12172.81</v>
      </c>
      <c r="G377" s="1068">
        <f t="shared" si="95"/>
        <v>0.69766219624025672</v>
      </c>
      <c r="H377" s="1067">
        <v>868.53</v>
      </c>
      <c r="I377" s="1067">
        <v>0</v>
      </c>
      <c r="J377" s="1061"/>
    </row>
    <row r="378" spans="1:10" x14ac:dyDescent="0.2">
      <c r="A378" s="758"/>
      <c r="B378" s="758"/>
      <c r="C378" s="759" t="s">
        <v>504</v>
      </c>
      <c r="D378" s="1062" t="s">
        <v>505</v>
      </c>
      <c r="E378" s="1063" t="s">
        <v>793</v>
      </c>
      <c r="F378" s="1063">
        <v>15404</v>
      </c>
      <c r="G378" s="1068">
        <f t="shared" si="95"/>
        <v>0.94503067484662573</v>
      </c>
      <c r="H378" s="1067">
        <v>0</v>
      </c>
      <c r="I378" s="1067">
        <v>0</v>
      </c>
      <c r="J378" s="1061"/>
    </row>
    <row r="379" spans="1:10" x14ac:dyDescent="0.2">
      <c r="A379" s="758"/>
      <c r="B379" s="758"/>
      <c r="C379" s="759" t="s">
        <v>277</v>
      </c>
      <c r="D379" s="1062" t="s">
        <v>25</v>
      </c>
      <c r="E379" s="1063" t="s">
        <v>794</v>
      </c>
      <c r="F379" s="1063">
        <v>9380</v>
      </c>
      <c r="G379" s="1068">
        <f t="shared" si="95"/>
        <v>1</v>
      </c>
      <c r="H379" s="1067">
        <v>0</v>
      </c>
      <c r="I379" s="1067">
        <v>0</v>
      </c>
      <c r="J379" s="1061"/>
    </row>
    <row r="380" spans="1:10" x14ac:dyDescent="0.2">
      <c r="A380" s="758"/>
      <c r="B380" s="758"/>
      <c r="C380" s="759" t="s">
        <v>222</v>
      </c>
      <c r="D380" s="1062" t="s">
        <v>14</v>
      </c>
      <c r="E380" s="1063" t="s">
        <v>795</v>
      </c>
      <c r="F380" s="1063">
        <v>63743</v>
      </c>
      <c r="G380" s="1068">
        <f t="shared" si="95"/>
        <v>1</v>
      </c>
      <c r="H380" s="1067">
        <v>0</v>
      </c>
      <c r="I380" s="1067">
        <v>0</v>
      </c>
      <c r="J380" s="1061"/>
    </row>
    <row r="381" spans="1:10" x14ac:dyDescent="0.2">
      <c r="A381" s="758"/>
      <c r="B381" s="758"/>
      <c r="C381" s="759" t="s">
        <v>290</v>
      </c>
      <c r="D381" s="1062" t="s">
        <v>291</v>
      </c>
      <c r="E381" s="1063" t="s">
        <v>796</v>
      </c>
      <c r="F381" s="1063">
        <v>10754.74</v>
      </c>
      <c r="G381" s="1068">
        <f t="shared" si="95"/>
        <v>1</v>
      </c>
      <c r="H381" s="1067">
        <v>0</v>
      </c>
      <c r="I381" s="1067">
        <v>0</v>
      </c>
      <c r="J381" s="1061"/>
    </row>
    <row r="382" spans="1:10" x14ac:dyDescent="0.2">
      <c r="A382" s="758"/>
      <c r="B382" s="758"/>
      <c r="C382" s="759" t="s">
        <v>447</v>
      </c>
      <c r="D382" s="1062" t="s">
        <v>33</v>
      </c>
      <c r="E382" s="1063" t="s">
        <v>666</v>
      </c>
      <c r="F382" s="1063">
        <v>597.59</v>
      </c>
      <c r="G382" s="1068">
        <f t="shared" si="95"/>
        <v>0.59759000000000007</v>
      </c>
      <c r="H382" s="1067">
        <v>0</v>
      </c>
      <c r="I382" s="1067">
        <v>0</v>
      </c>
      <c r="J382" s="1061"/>
    </row>
    <row r="383" spans="1:10" x14ac:dyDescent="0.2">
      <c r="A383" s="758"/>
      <c r="B383" s="758"/>
      <c r="C383" s="759" t="s">
        <v>516</v>
      </c>
      <c r="D383" s="1062" t="s">
        <v>517</v>
      </c>
      <c r="E383" s="1063" t="s">
        <v>518</v>
      </c>
      <c r="F383" s="1063">
        <v>1500</v>
      </c>
      <c r="G383" s="1068">
        <f t="shared" si="95"/>
        <v>1</v>
      </c>
      <c r="H383" s="1067">
        <v>0</v>
      </c>
      <c r="I383" s="1067">
        <v>0</v>
      </c>
      <c r="J383" s="1061"/>
    </row>
    <row r="384" spans="1:10" x14ac:dyDescent="0.2">
      <c r="A384" s="758"/>
      <c r="B384" s="758"/>
      <c r="C384" s="759" t="s">
        <v>241</v>
      </c>
      <c r="D384" s="1062" t="s">
        <v>15</v>
      </c>
      <c r="E384" s="1063" t="s">
        <v>797</v>
      </c>
      <c r="F384" s="1063">
        <v>65096.01</v>
      </c>
      <c r="G384" s="1068">
        <f t="shared" si="95"/>
        <v>0.96302055486994287</v>
      </c>
      <c r="H384" s="1067">
        <v>79.510000000000005</v>
      </c>
      <c r="I384" s="1067">
        <v>0</v>
      </c>
      <c r="J384" s="1061"/>
    </row>
    <row r="385" spans="1:10" ht="22.5" x14ac:dyDescent="0.2">
      <c r="A385" s="758"/>
      <c r="B385" s="758"/>
      <c r="C385" s="759" t="s">
        <v>520</v>
      </c>
      <c r="D385" s="1062" t="s">
        <v>521</v>
      </c>
      <c r="E385" s="1063" t="s">
        <v>565</v>
      </c>
      <c r="F385" s="1063">
        <v>5710.25</v>
      </c>
      <c r="G385" s="1068">
        <f t="shared" si="95"/>
        <v>0.827572463768116</v>
      </c>
      <c r="H385" s="1067">
        <v>0</v>
      </c>
      <c r="I385" s="1067">
        <v>0</v>
      </c>
      <c r="J385" s="1061"/>
    </row>
    <row r="386" spans="1:10" ht="22.5" x14ac:dyDescent="0.2">
      <c r="A386" s="758"/>
      <c r="B386" s="758"/>
      <c r="C386" s="759" t="s">
        <v>523</v>
      </c>
      <c r="D386" s="1062" t="s">
        <v>524</v>
      </c>
      <c r="E386" s="1063" t="s">
        <v>617</v>
      </c>
      <c r="F386" s="1063">
        <v>1259.5</v>
      </c>
      <c r="G386" s="1068">
        <f t="shared" si="95"/>
        <v>0.9688461538461538</v>
      </c>
      <c r="H386" s="1067">
        <v>0</v>
      </c>
      <c r="I386" s="1067">
        <v>0</v>
      </c>
      <c r="J386" s="1061"/>
    </row>
    <row r="387" spans="1:10" x14ac:dyDescent="0.2">
      <c r="A387" s="758"/>
      <c r="B387" s="758"/>
      <c r="C387" s="759" t="s">
        <v>528</v>
      </c>
      <c r="D387" s="1062" t="s">
        <v>529</v>
      </c>
      <c r="E387" s="1063" t="s">
        <v>798</v>
      </c>
      <c r="F387" s="1063">
        <v>24278.400000000001</v>
      </c>
      <c r="G387" s="1068">
        <f t="shared" si="95"/>
        <v>0.99905355247022809</v>
      </c>
      <c r="H387" s="1067">
        <v>0</v>
      </c>
      <c r="I387" s="1067">
        <v>0</v>
      </c>
      <c r="J387" s="1061"/>
    </row>
    <row r="388" spans="1:10" ht="22.5" x14ac:dyDescent="0.2">
      <c r="A388" s="758"/>
      <c r="B388" s="758"/>
      <c r="C388" s="759" t="s">
        <v>765</v>
      </c>
      <c r="D388" s="1062" t="s">
        <v>401</v>
      </c>
      <c r="E388" s="1063" t="s">
        <v>799</v>
      </c>
      <c r="F388" s="1063">
        <v>30024.6</v>
      </c>
      <c r="G388" s="1068">
        <f t="shared" si="95"/>
        <v>1</v>
      </c>
      <c r="H388" s="1067">
        <v>0</v>
      </c>
      <c r="I388" s="1067">
        <v>0</v>
      </c>
      <c r="J388" s="1061"/>
    </row>
    <row r="389" spans="1:10" x14ac:dyDescent="0.2">
      <c r="A389" s="758"/>
      <c r="B389" s="758"/>
      <c r="C389" s="759" t="s">
        <v>431</v>
      </c>
      <c r="D389" s="1062" t="s">
        <v>16</v>
      </c>
      <c r="E389" s="1063" t="s">
        <v>800</v>
      </c>
      <c r="F389" s="1063">
        <v>9079.67</v>
      </c>
      <c r="G389" s="1068">
        <f t="shared" si="95"/>
        <v>0.9360484536082474</v>
      </c>
      <c r="H389" s="1067">
        <v>0</v>
      </c>
      <c r="I389" s="1067">
        <v>0</v>
      </c>
      <c r="J389" s="1061"/>
    </row>
    <row r="390" spans="1:10" x14ac:dyDescent="0.2">
      <c r="A390" s="758"/>
      <c r="B390" s="758"/>
      <c r="C390" s="759" t="s">
        <v>300</v>
      </c>
      <c r="D390" s="1062" t="s">
        <v>17</v>
      </c>
      <c r="E390" s="1063" t="s">
        <v>801</v>
      </c>
      <c r="F390" s="1063">
        <v>939</v>
      </c>
      <c r="G390" s="1068">
        <f t="shared" si="95"/>
        <v>1</v>
      </c>
      <c r="H390" s="1067">
        <v>0</v>
      </c>
      <c r="I390" s="1067">
        <v>0</v>
      </c>
      <c r="J390" s="1061"/>
    </row>
    <row r="391" spans="1:10" x14ac:dyDescent="0.2">
      <c r="A391" s="758"/>
      <c r="B391" s="758"/>
      <c r="C391" s="759" t="s">
        <v>533</v>
      </c>
      <c r="D391" s="1062" t="s">
        <v>36</v>
      </c>
      <c r="E391" s="1063" t="s">
        <v>802</v>
      </c>
      <c r="F391" s="1063">
        <v>29326</v>
      </c>
      <c r="G391" s="1068">
        <f t="shared" si="95"/>
        <v>1</v>
      </c>
      <c r="H391" s="1067">
        <v>0</v>
      </c>
      <c r="I391" s="1067">
        <v>0</v>
      </c>
      <c r="J391" s="1061"/>
    </row>
    <row r="392" spans="1:10" x14ac:dyDescent="0.2">
      <c r="A392" s="758"/>
      <c r="B392" s="758"/>
      <c r="C392" s="759" t="s">
        <v>473</v>
      </c>
      <c r="D392" s="1062" t="s">
        <v>38</v>
      </c>
      <c r="E392" s="1063" t="s">
        <v>803</v>
      </c>
      <c r="F392" s="1063">
        <v>274</v>
      </c>
      <c r="G392" s="1068">
        <f t="shared" si="95"/>
        <v>1</v>
      </c>
      <c r="H392" s="1067">
        <v>0</v>
      </c>
      <c r="I392" s="1067">
        <v>0</v>
      </c>
      <c r="J392" s="1061"/>
    </row>
    <row r="393" spans="1:10" ht="22.5" x14ac:dyDescent="0.2">
      <c r="A393" s="758"/>
      <c r="B393" s="758"/>
      <c r="C393" s="759" t="s">
        <v>432</v>
      </c>
      <c r="D393" s="1062" t="s">
        <v>433</v>
      </c>
      <c r="E393" s="1063" t="s">
        <v>804</v>
      </c>
      <c r="F393" s="1063">
        <v>1588</v>
      </c>
      <c r="G393" s="1068">
        <f t="shared" si="95"/>
        <v>0.5881481481481482</v>
      </c>
      <c r="H393" s="1067">
        <v>0</v>
      </c>
      <c r="I393" s="1067">
        <v>0</v>
      </c>
      <c r="J393" s="1061"/>
    </row>
    <row r="394" spans="1:10" ht="15" x14ac:dyDescent="0.2">
      <c r="A394" s="757"/>
      <c r="B394" s="1078" t="s">
        <v>805</v>
      </c>
      <c r="C394" s="1079"/>
      <c r="D394" s="1080" t="s">
        <v>42</v>
      </c>
      <c r="E394" s="1081">
        <f>E395+E396+E397+E398+E399</f>
        <v>512431.6</v>
      </c>
      <c r="F394" s="1081">
        <f t="shared" ref="F394:I394" si="96">F395+F396+F397+F398+F399</f>
        <v>505492.51</v>
      </c>
      <c r="G394" s="1082">
        <f>F394/E394</f>
        <v>0.98645850490094689</v>
      </c>
      <c r="H394" s="1083">
        <f t="shared" si="96"/>
        <v>2158.1</v>
      </c>
      <c r="I394" s="1083">
        <f t="shared" si="96"/>
        <v>0</v>
      </c>
      <c r="J394" s="1061"/>
    </row>
    <row r="395" spans="1:10" ht="45" x14ac:dyDescent="0.2">
      <c r="A395" s="758"/>
      <c r="B395" s="758"/>
      <c r="C395" s="759" t="s">
        <v>754</v>
      </c>
      <c r="D395" s="1062" t="s">
        <v>755</v>
      </c>
      <c r="E395" s="1063" t="s">
        <v>624</v>
      </c>
      <c r="F395" s="1063">
        <v>1645.6</v>
      </c>
      <c r="G395" s="1068">
        <f>F395/E395</f>
        <v>0.96799999999999997</v>
      </c>
      <c r="H395" s="1067">
        <v>0</v>
      </c>
      <c r="I395" s="1067">
        <v>0</v>
      </c>
      <c r="J395" s="1061"/>
    </row>
    <row r="396" spans="1:10" x14ac:dyDescent="0.2">
      <c r="A396" s="758"/>
      <c r="B396" s="758"/>
      <c r="C396" s="759" t="s">
        <v>272</v>
      </c>
      <c r="D396" s="1062" t="s">
        <v>12</v>
      </c>
      <c r="E396" s="1063" t="s">
        <v>806</v>
      </c>
      <c r="F396" s="1063">
        <v>6543</v>
      </c>
      <c r="G396" s="1068">
        <f t="shared" ref="G396:G399" si="97">F396/E396</f>
        <v>1</v>
      </c>
      <c r="H396" s="1067">
        <v>0</v>
      </c>
      <c r="I396" s="1067">
        <v>0</v>
      </c>
      <c r="J396" s="1061"/>
    </row>
    <row r="397" spans="1:10" x14ac:dyDescent="0.2">
      <c r="A397" s="758"/>
      <c r="B397" s="758"/>
      <c r="C397" s="759" t="s">
        <v>277</v>
      </c>
      <c r="D397" s="1062" t="s">
        <v>25</v>
      </c>
      <c r="E397" s="1063" t="s">
        <v>807</v>
      </c>
      <c r="F397" s="1063">
        <v>38226</v>
      </c>
      <c r="G397" s="1068">
        <f t="shared" si="97"/>
        <v>0.96045226130653272</v>
      </c>
      <c r="H397" s="1067">
        <v>0</v>
      </c>
      <c r="I397" s="1067">
        <v>0</v>
      </c>
      <c r="J397" s="1061"/>
    </row>
    <row r="398" spans="1:10" x14ac:dyDescent="0.2">
      <c r="A398" s="758"/>
      <c r="B398" s="758"/>
      <c r="C398" s="759" t="s">
        <v>241</v>
      </c>
      <c r="D398" s="1062" t="s">
        <v>15</v>
      </c>
      <c r="E398" s="1063" t="s">
        <v>808</v>
      </c>
      <c r="F398" s="1063">
        <v>37399</v>
      </c>
      <c r="G398" s="1068">
        <f t="shared" si="97"/>
        <v>0.97647519582245434</v>
      </c>
      <c r="H398" s="1067">
        <v>2158.1</v>
      </c>
      <c r="I398" s="1067">
        <v>0</v>
      </c>
      <c r="J398" s="1061"/>
    </row>
    <row r="399" spans="1:10" ht="22.5" x14ac:dyDescent="0.2">
      <c r="A399" s="758"/>
      <c r="B399" s="758"/>
      <c r="C399" s="759" t="s">
        <v>748</v>
      </c>
      <c r="D399" s="1062" t="s">
        <v>749</v>
      </c>
      <c r="E399" s="1063" t="s">
        <v>809</v>
      </c>
      <c r="F399" s="1063">
        <v>421678.91</v>
      </c>
      <c r="G399" s="1068">
        <f t="shared" si="97"/>
        <v>0.98965076746948877</v>
      </c>
      <c r="H399" s="1067">
        <v>0</v>
      </c>
      <c r="I399" s="1067">
        <v>0</v>
      </c>
      <c r="J399" s="1061"/>
    </row>
    <row r="400" spans="1:10" ht="15" x14ac:dyDescent="0.2">
      <c r="A400" s="757"/>
      <c r="B400" s="1078" t="s">
        <v>810</v>
      </c>
      <c r="C400" s="1079"/>
      <c r="D400" s="1080" t="s">
        <v>43</v>
      </c>
      <c r="E400" s="1081" t="str">
        <f>E401</f>
        <v>69 110,00</v>
      </c>
      <c r="F400" s="1081">
        <f t="shared" ref="F400:I400" si="98">F401</f>
        <v>69110</v>
      </c>
      <c r="G400" s="1082">
        <f>F400/E400</f>
        <v>1</v>
      </c>
      <c r="H400" s="1083">
        <f t="shared" si="98"/>
        <v>0</v>
      </c>
      <c r="I400" s="1083">
        <f t="shared" si="98"/>
        <v>0</v>
      </c>
      <c r="J400" s="1061"/>
    </row>
    <row r="401" spans="1:10" x14ac:dyDescent="0.2">
      <c r="A401" s="758"/>
      <c r="B401" s="758"/>
      <c r="C401" s="759" t="s">
        <v>757</v>
      </c>
      <c r="D401" s="1062" t="s">
        <v>32</v>
      </c>
      <c r="E401" s="1063" t="s">
        <v>811</v>
      </c>
      <c r="F401" s="1063">
        <v>69110</v>
      </c>
      <c r="G401" s="1068">
        <f>F401/E401</f>
        <v>1</v>
      </c>
      <c r="H401" s="1067">
        <v>0</v>
      </c>
      <c r="I401" s="1067">
        <v>0</v>
      </c>
      <c r="J401" s="1061"/>
    </row>
    <row r="402" spans="1:10" ht="15" x14ac:dyDescent="0.2">
      <c r="A402" s="757"/>
      <c r="B402" s="1078" t="s">
        <v>812</v>
      </c>
      <c r="C402" s="1079"/>
      <c r="D402" s="1080" t="s">
        <v>9</v>
      </c>
      <c r="E402" s="1081">
        <f>E403+E404+E405+E406+E407+E408</f>
        <v>399209</v>
      </c>
      <c r="F402" s="1081">
        <f t="shared" ref="F402:I402" si="99">F403+F404+F405+F406+F407+F408</f>
        <v>394359.46</v>
      </c>
      <c r="G402" s="1082">
        <f>F402/E402</f>
        <v>0.98785212758229402</v>
      </c>
      <c r="H402" s="1083">
        <f t="shared" si="99"/>
        <v>0</v>
      </c>
      <c r="I402" s="1083">
        <f t="shared" si="99"/>
        <v>0</v>
      </c>
      <c r="J402" s="1061"/>
    </row>
    <row r="403" spans="1:10" x14ac:dyDescent="0.2">
      <c r="A403" s="758"/>
      <c r="B403" s="758"/>
      <c r="C403" s="759" t="s">
        <v>757</v>
      </c>
      <c r="D403" s="1062" t="s">
        <v>32</v>
      </c>
      <c r="E403" s="1063" t="s">
        <v>813</v>
      </c>
      <c r="F403" s="1063">
        <v>388598</v>
      </c>
      <c r="G403" s="1068">
        <f>F403/E403</f>
        <v>0.99233654835686502</v>
      </c>
      <c r="H403" s="1067">
        <v>0</v>
      </c>
      <c r="I403" s="1067">
        <v>0</v>
      </c>
      <c r="J403" s="1061"/>
    </row>
    <row r="404" spans="1:10" x14ac:dyDescent="0.2">
      <c r="A404" s="758"/>
      <c r="B404" s="758"/>
      <c r="C404" s="759" t="s">
        <v>430</v>
      </c>
      <c r="D404" s="1062" t="s">
        <v>11</v>
      </c>
      <c r="E404" s="1063" t="s">
        <v>814</v>
      </c>
      <c r="F404" s="1063">
        <v>671.4</v>
      </c>
      <c r="G404" s="1068">
        <f t="shared" ref="G404:G408" si="100">F404/E404</f>
        <v>0.30297833935018048</v>
      </c>
      <c r="H404" s="1067">
        <v>0</v>
      </c>
      <c r="I404" s="1067">
        <v>0</v>
      </c>
      <c r="J404" s="1061"/>
    </row>
    <row r="405" spans="1:10" x14ac:dyDescent="0.2">
      <c r="A405" s="758"/>
      <c r="B405" s="758"/>
      <c r="C405" s="759" t="s">
        <v>272</v>
      </c>
      <c r="D405" s="1062" t="s">
        <v>12</v>
      </c>
      <c r="E405" s="1063" t="s">
        <v>815</v>
      </c>
      <c r="F405" s="1063">
        <v>115.61</v>
      </c>
      <c r="G405" s="1068">
        <f t="shared" si="100"/>
        <v>0.30264397905759161</v>
      </c>
      <c r="H405" s="1067">
        <v>0</v>
      </c>
      <c r="I405" s="1067">
        <v>0</v>
      </c>
      <c r="J405" s="1061"/>
    </row>
    <row r="406" spans="1:10" x14ac:dyDescent="0.2">
      <c r="A406" s="758"/>
      <c r="B406" s="758"/>
      <c r="C406" s="759" t="s">
        <v>276</v>
      </c>
      <c r="D406" s="1062" t="s">
        <v>13</v>
      </c>
      <c r="E406" s="1063" t="s">
        <v>816</v>
      </c>
      <c r="F406" s="1063">
        <v>16.45</v>
      </c>
      <c r="G406" s="1068">
        <f t="shared" si="100"/>
        <v>0.30462962962962964</v>
      </c>
      <c r="H406" s="1067">
        <v>0</v>
      </c>
      <c r="I406" s="1067">
        <v>0</v>
      </c>
      <c r="J406" s="1061"/>
    </row>
    <row r="407" spans="1:10" x14ac:dyDescent="0.2">
      <c r="A407" s="758"/>
      <c r="B407" s="758"/>
      <c r="C407" s="759" t="s">
        <v>222</v>
      </c>
      <c r="D407" s="1062" t="s">
        <v>14</v>
      </c>
      <c r="E407" s="1063" t="s">
        <v>817</v>
      </c>
      <c r="F407" s="1063">
        <v>3100</v>
      </c>
      <c r="G407" s="1068">
        <f t="shared" si="100"/>
        <v>1</v>
      </c>
      <c r="H407" s="1067">
        <v>0</v>
      </c>
      <c r="I407" s="1067">
        <v>0</v>
      </c>
      <c r="J407" s="1061"/>
    </row>
    <row r="408" spans="1:10" x14ac:dyDescent="0.2">
      <c r="A408" s="758"/>
      <c r="B408" s="758"/>
      <c r="C408" s="759" t="s">
        <v>241</v>
      </c>
      <c r="D408" s="1062" t="s">
        <v>15</v>
      </c>
      <c r="E408" s="1063" t="s">
        <v>818</v>
      </c>
      <c r="F408" s="1063">
        <v>1858</v>
      </c>
      <c r="G408" s="1068">
        <f t="shared" si="100"/>
        <v>1</v>
      </c>
      <c r="H408" s="1067">
        <v>0</v>
      </c>
      <c r="I408" s="1067">
        <v>0</v>
      </c>
      <c r="J408" s="1061"/>
    </row>
    <row r="409" spans="1:10" ht="16.5" customHeight="1" x14ac:dyDescent="0.2">
      <c r="A409" s="1074" t="s">
        <v>170</v>
      </c>
      <c r="B409" s="1074"/>
      <c r="C409" s="1074"/>
      <c r="D409" s="1075" t="s">
        <v>96</v>
      </c>
      <c r="E409" s="1072" t="str">
        <f>E410</f>
        <v>10 000,00</v>
      </c>
      <c r="F409" s="1072">
        <f t="shared" ref="F409:I410" si="101">F410</f>
        <v>10000</v>
      </c>
      <c r="G409" s="1076">
        <f t="shared" ref="G409:G414" si="102">F409/E409</f>
        <v>1</v>
      </c>
      <c r="H409" s="1077">
        <f t="shared" si="101"/>
        <v>0</v>
      </c>
      <c r="I409" s="1077">
        <f t="shared" si="101"/>
        <v>0</v>
      </c>
      <c r="J409" s="1061"/>
    </row>
    <row r="410" spans="1:10" ht="15" x14ac:dyDescent="0.2">
      <c r="A410" s="757"/>
      <c r="B410" s="1078" t="s">
        <v>171</v>
      </c>
      <c r="C410" s="1079"/>
      <c r="D410" s="1080" t="s">
        <v>97</v>
      </c>
      <c r="E410" s="1081" t="str">
        <f>E411</f>
        <v>10 000,00</v>
      </c>
      <c r="F410" s="1081">
        <f t="shared" si="101"/>
        <v>10000</v>
      </c>
      <c r="G410" s="1082">
        <f t="shared" si="102"/>
        <v>1</v>
      </c>
      <c r="H410" s="1083">
        <f t="shared" si="101"/>
        <v>0</v>
      </c>
      <c r="I410" s="1083">
        <f t="shared" si="101"/>
        <v>0</v>
      </c>
      <c r="J410" s="1061"/>
    </row>
    <row r="411" spans="1:10" ht="33.75" x14ac:dyDescent="0.2">
      <c r="A411" s="758"/>
      <c r="B411" s="758"/>
      <c r="C411" s="759" t="s">
        <v>112</v>
      </c>
      <c r="D411" s="1062" t="s">
        <v>446</v>
      </c>
      <c r="E411" s="1063" t="s">
        <v>445</v>
      </c>
      <c r="F411" s="1063">
        <v>10000</v>
      </c>
      <c r="G411" s="1068">
        <f t="shared" si="102"/>
        <v>1</v>
      </c>
      <c r="H411" s="1067">
        <v>0</v>
      </c>
      <c r="I411" s="1067">
        <v>0</v>
      </c>
      <c r="J411" s="1061"/>
    </row>
    <row r="412" spans="1:10" ht="21" customHeight="1" x14ac:dyDescent="0.2">
      <c r="A412" s="1074" t="s">
        <v>819</v>
      </c>
      <c r="B412" s="1074"/>
      <c r="C412" s="1074"/>
      <c r="D412" s="1075" t="s">
        <v>402</v>
      </c>
      <c r="E412" s="1072">
        <f>E413+E425+E429</f>
        <v>1019161</v>
      </c>
      <c r="F412" s="1072">
        <f t="shared" ref="F412:I412" si="103">F413+F425+F429</f>
        <v>1009680.8899999999</v>
      </c>
      <c r="G412" s="1076">
        <f t="shared" si="102"/>
        <v>0.99069812326021101</v>
      </c>
      <c r="H412" s="1077">
        <f t="shared" si="103"/>
        <v>33747.120000000003</v>
      </c>
      <c r="I412" s="1077">
        <f t="shared" si="103"/>
        <v>0</v>
      </c>
      <c r="J412" s="1061"/>
    </row>
    <row r="413" spans="1:10" ht="15" x14ac:dyDescent="0.2">
      <c r="A413" s="757"/>
      <c r="B413" s="1078" t="s">
        <v>820</v>
      </c>
      <c r="C413" s="1079"/>
      <c r="D413" s="1080" t="s">
        <v>821</v>
      </c>
      <c r="E413" s="1081">
        <f>E414+E415+E416+E417+E418+E419+E420+E421+E422+E423+E424</f>
        <v>475725</v>
      </c>
      <c r="F413" s="1081">
        <f t="shared" ref="F413:I413" si="104">F414+F415+F416+F417+F418+F419+F420+F421+F422+F423+F424</f>
        <v>467296.35999999993</v>
      </c>
      <c r="G413" s="1082">
        <f t="shared" si="102"/>
        <v>0.9822825371800934</v>
      </c>
      <c r="H413" s="1083">
        <f t="shared" si="104"/>
        <v>33747.120000000003</v>
      </c>
      <c r="I413" s="1083">
        <f t="shared" si="104"/>
        <v>0</v>
      </c>
      <c r="J413" s="1061"/>
    </row>
    <row r="414" spans="1:10" x14ac:dyDescent="0.2">
      <c r="A414" s="758"/>
      <c r="B414" s="758"/>
      <c r="C414" s="759" t="s">
        <v>497</v>
      </c>
      <c r="D414" s="1062" t="s">
        <v>498</v>
      </c>
      <c r="E414" s="1063" t="s">
        <v>822</v>
      </c>
      <c r="F414" s="1063">
        <v>778</v>
      </c>
      <c r="G414" s="1068">
        <f t="shared" si="102"/>
        <v>1</v>
      </c>
      <c r="H414" s="1067">
        <v>0</v>
      </c>
      <c r="I414" s="1067">
        <v>0</v>
      </c>
      <c r="J414" s="1061"/>
    </row>
    <row r="415" spans="1:10" x14ac:dyDescent="0.2">
      <c r="A415" s="758"/>
      <c r="B415" s="758"/>
      <c r="C415" s="759" t="s">
        <v>430</v>
      </c>
      <c r="D415" s="1062" t="s">
        <v>11</v>
      </c>
      <c r="E415" s="1063" t="s">
        <v>823</v>
      </c>
      <c r="F415" s="1063">
        <v>292784.2</v>
      </c>
      <c r="G415" s="1068">
        <f t="shared" ref="G415:G424" si="105">F415/E415</f>
        <v>0.98754772730339058</v>
      </c>
      <c r="H415" s="1067">
        <v>8273.8799999999992</v>
      </c>
      <c r="I415" s="1067">
        <v>0</v>
      </c>
      <c r="J415" s="1061"/>
    </row>
    <row r="416" spans="1:10" x14ac:dyDescent="0.2">
      <c r="A416" s="758"/>
      <c r="B416" s="758"/>
      <c r="C416" s="759" t="s">
        <v>484</v>
      </c>
      <c r="D416" s="1062" t="s">
        <v>485</v>
      </c>
      <c r="E416" s="1063" t="s">
        <v>824</v>
      </c>
      <c r="F416" s="1063">
        <v>19822.79</v>
      </c>
      <c r="G416" s="1068">
        <f t="shared" si="105"/>
        <v>0.9998380913951378</v>
      </c>
      <c r="H416" s="1067">
        <v>17476.59</v>
      </c>
      <c r="I416" s="1067">
        <v>0</v>
      </c>
      <c r="J416" s="1061"/>
    </row>
    <row r="417" spans="1:10" x14ac:dyDescent="0.2">
      <c r="A417" s="758"/>
      <c r="B417" s="758"/>
      <c r="C417" s="759" t="s">
        <v>272</v>
      </c>
      <c r="D417" s="1062" t="s">
        <v>12</v>
      </c>
      <c r="E417" s="1063" t="s">
        <v>825</v>
      </c>
      <c r="F417" s="1063">
        <v>50954.09</v>
      </c>
      <c r="G417" s="1068">
        <f t="shared" si="105"/>
        <v>0.93936710727651485</v>
      </c>
      <c r="H417" s="1067">
        <v>6904.64</v>
      </c>
      <c r="I417" s="1067">
        <v>0</v>
      </c>
      <c r="J417" s="1061"/>
    </row>
    <row r="418" spans="1:10" x14ac:dyDescent="0.2">
      <c r="A418" s="758"/>
      <c r="B418" s="758"/>
      <c r="C418" s="759" t="s">
        <v>276</v>
      </c>
      <c r="D418" s="1062" t="s">
        <v>13</v>
      </c>
      <c r="E418" s="1063" t="s">
        <v>826</v>
      </c>
      <c r="F418" s="1063">
        <v>6525.62</v>
      </c>
      <c r="G418" s="1068">
        <f t="shared" si="105"/>
        <v>0.86249273063706056</v>
      </c>
      <c r="H418" s="1067">
        <v>1092.01</v>
      </c>
      <c r="I418" s="1067">
        <v>0</v>
      </c>
      <c r="J418" s="1061"/>
    </row>
    <row r="419" spans="1:10" x14ac:dyDescent="0.2">
      <c r="A419" s="758"/>
      <c r="B419" s="758"/>
      <c r="C419" s="759" t="s">
        <v>222</v>
      </c>
      <c r="D419" s="1062" t="s">
        <v>14</v>
      </c>
      <c r="E419" s="1063" t="s">
        <v>827</v>
      </c>
      <c r="F419" s="1063">
        <v>43983.97</v>
      </c>
      <c r="G419" s="1068">
        <f t="shared" si="105"/>
        <v>0.99745940674891154</v>
      </c>
      <c r="H419" s="1067">
        <v>0</v>
      </c>
      <c r="I419" s="1067">
        <v>0</v>
      </c>
      <c r="J419" s="1061"/>
    </row>
    <row r="420" spans="1:10" x14ac:dyDescent="0.2">
      <c r="A420" s="758"/>
      <c r="B420" s="758"/>
      <c r="C420" s="759" t="s">
        <v>512</v>
      </c>
      <c r="D420" s="1062" t="s">
        <v>513</v>
      </c>
      <c r="E420" s="1063" t="s">
        <v>828</v>
      </c>
      <c r="F420" s="1063">
        <v>29867.67</v>
      </c>
      <c r="G420" s="1068">
        <f t="shared" si="105"/>
        <v>0.99214954823279289</v>
      </c>
      <c r="H420" s="1067">
        <v>0</v>
      </c>
      <c r="I420" s="1067">
        <v>0</v>
      </c>
      <c r="J420" s="1061"/>
    </row>
    <row r="421" spans="1:10" x14ac:dyDescent="0.2">
      <c r="A421" s="758"/>
      <c r="B421" s="758"/>
      <c r="C421" s="759" t="s">
        <v>290</v>
      </c>
      <c r="D421" s="1062" t="s">
        <v>291</v>
      </c>
      <c r="E421" s="1063" t="s">
        <v>450</v>
      </c>
      <c r="F421" s="1063">
        <v>5944.02</v>
      </c>
      <c r="G421" s="1068">
        <f t="shared" si="105"/>
        <v>0.99067000000000005</v>
      </c>
      <c r="H421" s="1067">
        <v>0</v>
      </c>
      <c r="I421" s="1067">
        <v>0</v>
      </c>
      <c r="J421" s="1061"/>
    </row>
    <row r="422" spans="1:10" x14ac:dyDescent="0.2">
      <c r="A422" s="758"/>
      <c r="B422" s="758"/>
      <c r="C422" s="759" t="s">
        <v>447</v>
      </c>
      <c r="D422" s="1062" t="s">
        <v>33</v>
      </c>
      <c r="E422" s="1063" t="s">
        <v>666</v>
      </c>
      <c r="F422" s="1063">
        <v>1000</v>
      </c>
      <c r="G422" s="1068">
        <f t="shared" si="105"/>
        <v>1</v>
      </c>
      <c r="H422" s="1067">
        <v>0</v>
      </c>
      <c r="I422" s="1067">
        <v>0</v>
      </c>
      <c r="J422" s="1061"/>
    </row>
    <row r="423" spans="1:10" x14ac:dyDescent="0.2">
      <c r="A423" s="758"/>
      <c r="B423" s="758"/>
      <c r="C423" s="759" t="s">
        <v>241</v>
      </c>
      <c r="D423" s="1062" t="s">
        <v>15</v>
      </c>
      <c r="E423" s="1063" t="s">
        <v>829</v>
      </c>
      <c r="F423" s="1063">
        <v>1900</v>
      </c>
      <c r="G423" s="1068">
        <f t="shared" si="105"/>
        <v>1</v>
      </c>
      <c r="H423" s="1067">
        <v>0</v>
      </c>
      <c r="I423" s="1067">
        <v>0</v>
      </c>
      <c r="J423" s="1061"/>
    </row>
    <row r="424" spans="1:10" x14ac:dyDescent="0.2">
      <c r="A424" s="758"/>
      <c r="B424" s="758"/>
      <c r="C424" s="759" t="s">
        <v>533</v>
      </c>
      <c r="D424" s="1062" t="s">
        <v>36</v>
      </c>
      <c r="E424" s="1063" t="s">
        <v>830</v>
      </c>
      <c r="F424" s="1063">
        <v>13736</v>
      </c>
      <c r="G424" s="1068">
        <f t="shared" si="105"/>
        <v>1</v>
      </c>
      <c r="H424" s="1067">
        <v>0</v>
      </c>
      <c r="I424" s="1067">
        <v>0</v>
      </c>
      <c r="J424" s="1061"/>
    </row>
    <row r="425" spans="1:10" ht="15" x14ac:dyDescent="0.2">
      <c r="A425" s="757"/>
      <c r="B425" s="1078" t="s">
        <v>831</v>
      </c>
      <c r="C425" s="1079"/>
      <c r="D425" s="1080" t="s">
        <v>403</v>
      </c>
      <c r="E425" s="1081">
        <f>E426+E427+E428</f>
        <v>540870</v>
      </c>
      <c r="F425" s="1081">
        <f t="shared" ref="F425:I425" si="106">F426+F427+F428</f>
        <v>540434.53</v>
      </c>
      <c r="G425" s="1082">
        <f t="shared" ref="G425:G433" si="107">F425/E425</f>
        <v>0.99919487122598782</v>
      </c>
      <c r="H425" s="1083">
        <f t="shared" si="106"/>
        <v>0</v>
      </c>
      <c r="I425" s="1083">
        <f t="shared" si="106"/>
        <v>0</v>
      </c>
      <c r="J425" s="1061"/>
    </row>
    <row r="426" spans="1:10" ht="45" x14ac:dyDescent="0.2">
      <c r="A426" s="758"/>
      <c r="B426" s="758"/>
      <c r="C426" s="759" t="s">
        <v>754</v>
      </c>
      <c r="D426" s="1062" t="s">
        <v>755</v>
      </c>
      <c r="E426" s="1063" t="s">
        <v>832</v>
      </c>
      <c r="F426" s="1063">
        <v>517.45000000000005</v>
      </c>
      <c r="G426" s="1068">
        <f t="shared" si="107"/>
        <v>0.99893822393822407</v>
      </c>
      <c r="H426" s="1067">
        <v>0</v>
      </c>
      <c r="I426" s="1067">
        <v>0</v>
      </c>
      <c r="J426" s="1061"/>
    </row>
    <row r="427" spans="1:10" x14ac:dyDescent="0.2">
      <c r="A427" s="758"/>
      <c r="B427" s="758"/>
      <c r="C427" s="759" t="s">
        <v>609</v>
      </c>
      <c r="D427" s="1062" t="s">
        <v>404</v>
      </c>
      <c r="E427" s="1063" t="s">
        <v>833</v>
      </c>
      <c r="F427" s="1063">
        <v>489613</v>
      </c>
      <c r="G427" s="1068">
        <f t="shared" si="107"/>
        <v>0.99931421433659418</v>
      </c>
      <c r="H427" s="1067">
        <v>0</v>
      </c>
      <c r="I427" s="1067">
        <v>0</v>
      </c>
      <c r="J427" s="1061"/>
    </row>
    <row r="428" spans="1:10" x14ac:dyDescent="0.2">
      <c r="A428" s="758"/>
      <c r="B428" s="758"/>
      <c r="C428" s="759" t="s">
        <v>834</v>
      </c>
      <c r="D428" s="1062" t="s">
        <v>835</v>
      </c>
      <c r="E428" s="1063" t="s">
        <v>836</v>
      </c>
      <c r="F428" s="1063">
        <v>50304.08</v>
      </c>
      <c r="G428" s="1068">
        <f t="shared" si="107"/>
        <v>0.99803741840763449</v>
      </c>
      <c r="H428" s="1067">
        <v>0</v>
      </c>
      <c r="I428" s="1067">
        <v>0</v>
      </c>
      <c r="J428" s="1061"/>
    </row>
    <row r="429" spans="1:10" ht="15" x14ac:dyDescent="0.2">
      <c r="A429" s="757"/>
      <c r="B429" s="1078" t="s">
        <v>837</v>
      </c>
      <c r="C429" s="1079"/>
      <c r="D429" s="1080" t="s">
        <v>707</v>
      </c>
      <c r="E429" s="1081" t="str">
        <f>E430</f>
        <v>2 566,00</v>
      </c>
      <c r="F429" s="1081">
        <f t="shared" ref="F429:I429" si="108">F430</f>
        <v>1950</v>
      </c>
      <c r="G429" s="1084">
        <f t="shared" si="107"/>
        <v>0.75993764614185499</v>
      </c>
      <c r="H429" s="1081">
        <f t="shared" si="108"/>
        <v>0</v>
      </c>
      <c r="I429" s="1081">
        <f t="shared" si="108"/>
        <v>0</v>
      </c>
      <c r="J429" s="1061"/>
    </row>
    <row r="430" spans="1:10" ht="22.5" x14ac:dyDescent="0.2">
      <c r="A430" s="758"/>
      <c r="B430" s="758"/>
      <c r="C430" s="759" t="s">
        <v>432</v>
      </c>
      <c r="D430" s="1062" t="s">
        <v>433</v>
      </c>
      <c r="E430" s="1063" t="s">
        <v>838</v>
      </c>
      <c r="F430" s="1063">
        <v>1950</v>
      </c>
      <c r="G430" s="1068">
        <f t="shared" si="107"/>
        <v>0.75993764614185499</v>
      </c>
      <c r="H430" s="1067">
        <v>0</v>
      </c>
      <c r="I430" s="1067">
        <v>0</v>
      </c>
      <c r="J430" s="1061"/>
    </row>
    <row r="431" spans="1:10" ht="18" customHeight="1" x14ac:dyDescent="0.2">
      <c r="A431" s="1074" t="s">
        <v>174</v>
      </c>
      <c r="B431" s="1074"/>
      <c r="C431" s="1074"/>
      <c r="D431" s="1075" t="s">
        <v>67</v>
      </c>
      <c r="E431" s="1072">
        <f>E432+E437+E442+E444+E448+E452+E457+E459</f>
        <v>5502437.7000000002</v>
      </c>
      <c r="F431" s="1072">
        <f t="shared" ref="F431:I431" si="109">F432+F437+F442+F444+F448+F452+F457+F459</f>
        <v>5012548.1899999995</v>
      </c>
      <c r="G431" s="1073">
        <f t="shared" si="107"/>
        <v>0.91096864031736324</v>
      </c>
      <c r="H431" s="1072">
        <f t="shared" si="109"/>
        <v>224124.62000000002</v>
      </c>
      <c r="I431" s="1072">
        <f t="shared" si="109"/>
        <v>9534.24</v>
      </c>
      <c r="J431" s="1061"/>
    </row>
    <row r="432" spans="1:10" ht="15" x14ac:dyDescent="0.2">
      <c r="A432" s="757"/>
      <c r="B432" s="1078" t="s">
        <v>839</v>
      </c>
      <c r="C432" s="1079"/>
      <c r="D432" s="1080" t="s">
        <v>840</v>
      </c>
      <c r="E432" s="1081">
        <f>E433+E434+E435+E436</f>
        <v>182609.7</v>
      </c>
      <c r="F432" s="1081">
        <f t="shared" ref="F432:I432" si="110">F433+F434+F435+F436</f>
        <v>181025.65999999997</v>
      </c>
      <c r="G432" s="1084">
        <f t="shared" si="107"/>
        <v>0.99132554294760877</v>
      </c>
      <c r="H432" s="1081">
        <f t="shared" si="110"/>
        <v>0</v>
      </c>
      <c r="I432" s="1081">
        <f t="shared" si="110"/>
        <v>0</v>
      </c>
      <c r="J432" s="1061"/>
    </row>
    <row r="433" spans="1:10" x14ac:dyDescent="0.2">
      <c r="A433" s="758"/>
      <c r="B433" s="758"/>
      <c r="C433" s="759" t="s">
        <v>222</v>
      </c>
      <c r="D433" s="1062" t="s">
        <v>14</v>
      </c>
      <c r="E433" s="1063" t="s">
        <v>841</v>
      </c>
      <c r="F433" s="1063">
        <v>38000</v>
      </c>
      <c r="G433" s="1068">
        <f t="shared" si="107"/>
        <v>0.99476439790575921</v>
      </c>
      <c r="H433" s="1067">
        <v>0</v>
      </c>
      <c r="I433" s="1067">
        <v>0</v>
      </c>
      <c r="J433" s="1061"/>
    </row>
    <row r="434" spans="1:10" x14ac:dyDescent="0.2">
      <c r="A434" s="758"/>
      <c r="B434" s="758"/>
      <c r="C434" s="759" t="s">
        <v>241</v>
      </c>
      <c r="D434" s="1062" t="s">
        <v>15</v>
      </c>
      <c r="E434" s="1063" t="s">
        <v>445</v>
      </c>
      <c r="F434" s="1063">
        <v>8796.9599999999991</v>
      </c>
      <c r="G434" s="1068">
        <f t="shared" ref="G434:G436" si="111">F434/E434</f>
        <v>0.87969599999999992</v>
      </c>
      <c r="H434" s="1067">
        <v>0</v>
      </c>
      <c r="I434" s="1067">
        <v>0</v>
      </c>
      <c r="J434" s="1061"/>
    </row>
    <row r="435" spans="1:10" ht="45" x14ac:dyDescent="0.2">
      <c r="A435" s="758"/>
      <c r="B435" s="758"/>
      <c r="C435" s="759" t="s">
        <v>842</v>
      </c>
      <c r="D435" s="1062" t="s">
        <v>769</v>
      </c>
      <c r="E435" s="1063" t="s">
        <v>843</v>
      </c>
      <c r="F435" s="1063">
        <v>36619</v>
      </c>
      <c r="G435" s="1068">
        <f t="shared" si="111"/>
        <v>0.99508152173913045</v>
      </c>
      <c r="H435" s="1067">
        <v>0</v>
      </c>
      <c r="I435" s="1067">
        <v>0</v>
      </c>
      <c r="J435" s="1061"/>
    </row>
    <row r="436" spans="1:10" ht="22.5" x14ac:dyDescent="0.2">
      <c r="A436" s="758"/>
      <c r="B436" s="758"/>
      <c r="C436" s="759" t="s">
        <v>844</v>
      </c>
      <c r="D436" s="1062" t="s">
        <v>472</v>
      </c>
      <c r="E436" s="1063" t="s">
        <v>845</v>
      </c>
      <c r="F436" s="1063">
        <v>97609.7</v>
      </c>
      <c r="G436" s="1068">
        <f t="shared" si="111"/>
        <v>1</v>
      </c>
      <c r="H436" s="1067">
        <v>0</v>
      </c>
      <c r="I436" s="1067">
        <v>0</v>
      </c>
      <c r="J436" s="1061"/>
    </row>
    <row r="437" spans="1:10" ht="15" x14ac:dyDescent="0.2">
      <c r="A437" s="757"/>
      <c r="B437" s="1078" t="s">
        <v>846</v>
      </c>
      <c r="C437" s="1079"/>
      <c r="D437" s="1080" t="s">
        <v>68</v>
      </c>
      <c r="E437" s="1081">
        <f>E438+E439+E440+E441</f>
        <v>1560155</v>
      </c>
      <c r="F437" s="1081">
        <f t="shared" ref="F437:I437" si="112">F438+F439+F440+F441</f>
        <v>1401547.07</v>
      </c>
      <c r="G437" s="1082">
        <f>F437/E437</f>
        <v>0.89833835099717663</v>
      </c>
      <c r="H437" s="1083">
        <f t="shared" si="112"/>
        <v>112220.96</v>
      </c>
      <c r="I437" s="1083">
        <f t="shared" si="112"/>
        <v>0</v>
      </c>
      <c r="J437" s="1061"/>
    </row>
    <row r="438" spans="1:10" ht="33.75" x14ac:dyDescent="0.2">
      <c r="A438" s="758"/>
      <c r="B438" s="758"/>
      <c r="C438" s="759" t="s">
        <v>670</v>
      </c>
      <c r="D438" s="1062" t="s">
        <v>671</v>
      </c>
      <c r="E438" s="1063" t="s">
        <v>580</v>
      </c>
      <c r="F438" s="1063">
        <v>1773.31</v>
      </c>
      <c r="G438" s="1068">
        <f>F438/E438</f>
        <v>5.9110333333333334E-2</v>
      </c>
      <c r="H438" s="1067">
        <v>0</v>
      </c>
      <c r="I438" s="1067">
        <v>0</v>
      </c>
      <c r="J438" s="1061"/>
    </row>
    <row r="439" spans="1:10" x14ac:dyDescent="0.2">
      <c r="A439" s="758"/>
      <c r="B439" s="758"/>
      <c r="C439" s="759" t="s">
        <v>222</v>
      </c>
      <c r="D439" s="1062" t="s">
        <v>14</v>
      </c>
      <c r="E439" s="1063" t="s">
        <v>536</v>
      </c>
      <c r="F439" s="1063">
        <v>24135.21</v>
      </c>
      <c r="G439" s="1068">
        <f t="shared" ref="G439:G441" si="113">F439/E439</f>
        <v>0.96540839999999994</v>
      </c>
      <c r="H439" s="1067">
        <v>0</v>
      </c>
      <c r="I439" s="1067">
        <v>0</v>
      </c>
      <c r="J439" s="1061"/>
    </row>
    <row r="440" spans="1:10" x14ac:dyDescent="0.2">
      <c r="A440" s="758"/>
      <c r="B440" s="758"/>
      <c r="C440" s="759" t="s">
        <v>241</v>
      </c>
      <c r="D440" s="1062" t="s">
        <v>15</v>
      </c>
      <c r="E440" s="1063" t="s">
        <v>847</v>
      </c>
      <c r="F440" s="1063">
        <v>1375638.55</v>
      </c>
      <c r="G440" s="1068">
        <f t="shared" si="113"/>
        <v>0.91516746443314234</v>
      </c>
      <c r="H440" s="1067">
        <v>112220.96</v>
      </c>
      <c r="I440" s="1067">
        <v>0</v>
      </c>
      <c r="J440" s="1061"/>
    </row>
    <row r="441" spans="1:10" x14ac:dyDescent="0.2">
      <c r="A441" s="758"/>
      <c r="B441" s="758"/>
      <c r="C441" s="759" t="s">
        <v>300</v>
      </c>
      <c r="D441" s="1062" t="s">
        <v>17</v>
      </c>
      <c r="E441" s="1063" t="s">
        <v>442</v>
      </c>
      <c r="F441" s="1063">
        <v>0</v>
      </c>
      <c r="G441" s="1068">
        <f t="shared" si="113"/>
        <v>0</v>
      </c>
      <c r="H441" s="1067">
        <v>0</v>
      </c>
      <c r="I441" s="1067">
        <v>0</v>
      </c>
      <c r="J441" s="1061"/>
    </row>
    <row r="442" spans="1:10" ht="15" x14ac:dyDescent="0.2">
      <c r="A442" s="757"/>
      <c r="B442" s="1078" t="s">
        <v>848</v>
      </c>
      <c r="C442" s="1079"/>
      <c r="D442" s="1080" t="s">
        <v>849</v>
      </c>
      <c r="E442" s="1081" t="str">
        <f>E443</f>
        <v>315 000,00</v>
      </c>
      <c r="F442" s="1081">
        <f t="shared" ref="F442:I442" si="114">F443</f>
        <v>293690.98</v>
      </c>
      <c r="G442" s="1082">
        <f>F442/E442</f>
        <v>0.93235231746031744</v>
      </c>
      <c r="H442" s="1083">
        <f t="shared" si="114"/>
        <v>1211.21</v>
      </c>
      <c r="I442" s="1083">
        <f t="shared" si="114"/>
        <v>0</v>
      </c>
      <c r="J442" s="1061"/>
    </row>
    <row r="443" spans="1:10" x14ac:dyDescent="0.2">
      <c r="A443" s="758"/>
      <c r="B443" s="758"/>
      <c r="C443" s="759" t="s">
        <v>241</v>
      </c>
      <c r="D443" s="1062" t="s">
        <v>15</v>
      </c>
      <c r="E443" s="1063" t="s">
        <v>850</v>
      </c>
      <c r="F443" s="1063">
        <v>293690.98</v>
      </c>
      <c r="G443" s="1068">
        <f>F443/E443</f>
        <v>0.93235231746031744</v>
      </c>
      <c r="H443" s="1067">
        <v>1211.21</v>
      </c>
      <c r="I443" s="1067">
        <v>0</v>
      </c>
      <c r="J443" s="1061"/>
    </row>
    <row r="444" spans="1:10" ht="15" x14ac:dyDescent="0.2">
      <c r="A444" s="757"/>
      <c r="B444" s="1078" t="s">
        <v>262</v>
      </c>
      <c r="C444" s="1079"/>
      <c r="D444" s="1080" t="s">
        <v>263</v>
      </c>
      <c r="E444" s="1081">
        <f>E445+E446+E447</f>
        <v>87843</v>
      </c>
      <c r="F444" s="1081">
        <f t="shared" ref="F444:I444" si="115">F445+F446+F447</f>
        <v>54092.85</v>
      </c>
      <c r="G444" s="1082">
        <f>F444/E444</f>
        <v>0.61579010279703561</v>
      </c>
      <c r="H444" s="1083">
        <f t="shared" si="115"/>
        <v>673.35</v>
      </c>
      <c r="I444" s="1083">
        <f t="shared" si="115"/>
        <v>9534.24</v>
      </c>
      <c r="J444" s="1061"/>
    </row>
    <row r="445" spans="1:10" x14ac:dyDescent="0.2">
      <c r="A445" s="758"/>
      <c r="B445" s="758"/>
      <c r="C445" s="759" t="s">
        <v>222</v>
      </c>
      <c r="D445" s="1062" t="s">
        <v>14</v>
      </c>
      <c r="E445" s="1063" t="s">
        <v>851</v>
      </c>
      <c r="F445" s="1063">
        <v>39005</v>
      </c>
      <c r="G445" s="1068">
        <f>F445/E445</f>
        <v>0.8238810383794859</v>
      </c>
      <c r="H445" s="1067">
        <v>536.5</v>
      </c>
      <c r="I445" s="1067">
        <v>9034.86</v>
      </c>
      <c r="J445" s="1061"/>
    </row>
    <row r="446" spans="1:10" x14ac:dyDescent="0.2">
      <c r="A446" s="758"/>
      <c r="B446" s="758"/>
      <c r="C446" s="759" t="s">
        <v>290</v>
      </c>
      <c r="D446" s="1062" t="s">
        <v>291</v>
      </c>
      <c r="E446" s="1063" t="s">
        <v>442</v>
      </c>
      <c r="F446" s="1063">
        <v>594.1</v>
      </c>
      <c r="G446" s="1068">
        <f t="shared" ref="G446:G447" si="116">F446/E446</f>
        <v>0.29705000000000004</v>
      </c>
      <c r="H446" s="1067">
        <v>136.85</v>
      </c>
      <c r="I446" s="1067">
        <v>0</v>
      </c>
      <c r="J446" s="1061"/>
    </row>
    <row r="447" spans="1:10" x14ac:dyDescent="0.2">
      <c r="A447" s="758"/>
      <c r="B447" s="758"/>
      <c r="C447" s="759" t="s">
        <v>241</v>
      </c>
      <c r="D447" s="1062" t="s">
        <v>15</v>
      </c>
      <c r="E447" s="1063" t="s">
        <v>852</v>
      </c>
      <c r="F447" s="1063">
        <v>14493.75</v>
      </c>
      <c r="G447" s="1068">
        <f t="shared" si="116"/>
        <v>0.37646103896103894</v>
      </c>
      <c r="H447" s="1067">
        <v>0</v>
      </c>
      <c r="I447" s="1067">
        <v>499.38</v>
      </c>
      <c r="J447" s="1061"/>
    </row>
    <row r="448" spans="1:10" ht="15" x14ac:dyDescent="0.2">
      <c r="A448" s="757"/>
      <c r="B448" s="1078" t="s">
        <v>853</v>
      </c>
      <c r="C448" s="1079"/>
      <c r="D448" s="1080" t="s">
        <v>70</v>
      </c>
      <c r="E448" s="1081">
        <f>E449+E450+E451</f>
        <v>85000</v>
      </c>
      <c r="F448" s="1081">
        <f t="shared" ref="F448:I448" si="117">F449+F450+F451</f>
        <v>81905.960000000006</v>
      </c>
      <c r="G448" s="1082">
        <f>F448/E448</f>
        <v>0.96359952941176474</v>
      </c>
      <c r="H448" s="1083">
        <f t="shared" si="117"/>
        <v>0</v>
      </c>
      <c r="I448" s="1083">
        <f t="shared" si="117"/>
        <v>0</v>
      </c>
      <c r="J448" s="1061"/>
    </row>
    <row r="449" spans="1:10" ht="33.75" x14ac:dyDescent="0.2">
      <c r="A449" s="758"/>
      <c r="B449" s="758"/>
      <c r="C449" s="759" t="s">
        <v>440</v>
      </c>
      <c r="D449" s="1062" t="s">
        <v>441</v>
      </c>
      <c r="E449" s="1063" t="s">
        <v>854</v>
      </c>
      <c r="F449" s="1063">
        <v>80000</v>
      </c>
      <c r="G449" s="1068">
        <f>F449/E449</f>
        <v>1</v>
      </c>
      <c r="H449" s="1067">
        <v>0</v>
      </c>
      <c r="I449" s="1067">
        <v>0</v>
      </c>
      <c r="J449" s="1061"/>
    </row>
    <row r="450" spans="1:10" x14ac:dyDescent="0.2">
      <c r="A450" s="758"/>
      <c r="B450" s="758"/>
      <c r="C450" s="759" t="s">
        <v>222</v>
      </c>
      <c r="D450" s="1062" t="s">
        <v>14</v>
      </c>
      <c r="E450" s="1063" t="s">
        <v>666</v>
      </c>
      <c r="F450" s="1063">
        <v>216.96</v>
      </c>
      <c r="G450" s="1068">
        <f t="shared" ref="G450:G451" si="118">F450/E450</f>
        <v>0.21696000000000001</v>
      </c>
      <c r="H450" s="1067">
        <v>0</v>
      </c>
      <c r="I450" s="1067">
        <v>0</v>
      </c>
      <c r="J450" s="1061"/>
    </row>
    <row r="451" spans="1:10" x14ac:dyDescent="0.2">
      <c r="A451" s="758"/>
      <c r="B451" s="758"/>
      <c r="C451" s="759" t="s">
        <v>241</v>
      </c>
      <c r="D451" s="1062" t="s">
        <v>15</v>
      </c>
      <c r="E451" s="1063" t="s">
        <v>457</v>
      </c>
      <c r="F451" s="1063">
        <v>1689</v>
      </c>
      <c r="G451" s="1068">
        <f t="shared" si="118"/>
        <v>0.42225000000000001</v>
      </c>
      <c r="H451" s="1067">
        <v>0</v>
      </c>
      <c r="I451" s="1067">
        <v>0</v>
      </c>
      <c r="J451" s="1061"/>
    </row>
    <row r="452" spans="1:10" ht="15" x14ac:dyDescent="0.2">
      <c r="A452" s="757"/>
      <c r="B452" s="1078" t="s">
        <v>175</v>
      </c>
      <c r="C452" s="1079"/>
      <c r="D452" s="1080" t="s">
        <v>855</v>
      </c>
      <c r="E452" s="1081">
        <f>E453+E454+E455+E456</f>
        <v>892617</v>
      </c>
      <c r="F452" s="1081">
        <f t="shared" ref="F452:I452" si="119">F453+F454+F455+F456</f>
        <v>644326.63</v>
      </c>
      <c r="G452" s="1082">
        <f>F452/E452</f>
        <v>0.72183997167878278</v>
      </c>
      <c r="H452" s="1083">
        <f t="shared" si="119"/>
        <v>107867.09</v>
      </c>
      <c r="I452" s="1083">
        <f t="shared" si="119"/>
        <v>0</v>
      </c>
      <c r="J452" s="1061"/>
    </row>
    <row r="453" spans="1:10" x14ac:dyDescent="0.2">
      <c r="A453" s="758"/>
      <c r="B453" s="758"/>
      <c r="C453" s="759" t="s">
        <v>222</v>
      </c>
      <c r="D453" s="1062" t="s">
        <v>14</v>
      </c>
      <c r="E453" s="1063" t="s">
        <v>699</v>
      </c>
      <c r="F453" s="1063">
        <v>8309.8799999999992</v>
      </c>
      <c r="G453" s="1068">
        <f>F453/E453</f>
        <v>0.92331999999999992</v>
      </c>
      <c r="H453" s="1067">
        <v>0</v>
      </c>
      <c r="I453" s="1067">
        <v>0</v>
      </c>
      <c r="J453" s="1061"/>
    </row>
    <row r="454" spans="1:10" x14ac:dyDescent="0.2">
      <c r="A454" s="758"/>
      <c r="B454" s="758"/>
      <c r="C454" s="759" t="s">
        <v>290</v>
      </c>
      <c r="D454" s="1062" t="s">
        <v>291</v>
      </c>
      <c r="E454" s="1063" t="s">
        <v>856</v>
      </c>
      <c r="F454" s="1063">
        <v>380873.97</v>
      </c>
      <c r="G454" s="1068">
        <f t="shared" ref="G454:G456" si="120">F454/E454</f>
        <v>0.69249812727272719</v>
      </c>
      <c r="H454" s="1067">
        <v>79050.289999999994</v>
      </c>
      <c r="I454" s="1067">
        <v>0</v>
      </c>
      <c r="J454" s="1061"/>
    </row>
    <row r="455" spans="1:10" x14ac:dyDescent="0.2">
      <c r="A455" s="758"/>
      <c r="B455" s="758"/>
      <c r="C455" s="759" t="s">
        <v>241</v>
      </c>
      <c r="D455" s="1062" t="s">
        <v>15</v>
      </c>
      <c r="E455" s="1063" t="s">
        <v>857</v>
      </c>
      <c r="F455" s="1063">
        <v>255142.78</v>
      </c>
      <c r="G455" s="1068">
        <f t="shared" si="120"/>
        <v>0.7811680959656111</v>
      </c>
      <c r="H455" s="1067">
        <v>28816.799999999999</v>
      </c>
      <c r="I455" s="1067">
        <v>0</v>
      </c>
      <c r="J455" s="1061"/>
    </row>
    <row r="456" spans="1:10" x14ac:dyDescent="0.2">
      <c r="A456" s="758"/>
      <c r="B456" s="758"/>
      <c r="C456" s="759" t="s">
        <v>107</v>
      </c>
      <c r="D456" s="1062" t="s">
        <v>227</v>
      </c>
      <c r="E456" s="1063" t="s">
        <v>858</v>
      </c>
      <c r="F456" s="1063">
        <v>0</v>
      </c>
      <c r="G456" s="1068">
        <f t="shared" si="120"/>
        <v>0</v>
      </c>
      <c r="H456" s="1067">
        <v>0</v>
      </c>
      <c r="I456" s="1067">
        <v>0</v>
      </c>
      <c r="J456" s="1061"/>
    </row>
    <row r="457" spans="1:10" ht="22.5" x14ac:dyDescent="0.2">
      <c r="A457" s="757"/>
      <c r="B457" s="1078" t="s">
        <v>859</v>
      </c>
      <c r="C457" s="1079"/>
      <c r="D457" s="1080" t="s">
        <v>406</v>
      </c>
      <c r="E457" s="1081" t="str">
        <f>E458</f>
        <v>10 000,00</v>
      </c>
      <c r="F457" s="1081">
        <f t="shared" ref="F457:I457" si="121">F458</f>
        <v>6787</v>
      </c>
      <c r="G457" s="1082">
        <f>F457/E457</f>
        <v>0.67869999999999997</v>
      </c>
      <c r="H457" s="1083">
        <f t="shared" si="121"/>
        <v>0</v>
      </c>
      <c r="I457" s="1083">
        <f t="shared" si="121"/>
        <v>0</v>
      </c>
      <c r="J457" s="1061"/>
    </row>
    <row r="458" spans="1:10" x14ac:dyDescent="0.2">
      <c r="A458" s="758"/>
      <c r="B458" s="758"/>
      <c r="C458" s="759" t="s">
        <v>300</v>
      </c>
      <c r="D458" s="1062" t="s">
        <v>17</v>
      </c>
      <c r="E458" s="1063" t="s">
        <v>445</v>
      </c>
      <c r="F458" s="1063">
        <v>6787</v>
      </c>
      <c r="G458" s="1068">
        <f>F458/E458</f>
        <v>0.67869999999999997</v>
      </c>
      <c r="H458" s="1067">
        <v>0</v>
      </c>
      <c r="I458" s="1067">
        <v>0</v>
      </c>
      <c r="J458" s="1061"/>
    </row>
    <row r="459" spans="1:10" ht="15" x14ac:dyDescent="0.2">
      <c r="A459" s="757"/>
      <c r="B459" s="1078" t="s">
        <v>178</v>
      </c>
      <c r="C459" s="1079"/>
      <c r="D459" s="1080" t="s">
        <v>9</v>
      </c>
      <c r="E459" s="1081">
        <f>E460+E461+E462+E463+E464+E465</f>
        <v>2369213</v>
      </c>
      <c r="F459" s="1081">
        <f t="shared" ref="F459:I459" si="122">F460+F461+F462+F463+F464+F465</f>
        <v>2349172.04</v>
      </c>
      <c r="G459" s="1082">
        <f>F459/E459</f>
        <v>0.99154108980492683</v>
      </c>
      <c r="H459" s="1083">
        <f t="shared" si="122"/>
        <v>2152.0100000000002</v>
      </c>
      <c r="I459" s="1083">
        <f t="shared" si="122"/>
        <v>0</v>
      </c>
      <c r="J459" s="1061"/>
    </row>
    <row r="460" spans="1:10" x14ac:dyDescent="0.2">
      <c r="A460" s="758"/>
      <c r="B460" s="758"/>
      <c r="C460" s="759" t="s">
        <v>222</v>
      </c>
      <c r="D460" s="1062" t="s">
        <v>14</v>
      </c>
      <c r="E460" s="1063" t="s">
        <v>442</v>
      </c>
      <c r="F460" s="1063">
        <v>396</v>
      </c>
      <c r="G460" s="1068">
        <f>F460/E460</f>
        <v>0.19800000000000001</v>
      </c>
      <c r="H460" s="1067">
        <v>0</v>
      </c>
      <c r="I460" s="1067">
        <v>0</v>
      </c>
      <c r="J460" s="1061"/>
    </row>
    <row r="461" spans="1:10" x14ac:dyDescent="0.2">
      <c r="A461" s="758"/>
      <c r="B461" s="758"/>
      <c r="C461" s="759" t="s">
        <v>290</v>
      </c>
      <c r="D461" s="1062" t="s">
        <v>291</v>
      </c>
      <c r="E461" s="1063" t="s">
        <v>860</v>
      </c>
      <c r="F461" s="1063">
        <v>24127.48</v>
      </c>
      <c r="G461" s="1068">
        <f t="shared" ref="G461:G465" si="123">F461/E461</f>
        <v>0.7096317647058823</v>
      </c>
      <c r="H461" s="1067">
        <v>2152.0100000000002</v>
      </c>
      <c r="I461" s="1067">
        <v>0</v>
      </c>
      <c r="J461" s="1061"/>
    </row>
    <row r="462" spans="1:10" x14ac:dyDescent="0.2">
      <c r="A462" s="758"/>
      <c r="B462" s="758"/>
      <c r="C462" s="759" t="s">
        <v>241</v>
      </c>
      <c r="D462" s="1062" t="s">
        <v>15</v>
      </c>
      <c r="E462" s="1063" t="s">
        <v>764</v>
      </c>
      <c r="F462" s="1063">
        <v>0</v>
      </c>
      <c r="G462" s="1068">
        <f t="shared" si="123"/>
        <v>0</v>
      </c>
      <c r="H462" s="1067">
        <v>0</v>
      </c>
      <c r="I462" s="1067">
        <v>0</v>
      </c>
      <c r="J462" s="1061"/>
    </row>
    <row r="463" spans="1:10" x14ac:dyDescent="0.2">
      <c r="A463" s="758"/>
      <c r="B463" s="758"/>
      <c r="C463" s="759" t="s">
        <v>107</v>
      </c>
      <c r="D463" s="1062" t="s">
        <v>227</v>
      </c>
      <c r="E463" s="1063" t="s">
        <v>479</v>
      </c>
      <c r="F463" s="1063">
        <v>46691</v>
      </c>
      <c r="G463" s="1068">
        <f t="shared" si="123"/>
        <v>0.93381999999999998</v>
      </c>
      <c r="H463" s="1067">
        <v>0</v>
      </c>
      <c r="I463" s="1067">
        <v>0</v>
      </c>
      <c r="J463" s="1061"/>
    </row>
    <row r="464" spans="1:10" x14ac:dyDescent="0.2">
      <c r="A464" s="758"/>
      <c r="B464" s="758"/>
      <c r="C464" s="759" t="s">
        <v>130</v>
      </c>
      <c r="D464" s="1062" t="s">
        <v>227</v>
      </c>
      <c r="E464" s="1063" t="s">
        <v>861</v>
      </c>
      <c r="F464" s="1063">
        <v>981827.84</v>
      </c>
      <c r="G464" s="1068">
        <f t="shared" si="123"/>
        <v>0.99812624342895129</v>
      </c>
      <c r="H464" s="1067">
        <v>0</v>
      </c>
      <c r="I464" s="1067">
        <v>0</v>
      </c>
      <c r="J464" s="1061"/>
    </row>
    <row r="465" spans="1:10" x14ac:dyDescent="0.2">
      <c r="A465" s="758"/>
      <c r="B465" s="758"/>
      <c r="C465" s="759" t="s">
        <v>132</v>
      </c>
      <c r="D465" s="1062" t="s">
        <v>227</v>
      </c>
      <c r="E465" s="1063" t="s">
        <v>862</v>
      </c>
      <c r="F465" s="1063">
        <v>1296129.72</v>
      </c>
      <c r="G465" s="1068">
        <f t="shared" si="123"/>
        <v>0.99999052572943392</v>
      </c>
      <c r="H465" s="1067">
        <v>0</v>
      </c>
      <c r="I465" s="1067">
        <v>0</v>
      </c>
      <c r="J465" s="1061"/>
    </row>
    <row r="466" spans="1:10" ht="18" customHeight="1" x14ac:dyDescent="0.2">
      <c r="A466" s="1074" t="s">
        <v>181</v>
      </c>
      <c r="B466" s="1074"/>
      <c r="C466" s="1074"/>
      <c r="D466" s="1075" t="s">
        <v>51</v>
      </c>
      <c r="E466" s="1072">
        <f>E467+E471+E487+E490+E492+E494</f>
        <v>3009207.4599999995</v>
      </c>
      <c r="F466" s="1072">
        <f t="shared" ref="F466:I466" si="124">F467+F471+F487+F490+F492+F494</f>
        <v>2913272.99</v>
      </c>
      <c r="G466" s="1076">
        <f>F466/E466</f>
        <v>0.96811968889642486</v>
      </c>
      <c r="H466" s="1077">
        <f t="shared" si="124"/>
        <v>7184.29</v>
      </c>
      <c r="I466" s="1077">
        <f t="shared" si="124"/>
        <v>120907.63</v>
      </c>
      <c r="J466" s="1061"/>
    </row>
    <row r="467" spans="1:10" ht="15" x14ac:dyDescent="0.2">
      <c r="A467" s="757"/>
      <c r="B467" s="1078" t="s">
        <v>863</v>
      </c>
      <c r="C467" s="1079"/>
      <c r="D467" s="1080" t="s">
        <v>864</v>
      </c>
      <c r="E467" s="1081">
        <f>E468+E469+E470</f>
        <v>30733</v>
      </c>
      <c r="F467" s="1081">
        <f t="shared" ref="F467:I467" si="125">F468+F469+F470</f>
        <v>30732.14</v>
      </c>
      <c r="G467" s="1082">
        <f>F467/E467</f>
        <v>0.99997201705007643</v>
      </c>
      <c r="H467" s="1083">
        <f t="shared" si="125"/>
        <v>0</v>
      </c>
      <c r="I467" s="1083">
        <f t="shared" si="125"/>
        <v>0</v>
      </c>
      <c r="J467" s="1061"/>
    </row>
    <row r="468" spans="1:10" x14ac:dyDescent="0.2">
      <c r="A468" s="758"/>
      <c r="B468" s="758"/>
      <c r="C468" s="759" t="s">
        <v>277</v>
      </c>
      <c r="D468" s="1062" t="s">
        <v>25</v>
      </c>
      <c r="E468" s="1063" t="s">
        <v>511</v>
      </c>
      <c r="F468" s="1063">
        <v>1200</v>
      </c>
      <c r="G468" s="1068">
        <f>F468/E468</f>
        <v>1</v>
      </c>
      <c r="H468" s="1067">
        <v>0</v>
      </c>
      <c r="I468" s="1067">
        <v>0</v>
      </c>
      <c r="J468" s="1061"/>
    </row>
    <row r="469" spans="1:10" x14ac:dyDescent="0.2">
      <c r="A469" s="758"/>
      <c r="B469" s="758"/>
      <c r="C469" s="759" t="s">
        <v>222</v>
      </c>
      <c r="D469" s="1062" t="s">
        <v>14</v>
      </c>
      <c r="E469" s="1063" t="s">
        <v>865</v>
      </c>
      <c r="F469" s="1063">
        <v>7532.14</v>
      </c>
      <c r="G469" s="1068">
        <f t="shared" ref="G469:G470" si="126">F469/E469</f>
        <v>0.99988583565644507</v>
      </c>
      <c r="H469" s="1067">
        <v>0</v>
      </c>
      <c r="I469" s="1067">
        <v>0</v>
      </c>
      <c r="J469" s="1061"/>
    </row>
    <row r="470" spans="1:10" x14ac:dyDescent="0.2">
      <c r="A470" s="758"/>
      <c r="B470" s="758"/>
      <c r="C470" s="759" t="s">
        <v>241</v>
      </c>
      <c r="D470" s="1062" t="s">
        <v>15</v>
      </c>
      <c r="E470" s="1063" t="s">
        <v>866</v>
      </c>
      <c r="F470" s="1063">
        <v>22000</v>
      </c>
      <c r="G470" s="1068">
        <f t="shared" si="126"/>
        <v>1</v>
      </c>
      <c r="H470" s="1067">
        <v>0</v>
      </c>
      <c r="I470" s="1067">
        <v>0</v>
      </c>
      <c r="J470" s="1061"/>
    </row>
    <row r="471" spans="1:10" ht="15" x14ac:dyDescent="0.2">
      <c r="A471" s="757"/>
      <c r="B471" s="1078" t="s">
        <v>182</v>
      </c>
      <c r="C471" s="1079"/>
      <c r="D471" s="1080" t="s">
        <v>52</v>
      </c>
      <c r="E471" s="1081">
        <f>E472+E473+E474+E475+E476+E477+E478+E479+E480+E481+E482+E483+E484+E485+E486</f>
        <v>2149973.8899999997</v>
      </c>
      <c r="F471" s="1081">
        <f t="shared" ref="F471:I471" si="127">F472+F473+F474+F475+F476+F477+F478+F479+F480+F481+F482+F483+F484+F485+F486</f>
        <v>2065899.85</v>
      </c>
      <c r="G471" s="1082">
        <f>F471/E471</f>
        <v>0.96089532045433368</v>
      </c>
      <c r="H471" s="1083">
        <f t="shared" si="127"/>
        <v>6005.37</v>
      </c>
      <c r="I471" s="1083">
        <f t="shared" si="127"/>
        <v>63738.39</v>
      </c>
      <c r="J471" s="1061"/>
    </row>
    <row r="472" spans="1:10" x14ac:dyDescent="0.2">
      <c r="A472" s="758"/>
      <c r="B472" s="758"/>
      <c r="C472" s="759" t="s">
        <v>867</v>
      </c>
      <c r="D472" s="1062" t="s">
        <v>53</v>
      </c>
      <c r="E472" s="1063" t="s">
        <v>868</v>
      </c>
      <c r="F472" s="1063">
        <v>611096</v>
      </c>
      <c r="G472" s="1068">
        <f>F472/E472</f>
        <v>1</v>
      </c>
      <c r="H472" s="1067">
        <v>0</v>
      </c>
      <c r="I472" s="1067">
        <v>0</v>
      </c>
      <c r="J472" s="1061"/>
    </row>
    <row r="473" spans="1:10" x14ac:dyDescent="0.2">
      <c r="A473" s="758"/>
      <c r="B473" s="758"/>
      <c r="C473" s="759" t="s">
        <v>272</v>
      </c>
      <c r="D473" s="1062" t="s">
        <v>12</v>
      </c>
      <c r="E473" s="1063" t="s">
        <v>869</v>
      </c>
      <c r="F473" s="1063">
        <v>540.78</v>
      </c>
      <c r="G473" s="1068">
        <f t="shared" ref="G473:G486" si="128">F473/E473</f>
        <v>0.9487368421052631</v>
      </c>
      <c r="H473" s="1067">
        <v>0</v>
      </c>
      <c r="I473" s="1067">
        <v>540.78</v>
      </c>
      <c r="J473" s="1061"/>
    </row>
    <row r="474" spans="1:10" x14ac:dyDescent="0.2">
      <c r="A474" s="758"/>
      <c r="B474" s="758"/>
      <c r="C474" s="759" t="s">
        <v>276</v>
      </c>
      <c r="D474" s="1062" t="s">
        <v>13</v>
      </c>
      <c r="E474" s="1063" t="s">
        <v>870</v>
      </c>
      <c r="F474" s="1063">
        <v>0</v>
      </c>
      <c r="G474" s="1068">
        <f t="shared" si="128"/>
        <v>0</v>
      </c>
      <c r="H474" s="1067">
        <v>0</v>
      </c>
      <c r="I474" s="1067">
        <v>0</v>
      </c>
      <c r="J474" s="1061"/>
    </row>
    <row r="475" spans="1:10" x14ac:dyDescent="0.2">
      <c r="A475" s="758"/>
      <c r="B475" s="758"/>
      <c r="C475" s="759" t="s">
        <v>277</v>
      </c>
      <c r="D475" s="1062" t="s">
        <v>25</v>
      </c>
      <c r="E475" s="1063" t="s">
        <v>871</v>
      </c>
      <c r="F475" s="1063">
        <v>3145.81</v>
      </c>
      <c r="G475" s="1068">
        <f t="shared" si="128"/>
        <v>0.9564639708117969</v>
      </c>
      <c r="H475" s="1067">
        <v>0</v>
      </c>
      <c r="I475" s="1067">
        <v>3145.81</v>
      </c>
      <c r="J475" s="1061"/>
    </row>
    <row r="476" spans="1:10" x14ac:dyDescent="0.2">
      <c r="A476" s="758"/>
      <c r="B476" s="758"/>
      <c r="C476" s="759" t="s">
        <v>222</v>
      </c>
      <c r="D476" s="1062" t="s">
        <v>14</v>
      </c>
      <c r="E476" s="1063" t="s">
        <v>872</v>
      </c>
      <c r="F476" s="1063">
        <v>57582</v>
      </c>
      <c r="G476" s="1068">
        <f t="shared" si="128"/>
        <v>0.9070459808137612</v>
      </c>
      <c r="H476" s="1067">
        <v>0</v>
      </c>
      <c r="I476" s="1067">
        <v>48536.84</v>
      </c>
      <c r="J476" s="1061"/>
    </row>
    <row r="477" spans="1:10" x14ac:dyDescent="0.2">
      <c r="A477" s="758"/>
      <c r="B477" s="758"/>
      <c r="C477" s="759" t="s">
        <v>290</v>
      </c>
      <c r="D477" s="1062" t="s">
        <v>291</v>
      </c>
      <c r="E477" s="1063" t="s">
        <v>873</v>
      </c>
      <c r="F477" s="1063">
        <v>41603.24</v>
      </c>
      <c r="G477" s="1068">
        <f t="shared" si="128"/>
        <v>0.93314241290937872</v>
      </c>
      <c r="H477" s="1067">
        <v>6005.37</v>
      </c>
      <c r="I477" s="1067">
        <v>3704.55</v>
      </c>
      <c r="J477" s="1061"/>
    </row>
    <row r="478" spans="1:10" x14ac:dyDescent="0.2">
      <c r="A478" s="758"/>
      <c r="B478" s="758"/>
      <c r="C478" s="759" t="s">
        <v>447</v>
      </c>
      <c r="D478" s="1062" t="s">
        <v>33</v>
      </c>
      <c r="E478" s="1063" t="s">
        <v>874</v>
      </c>
      <c r="F478" s="1063">
        <v>0</v>
      </c>
      <c r="G478" s="1068">
        <f t="shared" si="128"/>
        <v>0</v>
      </c>
      <c r="H478" s="1067">
        <v>0</v>
      </c>
      <c r="I478" s="1067">
        <v>0</v>
      </c>
      <c r="J478" s="1061"/>
    </row>
    <row r="479" spans="1:10" x14ac:dyDescent="0.2">
      <c r="A479" s="758"/>
      <c r="B479" s="758"/>
      <c r="C479" s="759" t="s">
        <v>241</v>
      </c>
      <c r="D479" s="1062" t="s">
        <v>15</v>
      </c>
      <c r="E479" s="1063" t="s">
        <v>875</v>
      </c>
      <c r="F479" s="1063">
        <v>11261.57</v>
      </c>
      <c r="G479" s="1068">
        <f t="shared" si="128"/>
        <v>0.73237409604078874</v>
      </c>
      <c r="H479" s="1067">
        <v>0</v>
      </c>
      <c r="I479" s="1067">
        <v>5504.77</v>
      </c>
      <c r="J479" s="1061"/>
    </row>
    <row r="480" spans="1:10" x14ac:dyDescent="0.2">
      <c r="A480" s="758"/>
      <c r="B480" s="758"/>
      <c r="C480" s="759" t="s">
        <v>298</v>
      </c>
      <c r="D480" s="1062" t="s">
        <v>299</v>
      </c>
      <c r="E480" s="1063" t="s">
        <v>876</v>
      </c>
      <c r="F480" s="1063">
        <v>1313.64</v>
      </c>
      <c r="G480" s="1068">
        <f t="shared" si="128"/>
        <v>0.99142641509433971</v>
      </c>
      <c r="H480" s="1067">
        <v>0</v>
      </c>
      <c r="I480" s="1067">
        <v>1313.64</v>
      </c>
      <c r="J480" s="1061"/>
    </row>
    <row r="481" spans="1:10" x14ac:dyDescent="0.2">
      <c r="A481" s="758"/>
      <c r="B481" s="758"/>
      <c r="C481" s="759" t="s">
        <v>300</v>
      </c>
      <c r="D481" s="1062" t="s">
        <v>17</v>
      </c>
      <c r="E481" s="1063" t="s">
        <v>457</v>
      </c>
      <c r="F481" s="1063">
        <v>992</v>
      </c>
      <c r="G481" s="1068">
        <f t="shared" si="128"/>
        <v>0.248</v>
      </c>
      <c r="H481" s="1067">
        <v>0</v>
      </c>
      <c r="I481" s="1067">
        <v>992</v>
      </c>
      <c r="J481" s="1061"/>
    </row>
    <row r="482" spans="1:10" x14ac:dyDescent="0.2">
      <c r="A482" s="758"/>
      <c r="B482" s="758"/>
      <c r="C482" s="759" t="s">
        <v>107</v>
      </c>
      <c r="D482" s="1062" t="s">
        <v>227</v>
      </c>
      <c r="E482" s="1063" t="s">
        <v>877</v>
      </c>
      <c r="F482" s="1063">
        <v>112225.87</v>
      </c>
      <c r="G482" s="1068">
        <f t="shared" si="128"/>
        <v>0.96723026012323909</v>
      </c>
      <c r="H482" s="1067">
        <v>0</v>
      </c>
      <c r="I482" s="1067">
        <v>0</v>
      </c>
      <c r="J482" s="1061"/>
    </row>
    <row r="483" spans="1:10" x14ac:dyDescent="0.2">
      <c r="A483" s="758"/>
      <c r="B483" s="758"/>
      <c r="C483" s="759" t="s">
        <v>130</v>
      </c>
      <c r="D483" s="1062" t="s">
        <v>227</v>
      </c>
      <c r="E483" s="1063" t="s">
        <v>878</v>
      </c>
      <c r="F483" s="1063">
        <v>772321</v>
      </c>
      <c r="G483" s="1068">
        <f t="shared" si="128"/>
        <v>1</v>
      </c>
      <c r="H483" s="1067">
        <v>0</v>
      </c>
      <c r="I483" s="1067">
        <v>0</v>
      </c>
      <c r="J483" s="1061"/>
    </row>
    <row r="484" spans="1:10" x14ac:dyDescent="0.2">
      <c r="A484" s="758"/>
      <c r="B484" s="758"/>
      <c r="C484" s="759" t="s">
        <v>132</v>
      </c>
      <c r="D484" s="1062" t="s">
        <v>227</v>
      </c>
      <c r="E484" s="1063" t="s">
        <v>879</v>
      </c>
      <c r="F484" s="1063">
        <v>441114.97</v>
      </c>
      <c r="G484" s="1068">
        <f t="shared" si="128"/>
        <v>0.99999768768300601</v>
      </c>
      <c r="H484" s="1067">
        <v>0</v>
      </c>
      <c r="I484" s="1067">
        <v>0</v>
      </c>
      <c r="J484" s="1061"/>
    </row>
    <row r="485" spans="1:10" x14ac:dyDescent="0.2">
      <c r="A485" s="758"/>
      <c r="B485" s="758"/>
      <c r="C485" s="759" t="s">
        <v>143</v>
      </c>
      <c r="D485" s="1062" t="s">
        <v>474</v>
      </c>
      <c r="E485" s="1063" t="s">
        <v>880</v>
      </c>
      <c r="F485" s="1063">
        <v>3999</v>
      </c>
      <c r="G485" s="1068">
        <f t="shared" si="128"/>
        <v>0.49987500000000001</v>
      </c>
      <c r="H485" s="1067">
        <v>0</v>
      </c>
      <c r="I485" s="1067">
        <v>0</v>
      </c>
      <c r="J485" s="1061"/>
    </row>
    <row r="486" spans="1:10" ht="33.75" x14ac:dyDescent="0.2">
      <c r="A486" s="758"/>
      <c r="B486" s="758"/>
      <c r="C486" s="759" t="s">
        <v>205</v>
      </c>
      <c r="D486" s="1062" t="s">
        <v>881</v>
      </c>
      <c r="E486" s="1063" t="s">
        <v>882</v>
      </c>
      <c r="F486" s="1063">
        <v>8703.9699999999993</v>
      </c>
      <c r="G486" s="1068">
        <f t="shared" si="128"/>
        <v>0.99999655330882342</v>
      </c>
      <c r="H486" s="1067">
        <v>0</v>
      </c>
      <c r="I486" s="1067">
        <v>0</v>
      </c>
      <c r="J486" s="1061"/>
    </row>
    <row r="487" spans="1:10" ht="15" x14ac:dyDescent="0.2">
      <c r="A487" s="757"/>
      <c r="B487" s="1078" t="s">
        <v>302</v>
      </c>
      <c r="C487" s="1079"/>
      <c r="D487" s="1080" t="s">
        <v>54</v>
      </c>
      <c r="E487" s="1081">
        <f>E488+E489</f>
        <v>286179</v>
      </c>
      <c r="F487" s="1081">
        <f t="shared" ref="F487:I487" si="129">F488+F489</f>
        <v>286179</v>
      </c>
      <c r="G487" s="1082">
        <f t="shared" ref="G487:G495" si="130">F487/E487</f>
        <v>1</v>
      </c>
      <c r="H487" s="1083">
        <f t="shared" si="129"/>
        <v>0</v>
      </c>
      <c r="I487" s="1083">
        <f t="shared" si="129"/>
        <v>179</v>
      </c>
      <c r="J487" s="1061"/>
    </row>
    <row r="488" spans="1:10" x14ac:dyDescent="0.2">
      <c r="A488" s="758"/>
      <c r="B488" s="758"/>
      <c r="C488" s="759" t="s">
        <v>867</v>
      </c>
      <c r="D488" s="1062" t="s">
        <v>53</v>
      </c>
      <c r="E488" s="1063" t="s">
        <v>883</v>
      </c>
      <c r="F488" s="1063">
        <v>286000</v>
      </c>
      <c r="G488" s="1068">
        <f t="shared" si="130"/>
        <v>1</v>
      </c>
      <c r="H488" s="1067">
        <v>0</v>
      </c>
      <c r="I488" s="1067">
        <v>0</v>
      </c>
      <c r="J488" s="1061"/>
    </row>
    <row r="489" spans="1:10" x14ac:dyDescent="0.2">
      <c r="A489" s="758"/>
      <c r="B489" s="758"/>
      <c r="C489" s="759" t="s">
        <v>222</v>
      </c>
      <c r="D489" s="1062" t="s">
        <v>14</v>
      </c>
      <c r="E489" s="1063" t="s">
        <v>884</v>
      </c>
      <c r="F489" s="1063">
        <v>179</v>
      </c>
      <c r="G489" s="1068">
        <f t="shared" si="130"/>
        <v>1</v>
      </c>
      <c r="H489" s="1067">
        <v>0</v>
      </c>
      <c r="I489" s="1067">
        <v>179</v>
      </c>
      <c r="J489" s="1061"/>
    </row>
    <row r="490" spans="1:10" ht="15" x14ac:dyDescent="0.2">
      <c r="A490" s="757"/>
      <c r="B490" s="1078" t="s">
        <v>885</v>
      </c>
      <c r="C490" s="1079"/>
      <c r="D490" s="1080" t="s">
        <v>55</v>
      </c>
      <c r="E490" s="1081" t="str">
        <f>E491</f>
        <v>365 500,00</v>
      </c>
      <c r="F490" s="1081">
        <f t="shared" ref="F490:I490" si="131">F491</f>
        <v>365500</v>
      </c>
      <c r="G490" s="1082">
        <f t="shared" si="130"/>
        <v>1</v>
      </c>
      <c r="H490" s="1083">
        <f t="shared" si="131"/>
        <v>0</v>
      </c>
      <c r="I490" s="1083">
        <f t="shared" si="131"/>
        <v>0</v>
      </c>
      <c r="J490" s="1061"/>
    </row>
    <row r="491" spans="1:10" x14ac:dyDescent="0.2">
      <c r="A491" s="758"/>
      <c r="B491" s="758"/>
      <c r="C491" s="759" t="s">
        <v>867</v>
      </c>
      <c r="D491" s="1062" t="s">
        <v>53</v>
      </c>
      <c r="E491" s="1063" t="s">
        <v>886</v>
      </c>
      <c r="F491" s="1063">
        <v>365500</v>
      </c>
      <c r="G491" s="1068">
        <f t="shared" si="130"/>
        <v>1</v>
      </c>
      <c r="H491" s="1067">
        <v>0</v>
      </c>
      <c r="I491" s="1067">
        <v>0</v>
      </c>
      <c r="J491" s="1061"/>
    </row>
    <row r="492" spans="1:10" ht="15" x14ac:dyDescent="0.2">
      <c r="A492" s="757"/>
      <c r="B492" s="1078" t="s">
        <v>887</v>
      </c>
      <c r="C492" s="1079"/>
      <c r="D492" s="1080" t="s">
        <v>90</v>
      </c>
      <c r="E492" s="1081" t="str">
        <f>E493</f>
        <v>93 000,00</v>
      </c>
      <c r="F492" s="1081">
        <f t="shared" ref="F492:I492" si="132">F493</f>
        <v>92989.09</v>
      </c>
      <c r="G492" s="1082">
        <f t="shared" si="130"/>
        <v>0.99988268817204295</v>
      </c>
      <c r="H492" s="1083">
        <f t="shared" si="132"/>
        <v>0</v>
      </c>
      <c r="I492" s="1083">
        <f t="shared" si="132"/>
        <v>0</v>
      </c>
      <c r="J492" s="1061"/>
    </row>
    <row r="493" spans="1:10" ht="33.75" x14ac:dyDescent="0.2">
      <c r="A493" s="758"/>
      <c r="B493" s="758"/>
      <c r="C493" s="759" t="s">
        <v>889</v>
      </c>
      <c r="D493" s="1062" t="s">
        <v>890</v>
      </c>
      <c r="E493" s="1063" t="s">
        <v>888</v>
      </c>
      <c r="F493" s="1063">
        <v>92989.09</v>
      </c>
      <c r="G493" s="1068">
        <f t="shared" si="130"/>
        <v>0.99988268817204295</v>
      </c>
      <c r="H493" s="1067">
        <v>0</v>
      </c>
      <c r="I493" s="1067">
        <v>0</v>
      </c>
      <c r="J493" s="1061"/>
    </row>
    <row r="494" spans="1:10" ht="15" x14ac:dyDescent="0.2">
      <c r="A494" s="757"/>
      <c r="B494" s="1078" t="s">
        <v>207</v>
      </c>
      <c r="C494" s="1079"/>
      <c r="D494" s="1080" t="s">
        <v>9</v>
      </c>
      <c r="E494" s="1081">
        <f>E495+E496+E497+E498+E499</f>
        <v>83821.570000000007</v>
      </c>
      <c r="F494" s="1081">
        <f t="shared" ref="F494:I494" si="133">F495+F496+F497+F498+F499</f>
        <v>71972.91</v>
      </c>
      <c r="G494" s="1082">
        <f t="shared" si="130"/>
        <v>0.85864426065987542</v>
      </c>
      <c r="H494" s="1083">
        <f t="shared" si="133"/>
        <v>1178.92</v>
      </c>
      <c r="I494" s="1083">
        <f t="shared" si="133"/>
        <v>56990.240000000005</v>
      </c>
      <c r="J494" s="1061"/>
    </row>
    <row r="495" spans="1:10" x14ac:dyDescent="0.2">
      <c r="A495" s="758"/>
      <c r="B495" s="758"/>
      <c r="C495" s="759" t="s">
        <v>272</v>
      </c>
      <c r="D495" s="1062" t="s">
        <v>12</v>
      </c>
      <c r="E495" s="1063" t="s">
        <v>891</v>
      </c>
      <c r="F495" s="1063">
        <v>60.17</v>
      </c>
      <c r="G495" s="1068">
        <f t="shared" si="130"/>
        <v>0.63336842105263158</v>
      </c>
      <c r="H495" s="1067">
        <v>0</v>
      </c>
      <c r="I495" s="1067">
        <v>60.17</v>
      </c>
      <c r="J495" s="1061"/>
    </row>
    <row r="496" spans="1:10" x14ac:dyDescent="0.2">
      <c r="A496" s="758"/>
      <c r="B496" s="758"/>
      <c r="C496" s="759" t="s">
        <v>277</v>
      </c>
      <c r="D496" s="1062" t="s">
        <v>25</v>
      </c>
      <c r="E496" s="1063" t="s">
        <v>736</v>
      </c>
      <c r="F496" s="1063">
        <v>1150</v>
      </c>
      <c r="G496" s="1068">
        <f t="shared" ref="G496:G498" si="134">F496/E496</f>
        <v>1</v>
      </c>
      <c r="H496" s="1067">
        <v>0</v>
      </c>
      <c r="I496" s="1067">
        <v>1150</v>
      </c>
      <c r="J496" s="1061"/>
    </row>
    <row r="497" spans="1:10" x14ac:dyDescent="0.2">
      <c r="A497" s="758"/>
      <c r="B497" s="758"/>
      <c r="C497" s="759" t="s">
        <v>222</v>
      </c>
      <c r="D497" s="1062" t="s">
        <v>14</v>
      </c>
      <c r="E497" s="1063" t="s">
        <v>892</v>
      </c>
      <c r="F497" s="1063">
        <v>39870.870000000003</v>
      </c>
      <c r="G497" s="1068">
        <f t="shared" si="134"/>
        <v>0.77365730116112041</v>
      </c>
      <c r="H497" s="1067">
        <v>1178.92</v>
      </c>
      <c r="I497" s="1067">
        <v>39870.870000000003</v>
      </c>
      <c r="J497" s="1061"/>
    </row>
    <row r="498" spans="1:10" x14ac:dyDescent="0.2">
      <c r="A498" s="758"/>
      <c r="B498" s="758"/>
      <c r="C498" s="759" t="s">
        <v>241</v>
      </c>
      <c r="D498" s="1062" t="s">
        <v>15</v>
      </c>
      <c r="E498" s="1063" t="s">
        <v>893</v>
      </c>
      <c r="F498" s="1063">
        <v>30891.87</v>
      </c>
      <c r="G498" s="1068">
        <f t="shared" si="134"/>
        <v>0.99519570890113074</v>
      </c>
      <c r="H498" s="1067">
        <v>0</v>
      </c>
      <c r="I498" s="1067">
        <v>15909.2</v>
      </c>
      <c r="J498" s="1061"/>
    </row>
    <row r="499" spans="1:10" x14ac:dyDescent="0.2">
      <c r="A499" s="758"/>
      <c r="B499" s="758"/>
      <c r="C499" s="759" t="s">
        <v>107</v>
      </c>
      <c r="D499" s="1062" t="s">
        <v>227</v>
      </c>
      <c r="E499" s="1063" t="s">
        <v>422</v>
      </c>
      <c r="F499" s="1063">
        <v>0</v>
      </c>
      <c r="G499" s="1068">
        <v>0</v>
      </c>
      <c r="H499" s="1067">
        <v>0</v>
      </c>
      <c r="I499" s="1067">
        <v>0</v>
      </c>
      <c r="J499" s="1061"/>
    </row>
    <row r="500" spans="1:10" ht="20.25" customHeight="1" x14ac:dyDescent="0.2">
      <c r="A500" s="1074" t="s">
        <v>209</v>
      </c>
      <c r="B500" s="1074"/>
      <c r="C500" s="1074"/>
      <c r="D500" s="1075" t="s">
        <v>320</v>
      </c>
      <c r="E500" s="1072">
        <f>E501+E511</f>
        <v>437507.62</v>
      </c>
      <c r="F500" s="1072">
        <f t="shared" ref="F500:I500" si="135">F501+F511</f>
        <v>421189.9</v>
      </c>
      <c r="G500" s="1076">
        <f>F500/E500</f>
        <v>0.96270300389282371</v>
      </c>
      <c r="H500" s="1077">
        <f t="shared" si="135"/>
        <v>5481.18</v>
      </c>
      <c r="I500" s="1077">
        <f t="shared" si="135"/>
        <v>26448.35</v>
      </c>
      <c r="J500" s="1061"/>
    </row>
    <row r="501" spans="1:10" ht="15" x14ac:dyDescent="0.2">
      <c r="A501" s="757"/>
      <c r="B501" s="1078" t="s">
        <v>210</v>
      </c>
      <c r="C501" s="1079"/>
      <c r="D501" s="1080" t="s">
        <v>894</v>
      </c>
      <c r="E501" s="1081">
        <f>E502+E503+E504+E505+E506+E507+E508+E509+E510</f>
        <v>177750</v>
      </c>
      <c r="F501" s="1081">
        <f t="shared" ref="F501:I501" si="136">F502+F503+F504+F505+F506+F507+F508+F509+F510</f>
        <v>167924.87000000002</v>
      </c>
      <c r="G501" s="1082">
        <f>F501/E501</f>
        <v>0.94472500703234896</v>
      </c>
      <c r="H501" s="1083">
        <f t="shared" si="136"/>
        <v>5481.18</v>
      </c>
      <c r="I501" s="1083">
        <f t="shared" si="136"/>
        <v>0</v>
      </c>
      <c r="J501" s="1061"/>
    </row>
    <row r="502" spans="1:10" x14ac:dyDescent="0.2">
      <c r="A502" s="758"/>
      <c r="B502" s="758"/>
      <c r="C502" s="759" t="s">
        <v>272</v>
      </c>
      <c r="D502" s="1062" t="s">
        <v>12</v>
      </c>
      <c r="E502" s="1063" t="s">
        <v>895</v>
      </c>
      <c r="F502" s="1063">
        <v>8549.2900000000009</v>
      </c>
      <c r="G502" s="1068">
        <f>F502/E502</f>
        <v>0.92927065217391314</v>
      </c>
      <c r="H502" s="1067">
        <v>626.05999999999995</v>
      </c>
      <c r="I502" s="1067">
        <v>0</v>
      </c>
      <c r="J502" s="1061"/>
    </row>
    <row r="503" spans="1:10" x14ac:dyDescent="0.2">
      <c r="A503" s="758"/>
      <c r="B503" s="758"/>
      <c r="C503" s="759" t="s">
        <v>276</v>
      </c>
      <c r="D503" s="1062" t="s">
        <v>13</v>
      </c>
      <c r="E503" s="1063" t="s">
        <v>581</v>
      </c>
      <c r="F503" s="1063">
        <v>1128.83</v>
      </c>
      <c r="G503" s="1068">
        <f t="shared" ref="G503:G510" si="137">F503/E503</f>
        <v>0.80630714285714278</v>
      </c>
      <c r="H503" s="1067">
        <v>89.23</v>
      </c>
      <c r="I503" s="1067">
        <v>0</v>
      </c>
      <c r="J503" s="1061"/>
    </row>
    <row r="504" spans="1:10" x14ac:dyDescent="0.2">
      <c r="A504" s="758"/>
      <c r="B504" s="758"/>
      <c r="C504" s="759" t="s">
        <v>277</v>
      </c>
      <c r="D504" s="1062" t="s">
        <v>25</v>
      </c>
      <c r="E504" s="1063" t="s">
        <v>896</v>
      </c>
      <c r="F504" s="1063">
        <v>49734</v>
      </c>
      <c r="G504" s="1068">
        <f t="shared" si="137"/>
        <v>0.99867469879518067</v>
      </c>
      <c r="H504" s="1067">
        <v>3642</v>
      </c>
      <c r="I504" s="1067">
        <v>0</v>
      </c>
      <c r="J504" s="1061"/>
    </row>
    <row r="505" spans="1:10" x14ac:dyDescent="0.2">
      <c r="A505" s="758"/>
      <c r="B505" s="758"/>
      <c r="C505" s="759" t="s">
        <v>222</v>
      </c>
      <c r="D505" s="1062" t="s">
        <v>14</v>
      </c>
      <c r="E505" s="1063" t="s">
        <v>897</v>
      </c>
      <c r="F505" s="1063">
        <v>26497.119999999999</v>
      </c>
      <c r="G505" s="1068">
        <f t="shared" si="137"/>
        <v>0.97595285451197045</v>
      </c>
      <c r="H505" s="1067">
        <v>193.22</v>
      </c>
      <c r="I505" s="1067">
        <v>0</v>
      </c>
      <c r="J505" s="1061"/>
    </row>
    <row r="506" spans="1:10" x14ac:dyDescent="0.2">
      <c r="A506" s="758"/>
      <c r="B506" s="758"/>
      <c r="C506" s="759" t="s">
        <v>509</v>
      </c>
      <c r="D506" s="1062" t="s">
        <v>510</v>
      </c>
      <c r="E506" s="1063" t="s">
        <v>898</v>
      </c>
      <c r="F506" s="1063">
        <v>198.1</v>
      </c>
      <c r="G506" s="1068">
        <f t="shared" si="137"/>
        <v>0.99049999999999994</v>
      </c>
      <c r="H506" s="1067">
        <v>0</v>
      </c>
      <c r="I506" s="1067">
        <v>0</v>
      </c>
      <c r="J506" s="1061"/>
    </row>
    <row r="507" spans="1:10" x14ac:dyDescent="0.2">
      <c r="A507" s="758"/>
      <c r="B507" s="758"/>
      <c r="C507" s="759" t="s">
        <v>290</v>
      </c>
      <c r="D507" s="1062" t="s">
        <v>291</v>
      </c>
      <c r="E507" s="1063" t="s">
        <v>899</v>
      </c>
      <c r="F507" s="1063">
        <v>4916.46</v>
      </c>
      <c r="G507" s="1068">
        <f t="shared" si="137"/>
        <v>0.44695090909090912</v>
      </c>
      <c r="H507" s="1067">
        <v>930.67</v>
      </c>
      <c r="I507" s="1067">
        <v>0</v>
      </c>
      <c r="J507" s="1061"/>
    </row>
    <row r="508" spans="1:10" x14ac:dyDescent="0.2">
      <c r="A508" s="758"/>
      <c r="B508" s="758"/>
      <c r="C508" s="759" t="s">
        <v>241</v>
      </c>
      <c r="D508" s="1062" t="s">
        <v>15</v>
      </c>
      <c r="E508" s="1063" t="s">
        <v>900</v>
      </c>
      <c r="F508" s="1063">
        <v>12491.09</v>
      </c>
      <c r="G508" s="1068">
        <f t="shared" si="137"/>
        <v>0.96085307692307698</v>
      </c>
      <c r="H508" s="1067">
        <v>0</v>
      </c>
      <c r="I508" s="1067">
        <v>0</v>
      </c>
      <c r="J508" s="1061"/>
    </row>
    <row r="509" spans="1:10" x14ac:dyDescent="0.2">
      <c r="A509" s="758"/>
      <c r="B509" s="758"/>
      <c r="C509" s="759" t="s">
        <v>300</v>
      </c>
      <c r="D509" s="1062" t="s">
        <v>17</v>
      </c>
      <c r="E509" s="1063" t="s">
        <v>539</v>
      </c>
      <c r="F509" s="1063">
        <v>1410</v>
      </c>
      <c r="G509" s="1068">
        <f t="shared" si="137"/>
        <v>0.47</v>
      </c>
      <c r="H509" s="1067">
        <v>0</v>
      </c>
      <c r="I509" s="1067">
        <v>0</v>
      </c>
      <c r="J509" s="1061"/>
    </row>
    <row r="510" spans="1:10" x14ac:dyDescent="0.2">
      <c r="A510" s="758"/>
      <c r="B510" s="758"/>
      <c r="C510" s="759" t="s">
        <v>143</v>
      </c>
      <c r="D510" s="1062" t="s">
        <v>474</v>
      </c>
      <c r="E510" s="1063" t="s">
        <v>901</v>
      </c>
      <c r="F510" s="1063">
        <v>62999.98</v>
      </c>
      <c r="G510" s="1068">
        <f t="shared" si="137"/>
        <v>0.99999968253968263</v>
      </c>
      <c r="H510" s="1067">
        <v>0</v>
      </c>
      <c r="I510" s="1067">
        <v>0</v>
      </c>
      <c r="J510" s="1061"/>
    </row>
    <row r="511" spans="1:10" ht="15" x14ac:dyDescent="0.2">
      <c r="A511" s="757"/>
      <c r="B511" s="1078" t="s">
        <v>211</v>
      </c>
      <c r="C511" s="1079"/>
      <c r="D511" s="1080" t="s">
        <v>9</v>
      </c>
      <c r="E511" s="1081">
        <f>E512+E513+E514+E515+E516+E517+E518</f>
        <v>259757.62</v>
      </c>
      <c r="F511" s="1081">
        <f>F512+F513+F514+F515+F516+F517+F518</f>
        <v>253265.03</v>
      </c>
      <c r="G511" s="1082">
        <f>F511/E511</f>
        <v>0.97500519907750927</v>
      </c>
      <c r="H511" s="1083">
        <f>H512+H513+H514+H515+H516+H517+H518</f>
        <v>0</v>
      </c>
      <c r="I511" s="1083">
        <f>I512+I513+I514+I515+I516+I517+I518</f>
        <v>26448.35</v>
      </c>
      <c r="J511" s="1061"/>
    </row>
    <row r="512" spans="1:10" ht="45" x14ac:dyDescent="0.2">
      <c r="A512" s="758"/>
      <c r="B512" s="758"/>
      <c r="C512" s="759" t="s">
        <v>726</v>
      </c>
      <c r="D512" s="1062" t="s">
        <v>727</v>
      </c>
      <c r="E512" s="1063" t="s">
        <v>902</v>
      </c>
      <c r="F512" s="1063">
        <v>170000</v>
      </c>
      <c r="G512" s="1068">
        <f>F512/E512</f>
        <v>1</v>
      </c>
      <c r="H512" s="1067">
        <v>0</v>
      </c>
      <c r="I512" s="1067">
        <v>0</v>
      </c>
      <c r="J512" s="1061"/>
    </row>
    <row r="513" spans="1:10" x14ac:dyDescent="0.2">
      <c r="A513" s="758"/>
      <c r="B513" s="758"/>
      <c r="C513" s="759" t="s">
        <v>272</v>
      </c>
      <c r="D513" s="1062" t="s">
        <v>12</v>
      </c>
      <c r="E513" s="1063" t="s">
        <v>903</v>
      </c>
      <c r="F513" s="1063">
        <v>206.28</v>
      </c>
      <c r="G513" s="1068">
        <f t="shared" ref="G513:G518" si="138">F513/E513</f>
        <v>0.38200000000000001</v>
      </c>
      <c r="H513" s="1067">
        <v>0</v>
      </c>
      <c r="I513" s="1067">
        <v>0</v>
      </c>
      <c r="J513" s="1061"/>
    </row>
    <row r="514" spans="1:10" x14ac:dyDescent="0.2">
      <c r="A514" s="758"/>
      <c r="B514" s="758"/>
      <c r="C514" s="759" t="s">
        <v>276</v>
      </c>
      <c r="D514" s="1062" t="s">
        <v>13</v>
      </c>
      <c r="E514" s="1063" t="s">
        <v>904</v>
      </c>
      <c r="F514" s="1063">
        <v>0</v>
      </c>
      <c r="G514" s="1068">
        <f t="shared" si="138"/>
        <v>0</v>
      </c>
      <c r="H514" s="1067">
        <v>0</v>
      </c>
      <c r="I514" s="1067">
        <v>0</v>
      </c>
      <c r="J514" s="1061"/>
    </row>
    <row r="515" spans="1:10" x14ac:dyDescent="0.2">
      <c r="A515" s="758"/>
      <c r="B515" s="758"/>
      <c r="C515" s="759" t="s">
        <v>277</v>
      </c>
      <c r="D515" s="1062" t="s">
        <v>25</v>
      </c>
      <c r="E515" s="1063" t="s">
        <v>905</v>
      </c>
      <c r="F515" s="1063">
        <v>15370</v>
      </c>
      <c r="G515" s="1068">
        <f t="shared" si="138"/>
        <v>0.99161290322580642</v>
      </c>
      <c r="H515" s="1067">
        <v>0</v>
      </c>
      <c r="I515" s="1067">
        <v>0</v>
      </c>
      <c r="J515" s="1061"/>
    </row>
    <row r="516" spans="1:10" x14ac:dyDescent="0.2">
      <c r="A516" s="758"/>
      <c r="B516" s="758"/>
      <c r="C516" s="759" t="s">
        <v>222</v>
      </c>
      <c r="D516" s="1062" t="s">
        <v>14</v>
      </c>
      <c r="E516" s="1063" t="s">
        <v>906</v>
      </c>
      <c r="F516" s="1063">
        <v>48242.37</v>
      </c>
      <c r="G516" s="1068">
        <f t="shared" si="138"/>
        <v>0.90562632134413579</v>
      </c>
      <c r="H516" s="1067">
        <v>0</v>
      </c>
      <c r="I516" s="1067">
        <v>23382.23</v>
      </c>
      <c r="J516" s="1061"/>
    </row>
    <row r="517" spans="1:10" x14ac:dyDescent="0.2">
      <c r="A517" s="758"/>
      <c r="B517" s="758"/>
      <c r="C517" s="759" t="s">
        <v>241</v>
      </c>
      <c r="D517" s="1062" t="s">
        <v>15</v>
      </c>
      <c r="E517" s="1063" t="s">
        <v>907</v>
      </c>
      <c r="F517" s="1063">
        <v>12681.38</v>
      </c>
      <c r="G517" s="1068">
        <f t="shared" si="138"/>
        <v>0.94637164179104472</v>
      </c>
      <c r="H517" s="1067">
        <v>0</v>
      </c>
      <c r="I517" s="1067">
        <v>3066.12</v>
      </c>
      <c r="J517" s="1061"/>
    </row>
    <row r="518" spans="1:10" x14ac:dyDescent="0.2">
      <c r="A518" s="758"/>
      <c r="B518" s="758"/>
      <c r="C518" s="1446" t="s">
        <v>300</v>
      </c>
      <c r="D518" s="1447" t="s">
        <v>17</v>
      </c>
      <c r="E518" s="1448" t="s">
        <v>858</v>
      </c>
      <c r="F518" s="1448">
        <v>6765</v>
      </c>
      <c r="G518" s="1449">
        <f t="shared" si="138"/>
        <v>0.96642857142857141</v>
      </c>
      <c r="H518" s="1450">
        <v>0</v>
      </c>
      <c r="I518" s="1450">
        <v>0</v>
      </c>
      <c r="J518" s="1061"/>
    </row>
    <row r="519" spans="1:10" ht="38.25" customHeight="1" x14ac:dyDescent="0.2">
      <c r="A519" s="1509" t="s">
        <v>186</v>
      </c>
      <c r="B519" s="1509"/>
      <c r="C519" s="1509"/>
      <c r="D519" s="1509"/>
      <c r="E519" s="1064">
        <f>E500+E466+E431+E412+E409+E326+E308+E182+E179+E176+E146+E125+E71+E65+E48+E40+E26+E20+E5</f>
        <v>53728608.250000007</v>
      </c>
      <c r="F519" s="1064">
        <f>F500+F466+F431+F412+F409+F326+F308+F182+F179+F176+F146+F125+F71+F65+F48+F40+F26+F20+F5</f>
        <v>51136717.32</v>
      </c>
      <c r="G519" s="1066">
        <f>F519/E519</f>
        <v>0.95175957437907377</v>
      </c>
      <c r="H519" s="1064">
        <f>H500+H466+H431+H412+H409+H326+H308+H182+H179+H176+H146+H125+H71+H65+H48+H40+H26+H20+H5</f>
        <v>2317629.9400000004</v>
      </c>
      <c r="I519" s="1064">
        <f>I500+I466+I431+I412+I409+I326+I308+I182+I179+I176+I146+I125+I71+I65+I48+I40+I26+I20+I5</f>
        <v>224180.34000000003</v>
      </c>
      <c r="J519" s="1061"/>
    </row>
    <row r="520" spans="1:10" x14ac:dyDescent="0.2">
      <c r="A520" s="1464"/>
      <c r="B520" s="1465"/>
      <c r="C520" s="1512" t="s">
        <v>183</v>
      </c>
      <c r="D520" s="1513"/>
      <c r="E520" s="1516">
        <f>E522+E526+E527+E528+E529</f>
        <v>47512764.930000007</v>
      </c>
      <c r="F520" s="1516">
        <f t="shared" ref="F520:I520" si="139">F522+F526+F527+F528+F529</f>
        <v>45556082.95000001</v>
      </c>
      <c r="G520" s="1518">
        <f>F520/E520</f>
        <v>0.95881776228172044</v>
      </c>
      <c r="H520" s="1516">
        <f t="shared" si="139"/>
        <v>2317629.9400000004</v>
      </c>
      <c r="I520" s="1516">
        <f t="shared" si="139"/>
        <v>218417.95</v>
      </c>
    </row>
    <row r="521" spans="1:10" s="924" customFormat="1" ht="17.25" customHeight="1" x14ac:dyDescent="0.2">
      <c r="A521" s="1468"/>
      <c r="B521" s="1469"/>
      <c r="C521" s="1514" t="s">
        <v>1132</v>
      </c>
      <c r="D521" s="1515"/>
      <c r="E521" s="1517"/>
      <c r="F521" s="1517"/>
      <c r="G521" s="1519"/>
      <c r="H521" s="1517"/>
      <c r="I521" s="1517"/>
    </row>
    <row r="522" spans="1:10" ht="12.75" customHeight="1" x14ac:dyDescent="0.2">
      <c r="A522" s="1466"/>
      <c r="B522" s="1467"/>
      <c r="C522" s="1508" t="s">
        <v>1124</v>
      </c>
      <c r="D522" s="1500"/>
      <c r="E522" s="1451">
        <f>E524+E525</f>
        <v>32215514.150000002</v>
      </c>
      <c r="F522" s="1451">
        <f t="shared" ref="F522:I522" si="140">F524+F525</f>
        <v>30550168.480000008</v>
      </c>
      <c r="G522" s="1457">
        <f t="shared" ref="G522:G534" si="141">F522/E522</f>
        <v>0.94830609680025879</v>
      </c>
      <c r="H522" s="1451">
        <f t="shared" si="140"/>
        <v>2277967.5300000003</v>
      </c>
      <c r="I522" s="1451">
        <f t="shared" si="140"/>
        <v>218417.95</v>
      </c>
    </row>
    <row r="523" spans="1:10" ht="12.75" customHeight="1" x14ac:dyDescent="0.2">
      <c r="A523" s="1466"/>
      <c r="B523" s="1467"/>
      <c r="C523" s="1507" t="s">
        <v>1125</v>
      </c>
      <c r="D523" s="1502"/>
      <c r="E523" s="1458"/>
      <c r="F523" s="1458"/>
      <c r="G523" s="1456"/>
      <c r="H523" s="1458"/>
      <c r="I523" s="1458"/>
    </row>
    <row r="524" spans="1:10" ht="12.75" customHeight="1" x14ac:dyDescent="0.2">
      <c r="A524" s="1466"/>
      <c r="B524" s="1467"/>
      <c r="C524" s="1506" t="s">
        <v>1128</v>
      </c>
      <c r="D524" s="1504"/>
      <c r="E524" s="1454">
        <f>'Zał. Nr 13 Wynagrodzenia'!E148</f>
        <v>19323250.020000003</v>
      </c>
      <c r="F524" s="1454">
        <f>'Zał. Nr 13 Wynagrodzenia'!F148</f>
        <v>19156432.920000002</v>
      </c>
      <c r="G524" s="1455">
        <f t="shared" si="141"/>
        <v>0.99136702677720667</v>
      </c>
      <c r="H524" s="1454">
        <f>'Zał. Nr 13 Wynagrodzenia'!H148</f>
        <v>1846161.3800000001</v>
      </c>
      <c r="I524" s="1454">
        <f>'Zał. Nr 13 Wynagrodzenia'!I148</f>
        <v>4896.76</v>
      </c>
    </row>
    <row r="525" spans="1:10" x14ac:dyDescent="0.2">
      <c r="A525" s="1466"/>
      <c r="B525" s="1467"/>
      <c r="C525" s="1504" t="s">
        <v>1129</v>
      </c>
      <c r="D525" s="1505"/>
      <c r="E525" s="1454">
        <f>E518+E517+E516+E509+E508+E507+E506+E505+E498+E497+E489+E481+E480+E479+E478++E477+E476+E470+E469+E462+E461+E460+E458+E455+E454+E453+E451+E450+E447+E446+E445+E443+E441+E440+E439+E434+E433+E430+E426+E424+E423+E422+E421+E420+E419+E408+E407+E399+E398+E395+E393+E392+E391+E390+E389+E388+E387+E386+E385+E384+E383+E382+E381+E380+E370+E361+E360+E358+E357+E356+E355+E354+E353+E352+E351+E350+E349+E348+E347+E341+E339+E338+E337+E336+E329+E325+E323+E322+E321+E320+E319+E318+E317+E311+E307+E306+E303+E302+E301+E300+E299+E298+E297+E291+E290+E289+E287+E286+E285+E284+E283+E282+E281+E280+E279+E271++E269+E268+E267+E266+E265+E264+E263+E262+E261+E260+E259+E258+E247+E246+E245+E244+E243+E242+E241+E240+E239+E238+E237+E236+E235+E234+E233+E222+E220+E219+E218+E217+E216+E215+E214+E205+E204+E203+E202+E201+E200+E199+E198+E197+E196+E195+E194+E193+E192+E181+E175+E174+E173+E170+E169+E168+E163+E161+E160+E159+E158+E157+E156+E145+E144+E143+E137+E136+E135+E124+E120+E119+E116+E115+E114+E110+E109+E108+E107+E106+E105+E103+E102+E101+E100+E99+E98+E97+E96+E95+E94+E85+E84+E80+E79+E78+E77+E70+E68+E63+E62+E61+E60+E59+E58+E57+E56+E55+E54+E53+E52+E44+E43+E42+E38+E37+E36+E35+E34+E29+E25+E24+E18+E17+E16+E15+E14+E9+E148+E92+E378</f>
        <v>12892264.129999999</v>
      </c>
      <c r="F525" s="1454">
        <f t="shared" ref="F525:I525" si="142">F518+F517+F516+F509+F508+F507+F506+F505+F498+F497+F489+F481+F480+F479+F478++F477+F476+F470+F469+F462+F461+F460+F458+F455+F454+F453+F451+F450+F447+F446+F445+F443+F441+F440+F439+F434+F433+F430+F426+F424+F423+F422+F421+F420+F419+F408+F407+F399+F398+F395+F393+F392+F391+F390+F389+F388+F387+F386+F385+F384+F383+F382+F381+F380+F370+F361+F360+F358+F357+F356+F355+F354+F353+F352+F351+F350+F349+F348+F347+F341+F339+F338+F337+F336+F329+F325+F323+F322+F321+F320+F319+F318+F317+F311+F307+F306+F303+F302+F301+F300+F299+F298+F297+F291+F290+F289+F287+F286+F285+F284+F283+F282+F281+F280+F279+F271++F269+F268+F267+F266+F265+F264+F263+F262+F261+F260+F259+F258+F247+F246+F245+F244+F243+F242+F241+F240+F239+F238+F237+F236+F235+F234+F233+F222+F220+F219+F218+F217+F216+F215+F214+F205+F204+F203+F202+F201+F200+F199+F198+F197+F196+F195+F194+F193+F192+F181+F175+F174+F173+F170+F169+F168+F163+F161+F160+F159+F158+F157+F156+F145+F144+F143+F137+F136+F135+F124+F120+F119+F116+F115+F114+F110+F109+F108+F107+F106+F105+F103+F102+F101+F100+F99+F98+F97+F96+F95+F94+F85+F84+F80+F79+F78+F77+F70+F68+F63+F62+F61+F60+F59+F58+F57+F56+F55+F54+F53+F52+F44+F43+F42+F38+F37+F36+F35+F34+F29+F25+F24+F18+F17+F16+F15+F14+F9+F148+F92+F378</f>
        <v>11393735.560000006</v>
      </c>
      <c r="G525" s="1455">
        <f t="shared" si="141"/>
        <v>0.88376529096134859</v>
      </c>
      <c r="H525" s="1454">
        <f t="shared" si="142"/>
        <v>431806.14999999997</v>
      </c>
      <c r="I525" s="1454">
        <f t="shared" si="142"/>
        <v>213521.19</v>
      </c>
    </row>
    <row r="526" spans="1:10" x14ac:dyDescent="0.2">
      <c r="A526" s="1466"/>
      <c r="B526" s="1467"/>
      <c r="C526" s="1502" t="s">
        <v>1126</v>
      </c>
      <c r="D526" s="1503"/>
      <c r="E526" s="1459">
        <f>E512+E493+E491+E488+E472+E449+E438+E250+E249+E226+E225+E208+E184+E50+E31+E28+E7+E151+E313</f>
        <v>5520369.0200000005</v>
      </c>
      <c r="F526" s="1459">
        <f t="shared" ref="F526:I526" si="143">F512+F493+F491+F488+F472+F449+F438+F250+F249+F226+F225+F208+F184+F50+F31+F28+F7+F151+F313</f>
        <v>5365015.7200000007</v>
      </c>
      <c r="G526" s="1456">
        <f t="shared" si="141"/>
        <v>0.97185816755416832</v>
      </c>
      <c r="H526" s="1459">
        <f t="shared" si="143"/>
        <v>1449.35</v>
      </c>
      <c r="I526" s="1459">
        <f t="shared" si="143"/>
        <v>0</v>
      </c>
    </row>
    <row r="527" spans="1:10" x14ac:dyDescent="0.2">
      <c r="A527" s="1466"/>
      <c r="B527" s="1467"/>
      <c r="C527" s="1502" t="s">
        <v>1127</v>
      </c>
      <c r="D527" s="1503"/>
      <c r="E527" s="1459">
        <f>E428+E427+E414+E403+E401+E373+E371+E365+E342+E331+E273+E252+E251+E227+E209+E185+E172+E152+E139+E131+E122+E87+E82+E363+E186+E83</f>
        <v>9068889.0599999987</v>
      </c>
      <c r="F527" s="1459">
        <f t="shared" ref="F527:I527" si="144">F428+F427+F414+F403+F401+F373+F371+F365+F342+F331+F273+F252+F251+F227+F209+F185+F172+F152+F139+F131+F122+F87+F82+F363+F186+F83</f>
        <v>9011692.3300000001</v>
      </c>
      <c r="G527" s="1456">
        <f t="shared" si="141"/>
        <v>0.99369308306435511</v>
      </c>
      <c r="H527" s="1459">
        <f t="shared" si="144"/>
        <v>38213.06</v>
      </c>
      <c r="I527" s="1459">
        <f t="shared" si="144"/>
        <v>0</v>
      </c>
    </row>
    <row r="528" spans="1:10" x14ac:dyDescent="0.2">
      <c r="A528" s="1466"/>
      <c r="B528" s="1467"/>
      <c r="C528" s="1502" t="s">
        <v>1130</v>
      </c>
      <c r="D528" s="1503"/>
      <c r="E528" s="1459" t="str">
        <f>E178</f>
        <v>573 583,00</v>
      </c>
      <c r="F528" s="1459">
        <f t="shared" ref="F528:I528" si="145">F178</f>
        <v>494977.72</v>
      </c>
      <c r="G528" s="1456">
        <f t="shared" si="141"/>
        <v>0.86295744469414182</v>
      </c>
      <c r="H528" s="1459">
        <f t="shared" si="145"/>
        <v>0</v>
      </c>
      <c r="I528" s="1459">
        <f t="shared" si="145"/>
        <v>0</v>
      </c>
    </row>
    <row r="529" spans="1:9" ht="27.75" customHeight="1" x14ac:dyDescent="0.2">
      <c r="A529" s="1466"/>
      <c r="B529" s="1467"/>
      <c r="C529" s="1494" t="s">
        <v>1131</v>
      </c>
      <c r="D529" s="1495"/>
      <c r="E529" s="1460">
        <f>E436+E435</f>
        <v>134409.70000000001</v>
      </c>
      <c r="F529" s="1460">
        <f t="shared" ref="F529:I529" si="146">F436+F435</f>
        <v>134228.70000000001</v>
      </c>
      <c r="G529" s="1456">
        <f t="shared" si="141"/>
        <v>0.99865337099926565</v>
      </c>
      <c r="H529" s="1460">
        <f t="shared" si="146"/>
        <v>0</v>
      </c>
      <c r="I529" s="1460">
        <f t="shared" si="146"/>
        <v>0</v>
      </c>
    </row>
    <row r="530" spans="1:9" ht="19.5" customHeight="1" x14ac:dyDescent="0.2">
      <c r="A530" s="1496"/>
      <c r="B530" s="1497"/>
      <c r="C530" s="1498" t="s">
        <v>1133</v>
      </c>
      <c r="D530" s="1499"/>
      <c r="E530" s="1453">
        <f>E510+E499+E486+E485+E484+E483+E482+E465+E464+E463+E456+E304+E223+E166+E165+E164+E149+E112+E111+E64+E47+E46+E45+E39+E32+E19+E411</f>
        <v>6215843.3200000003</v>
      </c>
      <c r="F530" s="1453">
        <f>F510+F499+F486+F485+F484+F483+F482+F465+F464+F463+F456+F304+F223+F166+F165+F164+F149+F112+F111+F64+F47+F46+F45+F39+F32+F19+F411</f>
        <v>5580634.3699999992</v>
      </c>
      <c r="G530" s="1452">
        <f t="shared" si="141"/>
        <v>0.8978080821380805</v>
      </c>
      <c r="H530" s="1453">
        <f t="shared" ref="H530:I530" si="147">H510+H499+H486+H485+H484+H483+H482+H465+H464+H463+H456+H304+H223+H166+H165+H164+H149+H112+H111+H64+H47+H46+H45+H39+H32+H19</f>
        <v>0</v>
      </c>
      <c r="I530" s="1453">
        <f t="shared" si="147"/>
        <v>5762.39</v>
      </c>
    </row>
    <row r="531" spans="1:9" x14ac:dyDescent="0.2">
      <c r="A531" s="1466"/>
      <c r="B531" s="1467"/>
      <c r="C531" s="1500" t="s">
        <v>127</v>
      </c>
      <c r="D531" s="1501"/>
      <c r="E531" s="1461"/>
      <c r="F531" s="1462"/>
      <c r="G531" s="1457"/>
      <c r="H531" s="1462"/>
      <c r="I531" s="1462"/>
    </row>
    <row r="532" spans="1:9" x14ac:dyDescent="0.2">
      <c r="A532" s="1466"/>
      <c r="B532" s="1467"/>
      <c r="C532" s="1502" t="s">
        <v>1135</v>
      </c>
      <c r="D532" s="1503"/>
      <c r="E532" s="1459">
        <f>E486+E166+E32+E411</f>
        <v>878704</v>
      </c>
      <c r="F532" s="1459">
        <f>F486+F166+F32+F411</f>
        <v>418703.97</v>
      </c>
      <c r="G532" s="1456">
        <f t="shared" si="141"/>
        <v>0.4765017229920428</v>
      </c>
      <c r="H532" s="1459">
        <f t="shared" ref="H532:I532" si="148">H486+H166+H32</f>
        <v>0</v>
      </c>
      <c r="I532" s="1459">
        <f t="shared" si="148"/>
        <v>0</v>
      </c>
    </row>
    <row r="533" spans="1:9" ht="41.25" customHeight="1" x14ac:dyDescent="0.2">
      <c r="A533" s="1466"/>
      <c r="B533" s="1467"/>
      <c r="C533" s="1502" t="s">
        <v>1136</v>
      </c>
      <c r="D533" s="1503"/>
      <c r="E533" s="1459">
        <f>E484+E483+E465+E464+E47+E46</f>
        <v>4580169.0100000007</v>
      </c>
      <c r="F533" s="1459">
        <f t="shared" ref="F533:I533" si="149">F484+F483+F465+F464+F47+F46</f>
        <v>4578312.55</v>
      </c>
      <c r="G533" s="1456">
        <f t="shared" si="141"/>
        <v>0.99959467434587068</v>
      </c>
      <c r="H533" s="1459">
        <f t="shared" si="149"/>
        <v>0</v>
      </c>
      <c r="I533" s="1459">
        <f t="shared" si="149"/>
        <v>0</v>
      </c>
    </row>
    <row r="534" spans="1:9" x14ac:dyDescent="0.2">
      <c r="A534" s="1468"/>
      <c r="B534" s="1469"/>
      <c r="C534" s="1494" t="s">
        <v>1134</v>
      </c>
      <c r="D534" s="1495"/>
      <c r="E534" s="1460">
        <f>E530-E532-E533</f>
        <v>756970.30999999959</v>
      </c>
      <c r="F534" s="1460">
        <f t="shared" ref="F534:I534" si="150">F530-F532-F533</f>
        <v>583617.84999999963</v>
      </c>
      <c r="G534" s="1463">
        <f t="shared" si="141"/>
        <v>0.77099173149868971</v>
      </c>
      <c r="H534" s="1460">
        <f t="shared" si="150"/>
        <v>0</v>
      </c>
      <c r="I534" s="1460">
        <f t="shared" si="150"/>
        <v>5762.39</v>
      </c>
    </row>
    <row r="536" spans="1:9" x14ac:dyDescent="0.2">
      <c r="E536" s="1470"/>
      <c r="F536" s="1470"/>
      <c r="G536" s="1470"/>
      <c r="H536" s="1470"/>
      <c r="I536" s="1470"/>
    </row>
  </sheetData>
  <mergeCells count="25">
    <mergeCell ref="C524:D524"/>
    <mergeCell ref="C523:D523"/>
    <mergeCell ref="C522:D522"/>
    <mergeCell ref="A519:D519"/>
    <mergeCell ref="E1:I1"/>
    <mergeCell ref="A2:I2"/>
    <mergeCell ref="A3:I3"/>
    <mergeCell ref="C520:D520"/>
    <mergeCell ref="C521:D521"/>
    <mergeCell ref="E520:E521"/>
    <mergeCell ref="F520:F521"/>
    <mergeCell ref="G520:G521"/>
    <mergeCell ref="H520:H521"/>
    <mergeCell ref="I520:I521"/>
    <mergeCell ref="C528:D528"/>
    <mergeCell ref="C529:D529"/>
    <mergeCell ref="C525:D525"/>
    <mergeCell ref="C526:D526"/>
    <mergeCell ref="C527:D527"/>
    <mergeCell ref="C534:D534"/>
    <mergeCell ref="A530:B530"/>
    <mergeCell ref="C530:D530"/>
    <mergeCell ref="C531:D531"/>
    <mergeCell ref="C532:D532"/>
    <mergeCell ref="C533:D533"/>
  </mergeCells>
  <pageMargins left="0.74803149606299213" right="0" top="0.98425196850393704" bottom="0.39370078740157483" header="0.31496062992125984" footer="0.11811023622047245"/>
  <pageSetup paperSize="9" orientation="landscape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24"/>
  <sheetViews>
    <sheetView workbookViewId="0">
      <selection activeCell="M8" sqref="M8"/>
    </sheetView>
  </sheetViews>
  <sheetFormatPr defaultRowHeight="12.75" x14ac:dyDescent="0.2"/>
  <cols>
    <col min="1" max="1" width="2.42578125" style="1385" customWidth="1"/>
    <col min="2" max="2" width="4.85546875" style="1385" customWidth="1"/>
    <col min="3" max="3" width="25.7109375" style="1385" customWidth="1"/>
    <col min="4" max="4" width="12.140625" style="1385" customWidth="1"/>
    <col min="5" max="5" width="11.85546875" style="1385" customWidth="1"/>
    <col min="6" max="6" width="13.140625" style="1385" customWidth="1"/>
    <col min="7" max="7" width="11.5703125" style="1385" customWidth="1"/>
    <col min="8" max="16384" width="9.140625" style="1385"/>
  </cols>
  <sheetData>
    <row r="3" spans="1:8" x14ac:dyDescent="0.2">
      <c r="D3" s="1535" t="s">
        <v>1114</v>
      </c>
      <c r="E3" s="1535"/>
      <c r="F3" s="1535"/>
      <c r="G3" s="1535"/>
      <c r="H3" s="1535"/>
    </row>
    <row r="4" spans="1:8" ht="15" customHeight="1" x14ac:dyDescent="0.2">
      <c r="D4" s="1524"/>
      <c r="E4" s="1524"/>
      <c r="F4" s="1524"/>
    </row>
    <row r="5" spans="1:8" ht="21" customHeight="1" x14ac:dyDescent="0.2">
      <c r="A5" s="1536" t="s">
        <v>1144</v>
      </c>
      <c r="B5" s="1536"/>
      <c r="C5" s="1536"/>
      <c r="D5" s="1536"/>
      <c r="E5" s="1536"/>
      <c r="F5" s="1536"/>
      <c r="G5" s="1536"/>
    </row>
    <row r="6" spans="1:8" ht="9" customHeight="1" x14ac:dyDescent="0.2">
      <c r="A6" s="1525"/>
      <c r="B6" s="1525"/>
      <c r="C6" s="1525"/>
      <c r="D6" s="1525"/>
      <c r="E6" s="1525"/>
      <c r="F6" s="1525"/>
    </row>
    <row r="7" spans="1:8" ht="15.95" customHeight="1" x14ac:dyDescent="0.25">
      <c r="A7" s="1548" t="s">
        <v>1106</v>
      </c>
      <c r="B7" s="1548"/>
      <c r="C7" s="1548"/>
      <c r="D7" s="1548"/>
      <c r="E7" s="1548"/>
      <c r="F7" s="1548"/>
      <c r="G7" s="1548"/>
      <c r="H7" s="1548"/>
    </row>
    <row r="8" spans="1:8" ht="9" customHeight="1" x14ac:dyDescent="0.25">
      <c r="A8" s="1386"/>
      <c r="B8" s="1386"/>
      <c r="C8" s="1386"/>
      <c r="D8" s="1386"/>
      <c r="E8" s="1386"/>
      <c r="F8" s="1386"/>
    </row>
    <row r="9" spans="1:8" ht="15" customHeight="1" x14ac:dyDescent="0.25">
      <c r="A9" s="1537" t="s">
        <v>1107</v>
      </c>
      <c r="B9" s="1537"/>
      <c r="C9" s="1537"/>
      <c r="D9" s="1537"/>
      <c r="E9" s="1537"/>
      <c r="F9" s="1537"/>
      <c r="G9" s="1537"/>
    </row>
    <row r="10" spans="1:8" ht="12.6" customHeight="1" x14ac:dyDescent="0.2"/>
    <row r="11" spans="1:8" ht="13.5" thickBot="1" x14ac:dyDescent="0.25">
      <c r="D11" s="1387"/>
      <c r="E11" s="1387"/>
      <c r="F11" s="1387"/>
    </row>
    <row r="12" spans="1:8" ht="36" customHeight="1" thickBot="1" x14ac:dyDescent="0.25">
      <c r="A12" s="1526" t="s">
        <v>101</v>
      </c>
      <c r="B12" s="1527" t="s">
        <v>2</v>
      </c>
      <c r="C12" s="1528" t="s">
        <v>1108</v>
      </c>
      <c r="D12" s="1538" t="s">
        <v>1117</v>
      </c>
      <c r="E12" s="1539"/>
      <c r="F12" s="1544" t="s">
        <v>1118</v>
      </c>
      <c r="G12" s="1544"/>
      <c r="H12" s="1532" t="s">
        <v>1020</v>
      </c>
    </row>
    <row r="13" spans="1:8" ht="15.75" customHeight="1" thickBot="1" x14ac:dyDescent="0.25">
      <c r="A13" s="1526"/>
      <c r="B13" s="1527"/>
      <c r="C13" s="1527"/>
      <c r="D13" s="1542" t="s">
        <v>1116</v>
      </c>
      <c r="E13" s="1540" t="s">
        <v>1115</v>
      </c>
      <c r="F13" s="1545" t="s">
        <v>1116</v>
      </c>
      <c r="G13" s="1542" t="s">
        <v>1115</v>
      </c>
      <c r="H13" s="1533"/>
    </row>
    <row r="14" spans="1:8" ht="11.25" customHeight="1" x14ac:dyDescent="0.2">
      <c r="A14" s="1526"/>
      <c r="B14" s="1527"/>
      <c r="C14" s="1527"/>
      <c r="D14" s="1543"/>
      <c r="E14" s="1541"/>
      <c r="F14" s="1546"/>
      <c r="G14" s="1547"/>
      <c r="H14" s="1534"/>
    </row>
    <row r="15" spans="1:8" ht="38.25" x14ac:dyDescent="0.2">
      <c r="A15" s="1388" t="s">
        <v>78</v>
      </c>
      <c r="B15" s="1389">
        <v>992</v>
      </c>
      <c r="C15" s="1390" t="s">
        <v>1109</v>
      </c>
      <c r="D15" s="1391"/>
      <c r="E15" s="1416">
        <v>419549.98</v>
      </c>
      <c r="F15" s="1411"/>
      <c r="G15" s="1416">
        <v>419549.98</v>
      </c>
      <c r="H15" s="1427">
        <f>G15/E15</f>
        <v>1</v>
      </c>
    </row>
    <row r="16" spans="1:8" ht="38.25" x14ac:dyDescent="0.2">
      <c r="A16" s="1388" t="s">
        <v>56</v>
      </c>
      <c r="B16" s="1389">
        <v>992</v>
      </c>
      <c r="C16" s="1390" t="s">
        <v>1109</v>
      </c>
      <c r="D16" s="1391"/>
      <c r="E16" s="1416">
        <v>103000</v>
      </c>
      <c r="F16" s="1411"/>
      <c r="G16" s="1416">
        <v>103000</v>
      </c>
      <c r="H16" s="1427">
        <f t="shared" ref="H16:H18" si="0">G16/E16</f>
        <v>1</v>
      </c>
    </row>
    <row r="17" spans="1:9" ht="38.25" x14ac:dyDescent="0.2">
      <c r="A17" s="1388" t="s">
        <v>71</v>
      </c>
      <c r="B17" s="1389">
        <v>992</v>
      </c>
      <c r="C17" s="1390" t="s">
        <v>1109</v>
      </c>
      <c r="D17" s="1391"/>
      <c r="E17" s="1416">
        <v>732000</v>
      </c>
      <c r="F17" s="1411"/>
      <c r="G17" s="1416">
        <v>732000</v>
      </c>
      <c r="H17" s="1427">
        <f t="shared" si="0"/>
        <v>1</v>
      </c>
    </row>
    <row r="18" spans="1:9" ht="38.25" x14ac:dyDescent="0.2">
      <c r="A18" s="1392" t="s">
        <v>114</v>
      </c>
      <c r="B18" s="1393">
        <v>992</v>
      </c>
      <c r="C18" s="1390" t="s">
        <v>1109</v>
      </c>
      <c r="D18" s="1394"/>
      <c r="E18" s="1416">
        <v>400000</v>
      </c>
      <c r="F18" s="1412"/>
      <c r="G18" s="1416">
        <v>400000</v>
      </c>
      <c r="H18" s="1427">
        <f t="shared" si="0"/>
        <v>1</v>
      </c>
    </row>
    <row r="19" spans="1:9" ht="38.25" x14ac:dyDescent="0.2">
      <c r="A19" s="1392" t="s">
        <v>117</v>
      </c>
      <c r="B19" s="1393">
        <v>952</v>
      </c>
      <c r="C19" s="1395" t="s">
        <v>1110</v>
      </c>
      <c r="D19" s="1431">
        <f>D21</f>
        <v>1250000</v>
      </c>
      <c r="E19" s="1417"/>
      <c r="F19" s="1432">
        <f>F21</f>
        <v>1250000</v>
      </c>
      <c r="G19" s="1421"/>
      <c r="H19" s="1433">
        <f>F19/D19</f>
        <v>1</v>
      </c>
    </row>
    <row r="20" spans="1:9" x14ac:dyDescent="0.2">
      <c r="A20" s="1396"/>
      <c r="B20" s="1397"/>
      <c r="C20" s="1398" t="s">
        <v>127</v>
      </c>
      <c r="D20" s="1399"/>
      <c r="E20" s="1418"/>
      <c r="F20" s="1413"/>
      <c r="G20" s="1421"/>
      <c r="H20" s="1425"/>
    </row>
    <row r="21" spans="1:9" x14ac:dyDescent="0.2">
      <c r="A21" s="1396"/>
      <c r="B21" s="1397"/>
      <c r="C21" s="1398" t="s">
        <v>1111</v>
      </c>
      <c r="D21" s="1400">
        <v>1250000</v>
      </c>
      <c r="E21" s="1419"/>
      <c r="F21" s="1414">
        <v>1250000</v>
      </c>
      <c r="G21" s="1421"/>
      <c r="H21" s="1428">
        <f>F21/D21</f>
        <v>1</v>
      </c>
    </row>
    <row r="22" spans="1:9" ht="38.25" x14ac:dyDescent="0.2">
      <c r="A22" s="1401" t="s">
        <v>119</v>
      </c>
      <c r="B22" s="1402">
        <v>950</v>
      </c>
      <c r="C22" s="1403" t="s">
        <v>1112</v>
      </c>
      <c r="D22" s="1404">
        <v>1415000</v>
      </c>
      <c r="E22" s="1420"/>
      <c r="F22" s="1415">
        <v>1415161.3</v>
      </c>
      <c r="G22" s="1422"/>
      <c r="H22" s="1429">
        <f>F22/D22</f>
        <v>1.0001139929328622</v>
      </c>
    </row>
    <row r="23" spans="1:9" ht="32.25" customHeight="1" x14ac:dyDescent="0.2">
      <c r="A23" s="1405"/>
      <c r="B23" s="1406"/>
      <c r="C23" s="1407" t="s">
        <v>1113</v>
      </c>
      <c r="D23" s="1408">
        <f>SUM(D19+D22)</f>
        <v>2665000</v>
      </c>
      <c r="E23" s="1409">
        <f>E15+E16+E17+E18</f>
        <v>1654549.98</v>
      </c>
      <c r="F23" s="1410">
        <f>F19+F22</f>
        <v>2665161.2999999998</v>
      </c>
      <c r="G23" s="1423">
        <f>G15+G16+G17+G18</f>
        <v>1654549.98</v>
      </c>
      <c r="H23" s="1430" t="s">
        <v>1119</v>
      </c>
    </row>
    <row r="24" spans="1:9" ht="30.75" customHeight="1" thickBot="1" x14ac:dyDescent="0.25">
      <c r="A24" s="1529" t="s">
        <v>1145</v>
      </c>
      <c r="B24" s="1530"/>
      <c r="C24" s="1531"/>
      <c r="D24" s="1520">
        <f>D23-E23</f>
        <v>1010450.02</v>
      </c>
      <c r="E24" s="1521"/>
      <c r="F24" s="1522">
        <f>F23-G23</f>
        <v>1010611.3199999998</v>
      </c>
      <c r="G24" s="1523"/>
      <c r="H24" s="1426">
        <f>F24/D24</f>
        <v>1.0001596318440369</v>
      </c>
      <c r="I24" s="1424"/>
    </row>
  </sheetData>
  <sheetProtection selectLockedCells="1" selectUnlockedCells="1"/>
  <mergeCells count="19">
    <mergeCell ref="H12:H14"/>
    <mergeCell ref="D3:H3"/>
    <mergeCell ref="A5:G5"/>
    <mergeCell ref="A9:G9"/>
    <mergeCell ref="D12:E12"/>
    <mergeCell ref="E13:E14"/>
    <mergeCell ref="D13:D14"/>
    <mergeCell ref="F12:G12"/>
    <mergeCell ref="F13:F14"/>
    <mergeCell ref="G13:G14"/>
    <mergeCell ref="A7:H7"/>
    <mergeCell ref="D24:E24"/>
    <mergeCell ref="F24:G24"/>
    <mergeCell ref="D4:F4"/>
    <mergeCell ref="A6:F6"/>
    <mergeCell ref="A12:A14"/>
    <mergeCell ref="B12:B14"/>
    <mergeCell ref="C12:C14"/>
    <mergeCell ref="A24:C24"/>
  </mergeCells>
  <pageMargins left="0.78740157480314965" right="0" top="0.59055118110236227" bottom="0.59055118110236227" header="0.51181102362204722" footer="0.51181102362204722"/>
  <pageSetup paperSize="9" firstPageNumber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8"/>
  <sheetViews>
    <sheetView topLeftCell="A76" zoomScaleNormal="100" workbookViewId="0">
      <selection activeCell="F91" sqref="F91"/>
    </sheetView>
  </sheetViews>
  <sheetFormatPr defaultRowHeight="12.75" x14ac:dyDescent="0.2"/>
  <cols>
    <col min="1" max="1" width="4.140625" style="106" customWidth="1"/>
    <col min="2" max="2" width="55.85546875" style="106" customWidth="1"/>
    <col min="3" max="5" width="9.140625" style="106"/>
    <col min="6" max="6" width="16.7109375" style="106" customWidth="1"/>
    <col min="7" max="7" width="20" style="106" customWidth="1"/>
    <col min="8" max="8" width="9.140625" style="106" customWidth="1"/>
    <col min="9" max="253" width="9.140625" style="106"/>
    <col min="254" max="254" width="4.140625" style="106" customWidth="1"/>
    <col min="255" max="255" width="30.85546875" style="106" customWidth="1"/>
    <col min="256" max="258" width="9.140625" style="106"/>
    <col min="259" max="259" width="13.5703125" style="106" customWidth="1"/>
    <col min="260" max="260" width="12.85546875" style="106" customWidth="1"/>
    <col min="261" max="261" width="10.5703125" style="106" customWidth="1"/>
    <col min="262" max="262" width="14.5703125" style="106" customWidth="1"/>
    <col min="263" max="263" width="17" style="106" customWidth="1"/>
    <col min="264" max="264" width="14.42578125" style="106" customWidth="1"/>
    <col min="265" max="509" width="9.140625" style="106"/>
    <col min="510" max="510" width="4.140625" style="106" customWidth="1"/>
    <col min="511" max="511" width="30.85546875" style="106" customWidth="1"/>
    <col min="512" max="514" width="9.140625" style="106"/>
    <col min="515" max="515" width="13.5703125" style="106" customWidth="1"/>
    <col min="516" max="516" width="12.85546875" style="106" customWidth="1"/>
    <col min="517" max="517" width="10.5703125" style="106" customWidth="1"/>
    <col min="518" max="518" width="14.5703125" style="106" customWidth="1"/>
    <col min="519" max="519" width="17" style="106" customWidth="1"/>
    <col min="520" max="520" width="14.42578125" style="106" customWidth="1"/>
    <col min="521" max="765" width="9.140625" style="106"/>
    <col min="766" max="766" width="4.140625" style="106" customWidth="1"/>
    <col min="767" max="767" width="30.85546875" style="106" customWidth="1"/>
    <col min="768" max="770" width="9.140625" style="106"/>
    <col min="771" max="771" width="13.5703125" style="106" customWidth="1"/>
    <col min="772" max="772" width="12.85546875" style="106" customWidth="1"/>
    <col min="773" max="773" width="10.5703125" style="106" customWidth="1"/>
    <col min="774" max="774" width="14.5703125" style="106" customWidth="1"/>
    <col min="775" max="775" width="17" style="106" customWidth="1"/>
    <col min="776" max="776" width="14.42578125" style="106" customWidth="1"/>
    <col min="777" max="1021" width="9.140625" style="106"/>
    <col min="1022" max="1022" width="4.140625" style="106" customWidth="1"/>
    <col min="1023" max="1023" width="30.85546875" style="106" customWidth="1"/>
    <col min="1024" max="1026" width="9.140625" style="106"/>
    <col min="1027" max="1027" width="13.5703125" style="106" customWidth="1"/>
    <col min="1028" max="1028" width="12.85546875" style="106" customWidth="1"/>
    <col min="1029" max="1029" width="10.5703125" style="106" customWidth="1"/>
    <col min="1030" max="1030" width="14.5703125" style="106" customWidth="1"/>
    <col min="1031" max="1031" width="17" style="106" customWidth="1"/>
    <col min="1032" max="1032" width="14.42578125" style="106" customWidth="1"/>
    <col min="1033" max="1277" width="9.140625" style="106"/>
    <col min="1278" max="1278" width="4.140625" style="106" customWidth="1"/>
    <col min="1279" max="1279" width="30.85546875" style="106" customWidth="1"/>
    <col min="1280" max="1282" width="9.140625" style="106"/>
    <col min="1283" max="1283" width="13.5703125" style="106" customWidth="1"/>
    <col min="1284" max="1284" width="12.85546875" style="106" customWidth="1"/>
    <col min="1285" max="1285" width="10.5703125" style="106" customWidth="1"/>
    <col min="1286" max="1286" width="14.5703125" style="106" customWidth="1"/>
    <col min="1287" max="1287" width="17" style="106" customWidth="1"/>
    <col min="1288" max="1288" width="14.42578125" style="106" customWidth="1"/>
    <col min="1289" max="1533" width="9.140625" style="106"/>
    <col min="1534" max="1534" width="4.140625" style="106" customWidth="1"/>
    <col min="1535" max="1535" width="30.85546875" style="106" customWidth="1"/>
    <col min="1536" max="1538" width="9.140625" style="106"/>
    <col min="1539" max="1539" width="13.5703125" style="106" customWidth="1"/>
    <col min="1540" max="1540" width="12.85546875" style="106" customWidth="1"/>
    <col min="1541" max="1541" width="10.5703125" style="106" customWidth="1"/>
    <col min="1542" max="1542" width="14.5703125" style="106" customWidth="1"/>
    <col min="1543" max="1543" width="17" style="106" customWidth="1"/>
    <col min="1544" max="1544" width="14.42578125" style="106" customWidth="1"/>
    <col min="1545" max="1789" width="9.140625" style="106"/>
    <col min="1790" max="1790" width="4.140625" style="106" customWidth="1"/>
    <col min="1791" max="1791" width="30.85546875" style="106" customWidth="1"/>
    <col min="1792" max="1794" width="9.140625" style="106"/>
    <col min="1795" max="1795" width="13.5703125" style="106" customWidth="1"/>
    <col min="1796" max="1796" width="12.85546875" style="106" customWidth="1"/>
    <col min="1797" max="1797" width="10.5703125" style="106" customWidth="1"/>
    <col min="1798" max="1798" width="14.5703125" style="106" customWidth="1"/>
    <col min="1799" max="1799" width="17" style="106" customWidth="1"/>
    <col min="1800" max="1800" width="14.42578125" style="106" customWidth="1"/>
    <col min="1801" max="2045" width="9.140625" style="106"/>
    <col min="2046" max="2046" width="4.140625" style="106" customWidth="1"/>
    <col min="2047" max="2047" width="30.85546875" style="106" customWidth="1"/>
    <col min="2048" max="2050" width="9.140625" style="106"/>
    <col min="2051" max="2051" width="13.5703125" style="106" customWidth="1"/>
    <col min="2052" max="2052" width="12.85546875" style="106" customWidth="1"/>
    <col min="2053" max="2053" width="10.5703125" style="106" customWidth="1"/>
    <col min="2054" max="2054" width="14.5703125" style="106" customWidth="1"/>
    <col min="2055" max="2055" width="17" style="106" customWidth="1"/>
    <col min="2056" max="2056" width="14.42578125" style="106" customWidth="1"/>
    <col min="2057" max="2301" width="9.140625" style="106"/>
    <col min="2302" max="2302" width="4.140625" style="106" customWidth="1"/>
    <col min="2303" max="2303" width="30.85546875" style="106" customWidth="1"/>
    <col min="2304" max="2306" width="9.140625" style="106"/>
    <col min="2307" max="2307" width="13.5703125" style="106" customWidth="1"/>
    <col min="2308" max="2308" width="12.85546875" style="106" customWidth="1"/>
    <col min="2309" max="2309" width="10.5703125" style="106" customWidth="1"/>
    <col min="2310" max="2310" width="14.5703125" style="106" customWidth="1"/>
    <col min="2311" max="2311" width="17" style="106" customWidth="1"/>
    <col min="2312" max="2312" width="14.42578125" style="106" customWidth="1"/>
    <col min="2313" max="2557" width="9.140625" style="106"/>
    <col min="2558" max="2558" width="4.140625" style="106" customWidth="1"/>
    <col min="2559" max="2559" width="30.85546875" style="106" customWidth="1"/>
    <col min="2560" max="2562" width="9.140625" style="106"/>
    <col min="2563" max="2563" width="13.5703125" style="106" customWidth="1"/>
    <col min="2564" max="2564" width="12.85546875" style="106" customWidth="1"/>
    <col min="2565" max="2565" width="10.5703125" style="106" customWidth="1"/>
    <col min="2566" max="2566" width="14.5703125" style="106" customWidth="1"/>
    <col min="2567" max="2567" width="17" style="106" customWidth="1"/>
    <col min="2568" max="2568" width="14.42578125" style="106" customWidth="1"/>
    <col min="2569" max="2813" width="9.140625" style="106"/>
    <col min="2814" max="2814" width="4.140625" style="106" customWidth="1"/>
    <col min="2815" max="2815" width="30.85546875" style="106" customWidth="1"/>
    <col min="2816" max="2818" width="9.140625" style="106"/>
    <col min="2819" max="2819" width="13.5703125" style="106" customWidth="1"/>
    <col min="2820" max="2820" width="12.85546875" style="106" customWidth="1"/>
    <col min="2821" max="2821" width="10.5703125" style="106" customWidth="1"/>
    <col min="2822" max="2822" width="14.5703125" style="106" customWidth="1"/>
    <col min="2823" max="2823" width="17" style="106" customWidth="1"/>
    <col min="2824" max="2824" width="14.42578125" style="106" customWidth="1"/>
    <col min="2825" max="3069" width="9.140625" style="106"/>
    <col min="3070" max="3070" width="4.140625" style="106" customWidth="1"/>
    <col min="3071" max="3071" width="30.85546875" style="106" customWidth="1"/>
    <col min="3072" max="3074" width="9.140625" style="106"/>
    <col min="3075" max="3075" width="13.5703125" style="106" customWidth="1"/>
    <col min="3076" max="3076" width="12.85546875" style="106" customWidth="1"/>
    <col min="3077" max="3077" width="10.5703125" style="106" customWidth="1"/>
    <col min="3078" max="3078" width="14.5703125" style="106" customWidth="1"/>
    <col min="3079" max="3079" width="17" style="106" customWidth="1"/>
    <col min="3080" max="3080" width="14.42578125" style="106" customWidth="1"/>
    <col min="3081" max="3325" width="9.140625" style="106"/>
    <col min="3326" max="3326" width="4.140625" style="106" customWidth="1"/>
    <col min="3327" max="3327" width="30.85546875" style="106" customWidth="1"/>
    <col min="3328" max="3330" width="9.140625" style="106"/>
    <col min="3331" max="3331" width="13.5703125" style="106" customWidth="1"/>
    <col min="3332" max="3332" width="12.85546875" style="106" customWidth="1"/>
    <col min="3333" max="3333" width="10.5703125" style="106" customWidth="1"/>
    <col min="3334" max="3334" width="14.5703125" style="106" customWidth="1"/>
    <col min="3335" max="3335" width="17" style="106" customWidth="1"/>
    <col min="3336" max="3336" width="14.42578125" style="106" customWidth="1"/>
    <col min="3337" max="3581" width="9.140625" style="106"/>
    <col min="3582" max="3582" width="4.140625" style="106" customWidth="1"/>
    <col min="3583" max="3583" width="30.85546875" style="106" customWidth="1"/>
    <col min="3584" max="3586" width="9.140625" style="106"/>
    <col min="3587" max="3587" width="13.5703125" style="106" customWidth="1"/>
    <col min="3588" max="3588" width="12.85546875" style="106" customWidth="1"/>
    <col min="3589" max="3589" width="10.5703125" style="106" customWidth="1"/>
    <col min="3590" max="3590" width="14.5703125" style="106" customWidth="1"/>
    <col min="3591" max="3591" width="17" style="106" customWidth="1"/>
    <col min="3592" max="3592" width="14.42578125" style="106" customWidth="1"/>
    <col min="3593" max="3837" width="9.140625" style="106"/>
    <col min="3838" max="3838" width="4.140625" style="106" customWidth="1"/>
    <col min="3839" max="3839" width="30.85546875" style="106" customWidth="1"/>
    <col min="3840" max="3842" width="9.140625" style="106"/>
    <col min="3843" max="3843" width="13.5703125" style="106" customWidth="1"/>
    <col min="3844" max="3844" width="12.85546875" style="106" customWidth="1"/>
    <col min="3845" max="3845" width="10.5703125" style="106" customWidth="1"/>
    <col min="3846" max="3846" width="14.5703125" style="106" customWidth="1"/>
    <col min="3847" max="3847" width="17" style="106" customWidth="1"/>
    <col min="3848" max="3848" width="14.42578125" style="106" customWidth="1"/>
    <col min="3849" max="4093" width="9.140625" style="106"/>
    <col min="4094" max="4094" width="4.140625" style="106" customWidth="1"/>
    <col min="4095" max="4095" width="30.85546875" style="106" customWidth="1"/>
    <col min="4096" max="4098" width="9.140625" style="106"/>
    <col min="4099" max="4099" width="13.5703125" style="106" customWidth="1"/>
    <col min="4100" max="4100" width="12.85546875" style="106" customWidth="1"/>
    <col min="4101" max="4101" width="10.5703125" style="106" customWidth="1"/>
    <col min="4102" max="4102" width="14.5703125" style="106" customWidth="1"/>
    <col min="4103" max="4103" width="17" style="106" customWidth="1"/>
    <col min="4104" max="4104" width="14.42578125" style="106" customWidth="1"/>
    <col min="4105" max="4349" width="9.140625" style="106"/>
    <col min="4350" max="4350" width="4.140625" style="106" customWidth="1"/>
    <col min="4351" max="4351" width="30.85546875" style="106" customWidth="1"/>
    <col min="4352" max="4354" width="9.140625" style="106"/>
    <col min="4355" max="4355" width="13.5703125" style="106" customWidth="1"/>
    <col min="4356" max="4356" width="12.85546875" style="106" customWidth="1"/>
    <col min="4357" max="4357" width="10.5703125" style="106" customWidth="1"/>
    <col min="4358" max="4358" width="14.5703125" style="106" customWidth="1"/>
    <col min="4359" max="4359" width="17" style="106" customWidth="1"/>
    <col min="4360" max="4360" width="14.42578125" style="106" customWidth="1"/>
    <col min="4361" max="4605" width="9.140625" style="106"/>
    <col min="4606" max="4606" width="4.140625" style="106" customWidth="1"/>
    <col min="4607" max="4607" width="30.85546875" style="106" customWidth="1"/>
    <col min="4608" max="4610" width="9.140625" style="106"/>
    <col min="4611" max="4611" width="13.5703125" style="106" customWidth="1"/>
    <col min="4612" max="4612" width="12.85546875" style="106" customWidth="1"/>
    <col min="4613" max="4613" width="10.5703125" style="106" customWidth="1"/>
    <col min="4614" max="4614" width="14.5703125" style="106" customWidth="1"/>
    <col min="4615" max="4615" width="17" style="106" customWidth="1"/>
    <col min="4616" max="4616" width="14.42578125" style="106" customWidth="1"/>
    <col min="4617" max="4861" width="9.140625" style="106"/>
    <col min="4862" max="4862" width="4.140625" style="106" customWidth="1"/>
    <col min="4863" max="4863" width="30.85546875" style="106" customWidth="1"/>
    <col min="4864" max="4866" width="9.140625" style="106"/>
    <col min="4867" max="4867" width="13.5703125" style="106" customWidth="1"/>
    <col min="4868" max="4868" width="12.85546875" style="106" customWidth="1"/>
    <col min="4869" max="4869" width="10.5703125" style="106" customWidth="1"/>
    <col min="4870" max="4870" width="14.5703125" style="106" customWidth="1"/>
    <col min="4871" max="4871" width="17" style="106" customWidth="1"/>
    <col min="4872" max="4872" width="14.42578125" style="106" customWidth="1"/>
    <col min="4873" max="5117" width="9.140625" style="106"/>
    <col min="5118" max="5118" width="4.140625" style="106" customWidth="1"/>
    <col min="5119" max="5119" width="30.85546875" style="106" customWidth="1"/>
    <col min="5120" max="5122" width="9.140625" style="106"/>
    <col min="5123" max="5123" width="13.5703125" style="106" customWidth="1"/>
    <col min="5124" max="5124" width="12.85546875" style="106" customWidth="1"/>
    <col min="5125" max="5125" width="10.5703125" style="106" customWidth="1"/>
    <col min="5126" max="5126" width="14.5703125" style="106" customWidth="1"/>
    <col min="5127" max="5127" width="17" style="106" customWidth="1"/>
    <col min="5128" max="5128" width="14.42578125" style="106" customWidth="1"/>
    <col min="5129" max="5373" width="9.140625" style="106"/>
    <col min="5374" max="5374" width="4.140625" style="106" customWidth="1"/>
    <col min="5375" max="5375" width="30.85546875" style="106" customWidth="1"/>
    <col min="5376" max="5378" width="9.140625" style="106"/>
    <col min="5379" max="5379" width="13.5703125" style="106" customWidth="1"/>
    <col min="5380" max="5380" width="12.85546875" style="106" customWidth="1"/>
    <col min="5381" max="5381" width="10.5703125" style="106" customWidth="1"/>
    <col min="5382" max="5382" width="14.5703125" style="106" customWidth="1"/>
    <col min="5383" max="5383" width="17" style="106" customWidth="1"/>
    <col min="5384" max="5384" width="14.42578125" style="106" customWidth="1"/>
    <col min="5385" max="5629" width="9.140625" style="106"/>
    <col min="5630" max="5630" width="4.140625" style="106" customWidth="1"/>
    <col min="5631" max="5631" width="30.85546875" style="106" customWidth="1"/>
    <col min="5632" max="5634" width="9.140625" style="106"/>
    <col min="5635" max="5635" width="13.5703125" style="106" customWidth="1"/>
    <col min="5636" max="5636" width="12.85546875" style="106" customWidth="1"/>
    <col min="5637" max="5637" width="10.5703125" style="106" customWidth="1"/>
    <col min="5638" max="5638" width="14.5703125" style="106" customWidth="1"/>
    <col min="5639" max="5639" width="17" style="106" customWidth="1"/>
    <col min="5640" max="5640" width="14.42578125" style="106" customWidth="1"/>
    <col min="5641" max="5885" width="9.140625" style="106"/>
    <col min="5886" max="5886" width="4.140625" style="106" customWidth="1"/>
    <col min="5887" max="5887" width="30.85546875" style="106" customWidth="1"/>
    <col min="5888" max="5890" width="9.140625" style="106"/>
    <col min="5891" max="5891" width="13.5703125" style="106" customWidth="1"/>
    <col min="5892" max="5892" width="12.85546875" style="106" customWidth="1"/>
    <col min="5893" max="5893" width="10.5703125" style="106" customWidth="1"/>
    <col min="5894" max="5894" width="14.5703125" style="106" customWidth="1"/>
    <col min="5895" max="5895" width="17" style="106" customWidth="1"/>
    <col min="5896" max="5896" width="14.42578125" style="106" customWidth="1"/>
    <col min="5897" max="6141" width="9.140625" style="106"/>
    <col min="6142" max="6142" width="4.140625" style="106" customWidth="1"/>
    <col min="6143" max="6143" width="30.85546875" style="106" customWidth="1"/>
    <col min="6144" max="6146" width="9.140625" style="106"/>
    <col min="6147" max="6147" width="13.5703125" style="106" customWidth="1"/>
    <col min="6148" max="6148" width="12.85546875" style="106" customWidth="1"/>
    <col min="6149" max="6149" width="10.5703125" style="106" customWidth="1"/>
    <col min="6150" max="6150" width="14.5703125" style="106" customWidth="1"/>
    <col min="6151" max="6151" width="17" style="106" customWidth="1"/>
    <col min="6152" max="6152" width="14.42578125" style="106" customWidth="1"/>
    <col min="6153" max="6397" width="9.140625" style="106"/>
    <col min="6398" max="6398" width="4.140625" style="106" customWidth="1"/>
    <col min="6399" max="6399" width="30.85546875" style="106" customWidth="1"/>
    <col min="6400" max="6402" width="9.140625" style="106"/>
    <col min="6403" max="6403" width="13.5703125" style="106" customWidth="1"/>
    <col min="6404" max="6404" width="12.85546875" style="106" customWidth="1"/>
    <col min="6405" max="6405" width="10.5703125" style="106" customWidth="1"/>
    <col min="6406" max="6406" width="14.5703125" style="106" customWidth="1"/>
    <col min="6407" max="6407" width="17" style="106" customWidth="1"/>
    <col min="6408" max="6408" width="14.42578125" style="106" customWidth="1"/>
    <col min="6409" max="6653" width="9.140625" style="106"/>
    <col min="6654" max="6654" width="4.140625" style="106" customWidth="1"/>
    <col min="6655" max="6655" width="30.85546875" style="106" customWidth="1"/>
    <col min="6656" max="6658" width="9.140625" style="106"/>
    <col min="6659" max="6659" width="13.5703125" style="106" customWidth="1"/>
    <col min="6660" max="6660" width="12.85546875" style="106" customWidth="1"/>
    <col min="6661" max="6661" width="10.5703125" style="106" customWidth="1"/>
    <col min="6662" max="6662" width="14.5703125" style="106" customWidth="1"/>
    <col min="6663" max="6663" width="17" style="106" customWidth="1"/>
    <col min="6664" max="6664" width="14.42578125" style="106" customWidth="1"/>
    <col min="6665" max="6909" width="9.140625" style="106"/>
    <col min="6910" max="6910" width="4.140625" style="106" customWidth="1"/>
    <col min="6911" max="6911" width="30.85546875" style="106" customWidth="1"/>
    <col min="6912" max="6914" width="9.140625" style="106"/>
    <col min="6915" max="6915" width="13.5703125" style="106" customWidth="1"/>
    <col min="6916" max="6916" width="12.85546875" style="106" customWidth="1"/>
    <col min="6917" max="6917" width="10.5703125" style="106" customWidth="1"/>
    <col min="6918" max="6918" width="14.5703125" style="106" customWidth="1"/>
    <col min="6919" max="6919" width="17" style="106" customWidth="1"/>
    <col min="6920" max="6920" width="14.42578125" style="106" customWidth="1"/>
    <col min="6921" max="7165" width="9.140625" style="106"/>
    <col min="7166" max="7166" width="4.140625" style="106" customWidth="1"/>
    <col min="7167" max="7167" width="30.85546875" style="106" customWidth="1"/>
    <col min="7168" max="7170" width="9.140625" style="106"/>
    <col min="7171" max="7171" width="13.5703125" style="106" customWidth="1"/>
    <col min="7172" max="7172" width="12.85546875" style="106" customWidth="1"/>
    <col min="7173" max="7173" width="10.5703125" style="106" customWidth="1"/>
    <col min="7174" max="7174" width="14.5703125" style="106" customWidth="1"/>
    <col min="7175" max="7175" width="17" style="106" customWidth="1"/>
    <col min="7176" max="7176" width="14.42578125" style="106" customWidth="1"/>
    <col min="7177" max="7421" width="9.140625" style="106"/>
    <col min="7422" max="7422" width="4.140625" style="106" customWidth="1"/>
    <col min="7423" max="7423" width="30.85546875" style="106" customWidth="1"/>
    <col min="7424" max="7426" width="9.140625" style="106"/>
    <col min="7427" max="7427" width="13.5703125" style="106" customWidth="1"/>
    <col min="7428" max="7428" width="12.85546875" style="106" customWidth="1"/>
    <col min="7429" max="7429" width="10.5703125" style="106" customWidth="1"/>
    <col min="7430" max="7430" width="14.5703125" style="106" customWidth="1"/>
    <col min="7431" max="7431" width="17" style="106" customWidth="1"/>
    <col min="7432" max="7432" width="14.42578125" style="106" customWidth="1"/>
    <col min="7433" max="7677" width="9.140625" style="106"/>
    <col min="7678" max="7678" width="4.140625" style="106" customWidth="1"/>
    <col min="7679" max="7679" width="30.85546875" style="106" customWidth="1"/>
    <col min="7680" max="7682" width="9.140625" style="106"/>
    <col min="7683" max="7683" width="13.5703125" style="106" customWidth="1"/>
    <col min="7684" max="7684" width="12.85546875" style="106" customWidth="1"/>
    <col min="7685" max="7685" width="10.5703125" style="106" customWidth="1"/>
    <col min="7686" max="7686" width="14.5703125" style="106" customWidth="1"/>
    <col min="7687" max="7687" width="17" style="106" customWidth="1"/>
    <col min="7688" max="7688" width="14.42578125" style="106" customWidth="1"/>
    <col min="7689" max="7933" width="9.140625" style="106"/>
    <col min="7934" max="7934" width="4.140625" style="106" customWidth="1"/>
    <col min="7935" max="7935" width="30.85546875" style="106" customWidth="1"/>
    <col min="7936" max="7938" width="9.140625" style="106"/>
    <col min="7939" max="7939" width="13.5703125" style="106" customWidth="1"/>
    <col min="7940" max="7940" width="12.85546875" style="106" customWidth="1"/>
    <col min="7941" max="7941" width="10.5703125" style="106" customWidth="1"/>
    <col min="7942" max="7942" width="14.5703125" style="106" customWidth="1"/>
    <col min="7943" max="7943" width="17" style="106" customWidth="1"/>
    <col min="7944" max="7944" width="14.42578125" style="106" customWidth="1"/>
    <col min="7945" max="8189" width="9.140625" style="106"/>
    <col min="8190" max="8190" width="4.140625" style="106" customWidth="1"/>
    <col min="8191" max="8191" width="30.85546875" style="106" customWidth="1"/>
    <col min="8192" max="8194" width="9.140625" style="106"/>
    <col min="8195" max="8195" width="13.5703125" style="106" customWidth="1"/>
    <col min="8196" max="8196" width="12.85546875" style="106" customWidth="1"/>
    <col min="8197" max="8197" width="10.5703125" style="106" customWidth="1"/>
    <col min="8198" max="8198" width="14.5703125" style="106" customWidth="1"/>
    <col min="8199" max="8199" width="17" style="106" customWidth="1"/>
    <col min="8200" max="8200" width="14.42578125" style="106" customWidth="1"/>
    <col min="8201" max="8445" width="9.140625" style="106"/>
    <col min="8446" max="8446" width="4.140625" style="106" customWidth="1"/>
    <col min="8447" max="8447" width="30.85546875" style="106" customWidth="1"/>
    <col min="8448" max="8450" width="9.140625" style="106"/>
    <col min="8451" max="8451" width="13.5703125" style="106" customWidth="1"/>
    <col min="8452" max="8452" width="12.85546875" style="106" customWidth="1"/>
    <col min="8453" max="8453" width="10.5703125" style="106" customWidth="1"/>
    <col min="8454" max="8454" width="14.5703125" style="106" customWidth="1"/>
    <col min="8455" max="8455" width="17" style="106" customWidth="1"/>
    <col min="8456" max="8456" width="14.42578125" style="106" customWidth="1"/>
    <col min="8457" max="8701" width="9.140625" style="106"/>
    <col min="8702" max="8702" width="4.140625" style="106" customWidth="1"/>
    <col min="8703" max="8703" width="30.85546875" style="106" customWidth="1"/>
    <col min="8704" max="8706" width="9.140625" style="106"/>
    <col min="8707" max="8707" width="13.5703125" style="106" customWidth="1"/>
    <col min="8708" max="8708" width="12.85546875" style="106" customWidth="1"/>
    <col min="8709" max="8709" width="10.5703125" style="106" customWidth="1"/>
    <col min="8710" max="8710" width="14.5703125" style="106" customWidth="1"/>
    <col min="8711" max="8711" width="17" style="106" customWidth="1"/>
    <col min="8712" max="8712" width="14.42578125" style="106" customWidth="1"/>
    <col min="8713" max="8957" width="9.140625" style="106"/>
    <col min="8958" max="8958" width="4.140625" style="106" customWidth="1"/>
    <col min="8959" max="8959" width="30.85546875" style="106" customWidth="1"/>
    <col min="8960" max="8962" width="9.140625" style="106"/>
    <col min="8963" max="8963" width="13.5703125" style="106" customWidth="1"/>
    <col min="8964" max="8964" width="12.85546875" style="106" customWidth="1"/>
    <col min="8965" max="8965" width="10.5703125" style="106" customWidth="1"/>
    <col min="8966" max="8966" width="14.5703125" style="106" customWidth="1"/>
    <col min="8967" max="8967" width="17" style="106" customWidth="1"/>
    <col min="8968" max="8968" width="14.42578125" style="106" customWidth="1"/>
    <col min="8969" max="9213" width="9.140625" style="106"/>
    <col min="9214" max="9214" width="4.140625" style="106" customWidth="1"/>
    <col min="9215" max="9215" width="30.85546875" style="106" customWidth="1"/>
    <col min="9216" max="9218" width="9.140625" style="106"/>
    <col min="9219" max="9219" width="13.5703125" style="106" customWidth="1"/>
    <col min="9220" max="9220" width="12.85546875" style="106" customWidth="1"/>
    <col min="9221" max="9221" width="10.5703125" style="106" customWidth="1"/>
    <col min="9222" max="9222" width="14.5703125" style="106" customWidth="1"/>
    <col min="9223" max="9223" width="17" style="106" customWidth="1"/>
    <col min="9224" max="9224" width="14.42578125" style="106" customWidth="1"/>
    <col min="9225" max="9469" width="9.140625" style="106"/>
    <col min="9470" max="9470" width="4.140625" style="106" customWidth="1"/>
    <col min="9471" max="9471" width="30.85546875" style="106" customWidth="1"/>
    <col min="9472" max="9474" width="9.140625" style="106"/>
    <col min="9475" max="9475" width="13.5703125" style="106" customWidth="1"/>
    <col min="9476" max="9476" width="12.85546875" style="106" customWidth="1"/>
    <col min="9477" max="9477" width="10.5703125" style="106" customWidth="1"/>
    <col min="9478" max="9478" width="14.5703125" style="106" customWidth="1"/>
    <col min="9479" max="9479" width="17" style="106" customWidth="1"/>
    <col min="9480" max="9480" width="14.42578125" style="106" customWidth="1"/>
    <col min="9481" max="9725" width="9.140625" style="106"/>
    <col min="9726" max="9726" width="4.140625" style="106" customWidth="1"/>
    <col min="9727" max="9727" width="30.85546875" style="106" customWidth="1"/>
    <col min="9728" max="9730" width="9.140625" style="106"/>
    <col min="9731" max="9731" width="13.5703125" style="106" customWidth="1"/>
    <col min="9732" max="9732" width="12.85546875" style="106" customWidth="1"/>
    <col min="9733" max="9733" width="10.5703125" style="106" customWidth="1"/>
    <col min="9734" max="9734" width="14.5703125" style="106" customWidth="1"/>
    <col min="9735" max="9735" width="17" style="106" customWidth="1"/>
    <col min="9736" max="9736" width="14.42578125" style="106" customWidth="1"/>
    <col min="9737" max="9981" width="9.140625" style="106"/>
    <col min="9982" max="9982" width="4.140625" style="106" customWidth="1"/>
    <col min="9983" max="9983" width="30.85546875" style="106" customWidth="1"/>
    <col min="9984" max="9986" width="9.140625" style="106"/>
    <col min="9987" max="9987" width="13.5703125" style="106" customWidth="1"/>
    <col min="9988" max="9988" width="12.85546875" style="106" customWidth="1"/>
    <col min="9989" max="9989" width="10.5703125" style="106" customWidth="1"/>
    <col min="9990" max="9990" width="14.5703125" style="106" customWidth="1"/>
    <col min="9991" max="9991" width="17" style="106" customWidth="1"/>
    <col min="9992" max="9992" width="14.42578125" style="106" customWidth="1"/>
    <col min="9993" max="10237" width="9.140625" style="106"/>
    <col min="10238" max="10238" width="4.140625" style="106" customWidth="1"/>
    <col min="10239" max="10239" width="30.85546875" style="106" customWidth="1"/>
    <col min="10240" max="10242" width="9.140625" style="106"/>
    <col min="10243" max="10243" width="13.5703125" style="106" customWidth="1"/>
    <col min="10244" max="10244" width="12.85546875" style="106" customWidth="1"/>
    <col min="10245" max="10245" width="10.5703125" style="106" customWidth="1"/>
    <col min="10246" max="10246" width="14.5703125" style="106" customWidth="1"/>
    <col min="10247" max="10247" width="17" style="106" customWidth="1"/>
    <col min="10248" max="10248" width="14.42578125" style="106" customWidth="1"/>
    <col min="10249" max="10493" width="9.140625" style="106"/>
    <col min="10494" max="10494" width="4.140625" style="106" customWidth="1"/>
    <col min="10495" max="10495" width="30.85546875" style="106" customWidth="1"/>
    <col min="10496" max="10498" width="9.140625" style="106"/>
    <col min="10499" max="10499" width="13.5703125" style="106" customWidth="1"/>
    <col min="10500" max="10500" width="12.85546875" style="106" customWidth="1"/>
    <col min="10501" max="10501" width="10.5703125" style="106" customWidth="1"/>
    <col min="10502" max="10502" width="14.5703125" style="106" customWidth="1"/>
    <col min="10503" max="10503" width="17" style="106" customWidth="1"/>
    <col min="10504" max="10504" width="14.42578125" style="106" customWidth="1"/>
    <col min="10505" max="10749" width="9.140625" style="106"/>
    <col min="10750" max="10750" width="4.140625" style="106" customWidth="1"/>
    <col min="10751" max="10751" width="30.85546875" style="106" customWidth="1"/>
    <col min="10752" max="10754" width="9.140625" style="106"/>
    <col min="10755" max="10755" width="13.5703125" style="106" customWidth="1"/>
    <col min="10756" max="10756" width="12.85546875" style="106" customWidth="1"/>
    <col min="10757" max="10757" width="10.5703125" style="106" customWidth="1"/>
    <col min="10758" max="10758" width="14.5703125" style="106" customWidth="1"/>
    <col min="10759" max="10759" width="17" style="106" customWidth="1"/>
    <col min="10760" max="10760" width="14.42578125" style="106" customWidth="1"/>
    <col min="10761" max="11005" width="9.140625" style="106"/>
    <col min="11006" max="11006" width="4.140625" style="106" customWidth="1"/>
    <col min="11007" max="11007" width="30.85546875" style="106" customWidth="1"/>
    <col min="11008" max="11010" width="9.140625" style="106"/>
    <col min="11011" max="11011" width="13.5703125" style="106" customWidth="1"/>
    <col min="11012" max="11012" width="12.85546875" style="106" customWidth="1"/>
    <col min="11013" max="11013" width="10.5703125" style="106" customWidth="1"/>
    <col min="11014" max="11014" width="14.5703125" style="106" customWidth="1"/>
    <col min="11015" max="11015" width="17" style="106" customWidth="1"/>
    <col min="11016" max="11016" width="14.42578125" style="106" customWidth="1"/>
    <col min="11017" max="11261" width="9.140625" style="106"/>
    <col min="11262" max="11262" width="4.140625" style="106" customWidth="1"/>
    <col min="11263" max="11263" width="30.85546875" style="106" customWidth="1"/>
    <col min="11264" max="11266" width="9.140625" style="106"/>
    <col min="11267" max="11267" width="13.5703125" style="106" customWidth="1"/>
    <col min="11268" max="11268" width="12.85546875" style="106" customWidth="1"/>
    <col min="11269" max="11269" width="10.5703125" style="106" customWidth="1"/>
    <col min="11270" max="11270" width="14.5703125" style="106" customWidth="1"/>
    <col min="11271" max="11271" width="17" style="106" customWidth="1"/>
    <col min="11272" max="11272" width="14.42578125" style="106" customWidth="1"/>
    <col min="11273" max="11517" width="9.140625" style="106"/>
    <col min="11518" max="11518" width="4.140625" style="106" customWidth="1"/>
    <col min="11519" max="11519" width="30.85546875" style="106" customWidth="1"/>
    <col min="11520" max="11522" width="9.140625" style="106"/>
    <col min="11523" max="11523" width="13.5703125" style="106" customWidth="1"/>
    <col min="11524" max="11524" width="12.85546875" style="106" customWidth="1"/>
    <col min="11525" max="11525" width="10.5703125" style="106" customWidth="1"/>
    <col min="11526" max="11526" width="14.5703125" style="106" customWidth="1"/>
    <col min="11527" max="11527" width="17" style="106" customWidth="1"/>
    <col min="11528" max="11528" width="14.42578125" style="106" customWidth="1"/>
    <col min="11529" max="11773" width="9.140625" style="106"/>
    <col min="11774" max="11774" width="4.140625" style="106" customWidth="1"/>
    <col min="11775" max="11775" width="30.85546875" style="106" customWidth="1"/>
    <col min="11776" max="11778" width="9.140625" style="106"/>
    <col min="11779" max="11779" width="13.5703125" style="106" customWidth="1"/>
    <col min="11780" max="11780" width="12.85546875" style="106" customWidth="1"/>
    <col min="11781" max="11781" width="10.5703125" style="106" customWidth="1"/>
    <col min="11782" max="11782" width="14.5703125" style="106" customWidth="1"/>
    <col min="11783" max="11783" width="17" style="106" customWidth="1"/>
    <col min="11784" max="11784" width="14.42578125" style="106" customWidth="1"/>
    <col min="11785" max="12029" width="9.140625" style="106"/>
    <col min="12030" max="12030" width="4.140625" style="106" customWidth="1"/>
    <col min="12031" max="12031" width="30.85546875" style="106" customWidth="1"/>
    <col min="12032" max="12034" width="9.140625" style="106"/>
    <col min="12035" max="12035" width="13.5703125" style="106" customWidth="1"/>
    <col min="12036" max="12036" width="12.85546875" style="106" customWidth="1"/>
    <col min="12037" max="12037" width="10.5703125" style="106" customWidth="1"/>
    <col min="12038" max="12038" width="14.5703125" style="106" customWidth="1"/>
    <col min="12039" max="12039" width="17" style="106" customWidth="1"/>
    <col min="12040" max="12040" width="14.42578125" style="106" customWidth="1"/>
    <col min="12041" max="12285" width="9.140625" style="106"/>
    <col min="12286" max="12286" width="4.140625" style="106" customWidth="1"/>
    <col min="12287" max="12287" width="30.85546875" style="106" customWidth="1"/>
    <col min="12288" max="12290" width="9.140625" style="106"/>
    <col min="12291" max="12291" width="13.5703125" style="106" customWidth="1"/>
    <col min="12292" max="12292" width="12.85546875" style="106" customWidth="1"/>
    <col min="12293" max="12293" width="10.5703125" style="106" customWidth="1"/>
    <col min="12294" max="12294" width="14.5703125" style="106" customWidth="1"/>
    <col min="12295" max="12295" width="17" style="106" customWidth="1"/>
    <col min="12296" max="12296" width="14.42578125" style="106" customWidth="1"/>
    <col min="12297" max="12541" width="9.140625" style="106"/>
    <col min="12542" max="12542" width="4.140625" style="106" customWidth="1"/>
    <col min="12543" max="12543" width="30.85546875" style="106" customWidth="1"/>
    <col min="12544" max="12546" width="9.140625" style="106"/>
    <col min="12547" max="12547" width="13.5703125" style="106" customWidth="1"/>
    <col min="12548" max="12548" width="12.85546875" style="106" customWidth="1"/>
    <col min="12549" max="12549" width="10.5703125" style="106" customWidth="1"/>
    <col min="12550" max="12550" width="14.5703125" style="106" customWidth="1"/>
    <col min="12551" max="12551" width="17" style="106" customWidth="1"/>
    <col min="12552" max="12552" width="14.42578125" style="106" customWidth="1"/>
    <col min="12553" max="12797" width="9.140625" style="106"/>
    <col min="12798" max="12798" width="4.140625" style="106" customWidth="1"/>
    <col min="12799" max="12799" width="30.85546875" style="106" customWidth="1"/>
    <col min="12800" max="12802" width="9.140625" style="106"/>
    <col min="12803" max="12803" width="13.5703125" style="106" customWidth="1"/>
    <col min="12804" max="12804" width="12.85546875" style="106" customWidth="1"/>
    <col min="12805" max="12805" width="10.5703125" style="106" customWidth="1"/>
    <col min="12806" max="12806" width="14.5703125" style="106" customWidth="1"/>
    <col min="12807" max="12807" width="17" style="106" customWidth="1"/>
    <col min="12808" max="12808" width="14.42578125" style="106" customWidth="1"/>
    <col min="12809" max="13053" width="9.140625" style="106"/>
    <col min="13054" max="13054" width="4.140625" style="106" customWidth="1"/>
    <col min="13055" max="13055" width="30.85546875" style="106" customWidth="1"/>
    <col min="13056" max="13058" width="9.140625" style="106"/>
    <col min="13059" max="13059" width="13.5703125" style="106" customWidth="1"/>
    <col min="13060" max="13060" width="12.85546875" style="106" customWidth="1"/>
    <col min="13061" max="13061" width="10.5703125" style="106" customWidth="1"/>
    <col min="13062" max="13062" width="14.5703125" style="106" customWidth="1"/>
    <col min="13063" max="13063" width="17" style="106" customWidth="1"/>
    <col min="13064" max="13064" width="14.42578125" style="106" customWidth="1"/>
    <col min="13065" max="13309" width="9.140625" style="106"/>
    <col min="13310" max="13310" width="4.140625" style="106" customWidth="1"/>
    <col min="13311" max="13311" width="30.85546875" style="106" customWidth="1"/>
    <col min="13312" max="13314" width="9.140625" style="106"/>
    <col min="13315" max="13315" width="13.5703125" style="106" customWidth="1"/>
    <col min="13316" max="13316" width="12.85546875" style="106" customWidth="1"/>
    <col min="13317" max="13317" width="10.5703125" style="106" customWidth="1"/>
    <col min="13318" max="13318" width="14.5703125" style="106" customWidth="1"/>
    <col min="13319" max="13319" width="17" style="106" customWidth="1"/>
    <col min="13320" max="13320" width="14.42578125" style="106" customWidth="1"/>
    <col min="13321" max="13565" width="9.140625" style="106"/>
    <col min="13566" max="13566" width="4.140625" style="106" customWidth="1"/>
    <col min="13567" max="13567" width="30.85546875" style="106" customWidth="1"/>
    <col min="13568" max="13570" width="9.140625" style="106"/>
    <col min="13571" max="13571" width="13.5703125" style="106" customWidth="1"/>
    <col min="13572" max="13572" width="12.85546875" style="106" customWidth="1"/>
    <col min="13573" max="13573" width="10.5703125" style="106" customWidth="1"/>
    <col min="13574" max="13574" width="14.5703125" style="106" customWidth="1"/>
    <col min="13575" max="13575" width="17" style="106" customWidth="1"/>
    <col min="13576" max="13576" width="14.42578125" style="106" customWidth="1"/>
    <col min="13577" max="13821" width="9.140625" style="106"/>
    <col min="13822" max="13822" width="4.140625" style="106" customWidth="1"/>
    <col min="13823" max="13823" width="30.85546875" style="106" customWidth="1"/>
    <col min="13824" max="13826" width="9.140625" style="106"/>
    <col min="13827" max="13827" width="13.5703125" style="106" customWidth="1"/>
    <col min="13828" max="13828" width="12.85546875" style="106" customWidth="1"/>
    <col min="13829" max="13829" width="10.5703125" style="106" customWidth="1"/>
    <col min="13830" max="13830" width="14.5703125" style="106" customWidth="1"/>
    <col min="13831" max="13831" width="17" style="106" customWidth="1"/>
    <col min="13832" max="13832" width="14.42578125" style="106" customWidth="1"/>
    <col min="13833" max="14077" width="9.140625" style="106"/>
    <col min="14078" max="14078" width="4.140625" style="106" customWidth="1"/>
    <col min="14079" max="14079" width="30.85546875" style="106" customWidth="1"/>
    <col min="14080" max="14082" width="9.140625" style="106"/>
    <col min="14083" max="14083" width="13.5703125" style="106" customWidth="1"/>
    <col min="14084" max="14084" width="12.85546875" style="106" customWidth="1"/>
    <col min="14085" max="14085" width="10.5703125" style="106" customWidth="1"/>
    <col min="14086" max="14086" width="14.5703125" style="106" customWidth="1"/>
    <col min="14087" max="14087" width="17" style="106" customWidth="1"/>
    <col min="14088" max="14088" width="14.42578125" style="106" customWidth="1"/>
    <col min="14089" max="14333" width="9.140625" style="106"/>
    <col min="14334" max="14334" width="4.140625" style="106" customWidth="1"/>
    <col min="14335" max="14335" width="30.85546875" style="106" customWidth="1"/>
    <col min="14336" max="14338" width="9.140625" style="106"/>
    <col min="14339" max="14339" width="13.5703125" style="106" customWidth="1"/>
    <col min="14340" max="14340" width="12.85546875" style="106" customWidth="1"/>
    <col min="14341" max="14341" width="10.5703125" style="106" customWidth="1"/>
    <col min="14342" max="14342" width="14.5703125" style="106" customWidth="1"/>
    <col min="14343" max="14343" width="17" style="106" customWidth="1"/>
    <col min="14344" max="14344" width="14.42578125" style="106" customWidth="1"/>
    <col min="14345" max="14589" width="9.140625" style="106"/>
    <col min="14590" max="14590" width="4.140625" style="106" customWidth="1"/>
    <col min="14591" max="14591" width="30.85546875" style="106" customWidth="1"/>
    <col min="14592" max="14594" width="9.140625" style="106"/>
    <col min="14595" max="14595" width="13.5703125" style="106" customWidth="1"/>
    <col min="14596" max="14596" width="12.85546875" style="106" customWidth="1"/>
    <col min="14597" max="14597" width="10.5703125" style="106" customWidth="1"/>
    <col min="14598" max="14598" width="14.5703125" style="106" customWidth="1"/>
    <col min="14599" max="14599" width="17" style="106" customWidth="1"/>
    <col min="14600" max="14600" width="14.42578125" style="106" customWidth="1"/>
    <col min="14601" max="14845" width="9.140625" style="106"/>
    <col min="14846" max="14846" width="4.140625" style="106" customWidth="1"/>
    <col min="14847" max="14847" width="30.85546875" style="106" customWidth="1"/>
    <col min="14848" max="14850" width="9.140625" style="106"/>
    <col min="14851" max="14851" width="13.5703125" style="106" customWidth="1"/>
    <col min="14852" max="14852" width="12.85546875" style="106" customWidth="1"/>
    <col min="14853" max="14853" width="10.5703125" style="106" customWidth="1"/>
    <col min="14854" max="14854" width="14.5703125" style="106" customWidth="1"/>
    <col min="14855" max="14855" width="17" style="106" customWidth="1"/>
    <col min="14856" max="14856" width="14.42578125" style="106" customWidth="1"/>
    <col min="14857" max="15101" width="9.140625" style="106"/>
    <col min="15102" max="15102" width="4.140625" style="106" customWidth="1"/>
    <col min="15103" max="15103" width="30.85546875" style="106" customWidth="1"/>
    <col min="15104" max="15106" width="9.140625" style="106"/>
    <col min="15107" max="15107" width="13.5703125" style="106" customWidth="1"/>
    <col min="15108" max="15108" width="12.85546875" style="106" customWidth="1"/>
    <col min="15109" max="15109" width="10.5703125" style="106" customWidth="1"/>
    <col min="15110" max="15110" width="14.5703125" style="106" customWidth="1"/>
    <col min="15111" max="15111" width="17" style="106" customWidth="1"/>
    <col min="15112" max="15112" width="14.42578125" style="106" customWidth="1"/>
    <col min="15113" max="15357" width="9.140625" style="106"/>
    <col min="15358" max="15358" width="4.140625" style="106" customWidth="1"/>
    <col min="15359" max="15359" width="30.85546875" style="106" customWidth="1"/>
    <col min="15360" max="15362" width="9.140625" style="106"/>
    <col min="15363" max="15363" width="13.5703125" style="106" customWidth="1"/>
    <col min="15364" max="15364" width="12.85546875" style="106" customWidth="1"/>
    <col min="15365" max="15365" width="10.5703125" style="106" customWidth="1"/>
    <col min="15366" max="15366" width="14.5703125" style="106" customWidth="1"/>
    <col min="15367" max="15367" width="17" style="106" customWidth="1"/>
    <col min="15368" max="15368" width="14.42578125" style="106" customWidth="1"/>
    <col min="15369" max="15613" width="9.140625" style="106"/>
    <col min="15614" max="15614" width="4.140625" style="106" customWidth="1"/>
    <col min="15615" max="15615" width="30.85546875" style="106" customWidth="1"/>
    <col min="15616" max="15618" width="9.140625" style="106"/>
    <col min="15619" max="15619" width="13.5703125" style="106" customWidth="1"/>
    <col min="15620" max="15620" width="12.85546875" style="106" customWidth="1"/>
    <col min="15621" max="15621" width="10.5703125" style="106" customWidth="1"/>
    <col min="15622" max="15622" width="14.5703125" style="106" customWidth="1"/>
    <col min="15623" max="15623" width="17" style="106" customWidth="1"/>
    <col min="15624" max="15624" width="14.42578125" style="106" customWidth="1"/>
    <col min="15625" max="15869" width="9.140625" style="106"/>
    <col min="15870" max="15870" width="4.140625" style="106" customWidth="1"/>
    <col min="15871" max="15871" width="30.85546875" style="106" customWidth="1"/>
    <col min="15872" max="15874" width="9.140625" style="106"/>
    <col min="15875" max="15875" width="13.5703125" style="106" customWidth="1"/>
    <col min="15876" max="15876" width="12.85546875" style="106" customWidth="1"/>
    <col min="15877" max="15877" width="10.5703125" style="106" customWidth="1"/>
    <col min="15878" max="15878" width="14.5703125" style="106" customWidth="1"/>
    <col min="15879" max="15879" width="17" style="106" customWidth="1"/>
    <col min="15880" max="15880" width="14.42578125" style="106" customWidth="1"/>
    <col min="15881" max="16125" width="9.140625" style="106"/>
    <col min="16126" max="16126" width="4.140625" style="106" customWidth="1"/>
    <col min="16127" max="16127" width="30.85546875" style="106" customWidth="1"/>
    <col min="16128" max="16130" width="9.140625" style="106"/>
    <col min="16131" max="16131" width="13.5703125" style="106" customWidth="1"/>
    <col min="16132" max="16132" width="12.85546875" style="106" customWidth="1"/>
    <col min="16133" max="16133" width="10.5703125" style="106" customWidth="1"/>
    <col min="16134" max="16134" width="14.5703125" style="106" customWidth="1"/>
    <col min="16135" max="16135" width="17" style="106" customWidth="1"/>
    <col min="16136" max="16136" width="14.42578125" style="106" customWidth="1"/>
    <col min="16137" max="16384" width="9.140625" style="106"/>
  </cols>
  <sheetData>
    <row r="1" spans="1:8" x14ac:dyDescent="0.2">
      <c r="A1" s="301"/>
      <c r="B1" s="301"/>
      <c r="C1" s="301"/>
      <c r="D1" s="301"/>
      <c r="E1" s="301"/>
      <c r="F1" s="1568" t="s">
        <v>1052</v>
      </c>
      <c r="G1" s="1568"/>
      <c r="H1" s="1568"/>
    </row>
    <row r="2" spans="1:8" ht="35.25" customHeight="1" thickBot="1" x14ac:dyDescent="0.25">
      <c r="A2" s="302"/>
      <c r="B2" s="1569" t="s">
        <v>1070</v>
      </c>
      <c r="C2" s="1569"/>
      <c r="D2" s="1569"/>
      <c r="E2" s="1569"/>
      <c r="F2" s="1569"/>
      <c r="G2" s="1569"/>
      <c r="H2" s="1569"/>
    </row>
    <row r="3" spans="1:8" x14ac:dyDescent="0.2">
      <c r="A3" s="1570" t="s">
        <v>101</v>
      </c>
      <c r="B3" s="1572" t="s">
        <v>102</v>
      </c>
      <c r="C3" s="1574" t="s">
        <v>103</v>
      </c>
      <c r="D3" s="1574" t="s">
        <v>1</v>
      </c>
      <c r="E3" s="1574" t="s">
        <v>104</v>
      </c>
      <c r="F3" s="1572" t="s">
        <v>1053</v>
      </c>
      <c r="G3" s="1572" t="s">
        <v>1056</v>
      </c>
      <c r="H3" s="1576" t="s">
        <v>1020</v>
      </c>
    </row>
    <row r="4" spans="1:8" ht="45.75" customHeight="1" x14ac:dyDescent="0.2">
      <c r="A4" s="1571"/>
      <c r="B4" s="1573"/>
      <c r="C4" s="1575"/>
      <c r="D4" s="1575"/>
      <c r="E4" s="1575"/>
      <c r="F4" s="1573"/>
      <c r="G4" s="1573"/>
      <c r="H4" s="1577"/>
    </row>
    <row r="5" spans="1:8" x14ac:dyDescent="0.2">
      <c r="A5" s="303">
        <v>1</v>
      </c>
      <c r="B5" s="304" t="s">
        <v>105</v>
      </c>
      <c r="C5" s="1578">
        <v>3</v>
      </c>
      <c r="D5" s="1578"/>
      <c r="E5" s="1578"/>
      <c r="F5" s="305" t="s">
        <v>1054</v>
      </c>
      <c r="G5" s="304" t="s">
        <v>1055</v>
      </c>
      <c r="H5" s="306" t="s">
        <v>106</v>
      </c>
    </row>
    <row r="6" spans="1:8" ht="25.5" x14ac:dyDescent="0.2">
      <c r="A6" s="307" t="s">
        <v>78</v>
      </c>
      <c r="B6" s="308" t="s">
        <v>1138</v>
      </c>
      <c r="C6" s="309" t="s">
        <v>6</v>
      </c>
      <c r="D6" s="309" t="s">
        <v>8</v>
      </c>
      <c r="E6" s="309" t="s">
        <v>107</v>
      </c>
      <c r="F6" s="310">
        <v>39343.230000000003</v>
      </c>
      <c r="G6" s="1113">
        <v>39343.230000000003</v>
      </c>
      <c r="H6" s="1125">
        <f>G6/F6</f>
        <v>1</v>
      </c>
    </row>
    <row r="7" spans="1:8" ht="22.5" x14ac:dyDescent="0.2">
      <c r="A7" s="311"/>
      <c r="B7" s="312" t="s">
        <v>108</v>
      </c>
      <c r="C7" s="313"/>
      <c r="D7" s="313"/>
      <c r="E7" s="314"/>
      <c r="F7" s="315"/>
      <c r="G7" s="1114"/>
      <c r="H7" s="1104"/>
    </row>
    <row r="8" spans="1:8" s="924" customFormat="1" ht="20.25" customHeight="1" x14ac:dyDescent="0.2">
      <c r="A8" s="1556" t="s">
        <v>1139</v>
      </c>
      <c r="B8" s="1557"/>
      <c r="C8" s="1557"/>
      <c r="D8" s="1557"/>
      <c r="E8" s="1558"/>
      <c r="F8" s="1096">
        <f>F6</f>
        <v>39343.230000000003</v>
      </c>
      <c r="G8" s="1095">
        <f t="shared" ref="G8:H8" si="0">G6</f>
        <v>39343.230000000003</v>
      </c>
      <c r="H8" s="1110">
        <f t="shared" si="0"/>
        <v>1</v>
      </c>
    </row>
    <row r="9" spans="1:8" ht="51" x14ac:dyDescent="0.2">
      <c r="A9" s="316" t="s">
        <v>56</v>
      </c>
      <c r="B9" s="317" t="s">
        <v>109</v>
      </c>
      <c r="C9" s="318" t="s">
        <v>110</v>
      </c>
      <c r="D9" s="318" t="s">
        <v>111</v>
      </c>
      <c r="E9" s="318" t="s">
        <v>112</v>
      </c>
      <c r="F9" s="319">
        <v>100000</v>
      </c>
      <c r="G9" s="1115">
        <v>0</v>
      </c>
      <c r="H9" s="1104">
        <v>0</v>
      </c>
    </row>
    <row r="10" spans="1:8" ht="25.5" x14ac:dyDescent="0.2">
      <c r="A10" s="316" t="s">
        <v>71</v>
      </c>
      <c r="B10" s="320" t="s">
        <v>113</v>
      </c>
      <c r="C10" s="321">
        <v>600</v>
      </c>
      <c r="D10" s="321">
        <v>60016</v>
      </c>
      <c r="E10" s="321">
        <v>6050</v>
      </c>
      <c r="F10" s="322">
        <v>96343</v>
      </c>
      <c r="G10" s="1116">
        <v>95517.73</v>
      </c>
      <c r="H10" s="1105">
        <f>G10/F10</f>
        <v>0.99143404295070736</v>
      </c>
    </row>
    <row r="11" spans="1:8" ht="25.5" x14ac:dyDescent="0.2">
      <c r="A11" s="316" t="s">
        <v>114</v>
      </c>
      <c r="B11" s="320" t="s">
        <v>115</v>
      </c>
      <c r="C11" s="321">
        <v>600</v>
      </c>
      <c r="D11" s="321" t="s">
        <v>116</v>
      </c>
      <c r="E11" s="321" t="s">
        <v>107</v>
      </c>
      <c r="F11" s="322">
        <v>63000</v>
      </c>
      <c r="G11" s="1116">
        <v>62425.05</v>
      </c>
      <c r="H11" s="1105">
        <f>G11/F11</f>
        <v>0.99087380952380955</v>
      </c>
    </row>
    <row r="12" spans="1:8" ht="25.5" x14ac:dyDescent="0.2">
      <c r="A12" s="316" t="s">
        <v>117</v>
      </c>
      <c r="B12" s="320" t="s">
        <v>118</v>
      </c>
      <c r="C12" s="321">
        <v>600</v>
      </c>
      <c r="D12" s="321">
        <v>60016</v>
      </c>
      <c r="E12" s="321" t="s">
        <v>107</v>
      </c>
      <c r="F12" s="322">
        <v>56000</v>
      </c>
      <c r="G12" s="1116">
        <v>47691.22</v>
      </c>
      <c r="H12" s="1105">
        <f>G12/F12</f>
        <v>0.85162892857142858</v>
      </c>
    </row>
    <row r="13" spans="1:8" ht="25.5" x14ac:dyDescent="0.2">
      <c r="A13" s="316" t="s">
        <v>119</v>
      </c>
      <c r="B13" s="323" t="s">
        <v>120</v>
      </c>
      <c r="C13" s="324" t="s">
        <v>110</v>
      </c>
      <c r="D13" s="324" t="s">
        <v>116</v>
      </c>
      <c r="E13" s="324" t="s">
        <v>107</v>
      </c>
      <c r="F13" s="322">
        <v>58000</v>
      </c>
      <c r="G13" s="1116">
        <v>0</v>
      </c>
      <c r="H13" s="1106">
        <v>0</v>
      </c>
    </row>
    <row r="14" spans="1:8" ht="25.5" x14ac:dyDescent="0.2">
      <c r="A14" s="316" t="s">
        <v>121</v>
      </c>
      <c r="B14" s="323" t="s">
        <v>122</v>
      </c>
      <c r="C14" s="324" t="s">
        <v>110</v>
      </c>
      <c r="D14" s="324" t="s">
        <v>116</v>
      </c>
      <c r="E14" s="324" t="s">
        <v>107</v>
      </c>
      <c r="F14" s="322">
        <v>30000</v>
      </c>
      <c r="G14" s="1117">
        <v>0</v>
      </c>
      <c r="H14" s="1106">
        <v>0</v>
      </c>
    </row>
    <row r="15" spans="1:8" s="924" customFormat="1" ht="20.25" customHeight="1" x14ac:dyDescent="0.2">
      <c r="A15" s="1556" t="s">
        <v>1060</v>
      </c>
      <c r="B15" s="1557"/>
      <c r="C15" s="1557"/>
      <c r="D15" s="1557"/>
      <c r="E15" s="1558"/>
      <c r="F15" s="1100">
        <f>F9+F10+F11+F12+F13+F14</f>
        <v>403343</v>
      </c>
      <c r="G15" s="1100">
        <f t="shared" ref="G15" si="1">G9+G10+G11+G12+G13+G14</f>
        <v>205634</v>
      </c>
      <c r="H15" s="1107">
        <f>G15/F15</f>
        <v>0.50982414471058135</v>
      </c>
    </row>
    <row r="16" spans="1:8" x14ac:dyDescent="0.2">
      <c r="A16" s="1089" t="s">
        <v>123</v>
      </c>
      <c r="B16" s="325" t="s">
        <v>124</v>
      </c>
      <c r="C16" s="326" t="s">
        <v>125</v>
      </c>
      <c r="D16" s="326" t="s">
        <v>126</v>
      </c>
      <c r="E16" s="326"/>
      <c r="F16" s="327">
        <f>F17+F18+F20+F19</f>
        <v>1118719.02</v>
      </c>
      <c r="G16" s="327">
        <f>G17+G18+G20+G19</f>
        <v>1118719.02</v>
      </c>
      <c r="H16" s="1126">
        <f>G16/F16</f>
        <v>1</v>
      </c>
    </row>
    <row r="17" spans="1:8" x14ac:dyDescent="0.2">
      <c r="A17" s="328"/>
      <c r="B17" s="329" t="s">
        <v>127</v>
      </c>
      <c r="C17" s="1579" t="s">
        <v>128</v>
      </c>
      <c r="D17" s="1580"/>
      <c r="E17" s="1131" t="s">
        <v>107</v>
      </c>
      <c r="F17" s="371">
        <v>31800</v>
      </c>
      <c r="G17" s="1132">
        <v>31800</v>
      </c>
      <c r="H17" s="1127">
        <f t="shared" ref="H17:H22" si="2">G17/F17</f>
        <v>1</v>
      </c>
    </row>
    <row r="18" spans="1:8" x14ac:dyDescent="0.2">
      <c r="A18" s="330"/>
      <c r="B18" s="329"/>
      <c r="C18" s="1579" t="s">
        <v>129</v>
      </c>
      <c r="D18" s="1581"/>
      <c r="E18" s="1133" t="s">
        <v>130</v>
      </c>
      <c r="F18" s="371">
        <v>559517.17000000004</v>
      </c>
      <c r="G18" s="1132">
        <v>559517.17000000004</v>
      </c>
      <c r="H18" s="1127">
        <f t="shared" si="2"/>
        <v>1</v>
      </c>
    </row>
    <row r="19" spans="1:8" x14ac:dyDescent="0.2">
      <c r="A19" s="330"/>
      <c r="B19" s="329"/>
      <c r="C19" s="1582" t="s">
        <v>131</v>
      </c>
      <c r="D19" s="1583"/>
      <c r="E19" s="1133" t="s">
        <v>132</v>
      </c>
      <c r="F19" s="371">
        <v>186505.73</v>
      </c>
      <c r="G19" s="1132">
        <v>186505.73</v>
      </c>
      <c r="H19" s="1127">
        <f t="shared" si="2"/>
        <v>1</v>
      </c>
    </row>
    <row r="20" spans="1:8" x14ac:dyDescent="0.2">
      <c r="A20" s="331"/>
      <c r="B20" s="332"/>
      <c r="C20" s="1579" t="s">
        <v>128</v>
      </c>
      <c r="D20" s="1581"/>
      <c r="E20" s="1133" t="s">
        <v>132</v>
      </c>
      <c r="F20" s="371">
        <v>340896.12</v>
      </c>
      <c r="G20" s="1134">
        <v>340896.12</v>
      </c>
      <c r="H20" s="1127">
        <f t="shared" si="2"/>
        <v>1</v>
      </c>
    </row>
    <row r="21" spans="1:8" x14ac:dyDescent="0.2">
      <c r="A21" s="333" t="s">
        <v>133</v>
      </c>
      <c r="B21" s="334" t="s">
        <v>134</v>
      </c>
      <c r="C21" s="335">
        <v>630</v>
      </c>
      <c r="D21" s="335">
        <v>63095</v>
      </c>
      <c r="E21" s="336">
        <v>6050</v>
      </c>
      <c r="F21" s="337">
        <v>15000</v>
      </c>
      <c r="G21" s="1116">
        <v>0</v>
      </c>
      <c r="H21" s="1106">
        <f t="shared" si="2"/>
        <v>0</v>
      </c>
    </row>
    <row r="22" spans="1:8" x14ac:dyDescent="0.2">
      <c r="A22" s="338" t="s">
        <v>135</v>
      </c>
      <c r="B22" s="339" t="s">
        <v>136</v>
      </c>
      <c r="C22" s="340">
        <v>630</v>
      </c>
      <c r="D22" s="340">
        <v>63095</v>
      </c>
      <c r="E22" s="341">
        <v>6050</v>
      </c>
      <c r="F22" s="342">
        <v>15000</v>
      </c>
      <c r="G22" s="1118">
        <v>0</v>
      </c>
      <c r="H22" s="1108">
        <f t="shared" si="2"/>
        <v>0</v>
      </c>
    </row>
    <row r="23" spans="1:8" s="924" customFormat="1" ht="22.5" customHeight="1" x14ac:dyDescent="0.2">
      <c r="A23" s="1565" t="s">
        <v>1057</v>
      </c>
      <c r="B23" s="1566"/>
      <c r="C23" s="1566"/>
      <c r="D23" s="1566"/>
      <c r="E23" s="1567"/>
      <c r="F23" s="1096">
        <f>F16+F21+F22</f>
        <v>1148719.02</v>
      </c>
      <c r="G23" s="1095">
        <f t="shared" ref="G23" si="3">G16+G21+G22</f>
        <v>1118719.02</v>
      </c>
      <c r="H23" s="1110">
        <f>G23/F23</f>
        <v>0.97388395292697427</v>
      </c>
    </row>
    <row r="24" spans="1:8" x14ac:dyDescent="0.2">
      <c r="A24" s="1147" t="s">
        <v>137</v>
      </c>
      <c r="B24" s="1148" t="s">
        <v>138</v>
      </c>
      <c r="C24" s="345">
        <v>700</v>
      </c>
      <c r="D24" s="345">
        <v>70005</v>
      </c>
      <c r="E24" s="345">
        <v>6060</v>
      </c>
      <c r="F24" s="319">
        <v>26456</v>
      </c>
      <c r="G24" s="1115">
        <v>26264</v>
      </c>
      <c r="H24" s="1104">
        <f>G24/F24</f>
        <v>0.99274266706985181</v>
      </c>
    </row>
    <row r="25" spans="1:8" ht="38.25" x14ac:dyDescent="0.2">
      <c r="A25" s="1090" t="s">
        <v>139</v>
      </c>
      <c r="B25" s="350" t="s">
        <v>140</v>
      </c>
      <c r="C25" s="1091" t="s">
        <v>141</v>
      </c>
      <c r="D25" s="1092" t="s">
        <v>142</v>
      </c>
      <c r="E25" s="1092" t="s">
        <v>143</v>
      </c>
      <c r="F25" s="354">
        <v>1000</v>
      </c>
      <c r="G25" s="1119">
        <v>1000</v>
      </c>
      <c r="H25" s="1105">
        <f>G25/F25</f>
        <v>1</v>
      </c>
    </row>
    <row r="26" spans="1:8" s="924" customFormat="1" x14ac:dyDescent="0.2">
      <c r="A26" s="1555" t="s">
        <v>1061</v>
      </c>
      <c r="B26" s="1555"/>
      <c r="C26" s="1555"/>
      <c r="D26" s="1555"/>
      <c r="E26" s="1555"/>
      <c r="F26" s="1100">
        <f>F25+F24</f>
        <v>27456</v>
      </c>
      <c r="G26" s="1100">
        <f t="shared" ref="G26" si="4">G25+G24</f>
        <v>27264</v>
      </c>
      <c r="H26" s="1107">
        <f>G26/F26</f>
        <v>0.99300699300699302</v>
      </c>
    </row>
    <row r="27" spans="1:8" ht="25.5" x14ac:dyDescent="0.2">
      <c r="A27" s="343" t="s">
        <v>144</v>
      </c>
      <c r="B27" s="346" t="s">
        <v>145</v>
      </c>
      <c r="C27" s="347" t="s">
        <v>146</v>
      </c>
      <c r="D27" s="347" t="s">
        <v>147</v>
      </c>
      <c r="E27" s="347" t="s">
        <v>107</v>
      </c>
      <c r="F27" s="319">
        <v>25000</v>
      </c>
      <c r="G27" s="1120">
        <v>0</v>
      </c>
      <c r="H27" s="1109">
        <v>0</v>
      </c>
    </row>
    <row r="28" spans="1:8" x14ac:dyDescent="0.2">
      <c r="A28" s="1090" t="s">
        <v>148</v>
      </c>
      <c r="B28" s="1097" t="s">
        <v>149</v>
      </c>
      <c r="C28" s="1098" t="s">
        <v>146</v>
      </c>
      <c r="D28" s="1098" t="s">
        <v>147</v>
      </c>
      <c r="E28" s="1098" t="s">
        <v>143</v>
      </c>
      <c r="F28" s="322">
        <v>5000</v>
      </c>
      <c r="G28" s="1121">
        <v>4896</v>
      </c>
      <c r="H28" s="1128">
        <f>G28/F28</f>
        <v>0.97919999999999996</v>
      </c>
    </row>
    <row r="29" spans="1:8" s="924" customFormat="1" x14ac:dyDescent="0.2">
      <c r="A29" s="1555" t="s">
        <v>1058</v>
      </c>
      <c r="B29" s="1555"/>
      <c r="C29" s="1555"/>
      <c r="D29" s="1555"/>
      <c r="E29" s="1555"/>
      <c r="F29" s="1100">
        <f>F28+F27</f>
        <v>30000</v>
      </c>
      <c r="G29" s="1100">
        <f t="shared" ref="G29" si="5">G28+G27</f>
        <v>4896</v>
      </c>
      <c r="H29" s="1107">
        <f>G29/F29</f>
        <v>0.16320000000000001</v>
      </c>
    </row>
    <row r="30" spans="1:8" ht="38.25" x14ac:dyDescent="0.2">
      <c r="A30" s="343" t="s">
        <v>150</v>
      </c>
      <c r="B30" s="348" t="s">
        <v>151</v>
      </c>
      <c r="C30" s="1099" t="s">
        <v>152</v>
      </c>
      <c r="D30" s="1099" t="s">
        <v>153</v>
      </c>
      <c r="E30" s="1099" t="s">
        <v>154</v>
      </c>
      <c r="F30" s="322">
        <v>19000</v>
      </c>
      <c r="G30" s="1121">
        <v>19000</v>
      </c>
      <c r="H30" s="1109">
        <f>G30/F30</f>
        <v>1</v>
      </c>
    </row>
    <row r="31" spans="1:8" ht="25.5" x14ac:dyDescent="0.2">
      <c r="A31" s="343" t="s">
        <v>155</v>
      </c>
      <c r="B31" s="346" t="s">
        <v>156</v>
      </c>
      <c r="C31" s="347" t="s">
        <v>152</v>
      </c>
      <c r="D31" s="347" t="s">
        <v>157</v>
      </c>
      <c r="E31" s="347" t="s">
        <v>158</v>
      </c>
      <c r="F31" s="319">
        <v>400000</v>
      </c>
      <c r="G31" s="1115">
        <v>400000</v>
      </c>
      <c r="H31" s="1109">
        <f t="shared" ref="H31:H32" si="6">G31/F31</f>
        <v>1</v>
      </c>
    </row>
    <row r="32" spans="1:8" ht="25.5" x14ac:dyDescent="0.2">
      <c r="A32" s="1090" t="s">
        <v>159</v>
      </c>
      <c r="B32" s="1093" t="s">
        <v>160</v>
      </c>
      <c r="C32" s="1094" t="s">
        <v>152</v>
      </c>
      <c r="D32" s="1094" t="s">
        <v>157</v>
      </c>
      <c r="E32" s="1094" t="s">
        <v>158</v>
      </c>
      <c r="F32" s="322">
        <v>360000</v>
      </c>
      <c r="G32" s="1121">
        <v>0</v>
      </c>
      <c r="H32" s="1109">
        <f t="shared" si="6"/>
        <v>0</v>
      </c>
    </row>
    <row r="33" spans="1:8" s="924" customFormat="1" ht="21.75" customHeight="1" x14ac:dyDescent="0.2">
      <c r="A33" s="1555" t="s">
        <v>1059</v>
      </c>
      <c r="B33" s="1555"/>
      <c r="C33" s="1555"/>
      <c r="D33" s="1555"/>
      <c r="E33" s="1555"/>
      <c r="F33" s="1095">
        <f>F32+F31+F30</f>
        <v>779000</v>
      </c>
      <c r="G33" s="1095">
        <f t="shared" ref="G33" si="7">G32+G31+G30</f>
        <v>419000</v>
      </c>
      <c r="H33" s="1110">
        <f>G33/F33</f>
        <v>0.53786906290115533</v>
      </c>
    </row>
    <row r="34" spans="1:8" ht="25.5" x14ac:dyDescent="0.2">
      <c r="A34" s="343" t="s">
        <v>161</v>
      </c>
      <c r="B34" s="346" t="s">
        <v>162</v>
      </c>
      <c r="C34" s="347" t="s">
        <v>163</v>
      </c>
      <c r="D34" s="347" t="s">
        <v>164</v>
      </c>
      <c r="E34" s="347" t="s">
        <v>143</v>
      </c>
      <c r="F34" s="319">
        <v>23000</v>
      </c>
      <c r="G34" s="1117">
        <v>21156</v>
      </c>
      <c r="H34" s="1109">
        <f>G34/F34</f>
        <v>0.91982608695652179</v>
      </c>
    </row>
    <row r="35" spans="1:8" x14ac:dyDescent="0.2">
      <c r="A35" s="1090" t="s">
        <v>165</v>
      </c>
      <c r="B35" s="350" t="s">
        <v>166</v>
      </c>
      <c r="C35" s="351" t="s">
        <v>163</v>
      </c>
      <c r="D35" s="351" t="s">
        <v>167</v>
      </c>
      <c r="E35" s="351" t="s">
        <v>143</v>
      </c>
      <c r="F35" s="319">
        <v>9000</v>
      </c>
      <c r="G35" s="1122">
        <v>8608.77</v>
      </c>
      <c r="H35" s="1109">
        <f>G35/F35</f>
        <v>0.9565300000000001</v>
      </c>
    </row>
    <row r="36" spans="1:8" s="924" customFormat="1" ht="19.5" customHeight="1" x14ac:dyDescent="0.2">
      <c r="A36" s="1555" t="s">
        <v>1062</v>
      </c>
      <c r="B36" s="1555"/>
      <c r="C36" s="1555"/>
      <c r="D36" s="1555"/>
      <c r="E36" s="1555"/>
      <c r="F36" s="1095">
        <f>F35+F34</f>
        <v>32000</v>
      </c>
      <c r="G36" s="1095">
        <f t="shared" ref="G36" si="8">G35+G34</f>
        <v>29764.77</v>
      </c>
      <c r="H36" s="1110">
        <f>G36/F36</f>
        <v>0.93014906250000007</v>
      </c>
    </row>
    <row r="37" spans="1:8" x14ac:dyDescent="0.2">
      <c r="A37" s="1090" t="s">
        <v>168</v>
      </c>
      <c r="B37" s="350" t="s">
        <v>169</v>
      </c>
      <c r="C37" s="351" t="s">
        <v>170</v>
      </c>
      <c r="D37" s="351" t="s">
        <v>171</v>
      </c>
      <c r="E37" s="351" t="s">
        <v>112</v>
      </c>
      <c r="F37" s="354">
        <v>10000</v>
      </c>
      <c r="G37" s="1123">
        <v>10000</v>
      </c>
      <c r="H37" s="1111">
        <f>G37/F37</f>
        <v>1</v>
      </c>
    </row>
    <row r="38" spans="1:8" s="924" customFormat="1" ht="29.25" customHeight="1" x14ac:dyDescent="0.2">
      <c r="A38" s="1559" t="s">
        <v>1063</v>
      </c>
      <c r="B38" s="1560"/>
      <c r="C38" s="1560"/>
      <c r="D38" s="1560"/>
      <c r="E38" s="1561"/>
      <c r="F38" s="1100">
        <f>F37</f>
        <v>10000</v>
      </c>
      <c r="G38" s="1100">
        <f t="shared" ref="G38:H38" si="9">G37</f>
        <v>10000</v>
      </c>
      <c r="H38" s="1107">
        <f t="shared" si="9"/>
        <v>1</v>
      </c>
    </row>
    <row r="39" spans="1:8" x14ac:dyDescent="0.2">
      <c r="A39" s="343" t="s">
        <v>172</v>
      </c>
      <c r="B39" s="350" t="s">
        <v>173</v>
      </c>
      <c r="C39" s="351" t="s">
        <v>174</v>
      </c>
      <c r="D39" s="351" t="s">
        <v>175</v>
      </c>
      <c r="E39" s="351" t="s">
        <v>107</v>
      </c>
      <c r="F39" s="319">
        <v>7000</v>
      </c>
      <c r="G39" s="1120">
        <v>0</v>
      </c>
      <c r="H39" s="1108">
        <v>0</v>
      </c>
    </row>
    <row r="40" spans="1:8" x14ac:dyDescent="0.2">
      <c r="A40" s="352" t="s">
        <v>176</v>
      </c>
      <c r="B40" s="353" t="s">
        <v>177</v>
      </c>
      <c r="C40" s="1087" t="s">
        <v>174</v>
      </c>
      <c r="D40" s="1087" t="s">
        <v>178</v>
      </c>
      <c r="E40" s="1087"/>
      <c r="F40" s="1088">
        <f>SUM(F41:F43)</f>
        <v>2329813</v>
      </c>
      <c r="G40" s="1088">
        <f>SUM(G41:G43)</f>
        <v>2324648.56</v>
      </c>
      <c r="H40" s="1149">
        <f>G40/F40</f>
        <v>0.99778332424104421</v>
      </c>
    </row>
    <row r="41" spans="1:8" x14ac:dyDescent="0.2">
      <c r="A41" s="355"/>
      <c r="B41" s="350" t="s">
        <v>127</v>
      </c>
      <c r="C41" s="356" t="s">
        <v>128</v>
      </c>
      <c r="D41" s="351"/>
      <c r="E41" s="1150" t="s">
        <v>107</v>
      </c>
      <c r="F41" s="372">
        <v>50000</v>
      </c>
      <c r="G41" s="1151">
        <v>46691</v>
      </c>
      <c r="H41" s="1152">
        <f t="shared" ref="H41:H43" si="10">G41/F41</f>
        <v>0.93381999999999998</v>
      </c>
    </row>
    <row r="42" spans="1:8" x14ac:dyDescent="0.2">
      <c r="A42" s="355"/>
      <c r="B42" s="350"/>
      <c r="C42" s="356" t="s">
        <v>129</v>
      </c>
      <c r="D42" s="351"/>
      <c r="E42" s="1150" t="s">
        <v>130</v>
      </c>
      <c r="F42" s="372">
        <v>983671</v>
      </c>
      <c r="G42" s="1151">
        <v>981827.84</v>
      </c>
      <c r="H42" s="1152">
        <f t="shared" si="10"/>
        <v>0.99812624342895129</v>
      </c>
    </row>
    <row r="43" spans="1:8" x14ac:dyDescent="0.2">
      <c r="A43" s="357"/>
      <c r="B43" s="344"/>
      <c r="C43" s="358" t="s">
        <v>128</v>
      </c>
      <c r="D43" s="349"/>
      <c r="E43" s="1153" t="s">
        <v>132</v>
      </c>
      <c r="F43" s="378">
        <v>1296142</v>
      </c>
      <c r="G43" s="1154">
        <v>1296129.72</v>
      </c>
      <c r="H43" s="1152">
        <f t="shared" si="10"/>
        <v>0.99999052572943392</v>
      </c>
    </row>
    <row r="44" spans="1:8" s="924" customFormat="1" ht="21.75" customHeight="1" x14ac:dyDescent="0.2">
      <c r="A44" s="1562" t="s">
        <v>1064</v>
      </c>
      <c r="B44" s="1563"/>
      <c r="C44" s="1563"/>
      <c r="D44" s="1564"/>
      <c r="E44" s="399"/>
      <c r="F44" s="1100">
        <f>F39+F40</f>
        <v>2336813</v>
      </c>
      <c r="G44" s="1100">
        <f t="shared" ref="G44" si="11">G39+G40</f>
        <v>2324648.56</v>
      </c>
      <c r="H44" s="1107">
        <f>G44/F44</f>
        <v>0.994794431561276</v>
      </c>
    </row>
    <row r="45" spans="1:8" ht="25.5" x14ac:dyDescent="0.2">
      <c r="A45" s="330" t="s">
        <v>179</v>
      </c>
      <c r="B45" s="325" t="s">
        <v>180</v>
      </c>
      <c r="C45" s="1101" t="s">
        <v>181</v>
      </c>
      <c r="D45" s="1102" t="s">
        <v>182</v>
      </c>
      <c r="E45" s="1103"/>
      <c r="F45" s="1088">
        <f>SUM(F46:F48)</f>
        <v>1293414.0699999998</v>
      </c>
      <c r="G45" s="1088">
        <f>SUM(G46:G48)</f>
        <v>1289625.31</v>
      </c>
      <c r="H45" s="1155">
        <f>G45/F45</f>
        <v>0.99707072925223417</v>
      </c>
    </row>
    <row r="46" spans="1:8" x14ac:dyDescent="0.2">
      <c r="A46" s="330"/>
      <c r="B46" s="332" t="s">
        <v>127</v>
      </c>
      <c r="C46" s="360"/>
      <c r="D46" s="359"/>
      <c r="E46" s="1103" t="s">
        <v>107</v>
      </c>
      <c r="F46" s="1088">
        <f>F51+F55+F59+F63+F67+F71</f>
        <v>79977.079999999987</v>
      </c>
      <c r="G46" s="1088">
        <f>G51+G55+G59+G63+G67+G71</f>
        <v>76189.34</v>
      </c>
      <c r="H46" s="1155">
        <f t="shared" ref="H46:H48" si="12">G46/F46</f>
        <v>0.95263968126868359</v>
      </c>
    </row>
    <row r="47" spans="1:8" x14ac:dyDescent="0.2">
      <c r="A47" s="330"/>
      <c r="B47" s="332"/>
      <c r="C47" s="360"/>
      <c r="D47" s="359"/>
      <c r="E47" s="1103" t="s">
        <v>130</v>
      </c>
      <c r="F47" s="1088">
        <f>F52+F56+F60+F64+F68+F72</f>
        <v>772321</v>
      </c>
      <c r="G47" s="1088">
        <f>G52+G56+G60+G64+G68+G72</f>
        <v>772321</v>
      </c>
      <c r="H47" s="1155">
        <f t="shared" si="12"/>
        <v>1</v>
      </c>
    </row>
    <row r="48" spans="1:8" x14ac:dyDescent="0.2">
      <c r="A48" s="330"/>
      <c r="B48" s="332"/>
      <c r="C48" s="360"/>
      <c r="D48" s="359"/>
      <c r="E48" s="1103" t="s">
        <v>132</v>
      </c>
      <c r="F48" s="1088">
        <f>F53+F61+F65+F69+F73+F57</f>
        <v>441115.99</v>
      </c>
      <c r="G48" s="1088">
        <f>G53+G61+G65+G69+G73+G57</f>
        <v>441114.97</v>
      </c>
      <c r="H48" s="1155">
        <f t="shared" si="12"/>
        <v>0.99999768768300601</v>
      </c>
    </row>
    <row r="49" spans="1:8" x14ac:dyDescent="0.2">
      <c r="A49" s="330"/>
      <c r="B49" s="361" t="s">
        <v>183</v>
      </c>
      <c r="C49" s="360"/>
      <c r="D49" s="359"/>
      <c r="E49" s="326"/>
      <c r="F49" s="354"/>
      <c r="G49" s="1124"/>
      <c r="H49" s="1126"/>
    </row>
    <row r="50" spans="1:8" x14ac:dyDescent="0.2">
      <c r="A50" s="362" t="s">
        <v>184</v>
      </c>
      <c r="B50" s="363" t="s">
        <v>185</v>
      </c>
      <c r="C50" s="1549" t="s">
        <v>186</v>
      </c>
      <c r="D50" s="1550"/>
      <c r="E50" s="364"/>
      <c r="F50" s="365">
        <f>SUM(F51:F53)</f>
        <v>284802.26</v>
      </c>
      <c r="G50" s="365">
        <f>SUM(G51:G53)</f>
        <v>284708.95999999996</v>
      </c>
      <c r="H50" s="1129">
        <f>G50/F50</f>
        <v>0.99967240428499393</v>
      </c>
    </row>
    <row r="51" spans="1:8" x14ac:dyDescent="0.2">
      <c r="A51" s="366"/>
      <c r="B51" s="367"/>
      <c r="C51" s="1551" t="s">
        <v>187</v>
      </c>
      <c r="D51" s="1552"/>
      <c r="E51" s="368" t="s">
        <v>107</v>
      </c>
      <c r="F51" s="369">
        <v>9309.85</v>
      </c>
      <c r="G51" s="1158">
        <v>9216.5499999999993</v>
      </c>
      <c r="H51" s="1130">
        <f>G51/F51</f>
        <v>0.98997835625708241</v>
      </c>
    </row>
    <row r="52" spans="1:8" x14ac:dyDescent="0.2">
      <c r="A52" s="328"/>
      <c r="B52" s="370"/>
      <c r="C52" s="1553" t="s">
        <v>129</v>
      </c>
      <c r="D52" s="1554"/>
      <c r="E52" s="326" t="s">
        <v>130</v>
      </c>
      <c r="F52" s="372">
        <v>162278</v>
      </c>
      <c r="G52" s="1160">
        <v>162278</v>
      </c>
      <c r="H52" s="1130">
        <f t="shared" ref="H52:H53" si="13">G52/F52</f>
        <v>1</v>
      </c>
    </row>
    <row r="53" spans="1:8" x14ac:dyDescent="0.2">
      <c r="A53" s="373"/>
      <c r="B53" s="374"/>
      <c r="C53" s="375" t="s">
        <v>128</v>
      </c>
      <c r="D53" s="376"/>
      <c r="E53" s="377" t="s">
        <v>132</v>
      </c>
      <c r="F53" s="378">
        <v>113214.41</v>
      </c>
      <c r="G53" s="1162">
        <v>113214.41</v>
      </c>
      <c r="H53" s="1130">
        <f t="shared" si="13"/>
        <v>1</v>
      </c>
    </row>
    <row r="54" spans="1:8" x14ac:dyDescent="0.2">
      <c r="A54" s="362" t="s">
        <v>188</v>
      </c>
      <c r="B54" s="363" t="s">
        <v>189</v>
      </c>
      <c r="C54" s="1549" t="s">
        <v>186</v>
      </c>
      <c r="D54" s="1550"/>
      <c r="E54" s="364"/>
      <c r="F54" s="365">
        <f>SUM(F55:F57)</f>
        <v>115929.76</v>
      </c>
      <c r="G54" s="365">
        <f>SUM(G55:G57)</f>
        <v>115929.08</v>
      </c>
      <c r="H54" s="1156">
        <f>G54/F54</f>
        <v>0.99999413437930007</v>
      </c>
    </row>
    <row r="55" spans="1:8" x14ac:dyDescent="0.2">
      <c r="A55" s="366"/>
      <c r="B55" s="379"/>
      <c r="C55" s="1551" t="s">
        <v>187</v>
      </c>
      <c r="D55" s="1552"/>
      <c r="E55" s="1157" t="s">
        <v>107</v>
      </c>
      <c r="F55" s="369">
        <v>4183.92</v>
      </c>
      <c r="G55" s="1158">
        <v>4183.24</v>
      </c>
      <c r="H55" s="1127">
        <f>G55/F55</f>
        <v>0.99983747299183534</v>
      </c>
    </row>
    <row r="56" spans="1:8" x14ac:dyDescent="0.2">
      <c r="A56" s="330"/>
      <c r="B56" s="332"/>
      <c r="C56" s="1553" t="s">
        <v>129</v>
      </c>
      <c r="D56" s="1554"/>
      <c r="E56" s="1159" t="s">
        <v>130</v>
      </c>
      <c r="F56" s="372">
        <v>72680</v>
      </c>
      <c r="G56" s="1160">
        <v>72680</v>
      </c>
      <c r="H56" s="1127">
        <f t="shared" ref="H56:H57" si="14">G56/F56</f>
        <v>1</v>
      </c>
    </row>
    <row r="57" spans="1:8" x14ac:dyDescent="0.2">
      <c r="A57" s="381"/>
      <c r="B57" s="382"/>
      <c r="C57" s="375" t="s">
        <v>128</v>
      </c>
      <c r="D57" s="376"/>
      <c r="E57" s="1161" t="s">
        <v>132</v>
      </c>
      <c r="F57" s="378">
        <v>39065.839999999997</v>
      </c>
      <c r="G57" s="1162">
        <v>39065.839999999997</v>
      </c>
      <c r="H57" s="1127">
        <f t="shared" si="14"/>
        <v>1</v>
      </c>
    </row>
    <row r="58" spans="1:8" x14ac:dyDescent="0.2">
      <c r="A58" s="383" t="s">
        <v>190</v>
      </c>
      <c r="B58" s="384" t="s">
        <v>191</v>
      </c>
      <c r="C58" s="1549" t="s">
        <v>186</v>
      </c>
      <c r="D58" s="1550"/>
      <c r="E58" s="385"/>
      <c r="F58" s="365">
        <f>SUM(F59:F61)</f>
        <v>260191.68</v>
      </c>
      <c r="G58" s="365">
        <f>SUM(G59:G61)</f>
        <v>257061.3</v>
      </c>
      <c r="H58" s="1164">
        <f>G58/F58</f>
        <v>0.98796894658584011</v>
      </c>
    </row>
    <row r="59" spans="1:8" x14ac:dyDescent="0.2">
      <c r="A59" s="328"/>
      <c r="B59" s="329"/>
      <c r="C59" s="1584" t="s">
        <v>187</v>
      </c>
      <c r="D59" s="1585"/>
      <c r="E59" s="326" t="s">
        <v>107</v>
      </c>
      <c r="F59" s="372">
        <v>25987.41</v>
      </c>
      <c r="G59" s="1158">
        <v>22857.05</v>
      </c>
      <c r="H59" s="1127">
        <f>G59/F59</f>
        <v>0.87954320957725296</v>
      </c>
    </row>
    <row r="60" spans="1:8" x14ac:dyDescent="0.2">
      <c r="A60" s="330"/>
      <c r="B60" s="332"/>
      <c r="C60" s="1553" t="s">
        <v>129</v>
      </c>
      <c r="D60" s="1554"/>
      <c r="E60" s="326" t="s">
        <v>130</v>
      </c>
      <c r="F60" s="372">
        <v>152327</v>
      </c>
      <c r="G60" s="1160">
        <v>152327</v>
      </c>
      <c r="H60" s="1127">
        <f t="shared" ref="H60:H61" si="15">G60/F60</f>
        <v>1</v>
      </c>
    </row>
    <row r="61" spans="1:8" x14ac:dyDescent="0.2">
      <c r="A61" s="330"/>
      <c r="B61" s="332"/>
      <c r="C61" s="386" t="s">
        <v>128</v>
      </c>
      <c r="D61" s="387"/>
      <c r="E61" s="326" t="s">
        <v>132</v>
      </c>
      <c r="F61" s="372">
        <v>81877.27</v>
      </c>
      <c r="G61" s="1163">
        <v>81877.25</v>
      </c>
      <c r="H61" s="1127">
        <f t="shared" si="15"/>
        <v>0.9999997557319632</v>
      </c>
    </row>
    <row r="62" spans="1:8" x14ac:dyDescent="0.2">
      <c r="A62" s="388" t="s">
        <v>192</v>
      </c>
      <c r="B62" s="389" t="s">
        <v>193</v>
      </c>
      <c r="C62" s="1587" t="s">
        <v>186</v>
      </c>
      <c r="D62" s="1588"/>
      <c r="E62" s="390"/>
      <c r="F62" s="391">
        <f>SUM(F63:F65)</f>
        <v>203704.25</v>
      </c>
      <c r="G62" s="391">
        <f>SUM(G63:G65)</f>
        <v>203703.25</v>
      </c>
      <c r="H62" s="1165">
        <f>G62/F62</f>
        <v>0.99999509092225614</v>
      </c>
    </row>
    <row r="63" spans="1:8" x14ac:dyDescent="0.2">
      <c r="A63" s="328"/>
      <c r="B63" s="329"/>
      <c r="C63" s="1584" t="s">
        <v>187</v>
      </c>
      <c r="D63" s="1585"/>
      <c r="E63" s="326" t="s">
        <v>107</v>
      </c>
      <c r="F63" s="372">
        <v>17382.439999999999</v>
      </c>
      <c r="G63" s="1158">
        <v>17382.439999999999</v>
      </c>
      <c r="H63" s="1127">
        <f>G63/F63</f>
        <v>1</v>
      </c>
    </row>
    <row r="64" spans="1:8" x14ac:dyDescent="0.2">
      <c r="A64" s="330"/>
      <c r="B64" s="332"/>
      <c r="C64" s="1553" t="s">
        <v>129</v>
      </c>
      <c r="D64" s="1554"/>
      <c r="E64" s="326" t="s">
        <v>130</v>
      </c>
      <c r="F64" s="372">
        <v>121184</v>
      </c>
      <c r="G64" s="1160">
        <v>121184</v>
      </c>
      <c r="H64" s="1127">
        <f t="shared" ref="H64:H65" si="16">G64/F64</f>
        <v>1</v>
      </c>
    </row>
    <row r="65" spans="1:8" x14ac:dyDescent="0.2">
      <c r="A65" s="330"/>
      <c r="B65" s="332"/>
      <c r="C65" s="386" t="s">
        <v>128</v>
      </c>
      <c r="D65" s="387"/>
      <c r="E65" s="326" t="s">
        <v>132</v>
      </c>
      <c r="F65" s="372">
        <v>65137.81</v>
      </c>
      <c r="G65" s="1163">
        <v>65136.81</v>
      </c>
      <c r="H65" s="1127">
        <f t="shared" si="16"/>
        <v>0.99998464793335851</v>
      </c>
    </row>
    <row r="66" spans="1:8" x14ac:dyDescent="0.2">
      <c r="A66" s="388" t="s">
        <v>194</v>
      </c>
      <c r="B66" s="389" t="s">
        <v>195</v>
      </c>
      <c r="C66" s="1587" t="s">
        <v>186</v>
      </c>
      <c r="D66" s="1588"/>
      <c r="E66" s="390"/>
      <c r="F66" s="391">
        <f>SUM(F67:F69)</f>
        <v>218770.97</v>
      </c>
      <c r="G66" s="391">
        <f>SUM(G67:G69)</f>
        <v>218770.97</v>
      </c>
      <c r="H66" s="1165">
        <f>G66/F66</f>
        <v>1</v>
      </c>
    </row>
    <row r="67" spans="1:8" x14ac:dyDescent="0.2">
      <c r="A67" s="366"/>
      <c r="B67" s="379"/>
      <c r="C67" s="1551" t="s">
        <v>187</v>
      </c>
      <c r="D67" s="1552"/>
      <c r="E67" s="380" t="s">
        <v>107</v>
      </c>
      <c r="F67" s="369">
        <v>4289.63</v>
      </c>
      <c r="G67" s="1135">
        <v>4289.63</v>
      </c>
      <c r="H67" s="1130">
        <f>G67/F67</f>
        <v>1</v>
      </c>
    </row>
    <row r="68" spans="1:8" x14ac:dyDescent="0.2">
      <c r="A68" s="330"/>
      <c r="B68" s="332"/>
      <c r="C68" s="1553" t="s">
        <v>129</v>
      </c>
      <c r="D68" s="1554"/>
      <c r="E68" s="326" t="s">
        <v>130</v>
      </c>
      <c r="F68" s="372">
        <v>139500</v>
      </c>
      <c r="G68" s="1136">
        <v>139500</v>
      </c>
      <c r="H68" s="1130">
        <f t="shared" ref="H68:H69" si="17">G68/F68</f>
        <v>1</v>
      </c>
    </row>
    <row r="69" spans="1:8" x14ac:dyDescent="0.2">
      <c r="A69" s="381"/>
      <c r="B69" s="382"/>
      <c r="C69" s="375" t="s">
        <v>128</v>
      </c>
      <c r="D69" s="376"/>
      <c r="E69" s="377" t="s">
        <v>132</v>
      </c>
      <c r="F69" s="378">
        <v>74981.34</v>
      </c>
      <c r="G69" s="1137">
        <v>74981.34</v>
      </c>
      <c r="H69" s="1130">
        <f t="shared" si="17"/>
        <v>1</v>
      </c>
    </row>
    <row r="70" spans="1:8" x14ac:dyDescent="0.2">
      <c r="A70" s="392" t="s">
        <v>196</v>
      </c>
      <c r="B70" s="393" t="s">
        <v>197</v>
      </c>
      <c r="C70" s="1591" t="s">
        <v>186</v>
      </c>
      <c r="D70" s="1592"/>
      <c r="E70" s="394"/>
      <c r="F70" s="395">
        <f>SUM(F71:F73)</f>
        <v>210015.15000000002</v>
      </c>
      <c r="G70" s="395">
        <f>SUM(G71:G73)</f>
        <v>209451.75</v>
      </c>
      <c r="H70" s="1166">
        <f>G70/F70</f>
        <v>0.99731733639216014</v>
      </c>
    </row>
    <row r="71" spans="1:8" x14ac:dyDescent="0.2">
      <c r="A71" s="366"/>
      <c r="B71" s="379"/>
      <c r="C71" s="1551" t="s">
        <v>187</v>
      </c>
      <c r="D71" s="1552"/>
      <c r="E71" s="380" t="s">
        <v>107</v>
      </c>
      <c r="F71" s="369">
        <v>18823.830000000002</v>
      </c>
      <c r="G71" s="1135">
        <v>18260.43</v>
      </c>
      <c r="H71" s="1130">
        <f>G71/F71</f>
        <v>0.97006985294703563</v>
      </c>
    </row>
    <row r="72" spans="1:8" x14ac:dyDescent="0.2">
      <c r="A72" s="330"/>
      <c r="B72" s="332"/>
      <c r="C72" s="1553" t="s">
        <v>129</v>
      </c>
      <c r="D72" s="1554"/>
      <c r="E72" s="326" t="s">
        <v>130</v>
      </c>
      <c r="F72" s="372">
        <v>124352</v>
      </c>
      <c r="G72" s="1136">
        <v>124352</v>
      </c>
      <c r="H72" s="1130">
        <f t="shared" ref="H72:H73" si="18">G72/F72</f>
        <v>1</v>
      </c>
    </row>
    <row r="73" spans="1:8" x14ac:dyDescent="0.2">
      <c r="A73" s="381"/>
      <c r="B73" s="382"/>
      <c r="C73" s="375" t="s">
        <v>128</v>
      </c>
      <c r="D73" s="376"/>
      <c r="E73" s="377" t="s">
        <v>132</v>
      </c>
      <c r="F73" s="378">
        <v>66839.320000000007</v>
      </c>
      <c r="G73" s="1137">
        <v>66839.320000000007</v>
      </c>
      <c r="H73" s="1130">
        <f t="shared" si="18"/>
        <v>1</v>
      </c>
    </row>
    <row r="74" spans="1:8" ht="22.5" customHeight="1" x14ac:dyDescent="0.2">
      <c r="A74" s="396" t="s">
        <v>198</v>
      </c>
      <c r="B74" s="397" t="s">
        <v>199</v>
      </c>
      <c r="C74" s="398" t="s">
        <v>181</v>
      </c>
      <c r="D74" s="398" t="s">
        <v>182</v>
      </c>
      <c r="E74" s="398" t="s">
        <v>107</v>
      </c>
      <c r="F74" s="322">
        <v>26051</v>
      </c>
      <c r="G74" s="1116">
        <v>26036.53</v>
      </c>
      <c r="H74" s="1105">
        <f>G74/F74</f>
        <v>0.99944455107289543</v>
      </c>
    </row>
    <row r="75" spans="1:8" ht="38.25" x14ac:dyDescent="0.2">
      <c r="A75" s="396" t="s">
        <v>200</v>
      </c>
      <c r="B75" s="403" t="s">
        <v>1140</v>
      </c>
      <c r="C75" s="398" t="s">
        <v>181</v>
      </c>
      <c r="D75" s="398" t="s">
        <v>182</v>
      </c>
      <c r="E75" s="398" t="s">
        <v>107</v>
      </c>
      <c r="F75" s="322">
        <v>10000</v>
      </c>
      <c r="G75" s="1116">
        <v>10000</v>
      </c>
      <c r="H75" s="1105">
        <f t="shared" ref="H75:H77" si="19">G75/F75</f>
        <v>1</v>
      </c>
    </row>
    <row r="76" spans="1:8" ht="38.25" x14ac:dyDescent="0.2">
      <c r="A76" s="396" t="s">
        <v>201</v>
      </c>
      <c r="B76" s="334" t="s">
        <v>202</v>
      </c>
      <c r="C76" s="399" t="s">
        <v>181</v>
      </c>
      <c r="D76" s="399" t="s">
        <v>182</v>
      </c>
      <c r="E76" s="399" t="s">
        <v>143</v>
      </c>
      <c r="F76" s="322">
        <v>8000</v>
      </c>
      <c r="G76" s="1117">
        <v>3999</v>
      </c>
      <c r="H76" s="1105">
        <f t="shared" si="19"/>
        <v>0.49987500000000001</v>
      </c>
    </row>
    <row r="77" spans="1:8" ht="25.5" x14ac:dyDescent="0.2">
      <c r="A77" s="396" t="s">
        <v>203</v>
      </c>
      <c r="B77" s="400" t="s">
        <v>204</v>
      </c>
      <c r="C77" s="401" t="s">
        <v>181</v>
      </c>
      <c r="D77" s="401" t="s">
        <v>182</v>
      </c>
      <c r="E77" s="401" t="s">
        <v>205</v>
      </c>
      <c r="F77" s="402">
        <v>8704</v>
      </c>
      <c r="G77" s="1120">
        <v>8703.9699999999993</v>
      </c>
      <c r="H77" s="1105">
        <f t="shared" si="19"/>
        <v>0.99999655330882342</v>
      </c>
    </row>
    <row r="78" spans="1:8" s="924" customFormat="1" ht="20.25" customHeight="1" x14ac:dyDescent="0.2">
      <c r="A78" s="1565" t="s">
        <v>1065</v>
      </c>
      <c r="B78" s="1566"/>
      <c r="C78" s="1566"/>
      <c r="D78" s="1566"/>
      <c r="E78" s="1567"/>
      <c r="F78" s="1088">
        <f>F45+F75+F76+F77+F74</f>
        <v>1346169.0699999998</v>
      </c>
      <c r="G78" s="1088">
        <f>G45+G75+G76+G77+G74</f>
        <v>1338364.81</v>
      </c>
      <c r="H78" s="1112">
        <f>G78/F78</f>
        <v>0.9942026152777379</v>
      </c>
    </row>
    <row r="79" spans="1:8" ht="38.25" x14ac:dyDescent="0.2">
      <c r="A79" s="396" t="s">
        <v>206</v>
      </c>
      <c r="B79" s="403" t="s">
        <v>208</v>
      </c>
      <c r="C79" s="398" t="s">
        <v>209</v>
      </c>
      <c r="D79" s="398" t="s">
        <v>210</v>
      </c>
      <c r="E79" s="398" t="s">
        <v>143</v>
      </c>
      <c r="F79" s="322">
        <v>63000</v>
      </c>
      <c r="G79" s="1116">
        <v>62999.98</v>
      </c>
      <c r="H79" s="1105">
        <f>G79/F79</f>
        <v>0.99999968253968263</v>
      </c>
    </row>
    <row r="80" spans="1:8" s="924" customFormat="1" ht="21" customHeight="1" x14ac:dyDescent="0.2">
      <c r="A80" s="1559" t="s">
        <v>1066</v>
      </c>
      <c r="B80" s="1560"/>
      <c r="C80" s="1560"/>
      <c r="D80" s="1560"/>
      <c r="E80" s="1560"/>
      <c r="F80" s="1100">
        <f>SUM(F79)</f>
        <v>63000</v>
      </c>
      <c r="G80" s="1100">
        <f t="shared" ref="G80:H80" si="20">SUM(G79)</f>
        <v>62999.98</v>
      </c>
      <c r="H80" s="1107">
        <f t="shared" si="20"/>
        <v>0.99999968253968263</v>
      </c>
    </row>
    <row r="81" spans="1:8" x14ac:dyDescent="0.2">
      <c r="A81" s="1589" t="s">
        <v>1067</v>
      </c>
      <c r="B81" s="1590"/>
      <c r="C81" s="1590"/>
      <c r="D81" s="1590"/>
      <c r="E81" s="1590"/>
      <c r="F81" s="1440">
        <f>F45+F40+F35+F28+F24+F16+F79+F77+F75+F74+F32+F31+F30+F12+F11+F10+F9+F25+F37+F39+F34+F22+F21+F14+F13+F76+F27+F6</f>
        <v>6215843.3200000003</v>
      </c>
      <c r="G81" s="1441">
        <f>G45+G40+G35+G28+G24+G16+G79+G77+G75+G74+G32+G31+G30+G12+G11+G10+G9+G25+G37+G39+G34+G22+G21+G14+G13+G76+G27+G6</f>
        <v>5580634.370000001</v>
      </c>
      <c r="H81" s="1442">
        <f>G81/F81</f>
        <v>0.89780808213808083</v>
      </c>
    </row>
    <row r="82" spans="1:8" x14ac:dyDescent="0.2">
      <c r="A82" s="1597" t="s">
        <v>1068</v>
      </c>
      <c r="B82" s="1597"/>
      <c r="C82" s="1597"/>
      <c r="D82" s="1597"/>
      <c r="E82" s="1598"/>
      <c r="F82" s="1140"/>
      <c r="G82" s="1141"/>
      <c r="H82" s="1142"/>
    </row>
    <row r="83" spans="1:8" ht="15" customHeight="1" x14ac:dyDescent="0.2">
      <c r="A83" s="1145"/>
      <c r="B83" s="924"/>
      <c r="C83" s="1595" t="s">
        <v>1141</v>
      </c>
      <c r="D83" s="1595"/>
      <c r="E83" s="1595"/>
      <c r="F83" s="1139">
        <f>F79+F77+F76+F75+F48+F46+F43+F41+F39+F37+F35+F34+F32+F31+F30+F28+F27+F25+F24+F22+F21+F20+F17+F14+F13+F12+F11+F10+F9+F6+F74</f>
        <v>3713828.42</v>
      </c>
      <c r="G83" s="1139">
        <f>G79+G77+G76+G75+G48+G46+G43+G41+G39+G37+G35+G34+G32+G31+G30+G28+G27+G25+G24+G22+G21+G20+G17+G14+G13+G12+G11+G10+G9+G6+G74</f>
        <v>3080462.63</v>
      </c>
      <c r="H83" s="1167">
        <f>G83/F83</f>
        <v>0.82945744434795399</v>
      </c>
    </row>
    <row r="84" spans="1:8" s="924" customFormat="1" ht="15" customHeight="1" x14ac:dyDescent="0.2">
      <c r="A84" s="1145"/>
      <c r="C84" s="1595" t="s">
        <v>1122</v>
      </c>
      <c r="D84" s="1595"/>
      <c r="E84" s="1595"/>
      <c r="F84" s="1139">
        <f>F19</f>
        <v>186505.73</v>
      </c>
      <c r="G84" s="1139">
        <f>G19</f>
        <v>186505.73</v>
      </c>
      <c r="H84" s="1167"/>
    </row>
    <row r="85" spans="1:8" ht="15" customHeight="1" x14ac:dyDescent="0.2">
      <c r="A85" s="1143"/>
      <c r="B85" s="1144"/>
      <c r="C85" s="1596" t="s">
        <v>1069</v>
      </c>
      <c r="D85" s="1596"/>
      <c r="E85" s="1596"/>
      <c r="F85" s="1146">
        <f>F47+F42+F18</f>
        <v>2315509.17</v>
      </c>
      <c r="G85" s="1146">
        <f>G47+G42+G18</f>
        <v>2313666.0099999998</v>
      </c>
      <c r="H85" s="1168">
        <f>G85/F85</f>
        <v>0.9992039936512106</v>
      </c>
    </row>
    <row r="86" spans="1:8" s="924" customFormat="1" x14ac:dyDescent="0.2">
      <c r="A86" s="1436"/>
      <c r="B86" s="1437"/>
      <c r="C86" s="1594" t="s">
        <v>183</v>
      </c>
      <c r="D86" s="1594"/>
      <c r="E86" s="1594"/>
      <c r="F86" s="1438"/>
      <c r="G86" s="1439"/>
      <c r="H86" s="1443"/>
    </row>
    <row r="87" spans="1:8" s="924" customFormat="1" ht="45.75" customHeight="1" x14ac:dyDescent="0.2">
      <c r="A87" s="1143"/>
      <c r="B87" s="1144"/>
      <c r="C87" s="1586" t="s">
        <v>1123</v>
      </c>
      <c r="D87" s="1586"/>
      <c r="E87" s="1586"/>
      <c r="F87" s="1444">
        <f>F48+F47+F43+F42+F20+F19+F18</f>
        <v>4580169.0100000007</v>
      </c>
      <c r="G87" s="1444">
        <f>G48+G47+G43+G42+G20+G19+G18</f>
        <v>4578312.55</v>
      </c>
      <c r="H87" s="1445">
        <f>G87/F87</f>
        <v>0.99959467434587068</v>
      </c>
    </row>
    <row r="88" spans="1:8" x14ac:dyDescent="0.2">
      <c r="C88" s="1593"/>
      <c r="D88" s="1593"/>
      <c r="E88" s="1593"/>
      <c r="F88" s="1138"/>
      <c r="G88" s="1138"/>
    </row>
  </sheetData>
  <mergeCells count="52">
    <mergeCell ref="C88:E88"/>
    <mergeCell ref="C71:D71"/>
    <mergeCell ref="C72:D72"/>
    <mergeCell ref="A78:E78"/>
    <mergeCell ref="A80:E80"/>
    <mergeCell ref="C86:E86"/>
    <mergeCell ref="C83:E83"/>
    <mergeCell ref="C84:E84"/>
    <mergeCell ref="C85:E85"/>
    <mergeCell ref="A82:E82"/>
    <mergeCell ref="C63:D63"/>
    <mergeCell ref="C64:D64"/>
    <mergeCell ref="C87:E87"/>
    <mergeCell ref="C54:D54"/>
    <mergeCell ref="C55:D55"/>
    <mergeCell ref="C56:D56"/>
    <mergeCell ref="C58:D58"/>
    <mergeCell ref="C59:D59"/>
    <mergeCell ref="C60:D60"/>
    <mergeCell ref="C62:D62"/>
    <mergeCell ref="A81:E81"/>
    <mergeCell ref="C66:D66"/>
    <mergeCell ref="C67:D67"/>
    <mergeCell ref="C68:D68"/>
    <mergeCell ref="C70:D70"/>
    <mergeCell ref="C5:E5"/>
    <mergeCell ref="C17:D17"/>
    <mergeCell ref="C18:D18"/>
    <mergeCell ref="C19:D19"/>
    <mergeCell ref="C20:D20"/>
    <mergeCell ref="F1:H1"/>
    <mergeCell ref="B2:H2"/>
    <mergeCell ref="A3:A4"/>
    <mergeCell ref="B3:B4"/>
    <mergeCell ref="C3:C4"/>
    <mergeCell ref="D3:D4"/>
    <mergeCell ref="E3:E4"/>
    <mergeCell ref="F3:F4"/>
    <mergeCell ref="G3:G4"/>
    <mergeCell ref="H3:H4"/>
    <mergeCell ref="C50:D50"/>
    <mergeCell ref="C51:D51"/>
    <mergeCell ref="C52:D52"/>
    <mergeCell ref="A33:E33"/>
    <mergeCell ref="A8:E8"/>
    <mergeCell ref="A36:E36"/>
    <mergeCell ref="A38:E38"/>
    <mergeCell ref="A44:D44"/>
    <mergeCell ref="A15:E15"/>
    <mergeCell ref="A23:E23"/>
    <mergeCell ref="A26:E26"/>
    <mergeCell ref="A29:E29"/>
  </mergeCells>
  <pageMargins left="0.70866141732283472" right="0.19685039370078741" top="0.74803149606299213" bottom="0.35433070866141736" header="0.31496062992125984" footer="0.11811023622047245"/>
  <pageSetup paperSize="9" orientation="landscape" r:id="rId1"/>
  <headerFooter>
    <oddFooter>Strona &amp;P z &amp;N</oddFooter>
  </headerFooter>
  <rowBreaks count="2" manualBreakCount="2">
    <brk id="23" max="7" man="1"/>
    <brk id="44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1"/>
  <sheetViews>
    <sheetView topLeftCell="A58" zoomScaleNormal="100" workbookViewId="0">
      <selection activeCell="E72" sqref="E72"/>
    </sheetView>
  </sheetViews>
  <sheetFormatPr defaultRowHeight="12.75" x14ac:dyDescent="0.2"/>
  <cols>
    <col min="1" max="1" width="4.85546875" style="1" customWidth="1"/>
    <col min="2" max="2" width="7.7109375" style="1" customWidth="1"/>
    <col min="3" max="3" width="4.7109375" style="1" customWidth="1"/>
    <col min="4" max="4" width="36" style="1" customWidth="1"/>
    <col min="5" max="5" width="13.85546875" style="1" customWidth="1"/>
    <col min="6" max="6" width="13.140625" style="1" customWidth="1"/>
    <col min="7" max="7" width="8.85546875" style="1" customWidth="1"/>
    <col min="8" max="8" width="13.42578125" style="1" customWidth="1"/>
    <col min="9" max="9" width="12.85546875" style="1" customWidth="1"/>
    <col min="10" max="10" width="8.28515625" style="1" customWidth="1"/>
    <col min="11" max="11" width="12.42578125" style="812" customWidth="1"/>
    <col min="12" max="16384" width="9.140625" style="1"/>
  </cols>
  <sheetData>
    <row r="1" spans="1:11" x14ac:dyDescent="0.2">
      <c r="E1" s="2"/>
      <c r="F1" s="2"/>
      <c r="G1" s="2"/>
      <c r="H1" s="1171" t="s">
        <v>1071</v>
      </c>
      <c r="I1" s="3"/>
      <c r="J1" s="3"/>
    </row>
    <row r="2" spans="1:11" x14ac:dyDescent="0.2">
      <c r="E2" s="2"/>
      <c r="F2" s="2"/>
      <c r="G2" s="2"/>
      <c r="H2" s="1601"/>
      <c r="I2" s="1601"/>
      <c r="J2" s="1601"/>
    </row>
    <row r="3" spans="1:11" ht="12" customHeight="1" x14ac:dyDescent="0.2">
      <c r="E3" s="4"/>
      <c r="F3" s="4"/>
      <c r="G3" s="4"/>
      <c r="H3" s="1602"/>
      <c r="I3" s="1602"/>
      <c r="J3" s="1602"/>
    </row>
    <row r="4" spans="1:11" ht="33.75" customHeight="1" thickBot="1" x14ac:dyDescent="0.3">
      <c r="A4" s="1603" t="s">
        <v>1072</v>
      </c>
      <c r="B4" s="1604"/>
      <c r="C4" s="1604"/>
      <c r="D4" s="1604"/>
      <c r="E4" s="1604"/>
      <c r="F4" s="1604"/>
      <c r="G4" s="1604"/>
      <c r="H4" s="1604"/>
    </row>
    <row r="5" spans="1:11" ht="15" customHeight="1" x14ac:dyDescent="0.2">
      <c r="A5" s="1605" t="s">
        <v>0</v>
      </c>
      <c r="B5" s="1607" t="s">
        <v>1</v>
      </c>
      <c r="C5" s="1607" t="s">
        <v>2</v>
      </c>
      <c r="D5" s="1607" t="s">
        <v>3</v>
      </c>
      <c r="E5" s="1609" t="s">
        <v>4</v>
      </c>
      <c r="F5" s="1609"/>
      <c r="G5" s="1610"/>
      <c r="H5" s="1611" t="s">
        <v>5</v>
      </c>
      <c r="I5" s="1611"/>
      <c r="J5" s="1611"/>
      <c r="K5" s="1599" t="s">
        <v>1015</v>
      </c>
    </row>
    <row r="6" spans="1:11" ht="33.75" customHeight="1" thickBot="1" x14ac:dyDescent="0.25">
      <c r="A6" s="1606"/>
      <c r="B6" s="1608"/>
      <c r="C6" s="1608"/>
      <c r="D6" s="1608"/>
      <c r="E6" s="801" t="s">
        <v>1016</v>
      </c>
      <c r="F6" s="802" t="s">
        <v>1013</v>
      </c>
      <c r="G6" s="764" t="s">
        <v>1075</v>
      </c>
      <c r="H6" s="803" t="s">
        <v>1016</v>
      </c>
      <c r="I6" s="802" t="s">
        <v>1013</v>
      </c>
      <c r="J6" s="783" t="s">
        <v>1075</v>
      </c>
      <c r="K6" s="1600"/>
    </row>
    <row r="7" spans="1:11" ht="15.75" x14ac:dyDescent="0.2">
      <c r="A7" s="7" t="s">
        <v>6</v>
      </c>
      <c r="B7" s="8"/>
      <c r="C7" s="8"/>
      <c r="D7" s="9" t="s">
        <v>7</v>
      </c>
      <c r="E7" s="10">
        <f t="shared" ref="E7:I7" si="0">E8</f>
        <v>779941.42</v>
      </c>
      <c r="F7" s="11">
        <f t="shared" si="0"/>
        <v>779941.42</v>
      </c>
      <c r="G7" s="765">
        <f>F7/E7</f>
        <v>1</v>
      </c>
      <c r="H7" s="12">
        <f t="shared" si="0"/>
        <v>779941.41999999993</v>
      </c>
      <c r="I7" s="13">
        <f t="shared" si="0"/>
        <v>779941.41999999993</v>
      </c>
      <c r="J7" s="784">
        <f>I7/H7</f>
        <v>1</v>
      </c>
      <c r="K7" s="804">
        <f>K8</f>
        <v>0</v>
      </c>
    </row>
    <row r="8" spans="1:11" ht="15.75" x14ac:dyDescent="0.2">
      <c r="A8" s="14"/>
      <c r="B8" s="15" t="s">
        <v>8</v>
      </c>
      <c r="C8" s="16"/>
      <c r="D8" s="17" t="s">
        <v>9</v>
      </c>
      <c r="E8" s="18">
        <f>E9</f>
        <v>779941.42</v>
      </c>
      <c r="F8" s="18">
        <f>F9</f>
        <v>779941.42</v>
      </c>
      <c r="G8" s="766">
        <f>G9</f>
        <v>1</v>
      </c>
      <c r="H8" s="19">
        <f>SUM(H10:H17)</f>
        <v>779941.41999999993</v>
      </c>
      <c r="I8" s="18">
        <f>SUM(I10:I17)</f>
        <v>779941.41999999993</v>
      </c>
      <c r="J8" s="785">
        <f>I8/H8</f>
        <v>1</v>
      </c>
      <c r="K8" s="809">
        <f>K9</f>
        <v>0</v>
      </c>
    </row>
    <row r="9" spans="1:11" ht="48" x14ac:dyDescent="0.2">
      <c r="A9" s="20"/>
      <c r="B9" s="21"/>
      <c r="C9" s="22">
        <v>2010</v>
      </c>
      <c r="D9" s="23" t="s">
        <v>10</v>
      </c>
      <c r="E9" s="24">
        <v>779941.42</v>
      </c>
      <c r="F9" s="24">
        <v>779941.42</v>
      </c>
      <c r="G9" s="767">
        <f>F9/E9</f>
        <v>1</v>
      </c>
      <c r="H9" s="25"/>
      <c r="I9" s="26"/>
      <c r="J9" s="786"/>
      <c r="K9" s="814">
        <v>0</v>
      </c>
    </row>
    <row r="10" spans="1:11" ht="15.75" x14ac:dyDescent="0.2">
      <c r="A10" s="20"/>
      <c r="B10" s="27"/>
      <c r="C10" s="22">
        <v>4010</v>
      </c>
      <c r="D10" s="23" t="s">
        <v>11</v>
      </c>
      <c r="E10" s="28"/>
      <c r="F10" s="28"/>
      <c r="G10" s="768"/>
      <c r="H10" s="29">
        <v>6510.81</v>
      </c>
      <c r="I10" s="30">
        <v>6510.81</v>
      </c>
      <c r="J10" s="787">
        <f>I10/H10</f>
        <v>1</v>
      </c>
      <c r="K10" s="800"/>
    </row>
    <row r="11" spans="1:11" ht="15.75" x14ac:dyDescent="0.2">
      <c r="A11" s="20"/>
      <c r="B11" s="27"/>
      <c r="C11" s="22">
        <v>4110</v>
      </c>
      <c r="D11" s="23" t="s">
        <v>12</v>
      </c>
      <c r="E11" s="28"/>
      <c r="F11" s="28"/>
      <c r="G11" s="768"/>
      <c r="H11" s="29">
        <v>1119.21</v>
      </c>
      <c r="I11" s="30">
        <v>1119.21</v>
      </c>
      <c r="J11" s="787">
        <f t="shared" ref="J11:J17" si="1">I11/H11</f>
        <v>1</v>
      </c>
      <c r="K11" s="800"/>
    </row>
    <row r="12" spans="1:11" ht="15.75" x14ac:dyDescent="0.2">
      <c r="A12" s="20"/>
      <c r="B12" s="27"/>
      <c r="C12" s="22">
        <v>4120</v>
      </c>
      <c r="D12" s="23" t="s">
        <v>13</v>
      </c>
      <c r="E12" s="28"/>
      <c r="F12" s="28"/>
      <c r="G12" s="768"/>
      <c r="H12" s="29">
        <v>159.51</v>
      </c>
      <c r="I12" s="30">
        <v>159.51</v>
      </c>
      <c r="J12" s="787">
        <f t="shared" si="1"/>
        <v>1</v>
      </c>
      <c r="K12" s="800"/>
    </row>
    <row r="13" spans="1:11" ht="15.75" x14ac:dyDescent="0.2">
      <c r="A13" s="20"/>
      <c r="B13" s="31"/>
      <c r="C13" s="22">
        <v>4210</v>
      </c>
      <c r="D13" s="23" t="s">
        <v>14</v>
      </c>
      <c r="E13" s="28"/>
      <c r="F13" s="28"/>
      <c r="G13" s="768"/>
      <c r="H13" s="29">
        <v>4779.9399999999996</v>
      </c>
      <c r="I13" s="30">
        <v>4779.9399999999996</v>
      </c>
      <c r="J13" s="787">
        <f t="shared" si="1"/>
        <v>1</v>
      </c>
      <c r="K13" s="800"/>
    </row>
    <row r="14" spans="1:11" ht="15.75" x14ac:dyDescent="0.2">
      <c r="A14" s="20"/>
      <c r="B14" s="31"/>
      <c r="C14" s="22">
        <v>4300</v>
      </c>
      <c r="D14" s="23" t="s">
        <v>15</v>
      </c>
      <c r="E14" s="28"/>
      <c r="F14" s="28"/>
      <c r="G14" s="768"/>
      <c r="H14" s="29">
        <v>2446.1</v>
      </c>
      <c r="I14" s="30">
        <v>2446.1</v>
      </c>
      <c r="J14" s="787">
        <f t="shared" si="1"/>
        <v>1</v>
      </c>
      <c r="K14" s="800"/>
    </row>
    <row r="15" spans="1:11" ht="15.75" x14ac:dyDescent="0.2">
      <c r="A15" s="20"/>
      <c r="B15" s="31"/>
      <c r="C15" s="22">
        <v>4410</v>
      </c>
      <c r="D15" s="23" t="s">
        <v>16</v>
      </c>
      <c r="E15" s="24"/>
      <c r="F15" s="24"/>
      <c r="G15" s="767"/>
      <c r="H15" s="29">
        <v>43.4</v>
      </c>
      <c r="I15" s="30">
        <v>43.4</v>
      </c>
      <c r="J15" s="787">
        <f t="shared" si="1"/>
        <v>1</v>
      </c>
      <c r="K15" s="800"/>
    </row>
    <row r="16" spans="1:11" ht="15.75" x14ac:dyDescent="0.2">
      <c r="A16" s="20"/>
      <c r="B16" s="31"/>
      <c r="C16" s="22">
        <v>4430</v>
      </c>
      <c r="D16" s="23" t="s">
        <v>17</v>
      </c>
      <c r="E16" s="24"/>
      <c r="F16" s="24"/>
      <c r="G16" s="767"/>
      <c r="H16" s="29">
        <v>764648.45</v>
      </c>
      <c r="I16" s="32">
        <v>764648.45</v>
      </c>
      <c r="J16" s="787">
        <f t="shared" si="1"/>
        <v>1</v>
      </c>
      <c r="K16" s="800"/>
    </row>
    <row r="17" spans="1:11" ht="24" x14ac:dyDescent="0.2">
      <c r="A17" s="20"/>
      <c r="B17" s="31"/>
      <c r="C17" s="22">
        <v>4700</v>
      </c>
      <c r="D17" s="23" t="s">
        <v>18</v>
      </c>
      <c r="E17" s="24"/>
      <c r="F17" s="28"/>
      <c r="G17" s="768"/>
      <c r="H17" s="33">
        <v>234</v>
      </c>
      <c r="I17" s="34">
        <v>234</v>
      </c>
      <c r="J17" s="787">
        <f t="shared" si="1"/>
        <v>1</v>
      </c>
      <c r="K17" s="800"/>
    </row>
    <row r="18" spans="1:11" ht="15.75" x14ac:dyDescent="0.2">
      <c r="A18" s="35">
        <v>750</v>
      </c>
      <c r="B18" s="8"/>
      <c r="C18" s="8"/>
      <c r="D18" s="9" t="s">
        <v>19</v>
      </c>
      <c r="E18" s="10">
        <f t="shared" ref="E18:I18" si="2">E19</f>
        <v>124200</v>
      </c>
      <c r="F18" s="36">
        <f t="shared" si="2"/>
        <v>124200</v>
      </c>
      <c r="G18" s="769">
        <f>F18/E18</f>
        <v>1</v>
      </c>
      <c r="H18" s="37">
        <f t="shared" si="2"/>
        <v>124199.99999999999</v>
      </c>
      <c r="I18" s="38">
        <f t="shared" si="2"/>
        <v>124199.99999999999</v>
      </c>
      <c r="J18" s="789">
        <f>I18/H18</f>
        <v>1</v>
      </c>
      <c r="K18" s="805">
        <f>K19</f>
        <v>0</v>
      </c>
    </row>
    <row r="19" spans="1:11" ht="15.75" x14ac:dyDescent="0.2">
      <c r="A19" s="14"/>
      <c r="B19" s="39">
        <v>75011</v>
      </c>
      <c r="C19" s="16"/>
      <c r="D19" s="17" t="s">
        <v>20</v>
      </c>
      <c r="E19" s="18">
        <f>E20</f>
        <v>124200</v>
      </c>
      <c r="F19" s="18">
        <f>F20</f>
        <v>124200</v>
      </c>
      <c r="G19" s="766">
        <f>F19/E19</f>
        <v>1</v>
      </c>
      <c r="H19" s="19">
        <f>SUM(H21:H28)</f>
        <v>124199.99999999999</v>
      </c>
      <c r="I19" s="40">
        <f t="shared" ref="I19" si="3">SUM(I21:I28)</f>
        <v>124199.99999999999</v>
      </c>
      <c r="J19" s="790">
        <f>I19/H19</f>
        <v>1</v>
      </c>
      <c r="K19" s="809">
        <f>K20</f>
        <v>0</v>
      </c>
    </row>
    <row r="20" spans="1:11" ht="48" x14ac:dyDescent="0.2">
      <c r="A20" s="20"/>
      <c r="B20" s="21"/>
      <c r="C20" s="22">
        <v>2010</v>
      </c>
      <c r="D20" s="23" t="s">
        <v>10</v>
      </c>
      <c r="E20" s="24">
        <v>124200</v>
      </c>
      <c r="F20" s="24">
        <v>124200</v>
      </c>
      <c r="G20" s="767">
        <f>F20/E20</f>
        <v>1</v>
      </c>
      <c r="H20" s="29"/>
      <c r="I20" s="26"/>
      <c r="J20" s="786"/>
      <c r="K20" s="814">
        <v>0</v>
      </c>
    </row>
    <row r="21" spans="1:11" ht="15.75" x14ac:dyDescent="0.2">
      <c r="A21" s="20"/>
      <c r="B21" s="27"/>
      <c r="C21" s="22">
        <v>4010</v>
      </c>
      <c r="D21" s="23" t="s">
        <v>11</v>
      </c>
      <c r="E21" s="28"/>
      <c r="F21" s="28"/>
      <c r="G21" s="768"/>
      <c r="H21" s="29">
        <v>90025</v>
      </c>
      <c r="I21" s="30">
        <v>90025</v>
      </c>
      <c r="J21" s="787">
        <f>I21/H21</f>
        <v>1</v>
      </c>
      <c r="K21" s="800"/>
    </row>
    <row r="22" spans="1:11" ht="15.75" x14ac:dyDescent="0.2">
      <c r="A22" s="20"/>
      <c r="B22" s="27"/>
      <c r="C22" s="22">
        <v>4040</v>
      </c>
      <c r="D22" s="23" t="s">
        <v>21</v>
      </c>
      <c r="E22" s="28"/>
      <c r="F22" s="28"/>
      <c r="G22" s="768"/>
      <c r="H22" s="29">
        <v>6940.5</v>
      </c>
      <c r="I22" s="30">
        <v>6940.5</v>
      </c>
      <c r="J22" s="787">
        <f t="shared" ref="J22:J28" si="4">I22/H22</f>
        <v>1</v>
      </c>
      <c r="K22" s="800"/>
    </row>
    <row r="23" spans="1:11" ht="15.75" x14ac:dyDescent="0.2">
      <c r="A23" s="20"/>
      <c r="B23" s="27"/>
      <c r="C23" s="22">
        <v>4110</v>
      </c>
      <c r="D23" s="23" t="s">
        <v>12</v>
      </c>
      <c r="E23" s="28"/>
      <c r="F23" s="28"/>
      <c r="G23" s="768"/>
      <c r="H23" s="29">
        <v>16668.37</v>
      </c>
      <c r="I23" s="30">
        <v>16668.37</v>
      </c>
      <c r="J23" s="787">
        <f t="shared" si="4"/>
        <v>1</v>
      </c>
      <c r="K23" s="800"/>
    </row>
    <row r="24" spans="1:11" ht="15.75" x14ac:dyDescent="0.2">
      <c r="A24" s="20"/>
      <c r="B24" s="27"/>
      <c r="C24" s="22">
        <v>4120</v>
      </c>
      <c r="D24" s="23" t="s">
        <v>13</v>
      </c>
      <c r="E24" s="28"/>
      <c r="F24" s="28"/>
      <c r="G24" s="768"/>
      <c r="H24" s="29">
        <v>2375.65</v>
      </c>
      <c r="I24" s="30">
        <v>2375.65</v>
      </c>
      <c r="J24" s="787">
        <f t="shared" si="4"/>
        <v>1</v>
      </c>
      <c r="K24" s="800"/>
    </row>
    <row r="25" spans="1:11" ht="15.75" x14ac:dyDescent="0.2">
      <c r="A25" s="20"/>
      <c r="B25" s="31"/>
      <c r="C25" s="22">
        <v>4210</v>
      </c>
      <c r="D25" s="23" t="s">
        <v>14</v>
      </c>
      <c r="E25" s="28"/>
      <c r="F25" s="28"/>
      <c r="G25" s="768"/>
      <c r="H25" s="29">
        <v>2779.26</v>
      </c>
      <c r="I25" s="30">
        <v>2779.26</v>
      </c>
      <c r="J25" s="787">
        <f t="shared" si="4"/>
        <v>1</v>
      </c>
      <c r="K25" s="800"/>
    </row>
    <row r="26" spans="1:11" ht="15.75" x14ac:dyDescent="0.2">
      <c r="A26" s="20"/>
      <c r="B26" s="31"/>
      <c r="C26" s="22">
        <v>4300</v>
      </c>
      <c r="D26" s="23" t="s">
        <v>15</v>
      </c>
      <c r="E26" s="28"/>
      <c r="F26" s="28"/>
      <c r="G26" s="768"/>
      <c r="H26" s="29">
        <v>3517.8</v>
      </c>
      <c r="I26" s="30">
        <v>3517.8</v>
      </c>
      <c r="J26" s="787">
        <f t="shared" si="4"/>
        <v>1</v>
      </c>
      <c r="K26" s="800"/>
    </row>
    <row r="27" spans="1:11" ht="15.75" x14ac:dyDescent="0.2">
      <c r="A27" s="20"/>
      <c r="B27" s="31"/>
      <c r="C27" s="22">
        <v>4410</v>
      </c>
      <c r="D27" s="23" t="s">
        <v>16</v>
      </c>
      <c r="E27" s="24"/>
      <c r="F27" s="24"/>
      <c r="G27" s="767"/>
      <c r="H27" s="29">
        <v>1143.42</v>
      </c>
      <c r="I27" s="30">
        <v>1143.42</v>
      </c>
      <c r="J27" s="787">
        <f t="shared" si="4"/>
        <v>1</v>
      </c>
      <c r="K27" s="800"/>
    </row>
    <row r="28" spans="1:11" ht="24" x14ac:dyDescent="0.2">
      <c r="A28" s="20"/>
      <c r="B28" s="31"/>
      <c r="C28" s="22">
        <v>4700</v>
      </c>
      <c r="D28" s="23" t="s">
        <v>18</v>
      </c>
      <c r="E28" s="24"/>
      <c r="F28" s="28"/>
      <c r="G28" s="768"/>
      <c r="H28" s="33">
        <v>750</v>
      </c>
      <c r="I28" s="34">
        <v>750</v>
      </c>
      <c r="J28" s="787">
        <f t="shared" si="4"/>
        <v>1</v>
      </c>
      <c r="K28" s="800"/>
    </row>
    <row r="29" spans="1:11" ht="25.5" x14ac:dyDescent="0.2">
      <c r="A29" s="35">
        <v>751</v>
      </c>
      <c r="B29" s="8"/>
      <c r="C29" s="8"/>
      <c r="D29" s="9" t="s">
        <v>22</v>
      </c>
      <c r="E29" s="10">
        <f>E30+E44+E35</f>
        <v>133206</v>
      </c>
      <c r="F29" s="36">
        <f t="shared" ref="F29:I29" si="5">F30+F44+F35</f>
        <v>104406</v>
      </c>
      <c r="G29" s="769">
        <f>F29/E29</f>
        <v>0.7837935228142876</v>
      </c>
      <c r="H29" s="37">
        <f t="shared" si="5"/>
        <v>133206</v>
      </c>
      <c r="I29" s="36">
        <f t="shared" si="5"/>
        <v>104406</v>
      </c>
      <c r="J29" s="791">
        <f>I29/H29</f>
        <v>0.7837935228142876</v>
      </c>
      <c r="K29" s="805">
        <f>K30+K35+K44</f>
        <v>0</v>
      </c>
    </row>
    <row r="30" spans="1:11" ht="25.5" x14ac:dyDescent="0.2">
      <c r="A30" s="14"/>
      <c r="B30" s="41">
        <v>75101</v>
      </c>
      <c r="C30" s="42"/>
      <c r="D30" s="43" t="s">
        <v>22</v>
      </c>
      <c r="E30" s="44">
        <f>E31</f>
        <v>2930</v>
      </c>
      <c r="F30" s="44">
        <f>F31</f>
        <v>2930</v>
      </c>
      <c r="G30" s="770">
        <f>F30/E30</f>
        <v>1</v>
      </c>
      <c r="H30" s="45">
        <f>H32+H33+H34</f>
        <v>2930</v>
      </c>
      <c r="I30" s="46">
        <f>I32+I33+I34</f>
        <v>2930</v>
      </c>
      <c r="J30" s="792">
        <f>I30/H30</f>
        <v>1</v>
      </c>
      <c r="K30" s="807">
        <f>K31</f>
        <v>0</v>
      </c>
    </row>
    <row r="31" spans="1:11" ht="48" x14ac:dyDescent="0.2">
      <c r="A31" s="20"/>
      <c r="B31" s="21"/>
      <c r="C31" s="22">
        <v>2010</v>
      </c>
      <c r="D31" s="23" t="s">
        <v>10</v>
      </c>
      <c r="E31" s="47">
        <v>2930</v>
      </c>
      <c r="F31" s="47">
        <v>2930</v>
      </c>
      <c r="G31" s="771">
        <f>F31/E31</f>
        <v>1</v>
      </c>
      <c r="H31" s="48"/>
      <c r="I31" s="26"/>
      <c r="J31" s="786"/>
      <c r="K31" s="800"/>
    </row>
    <row r="32" spans="1:11" ht="15.75" x14ac:dyDescent="0.2">
      <c r="A32" s="20"/>
      <c r="B32" s="27"/>
      <c r="C32" s="22">
        <v>4010</v>
      </c>
      <c r="D32" s="23" t="s">
        <v>11</v>
      </c>
      <c r="E32" s="28"/>
      <c r="F32" s="28"/>
      <c r="G32" s="768"/>
      <c r="H32" s="29">
        <v>2449</v>
      </c>
      <c r="I32" s="30">
        <v>2449</v>
      </c>
      <c r="J32" s="787">
        <f>I32/H32</f>
        <v>1</v>
      </c>
      <c r="K32" s="800"/>
    </row>
    <row r="33" spans="1:11" ht="15.75" x14ac:dyDescent="0.2">
      <c r="A33" s="20"/>
      <c r="B33" s="27"/>
      <c r="C33" s="22">
        <v>4110</v>
      </c>
      <c r="D33" s="23" t="s">
        <v>12</v>
      </c>
      <c r="E33" s="28"/>
      <c r="F33" s="28"/>
      <c r="G33" s="768"/>
      <c r="H33" s="29">
        <v>421</v>
      </c>
      <c r="I33" s="30">
        <v>421</v>
      </c>
      <c r="J33" s="787">
        <f>I33/H33</f>
        <v>1</v>
      </c>
      <c r="K33" s="800"/>
    </row>
    <row r="34" spans="1:11" ht="15.75" x14ac:dyDescent="0.2">
      <c r="A34" s="20"/>
      <c r="B34" s="27"/>
      <c r="C34" s="22">
        <v>4120</v>
      </c>
      <c r="D34" s="23" t="s">
        <v>13</v>
      </c>
      <c r="E34" s="24"/>
      <c r="F34" s="24"/>
      <c r="G34" s="767"/>
      <c r="H34" s="29">
        <v>60</v>
      </c>
      <c r="I34" s="30">
        <v>60</v>
      </c>
      <c r="J34" s="787">
        <f>I34/H34</f>
        <v>1</v>
      </c>
      <c r="K34" s="800"/>
    </row>
    <row r="35" spans="1:11" ht="51" x14ac:dyDescent="0.2">
      <c r="A35" s="20"/>
      <c r="B35" s="49">
        <v>75109</v>
      </c>
      <c r="C35" s="42"/>
      <c r="D35" s="50" t="s">
        <v>23</v>
      </c>
      <c r="E35" s="44">
        <f>E36</f>
        <v>96876</v>
      </c>
      <c r="F35" s="44">
        <f>F36</f>
        <v>68076</v>
      </c>
      <c r="G35" s="770">
        <f>F35/E35</f>
        <v>0.7027127461910071</v>
      </c>
      <c r="H35" s="51">
        <f>SUM(H37:H43)</f>
        <v>96876.000000000015</v>
      </c>
      <c r="I35" s="52">
        <f>SUM(I37:I43)</f>
        <v>68076</v>
      </c>
      <c r="J35" s="792">
        <f>I35/H35</f>
        <v>0.70271274619100699</v>
      </c>
      <c r="K35" s="807">
        <f>K36</f>
        <v>0</v>
      </c>
    </row>
    <row r="36" spans="1:11" ht="48" x14ac:dyDescent="0.2">
      <c r="A36" s="20"/>
      <c r="B36" s="21"/>
      <c r="C36" s="22">
        <v>2010</v>
      </c>
      <c r="D36" s="23" t="s">
        <v>10</v>
      </c>
      <c r="E36" s="47">
        <v>96876</v>
      </c>
      <c r="F36" s="47">
        <v>68076</v>
      </c>
      <c r="G36" s="771">
        <f>F36/E36</f>
        <v>0.7027127461910071</v>
      </c>
      <c r="H36" s="48"/>
      <c r="I36" s="26"/>
      <c r="J36" s="786"/>
      <c r="K36" s="800"/>
    </row>
    <row r="37" spans="1:11" ht="15.75" x14ac:dyDescent="0.2">
      <c r="A37" s="20"/>
      <c r="B37" s="27"/>
      <c r="C37" s="22">
        <v>3030</v>
      </c>
      <c r="D37" s="23" t="s">
        <v>24</v>
      </c>
      <c r="E37" s="53"/>
      <c r="F37" s="53"/>
      <c r="G37" s="772"/>
      <c r="H37" s="30">
        <v>62995</v>
      </c>
      <c r="I37" s="30">
        <v>41884.85</v>
      </c>
      <c r="J37" s="787">
        <f>I37/H37</f>
        <v>0.66489165806810058</v>
      </c>
      <c r="K37" s="800"/>
    </row>
    <row r="38" spans="1:11" ht="15.75" x14ac:dyDescent="0.2">
      <c r="A38" s="20"/>
      <c r="B38" s="27"/>
      <c r="C38" s="22">
        <v>4110</v>
      </c>
      <c r="D38" s="23" t="s">
        <v>12</v>
      </c>
      <c r="E38" s="28"/>
      <c r="F38" s="28"/>
      <c r="G38" s="768"/>
      <c r="H38" s="30">
        <v>2153.23</v>
      </c>
      <c r="I38" s="30">
        <v>1643.39</v>
      </c>
      <c r="J38" s="787">
        <f t="shared" ref="J38:J43" si="6">I38/H38</f>
        <v>0.76322083567477705</v>
      </c>
      <c r="K38" s="800"/>
    </row>
    <row r="39" spans="1:11" ht="15.75" x14ac:dyDescent="0.2">
      <c r="A39" s="20"/>
      <c r="B39" s="27"/>
      <c r="C39" s="22">
        <v>4120</v>
      </c>
      <c r="D39" s="23" t="s">
        <v>13</v>
      </c>
      <c r="E39" s="28"/>
      <c r="F39" s="28"/>
      <c r="G39" s="768"/>
      <c r="H39" s="30">
        <v>257.66000000000003</v>
      </c>
      <c r="I39" s="30">
        <v>182.79</v>
      </c>
      <c r="J39" s="787">
        <f t="shared" si="6"/>
        <v>0.70942327097725677</v>
      </c>
      <c r="K39" s="800"/>
    </row>
    <row r="40" spans="1:11" ht="15.75" x14ac:dyDescent="0.2">
      <c r="A40" s="20"/>
      <c r="B40" s="27"/>
      <c r="C40" s="22">
        <v>4170</v>
      </c>
      <c r="D40" s="23" t="s">
        <v>25</v>
      </c>
      <c r="E40" s="28"/>
      <c r="F40" s="28"/>
      <c r="G40" s="768"/>
      <c r="H40" s="30">
        <v>16576</v>
      </c>
      <c r="I40" s="30">
        <v>12280</v>
      </c>
      <c r="J40" s="787">
        <f t="shared" si="6"/>
        <v>0.74083011583011582</v>
      </c>
      <c r="K40" s="800"/>
    </row>
    <row r="41" spans="1:11" ht="15.75" x14ac:dyDescent="0.2">
      <c r="A41" s="20"/>
      <c r="B41" s="31"/>
      <c r="C41" s="22">
        <v>4210</v>
      </c>
      <c r="D41" s="23" t="s">
        <v>14</v>
      </c>
      <c r="E41" s="28"/>
      <c r="F41" s="28"/>
      <c r="G41" s="768"/>
      <c r="H41" s="32">
        <v>6494.11</v>
      </c>
      <c r="I41" s="32">
        <v>6003.1</v>
      </c>
      <c r="J41" s="787">
        <f t="shared" si="6"/>
        <v>0.92439148705519314</v>
      </c>
      <c r="K41" s="800"/>
    </row>
    <row r="42" spans="1:11" ht="15.75" x14ac:dyDescent="0.2">
      <c r="A42" s="20"/>
      <c r="B42" s="31"/>
      <c r="C42" s="22">
        <v>4300</v>
      </c>
      <c r="D42" s="23" t="s">
        <v>15</v>
      </c>
      <c r="E42" s="28"/>
      <c r="F42" s="28"/>
      <c r="G42" s="768"/>
      <c r="H42" s="32">
        <v>6900</v>
      </c>
      <c r="I42" s="32">
        <v>4877.4799999999996</v>
      </c>
      <c r="J42" s="787">
        <f t="shared" si="6"/>
        <v>0.70688115942028984</v>
      </c>
      <c r="K42" s="800"/>
    </row>
    <row r="43" spans="1:11" ht="15.75" x14ac:dyDescent="0.2">
      <c r="A43" s="20"/>
      <c r="B43" s="31"/>
      <c r="C43" s="54">
        <v>4410</v>
      </c>
      <c r="D43" s="55" t="s">
        <v>16</v>
      </c>
      <c r="E43" s="28"/>
      <c r="F43" s="28"/>
      <c r="G43" s="768"/>
      <c r="H43" s="34">
        <v>1500</v>
      </c>
      <c r="I43" s="34">
        <v>1204.3900000000001</v>
      </c>
      <c r="J43" s="787">
        <f t="shared" si="6"/>
        <v>0.80292666666666679</v>
      </c>
      <c r="K43" s="800"/>
    </row>
    <row r="44" spans="1:11" ht="15.75" x14ac:dyDescent="0.2">
      <c r="A44" s="20"/>
      <c r="B44" s="49">
        <v>75113</v>
      </c>
      <c r="C44" s="56"/>
      <c r="D44" s="57" t="s">
        <v>26</v>
      </c>
      <c r="E44" s="58">
        <f>E45</f>
        <v>33400</v>
      </c>
      <c r="F44" s="58">
        <f>F45</f>
        <v>33400</v>
      </c>
      <c r="G44" s="773">
        <f>F44/E44</f>
        <v>1</v>
      </c>
      <c r="H44" s="51">
        <f>SUM(H46:H52)</f>
        <v>33400</v>
      </c>
      <c r="I44" s="59">
        <f>SUM(I46:I52)</f>
        <v>33400</v>
      </c>
      <c r="J44" s="793">
        <f>I44/H44</f>
        <v>1</v>
      </c>
      <c r="K44" s="808">
        <f>K45</f>
        <v>0</v>
      </c>
    </row>
    <row r="45" spans="1:11" ht="48" x14ac:dyDescent="0.2">
      <c r="A45" s="20"/>
      <c r="B45" s="21"/>
      <c r="C45" s="22">
        <v>2010</v>
      </c>
      <c r="D45" s="23" t="s">
        <v>10</v>
      </c>
      <c r="E45" s="47">
        <v>33400</v>
      </c>
      <c r="F45" s="47">
        <v>33400</v>
      </c>
      <c r="G45" s="771">
        <f>F45/E45</f>
        <v>1</v>
      </c>
      <c r="H45" s="48"/>
      <c r="I45" s="26"/>
      <c r="J45" s="786"/>
      <c r="K45" s="800"/>
    </row>
    <row r="46" spans="1:11" ht="15.75" x14ac:dyDescent="0.2">
      <c r="A46" s="20"/>
      <c r="B46" s="27"/>
      <c r="C46" s="22">
        <v>3030</v>
      </c>
      <c r="D46" s="23" t="s">
        <v>24</v>
      </c>
      <c r="E46" s="53"/>
      <c r="F46" s="53"/>
      <c r="G46" s="772"/>
      <c r="H46" s="29">
        <v>16280.06</v>
      </c>
      <c r="I46" s="30">
        <v>16280.06</v>
      </c>
      <c r="J46" s="787">
        <f>I46/H46</f>
        <v>1</v>
      </c>
      <c r="K46" s="800"/>
    </row>
    <row r="47" spans="1:11" ht="15.75" x14ac:dyDescent="0.2">
      <c r="A47" s="20"/>
      <c r="B47" s="27"/>
      <c r="C47" s="22">
        <v>4110</v>
      </c>
      <c r="D47" s="23" t="s">
        <v>12</v>
      </c>
      <c r="E47" s="28"/>
      <c r="F47" s="28"/>
      <c r="G47" s="768"/>
      <c r="H47" s="29">
        <v>905.92</v>
      </c>
      <c r="I47" s="30">
        <v>905.92</v>
      </c>
      <c r="J47" s="787">
        <f>I47/H47</f>
        <v>1</v>
      </c>
      <c r="K47" s="800"/>
    </row>
    <row r="48" spans="1:11" ht="15.75" x14ac:dyDescent="0.2">
      <c r="A48" s="20"/>
      <c r="B48" s="27"/>
      <c r="C48" s="22">
        <v>4120</v>
      </c>
      <c r="D48" s="23" t="s">
        <v>13</v>
      </c>
      <c r="E48" s="28"/>
      <c r="F48" s="28"/>
      <c r="G48" s="768"/>
      <c r="H48" s="29">
        <v>91.15</v>
      </c>
      <c r="I48" s="30">
        <v>91.15</v>
      </c>
      <c r="J48" s="787">
        <f t="shared" ref="J48:J52" si="7">I48/H48</f>
        <v>1</v>
      </c>
      <c r="K48" s="800"/>
    </row>
    <row r="49" spans="1:11" ht="15.75" x14ac:dyDescent="0.2">
      <c r="A49" s="20"/>
      <c r="B49" s="27"/>
      <c r="C49" s="22">
        <v>4170</v>
      </c>
      <c r="D49" s="23" t="s">
        <v>25</v>
      </c>
      <c r="E49" s="28"/>
      <c r="F49" s="28"/>
      <c r="G49" s="768"/>
      <c r="H49" s="29">
        <v>6860</v>
      </c>
      <c r="I49" s="30">
        <v>6860</v>
      </c>
      <c r="J49" s="787">
        <f t="shared" si="7"/>
        <v>1</v>
      </c>
      <c r="K49" s="800"/>
    </row>
    <row r="50" spans="1:11" ht="15.75" x14ac:dyDescent="0.2">
      <c r="A50" s="20"/>
      <c r="B50" s="31"/>
      <c r="C50" s="22">
        <v>4210</v>
      </c>
      <c r="D50" s="23" t="s">
        <v>14</v>
      </c>
      <c r="E50" s="28"/>
      <c r="F50" s="28"/>
      <c r="G50" s="768"/>
      <c r="H50" s="60">
        <v>4262.16</v>
      </c>
      <c r="I50" s="32">
        <v>4262.16</v>
      </c>
      <c r="J50" s="787">
        <f t="shared" si="7"/>
        <v>1</v>
      </c>
      <c r="K50" s="800"/>
    </row>
    <row r="51" spans="1:11" ht="15.75" x14ac:dyDescent="0.2">
      <c r="A51" s="20"/>
      <c r="B51" s="31"/>
      <c r="C51" s="22">
        <v>4300</v>
      </c>
      <c r="D51" s="23" t="s">
        <v>15</v>
      </c>
      <c r="E51" s="28"/>
      <c r="F51" s="28"/>
      <c r="G51" s="768"/>
      <c r="H51" s="60">
        <v>4107.24</v>
      </c>
      <c r="I51" s="32">
        <v>4107.24</v>
      </c>
      <c r="J51" s="787">
        <f t="shared" si="7"/>
        <v>1</v>
      </c>
      <c r="K51" s="800"/>
    </row>
    <row r="52" spans="1:11" ht="15.75" x14ac:dyDescent="0.2">
      <c r="A52" s="20"/>
      <c r="B52" s="31"/>
      <c r="C52" s="54">
        <v>4410</v>
      </c>
      <c r="D52" s="55" t="s">
        <v>16</v>
      </c>
      <c r="E52" s="28"/>
      <c r="F52" s="28"/>
      <c r="G52" s="768"/>
      <c r="H52" s="61">
        <v>893.47</v>
      </c>
      <c r="I52" s="34">
        <v>893.47</v>
      </c>
      <c r="J52" s="787">
        <f t="shared" si="7"/>
        <v>1</v>
      </c>
      <c r="K52" s="800"/>
    </row>
    <row r="53" spans="1:11" x14ac:dyDescent="0.2">
      <c r="A53" s="62">
        <v>801</v>
      </c>
      <c r="B53" s="62"/>
      <c r="C53" s="62"/>
      <c r="D53" s="63" t="s">
        <v>27</v>
      </c>
      <c r="E53" s="64">
        <f t="shared" ref="E53:I53" si="8">E54</f>
        <v>23472.65</v>
      </c>
      <c r="F53" s="64">
        <f t="shared" si="8"/>
        <v>22040.17</v>
      </c>
      <c r="G53" s="774">
        <f>F53/E53</f>
        <v>0.93897237849156345</v>
      </c>
      <c r="H53" s="65">
        <f t="shared" si="8"/>
        <v>23472.65</v>
      </c>
      <c r="I53" s="66">
        <f t="shared" si="8"/>
        <v>22040.17</v>
      </c>
      <c r="J53" s="794">
        <f>I54/H53</f>
        <v>0.93897237849156345</v>
      </c>
      <c r="K53" s="813">
        <f>K54</f>
        <v>1432.48</v>
      </c>
    </row>
    <row r="54" spans="1:11" ht="15.75" x14ac:dyDescent="0.2">
      <c r="A54" s="20"/>
      <c r="B54" s="49">
        <v>80101</v>
      </c>
      <c r="C54" s="49"/>
      <c r="D54" s="67" t="s">
        <v>28</v>
      </c>
      <c r="E54" s="58">
        <f>E55</f>
        <v>23472.65</v>
      </c>
      <c r="F54" s="58">
        <f>F55</f>
        <v>22040.17</v>
      </c>
      <c r="G54" s="775">
        <f>F54/E54</f>
        <v>0.93897237849156345</v>
      </c>
      <c r="H54" s="51">
        <f>H56+H57</f>
        <v>23472.65</v>
      </c>
      <c r="I54" s="58">
        <f t="shared" ref="I54" si="9">I56+I57</f>
        <v>22040.17</v>
      </c>
      <c r="J54" s="775">
        <f>I54/H54</f>
        <v>0.93897237849156345</v>
      </c>
      <c r="K54" s="808">
        <f>K55</f>
        <v>1432.48</v>
      </c>
    </row>
    <row r="55" spans="1:11" ht="48" x14ac:dyDescent="0.2">
      <c r="A55" s="20"/>
      <c r="B55" s="31"/>
      <c r="C55" s="22">
        <v>2010</v>
      </c>
      <c r="D55" s="23" t="s">
        <v>10</v>
      </c>
      <c r="E55" s="28">
        <v>23472.65</v>
      </c>
      <c r="F55" s="28">
        <v>22040.17</v>
      </c>
      <c r="G55" s="776">
        <f>F55/E55</f>
        <v>0.93897237849156345</v>
      </c>
      <c r="H55" s="29"/>
      <c r="I55" s="32"/>
      <c r="J55" s="788"/>
      <c r="K55" s="814">
        <v>1432.48</v>
      </c>
    </row>
    <row r="56" spans="1:11" ht="15.75" x14ac:dyDescent="0.2">
      <c r="A56" s="20"/>
      <c r="B56" s="31"/>
      <c r="C56" s="22">
        <v>4210</v>
      </c>
      <c r="D56" s="23" t="s">
        <v>14</v>
      </c>
      <c r="E56" s="28"/>
      <c r="F56" s="28"/>
      <c r="G56" s="776"/>
      <c r="H56" s="29">
        <v>232.4</v>
      </c>
      <c r="I56" s="32">
        <v>213.62</v>
      </c>
      <c r="J56" s="787">
        <f>I56/H56</f>
        <v>0.91919104991394152</v>
      </c>
      <c r="K56" s="800"/>
    </row>
    <row r="57" spans="1:11" ht="24" x14ac:dyDescent="0.2">
      <c r="A57" s="20"/>
      <c r="B57" s="31"/>
      <c r="C57" s="22">
        <v>424</v>
      </c>
      <c r="D57" s="23" t="s">
        <v>29</v>
      </c>
      <c r="E57" s="28"/>
      <c r="F57" s="28"/>
      <c r="G57" s="776"/>
      <c r="H57" s="29">
        <v>23240.25</v>
      </c>
      <c r="I57" s="32">
        <v>21826.55</v>
      </c>
      <c r="J57" s="787">
        <f>I57/H57</f>
        <v>0.93917018964942289</v>
      </c>
      <c r="K57" s="800"/>
    </row>
    <row r="58" spans="1:11" ht="15.75" x14ac:dyDescent="0.2">
      <c r="A58" s="35">
        <v>852</v>
      </c>
      <c r="B58" s="8"/>
      <c r="C58" s="68"/>
      <c r="D58" s="9" t="s">
        <v>30</v>
      </c>
      <c r="E58" s="36">
        <f>E59+E76+E85+E91+E79+E88</f>
        <v>6339294</v>
      </c>
      <c r="F58" s="36">
        <f>F59+F76+F85+F91+F79+F88</f>
        <v>6330844.1899999995</v>
      </c>
      <c r="G58" s="769">
        <f>F58/E58</f>
        <v>0.99866707396754273</v>
      </c>
      <c r="H58" s="69">
        <f>H59+H76+H85+H91+H79+H88</f>
        <v>6339294</v>
      </c>
      <c r="I58" s="10">
        <f>I59+I76+I85+I91+I79+I88</f>
        <v>6330844.1899999995</v>
      </c>
      <c r="J58" s="791">
        <f>I58/H58</f>
        <v>0.99866707396754273</v>
      </c>
      <c r="K58" s="806">
        <f>K59+K76+K79+K85+K88+K91</f>
        <v>3070.81</v>
      </c>
    </row>
    <row r="59" spans="1:11" ht="51" x14ac:dyDescent="0.2">
      <c r="A59" s="14"/>
      <c r="B59" s="39">
        <v>85212</v>
      </c>
      <c r="C59" s="16"/>
      <c r="D59" s="17" t="s">
        <v>31</v>
      </c>
      <c r="E59" s="70">
        <f>SUM(E60:E60)</f>
        <v>6082450</v>
      </c>
      <c r="F59" s="70">
        <f>F60</f>
        <v>6082056.1299999999</v>
      </c>
      <c r="G59" s="777">
        <f>F59/E59</f>
        <v>0.99993524484377183</v>
      </c>
      <c r="H59" s="71">
        <f>SUM(H61:H75)</f>
        <v>6082450</v>
      </c>
      <c r="I59" s="72">
        <f>SUM(I61:I75)</f>
        <v>6082056.1299999999</v>
      </c>
      <c r="J59" s="795">
        <f>I59/H59</f>
        <v>0.99993524484377183</v>
      </c>
      <c r="K59" s="809">
        <f>K60</f>
        <v>393.87</v>
      </c>
    </row>
    <row r="60" spans="1:11" ht="48" x14ac:dyDescent="0.2">
      <c r="A60" s="20"/>
      <c r="B60" s="21"/>
      <c r="C60" s="22">
        <v>2010</v>
      </c>
      <c r="D60" s="23" t="s">
        <v>10</v>
      </c>
      <c r="E60" s="24">
        <v>6082450</v>
      </c>
      <c r="F60" s="24">
        <v>6082056.1299999999</v>
      </c>
      <c r="G60" s="767">
        <f>F60/E60</f>
        <v>0.99993524484377183</v>
      </c>
      <c r="H60" s="29"/>
      <c r="I60" s="26"/>
      <c r="J60" s="786"/>
      <c r="K60" s="800">
        <v>393.87</v>
      </c>
    </row>
    <row r="61" spans="1:11" ht="15.75" x14ac:dyDescent="0.2">
      <c r="A61" s="20"/>
      <c r="B61" s="27"/>
      <c r="C61" s="22">
        <v>3110</v>
      </c>
      <c r="D61" s="23" t="s">
        <v>32</v>
      </c>
      <c r="E61" s="28"/>
      <c r="F61" s="28"/>
      <c r="G61" s="768"/>
      <c r="H61" s="29">
        <v>5737750</v>
      </c>
      <c r="I61" s="30">
        <v>5737750</v>
      </c>
      <c r="J61" s="787">
        <f>I61/H61</f>
        <v>1</v>
      </c>
      <c r="K61" s="800"/>
    </row>
    <row r="62" spans="1:11" ht="15.75" x14ac:dyDescent="0.2">
      <c r="A62" s="20"/>
      <c r="B62" s="27"/>
      <c r="C62" s="22">
        <v>4010</v>
      </c>
      <c r="D62" s="23" t="s">
        <v>11</v>
      </c>
      <c r="E62" s="28"/>
      <c r="F62" s="28"/>
      <c r="G62" s="768"/>
      <c r="H62" s="29">
        <v>126668</v>
      </c>
      <c r="I62" s="30">
        <v>126668</v>
      </c>
      <c r="J62" s="787">
        <f t="shared" ref="J62:J75" si="10">I62/H62</f>
        <v>1</v>
      </c>
      <c r="K62" s="800"/>
    </row>
    <row r="63" spans="1:11" ht="15.75" x14ac:dyDescent="0.2">
      <c r="A63" s="73"/>
      <c r="B63" s="27"/>
      <c r="C63" s="22">
        <v>4040</v>
      </c>
      <c r="D63" s="23" t="s">
        <v>21</v>
      </c>
      <c r="E63" s="28"/>
      <c r="F63" s="28"/>
      <c r="G63" s="768"/>
      <c r="H63" s="29">
        <v>7314</v>
      </c>
      <c r="I63" s="30">
        <v>7314</v>
      </c>
      <c r="J63" s="787">
        <f t="shared" si="10"/>
        <v>1</v>
      </c>
      <c r="K63" s="800"/>
    </row>
    <row r="64" spans="1:11" ht="15.75" x14ac:dyDescent="0.2">
      <c r="A64" s="73"/>
      <c r="B64" s="27"/>
      <c r="C64" s="22">
        <v>4110</v>
      </c>
      <c r="D64" s="23" t="s">
        <v>12</v>
      </c>
      <c r="E64" s="28"/>
      <c r="F64" s="28"/>
      <c r="G64" s="768"/>
      <c r="H64" s="29">
        <v>177072</v>
      </c>
      <c r="I64" s="30">
        <v>176947.68</v>
      </c>
      <c r="J64" s="787">
        <f t="shared" si="10"/>
        <v>0.99929791271347246</v>
      </c>
      <c r="K64" s="800"/>
    </row>
    <row r="65" spans="1:11" ht="15.75" x14ac:dyDescent="0.2">
      <c r="A65" s="20"/>
      <c r="B65" s="27"/>
      <c r="C65" s="74">
        <v>4120</v>
      </c>
      <c r="D65" s="75" t="s">
        <v>13</v>
      </c>
      <c r="E65" s="28"/>
      <c r="F65" s="28"/>
      <c r="G65" s="768"/>
      <c r="H65" s="76">
        <v>3282</v>
      </c>
      <c r="I65" s="30">
        <v>3282</v>
      </c>
      <c r="J65" s="787">
        <f t="shared" si="10"/>
        <v>1</v>
      </c>
      <c r="K65" s="800"/>
    </row>
    <row r="66" spans="1:11" ht="15.75" x14ac:dyDescent="0.2">
      <c r="A66" s="20"/>
      <c r="B66" s="27"/>
      <c r="C66" s="22">
        <v>4210</v>
      </c>
      <c r="D66" s="23" t="s">
        <v>14</v>
      </c>
      <c r="E66" s="28"/>
      <c r="F66" s="28"/>
      <c r="G66" s="768"/>
      <c r="H66" s="29">
        <v>3200</v>
      </c>
      <c r="I66" s="30">
        <v>3200</v>
      </c>
      <c r="J66" s="787">
        <f t="shared" si="10"/>
        <v>1</v>
      </c>
      <c r="K66" s="800"/>
    </row>
    <row r="67" spans="1:11" ht="15.75" x14ac:dyDescent="0.2">
      <c r="A67" s="20"/>
      <c r="B67" s="27"/>
      <c r="C67" s="22">
        <v>4270</v>
      </c>
      <c r="D67" s="23" t="s">
        <v>33</v>
      </c>
      <c r="E67" s="28"/>
      <c r="F67" s="28"/>
      <c r="G67" s="768"/>
      <c r="H67" s="29">
        <v>550</v>
      </c>
      <c r="I67" s="30">
        <v>550</v>
      </c>
      <c r="J67" s="787">
        <f t="shared" si="10"/>
        <v>1</v>
      </c>
      <c r="K67" s="800"/>
    </row>
    <row r="68" spans="1:11" ht="15.75" x14ac:dyDescent="0.2">
      <c r="A68" s="20"/>
      <c r="B68" s="27"/>
      <c r="C68" s="22">
        <v>4300</v>
      </c>
      <c r="D68" s="23" t="s">
        <v>15</v>
      </c>
      <c r="E68" s="28"/>
      <c r="F68" s="28"/>
      <c r="G68" s="768"/>
      <c r="H68" s="29">
        <v>2309.6</v>
      </c>
      <c r="I68" s="30">
        <v>2309.6</v>
      </c>
      <c r="J68" s="787">
        <f t="shared" si="10"/>
        <v>1</v>
      </c>
      <c r="K68" s="800"/>
    </row>
    <row r="69" spans="1:11" ht="24" x14ac:dyDescent="0.2">
      <c r="A69" s="20"/>
      <c r="B69" s="27"/>
      <c r="C69" s="22">
        <v>4360</v>
      </c>
      <c r="D69" s="23" t="s">
        <v>34</v>
      </c>
      <c r="E69" s="28"/>
      <c r="F69" s="28"/>
      <c r="G69" s="768"/>
      <c r="H69" s="29">
        <v>3400</v>
      </c>
      <c r="I69" s="30">
        <v>3400</v>
      </c>
      <c r="J69" s="787">
        <f t="shared" si="10"/>
        <v>1</v>
      </c>
      <c r="K69" s="800"/>
    </row>
    <row r="70" spans="1:11" ht="24" x14ac:dyDescent="0.2">
      <c r="A70" s="20"/>
      <c r="B70" s="27"/>
      <c r="C70" s="22">
        <v>4400</v>
      </c>
      <c r="D70" s="23" t="s">
        <v>401</v>
      </c>
      <c r="E70" s="28"/>
      <c r="F70" s="28"/>
      <c r="G70" s="768"/>
      <c r="H70" s="29">
        <v>2975.4</v>
      </c>
      <c r="I70" s="30">
        <v>2975.4</v>
      </c>
      <c r="J70" s="787">
        <f t="shared" si="10"/>
        <v>1</v>
      </c>
      <c r="K70" s="800"/>
    </row>
    <row r="71" spans="1:11" ht="15.75" x14ac:dyDescent="0.2">
      <c r="A71" s="20"/>
      <c r="B71" s="27"/>
      <c r="C71" s="22">
        <v>4410</v>
      </c>
      <c r="D71" s="23" t="s">
        <v>16</v>
      </c>
      <c r="E71" s="28"/>
      <c r="F71" s="28"/>
      <c r="G71" s="768"/>
      <c r="H71" s="29">
        <v>100</v>
      </c>
      <c r="I71" s="30">
        <v>100</v>
      </c>
      <c r="J71" s="787">
        <f t="shared" si="10"/>
        <v>1</v>
      </c>
      <c r="K71" s="800"/>
    </row>
    <row r="72" spans="1:11" ht="24" x14ac:dyDescent="0.2">
      <c r="A72" s="20"/>
      <c r="B72" s="27"/>
      <c r="C72" s="22">
        <v>4440</v>
      </c>
      <c r="D72" s="23" t="s">
        <v>36</v>
      </c>
      <c r="E72" s="28"/>
      <c r="F72" s="28"/>
      <c r="G72" s="768"/>
      <c r="H72" s="29">
        <v>4029</v>
      </c>
      <c r="I72" s="30">
        <v>4029</v>
      </c>
      <c r="J72" s="787">
        <f t="shared" si="10"/>
        <v>1</v>
      </c>
      <c r="K72" s="800"/>
    </row>
    <row r="73" spans="1:11" ht="15.75" x14ac:dyDescent="0.2">
      <c r="A73" s="20"/>
      <c r="B73" s="27"/>
      <c r="C73" s="22">
        <v>4580</v>
      </c>
      <c r="D73" s="23" t="s">
        <v>37</v>
      </c>
      <c r="E73" s="28"/>
      <c r="F73" s="28"/>
      <c r="G73" s="768"/>
      <c r="H73" s="29">
        <v>11300</v>
      </c>
      <c r="I73" s="30">
        <v>11187.99</v>
      </c>
      <c r="J73" s="787">
        <f t="shared" si="10"/>
        <v>0.99008761061946904</v>
      </c>
      <c r="K73" s="800"/>
    </row>
    <row r="74" spans="1:11" ht="24" x14ac:dyDescent="0.2">
      <c r="A74" s="20"/>
      <c r="B74" s="27"/>
      <c r="C74" s="22">
        <v>4610</v>
      </c>
      <c r="D74" s="23" t="s">
        <v>38</v>
      </c>
      <c r="E74" s="28"/>
      <c r="F74" s="28"/>
      <c r="G74" s="768"/>
      <c r="H74" s="29">
        <v>1000</v>
      </c>
      <c r="I74" s="30">
        <v>842.46</v>
      </c>
      <c r="J74" s="787">
        <f t="shared" si="10"/>
        <v>0.84245999999999999</v>
      </c>
      <c r="K74" s="800"/>
    </row>
    <row r="75" spans="1:11" ht="24" x14ac:dyDescent="0.2">
      <c r="A75" s="20"/>
      <c r="B75" s="27"/>
      <c r="C75" s="22">
        <v>4700</v>
      </c>
      <c r="D75" s="23" t="s">
        <v>18</v>
      </c>
      <c r="E75" s="24"/>
      <c r="F75" s="24"/>
      <c r="G75" s="767"/>
      <c r="H75" s="29">
        <v>1500</v>
      </c>
      <c r="I75" s="30">
        <v>1500</v>
      </c>
      <c r="J75" s="787">
        <f t="shared" si="10"/>
        <v>1</v>
      </c>
      <c r="K75" s="800"/>
    </row>
    <row r="76" spans="1:11" ht="76.5" x14ac:dyDescent="0.2">
      <c r="A76" s="20"/>
      <c r="B76" s="77">
        <v>85213</v>
      </c>
      <c r="C76" s="78"/>
      <c r="D76" s="79" t="s">
        <v>39</v>
      </c>
      <c r="E76" s="40">
        <f>E77</f>
        <v>17035</v>
      </c>
      <c r="F76" s="40">
        <f>F77</f>
        <v>17035</v>
      </c>
      <c r="G76" s="778">
        <f>F76/E76</f>
        <v>1</v>
      </c>
      <c r="H76" s="80">
        <f>H78</f>
        <v>17035</v>
      </c>
      <c r="I76" s="81">
        <f>I78</f>
        <v>17035</v>
      </c>
      <c r="J76" s="796">
        <f>I76/H76</f>
        <v>1</v>
      </c>
      <c r="K76" s="810">
        <f>K77</f>
        <v>0</v>
      </c>
    </row>
    <row r="77" spans="1:11" ht="48" x14ac:dyDescent="0.2">
      <c r="A77" s="20"/>
      <c r="B77" s="21"/>
      <c r="C77" s="22">
        <v>2010</v>
      </c>
      <c r="D77" s="23" t="s">
        <v>10</v>
      </c>
      <c r="E77" s="24">
        <v>17035</v>
      </c>
      <c r="F77" s="24">
        <v>17035</v>
      </c>
      <c r="G77" s="767">
        <f>F77/E77</f>
        <v>1</v>
      </c>
      <c r="H77" s="29"/>
      <c r="I77" s="26"/>
      <c r="J77" s="786"/>
      <c r="K77" s="814">
        <v>0</v>
      </c>
    </row>
    <row r="78" spans="1:11" ht="15.75" x14ac:dyDescent="0.2">
      <c r="A78" s="20"/>
      <c r="B78" s="82"/>
      <c r="C78" s="22">
        <v>4130</v>
      </c>
      <c r="D78" s="23" t="s">
        <v>40</v>
      </c>
      <c r="E78" s="24"/>
      <c r="F78" s="24"/>
      <c r="G78" s="767"/>
      <c r="H78" s="29">
        <v>17035</v>
      </c>
      <c r="I78" s="30">
        <v>17035</v>
      </c>
      <c r="J78" s="787">
        <f>I78/H78</f>
        <v>1</v>
      </c>
      <c r="K78" s="800"/>
    </row>
    <row r="79" spans="1:11" ht="15.75" x14ac:dyDescent="0.2">
      <c r="A79" s="20"/>
      <c r="B79" s="83">
        <v>85215</v>
      </c>
      <c r="C79" s="84"/>
      <c r="D79" s="85" t="s">
        <v>41</v>
      </c>
      <c r="E79" s="46">
        <f>E80</f>
        <v>12710</v>
      </c>
      <c r="F79" s="46">
        <f>F80</f>
        <v>10404.6</v>
      </c>
      <c r="G79" s="779">
        <f>F79/E79</f>
        <v>0.81861526357199055</v>
      </c>
      <c r="H79" s="86">
        <f>H81+H82+H83+H84</f>
        <v>12710</v>
      </c>
      <c r="I79" s="87">
        <f>I81+I82+I83+I84</f>
        <v>10404.6</v>
      </c>
      <c r="J79" s="797">
        <f>I79/H79</f>
        <v>0.81861526357199055</v>
      </c>
      <c r="K79" s="808">
        <f>K80</f>
        <v>479.4</v>
      </c>
    </row>
    <row r="80" spans="1:11" ht="48" x14ac:dyDescent="0.2">
      <c r="A80" s="20"/>
      <c r="B80" s="88"/>
      <c r="C80" s="22">
        <v>2010</v>
      </c>
      <c r="D80" s="23" t="s">
        <v>10</v>
      </c>
      <c r="E80" s="24">
        <v>12710</v>
      </c>
      <c r="F80" s="24">
        <v>10404.6</v>
      </c>
      <c r="G80" s="767">
        <f>F80/E80</f>
        <v>0.81861526357199055</v>
      </c>
      <c r="H80" s="29"/>
      <c r="I80" s="89"/>
      <c r="J80" s="798"/>
      <c r="K80" s="814">
        <v>479.4</v>
      </c>
    </row>
    <row r="81" spans="1:11" ht="15.75" x14ac:dyDescent="0.2">
      <c r="A81" s="20"/>
      <c r="B81" s="90"/>
      <c r="C81" s="22">
        <v>3110</v>
      </c>
      <c r="D81" s="23" t="s">
        <v>32</v>
      </c>
      <c r="E81" s="91"/>
      <c r="F81" s="91"/>
      <c r="G81" s="780"/>
      <c r="H81" s="29">
        <v>12505.99</v>
      </c>
      <c r="I81" s="89">
        <v>10200.59</v>
      </c>
      <c r="J81" s="798">
        <f>I81/H81</f>
        <v>0.81565633748307809</v>
      </c>
      <c r="K81" s="800"/>
    </row>
    <row r="82" spans="1:11" ht="15.75" x14ac:dyDescent="0.2">
      <c r="A82" s="20"/>
      <c r="B82" s="27"/>
      <c r="C82" s="22">
        <v>4010</v>
      </c>
      <c r="D82" s="23" t="s">
        <v>11</v>
      </c>
      <c r="E82" s="28"/>
      <c r="F82" s="28"/>
      <c r="G82" s="768"/>
      <c r="H82" s="29">
        <v>170.52</v>
      </c>
      <c r="I82" s="30">
        <v>170.52</v>
      </c>
      <c r="J82" s="798">
        <f t="shared" ref="J82:J84" si="11">I82/H82</f>
        <v>1</v>
      </c>
      <c r="K82" s="800"/>
    </row>
    <row r="83" spans="1:11" ht="15.75" x14ac:dyDescent="0.2">
      <c r="A83" s="73"/>
      <c r="B83" s="27"/>
      <c r="C83" s="22">
        <v>4110</v>
      </c>
      <c r="D83" s="23" t="s">
        <v>12</v>
      </c>
      <c r="E83" s="28"/>
      <c r="F83" s="28"/>
      <c r="G83" s="768"/>
      <c r="H83" s="29">
        <v>29.31</v>
      </c>
      <c r="I83" s="30">
        <v>29.31</v>
      </c>
      <c r="J83" s="798">
        <f t="shared" si="11"/>
        <v>1</v>
      </c>
      <c r="K83" s="800"/>
    </row>
    <row r="84" spans="1:11" ht="15.75" x14ac:dyDescent="0.2">
      <c r="A84" s="20"/>
      <c r="B84" s="27"/>
      <c r="C84" s="74">
        <v>4120</v>
      </c>
      <c r="D84" s="75" t="s">
        <v>13</v>
      </c>
      <c r="E84" s="28"/>
      <c r="F84" s="28"/>
      <c r="G84" s="768"/>
      <c r="H84" s="76">
        <v>4.18</v>
      </c>
      <c r="I84" s="30">
        <v>4.18</v>
      </c>
      <c r="J84" s="798">
        <f t="shared" si="11"/>
        <v>1</v>
      </c>
      <c r="K84" s="800"/>
    </row>
    <row r="85" spans="1:11" ht="25.5" x14ac:dyDescent="0.2">
      <c r="A85" s="20"/>
      <c r="B85" s="77">
        <v>85228</v>
      </c>
      <c r="C85" s="78"/>
      <c r="D85" s="79" t="s">
        <v>42</v>
      </c>
      <c r="E85" s="40">
        <f>E86</f>
        <v>38300</v>
      </c>
      <c r="F85" s="40">
        <f>F86</f>
        <v>37399</v>
      </c>
      <c r="G85" s="778">
        <f>F85/E85</f>
        <v>0.97647519582245434</v>
      </c>
      <c r="H85" s="80">
        <f>SUM(H87:H87)</f>
        <v>38300</v>
      </c>
      <c r="I85" s="81">
        <f>SUM(I87:I87)</f>
        <v>37399</v>
      </c>
      <c r="J85" s="796">
        <f>I85/H85</f>
        <v>0.97647519582245434</v>
      </c>
      <c r="K85" s="810">
        <f>K86</f>
        <v>0</v>
      </c>
    </row>
    <row r="86" spans="1:11" ht="48" x14ac:dyDescent="0.2">
      <c r="A86" s="20"/>
      <c r="B86" s="21"/>
      <c r="C86" s="22">
        <v>2010</v>
      </c>
      <c r="D86" s="23" t="s">
        <v>10</v>
      </c>
      <c r="E86" s="24">
        <v>38300</v>
      </c>
      <c r="F86" s="24">
        <v>37399</v>
      </c>
      <c r="G86" s="767">
        <f>F86/E86</f>
        <v>0.97647519582245434</v>
      </c>
      <c r="H86" s="29"/>
      <c r="I86" s="26"/>
      <c r="J86" s="786"/>
      <c r="K86" s="814">
        <v>0</v>
      </c>
    </row>
    <row r="87" spans="1:11" ht="15.75" x14ac:dyDescent="0.2">
      <c r="A87" s="20"/>
      <c r="B87" s="27"/>
      <c r="C87" s="22">
        <v>4300</v>
      </c>
      <c r="D87" s="23" t="s">
        <v>15</v>
      </c>
      <c r="E87" s="28"/>
      <c r="F87" s="28"/>
      <c r="G87" s="768"/>
      <c r="H87" s="29">
        <v>38300</v>
      </c>
      <c r="I87" s="30">
        <v>37399</v>
      </c>
      <c r="J87" s="787">
        <f>I87/H87</f>
        <v>0.97647519582245434</v>
      </c>
      <c r="K87" s="800"/>
    </row>
    <row r="88" spans="1:11" ht="15.75" x14ac:dyDescent="0.2">
      <c r="A88" s="20"/>
      <c r="B88" s="92">
        <v>85278</v>
      </c>
      <c r="C88" s="84"/>
      <c r="D88" s="85" t="s">
        <v>43</v>
      </c>
      <c r="E88" s="87">
        <f>E89</f>
        <v>69110</v>
      </c>
      <c r="F88" s="87">
        <f>F89</f>
        <v>69110</v>
      </c>
      <c r="G88" s="781">
        <f>F88/E88</f>
        <v>1</v>
      </c>
      <c r="H88" s="93">
        <f>H90</f>
        <v>69110</v>
      </c>
      <c r="I88" s="94">
        <f>I90</f>
        <v>69110</v>
      </c>
      <c r="J88" s="799">
        <f>I88/H88</f>
        <v>1</v>
      </c>
      <c r="K88" s="811">
        <f>K89</f>
        <v>0</v>
      </c>
    </row>
    <row r="89" spans="1:11" ht="48" x14ac:dyDescent="0.2">
      <c r="A89" s="20"/>
      <c r="B89" s="88"/>
      <c r="C89" s="22">
        <v>2010</v>
      </c>
      <c r="D89" s="23" t="s">
        <v>10</v>
      </c>
      <c r="E89" s="24">
        <v>69110</v>
      </c>
      <c r="F89" s="24">
        <v>69110</v>
      </c>
      <c r="G89" s="767">
        <f>F89/E89</f>
        <v>1</v>
      </c>
      <c r="H89" s="29"/>
      <c r="I89" s="89"/>
      <c r="J89" s="798"/>
      <c r="K89" s="814">
        <v>0</v>
      </c>
    </row>
    <row r="90" spans="1:11" ht="15.75" x14ac:dyDescent="0.2">
      <c r="A90" s="20"/>
      <c r="B90" s="95"/>
      <c r="C90" s="22">
        <v>3110</v>
      </c>
      <c r="D90" s="23" t="s">
        <v>32</v>
      </c>
      <c r="E90" s="24"/>
      <c r="F90" s="24"/>
      <c r="G90" s="767"/>
      <c r="H90" s="29">
        <v>69110</v>
      </c>
      <c r="I90" s="89">
        <v>69110</v>
      </c>
      <c r="J90" s="798">
        <f>I90/H90</f>
        <v>1</v>
      </c>
      <c r="K90" s="800"/>
    </row>
    <row r="91" spans="1:11" ht="15.75" x14ac:dyDescent="0.2">
      <c r="A91" s="20"/>
      <c r="B91" s="77">
        <v>85295</v>
      </c>
      <c r="C91" s="78"/>
      <c r="D91" s="79" t="s">
        <v>9</v>
      </c>
      <c r="E91" s="40">
        <f>E92</f>
        <v>119689</v>
      </c>
      <c r="F91" s="40">
        <f>F92</f>
        <v>114839.46</v>
      </c>
      <c r="G91" s="778">
        <f>F91/E91</f>
        <v>0.95948215792595815</v>
      </c>
      <c r="H91" s="80">
        <f>SUM(H93:H97)</f>
        <v>119689</v>
      </c>
      <c r="I91" s="81">
        <f>SUM(I93:I97)</f>
        <v>114839.45999999999</v>
      </c>
      <c r="J91" s="796">
        <f>I91/H91</f>
        <v>0.95948215792595803</v>
      </c>
      <c r="K91" s="810">
        <f>K92</f>
        <v>2197.54</v>
      </c>
    </row>
    <row r="92" spans="1:11" ht="48" x14ac:dyDescent="0.2">
      <c r="A92" s="20"/>
      <c r="B92" s="21"/>
      <c r="C92" s="22">
        <v>2010</v>
      </c>
      <c r="D92" s="23" t="s">
        <v>10</v>
      </c>
      <c r="E92" s="24">
        <v>119689</v>
      </c>
      <c r="F92" s="24">
        <v>114839.46</v>
      </c>
      <c r="G92" s="767">
        <f>F92/E92</f>
        <v>0.95948215792595815</v>
      </c>
      <c r="H92" s="29"/>
      <c r="I92" s="26"/>
      <c r="J92" s="786"/>
      <c r="K92" s="814">
        <v>2197.54</v>
      </c>
    </row>
    <row r="93" spans="1:11" ht="15.75" x14ac:dyDescent="0.2">
      <c r="A93" s="20"/>
      <c r="B93" s="27"/>
      <c r="C93" s="22">
        <v>3110</v>
      </c>
      <c r="D93" s="23" t="s">
        <v>32</v>
      </c>
      <c r="E93" s="91"/>
      <c r="F93" s="91"/>
      <c r="G93" s="780"/>
      <c r="H93" s="29">
        <v>116149</v>
      </c>
      <c r="I93" s="30">
        <v>113148</v>
      </c>
      <c r="J93" s="787">
        <f>I93/H93</f>
        <v>0.97416249817045342</v>
      </c>
      <c r="K93" s="814"/>
    </row>
    <row r="94" spans="1:11" ht="15.75" x14ac:dyDescent="0.2">
      <c r="A94" s="20"/>
      <c r="B94" s="27"/>
      <c r="C94" s="22">
        <v>4010</v>
      </c>
      <c r="D94" s="23" t="s">
        <v>11</v>
      </c>
      <c r="E94" s="28"/>
      <c r="F94" s="28"/>
      <c r="G94" s="776"/>
      <c r="H94" s="76">
        <v>2216</v>
      </c>
      <c r="I94" s="30">
        <v>671.4</v>
      </c>
      <c r="J94" s="787">
        <f t="shared" ref="J94:J97" si="12">I94/H94</f>
        <v>0.30297833935018048</v>
      </c>
      <c r="K94" s="814"/>
    </row>
    <row r="95" spans="1:11" ht="15.75" x14ac:dyDescent="0.2">
      <c r="A95" s="20"/>
      <c r="B95" s="27"/>
      <c r="C95" s="22">
        <v>4110</v>
      </c>
      <c r="D95" s="23" t="s">
        <v>12</v>
      </c>
      <c r="E95" s="28"/>
      <c r="F95" s="28"/>
      <c r="G95" s="776"/>
      <c r="H95" s="76">
        <v>382</v>
      </c>
      <c r="I95" s="30">
        <v>115.61</v>
      </c>
      <c r="J95" s="787">
        <f t="shared" si="12"/>
        <v>0.30264397905759161</v>
      </c>
      <c r="K95" s="814"/>
    </row>
    <row r="96" spans="1:11" ht="15.75" x14ac:dyDescent="0.2">
      <c r="A96" s="20"/>
      <c r="B96" s="27"/>
      <c r="C96" s="74">
        <v>4120</v>
      </c>
      <c r="D96" s="75" t="s">
        <v>13</v>
      </c>
      <c r="E96" s="28"/>
      <c r="F96" s="28"/>
      <c r="G96" s="776"/>
      <c r="H96" s="76">
        <v>54</v>
      </c>
      <c r="I96" s="30">
        <v>16.45</v>
      </c>
      <c r="J96" s="787">
        <f t="shared" si="12"/>
        <v>0.30462962962962964</v>
      </c>
      <c r="K96" s="814"/>
    </row>
    <row r="97" spans="1:11" ht="16.5" thickBot="1" x14ac:dyDescent="0.25">
      <c r="A97" s="20"/>
      <c r="B97" s="27"/>
      <c r="C97" s="54">
        <v>4300</v>
      </c>
      <c r="D97" s="55" t="s">
        <v>15</v>
      </c>
      <c r="E97" s="28"/>
      <c r="F97" s="28"/>
      <c r="G97" s="768"/>
      <c r="H97" s="33">
        <v>888</v>
      </c>
      <c r="I97" s="34">
        <v>888</v>
      </c>
      <c r="J97" s="787">
        <f t="shared" si="12"/>
        <v>1</v>
      </c>
      <c r="K97" s="815"/>
    </row>
    <row r="98" spans="1:11" ht="15.75" thickBot="1" x14ac:dyDescent="0.25">
      <c r="A98" s="96"/>
      <c r="B98" s="97"/>
      <c r="C98" s="97"/>
      <c r="D98" s="98" t="s">
        <v>44</v>
      </c>
      <c r="E98" s="99">
        <f>E58+E29+E18+E7+E53</f>
        <v>7400114.0700000003</v>
      </c>
      <c r="F98" s="99">
        <f>F58+F29+F18+F7+F53</f>
        <v>7361431.7799999993</v>
      </c>
      <c r="G98" s="782">
        <f>F98/E98</f>
        <v>0.99477274409095684</v>
      </c>
      <c r="H98" s="100">
        <f>H58+H29+H18+H7+H53</f>
        <v>7400114.0700000003</v>
      </c>
      <c r="I98" s="99">
        <f>I58+I29+I18+I7+I53</f>
        <v>7361431.7799999993</v>
      </c>
      <c r="J98" s="782">
        <f>I98/H98</f>
        <v>0.99477274409095684</v>
      </c>
      <c r="K98" s="816">
        <f>K58+K53+K29+K18+K7</f>
        <v>4503.29</v>
      </c>
    </row>
    <row r="101" spans="1:11" x14ac:dyDescent="0.2">
      <c r="A101" s="101"/>
      <c r="B101" s="101"/>
      <c r="C101" s="101"/>
      <c r="D101" s="102"/>
      <c r="E101" s="103"/>
      <c r="F101" s="103"/>
      <c r="G101" s="103"/>
    </row>
  </sheetData>
  <mergeCells count="10">
    <mergeCell ref="K5:K6"/>
    <mergeCell ref="H2:J2"/>
    <mergeCell ref="H3:J3"/>
    <mergeCell ref="A4:H4"/>
    <mergeCell ref="A5:A6"/>
    <mergeCell ref="B5:B6"/>
    <mergeCell ref="C5:C6"/>
    <mergeCell ref="D5:D6"/>
    <mergeCell ref="E5:G5"/>
    <mergeCell ref="H5:J5"/>
  </mergeCells>
  <pageMargins left="0.78740157480314965" right="0" top="0.94488188976377963" bottom="0.39370078740157483" header="0.39370078740157483" footer="3.937007874015748E-2"/>
  <pageSetup paperSize="9" orientation="landscape" r:id="rId1"/>
  <headerFooter alignWithMargins="0">
    <oddFooter>Strona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topLeftCell="A19" zoomScaleNormal="100" workbookViewId="0">
      <selection activeCell="F15" sqref="F15"/>
    </sheetView>
  </sheetViews>
  <sheetFormatPr defaultRowHeight="12.75" x14ac:dyDescent="0.2"/>
  <cols>
    <col min="1" max="1" width="7.5703125" style="1" customWidth="1"/>
    <col min="2" max="2" width="7.7109375" style="1" customWidth="1"/>
    <col min="3" max="3" width="6.5703125" style="1" customWidth="1"/>
    <col min="4" max="4" width="31.42578125" style="1" customWidth="1"/>
    <col min="5" max="5" width="13" style="1" customWidth="1"/>
    <col min="6" max="6" width="13.42578125" style="1" customWidth="1"/>
    <col min="7" max="7" width="9" style="1" customWidth="1"/>
    <col min="8" max="8" width="12.85546875" style="1" customWidth="1"/>
    <col min="9" max="9" width="12.7109375" style="1" customWidth="1"/>
    <col min="10" max="10" width="8.85546875" style="1" customWidth="1"/>
    <col min="11" max="11" width="11" style="1" customWidth="1"/>
    <col min="12" max="256" width="9.140625" style="1"/>
    <col min="257" max="257" width="7.5703125" style="1" customWidth="1"/>
    <col min="258" max="258" width="7.7109375" style="1" customWidth="1"/>
    <col min="259" max="259" width="6.5703125" style="1" customWidth="1"/>
    <col min="260" max="260" width="31.42578125" style="1" customWidth="1"/>
    <col min="261" max="261" width="13" style="1" customWidth="1"/>
    <col min="262" max="262" width="13.85546875" style="1" customWidth="1"/>
    <col min="263" max="263" width="14.28515625" style="1" customWidth="1"/>
    <col min="264" max="264" width="12.85546875" style="1" customWidth="1"/>
    <col min="265" max="265" width="13.5703125" style="1" customWidth="1"/>
    <col min="266" max="266" width="14.5703125" style="1" customWidth="1"/>
    <col min="267" max="512" width="9.140625" style="1"/>
    <col min="513" max="513" width="7.5703125" style="1" customWidth="1"/>
    <col min="514" max="514" width="7.7109375" style="1" customWidth="1"/>
    <col min="515" max="515" width="6.5703125" style="1" customWidth="1"/>
    <col min="516" max="516" width="31.42578125" style="1" customWidth="1"/>
    <col min="517" max="517" width="13" style="1" customWidth="1"/>
    <col min="518" max="518" width="13.85546875" style="1" customWidth="1"/>
    <col min="519" max="519" width="14.28515625" style="1" customWidth="1"/>
    <col min="520" max="520" width="12.85546875" style="1" customWidth="1"/>
    <col min="521" max="521" width="13.5703125" style="1" customWidth="1"/>
    <col min="522" max="522" width="14.5703125" style="1" customWidth="1"/>
    <col min="523" max="768" width="9.140625" style="1"/>
    <col min="769" max="769" width="7.5703125" style="1" customWidth="1"/>
    <col min="770" max="770" width="7.7109375" style="1" customWidth="1"/>
    <col min="771" max="771" width="6.5703125" style="1" customWidth="1"/>
    <col min="772" max="772" width="31.42578125" style="1" customWidth="1"/>
    <col min="773" max="773" width="13" style="1" customWidth="1"/>
    <col min="774" max="774" width="13.85546875" style="1" customWidth="1"/>
    <col min="775" max="775" width="14.28515625" style="1" customWidth="1"/>
    <col min="776" max="776" width="12.85546875" style="1" customWidth="1"/>
    <col min="777" max="777" width="13.5703125" style="1" customWidth="1"/>
    <col min="778" max="778" width="14.5703125" style="1" customWidth="1"/>
    <col min="779" max="1024" width="9.140625" style="1"/>
    <col min="1025" max="1025" width="7.5703125" style="1" customWidth="1"/>
    <col min="1026" max="1026" width="7.7109375" style="1" customWidth="1"/>
    <col min="1027" max="1027" width="6.5703125" style="1" customWidth="1"/>
    <col min="1028" max="1028" width="31.42578125" style="1" customWidth="1"/>
    <col min="1029" max="1029" width="13" style="1" customWidth="1"/>
    <col min="1030" max="1030" width="13.85546875" style="1" customWidth="1"/>
    <col min="1031" max="1031" width="14.28515625" style="1" customWidth="1"/>
    <col min="1032" max="1032" width="12.85546875" style="1" customWidth="1"/>
    <col min="1033" max="1033" width="13.5703125" style="1" customWidth="1"/>
    <col min="1034" max="1034" width="14.5703125" style="1" customWidth="1"/>
    <col min="1035" max="1280" width="9.140625" style="1"/>
    <col min="1281" max="1281" width="7.5703125" style="1" customWidth="1"/>
    <col min="1282" max="1282" width="7.7109375" style="1" customWidth="1"/>
    <col min="1283" max="1283" width="6.5703125" style="1" customWidth="1"/>
    <col min="1284" max="1284" width="31.42578125" style="1" customWidth="1"/>
    <col min="1285" max="1285" width="13" style="1" customWidth="1"/>
    <col min="1286" max="1286" width="13.85546875" style="1" customWidth="1"/>
    <col min="1287" max="1287" width="14.28515625" style="1" customWidth="1"/>
    <col min="1288" max="1288" width="12.85546875" style="1" customWidth="1"/>
    <col min="1289" max="1289" width="13.5703125" style="1" customWidth="1"/>
    <col min="1290" max="1290" width="14.5703125" style="1" customWidth="1"/>
    <col min="1291" max="1536" width="9.140625" style="1"/>
    <col min="1537" max="1537" width="7.5703125" style="1" customWidth="1"/>
    <col min="1538" max="1538" width="7.7109375" style="1" customWidth="1"/>
    <col min="1539" max="1539" width="6.5703125" style="1" customWidth="1"/>
    <col min="1540" max="1540" width="31.42578125" style="1" customWidth="1"/>
    <col min="1541" max="1541" width="13" style="1" customWidth="1"/>
    <col min="1542" max="1542" width="13.85546875" style="1" customWidth="1"/>
    <col min="1543" max="1543" width="14.28515625" style="1" customWidth="1"/>
    <col min="1544" max="1544" width="12.85546875" style="1" customWidth="1"/>
    <col min="1545" max="1545" width="13.5703125" style="1" customWidth="1"/>
    <col min="1546" max="1546" width="14.5703125" style="1" customWidth="1"/>
    <col min="1547" max="1792" width="9.140625" style="1"/>
    <col min="1793" max="1793" width="7.5703125" style="1" customWidth="1"/>
    <col min="1794" max="1794" width="7.7109375" style="1" customWidth="1"/>
    <col min="1795" max="1795" width="6.5703125" style="1" customWidth="1"/>
    <col min="1796" max="1796" width="31.42578125" style="1" customWidth="1"/>
    <col min="1797" max="1797" width="13" style="1" customWidth="1"/>
    <col min="1798" max="1798" width="13.85546875" style="1" customWidth="1"/>
    <col min="1799" max="1799" width="14.28515625" style="1" customWidth="1"/>
    <col min="1800" max="1800" width="12.85546875" style="1" customWidth="1"/>
    <col min="1801" max="1801" width="13.5703125" style="1" customWidth="1"/>
    <col min="1802" max="1802" width="14.5703125" style="1" customWidth="1"/>
    <col min="1803" max="2048" width="9.140625" style="1"/>
    <col min="2049" max="2049" width="7.5703125" style="1" customWidth="1"/>
    <col min="2050" max="2050" width="7.7109375" style="1" customWidth="1"/>
    <col min="2051" max="2051" width="6.5703125" style="1" customWidth="1"/>
    <col min="2052" max="2052" width="31.42578125" style="1" customWidth="1"/>
    <col min="2053" max="2053" width="13" style="1" customWidth="1"/>
    <col min="2054" max="2054" width="13.85546875" style="1" customWidth="1"/>
    <col min="2055" max="2055" width="14.28515625" style="1" customWidth="1"/>
    <col min="2056" max="2056" width="12.85546875" style="1" customWidth="1"/>
    <col min="2057" max="2057" width="13.5703125" style="1" customWidth="1"/>
    <col min="2058" max="2058" width="14.5703125" style="1" customWidth="1"/>
    <col min="2059" max="2304" width="9.140625" style="1"/>
    <col min="2305" max="2305" width="7.5703125" style="1" customWidth="1"/>
    <col min="2306" max="2306" width="7.7109375" style="1" customWidth="1"/>
    <col min="2307" max="2307" width="6.5703125" style="1" customWidth="1"/>
    <col min="2308" max="2308" width="31.42578125" style="1" customWidth="1"/>
    <col min="2309" max="2309" width="13" style="1" customWidth="1"/>
    <col min="2310" max="2310" width="13.85546875" style="1" customWidth="1"/>
    <col min="2311" max="2311" width="14.28515625" style="1" customWidth="1"/>
    <col min="2312" max="2312" width="12.85546875" style="1" customWidth="1"/>
    <col min="2313" max="2313" width="13.5703125" style="1" customWidth="1"/>
    <col min="2314" max="2314" width="14.5703125" style="1" customWidth="1"/>
    <col min="2315" max="2560" width="9.140625" style="1"/>
    <col min="2561" max="2561" width="7.5703125" style="1" customWidth="1"/>
    <col min="2562" max="2562" width="7.7109375" style="1" customWidth="1"/>
    <col min="2563" max="2563" width="6.5703125" style="1" customWidth="1"/>
    <col min="2564" max="2564" width="31.42578125" style="1" customWidth="1"/>
    <col min="2565" max="2565" width="13" style="1" customWidth="1"/>
    <col min="2566" max="2566" width="13.85546875" style="1" customWidth="1"/>
    <col min="2567" max="2567" width="14.28515625" style="1" customWidth="1"/>
    <col min="2568" max="2568" width="12.85546875" style="1" customWidth="1"/>
    <col min="2569" max="2569" width="13.5703125" style="1" customWidth="1"/>
    <col min="2570" max="2570" width="14.5703125" style="1" customWidth="1"/>
    <col min="2571" max="2816" width="9.140625" style="1"/>
    <col min="2817" max="2817" width="7.5703125" style="1" customWidth="1"/>
    <col min="2818" max="2818" width="7.7109375" style="1" customWidth="1"/>
    <col min="2819" max="2819" width="6.5703125" style="1" customWidth="1"/>
    <col min="2820" max="2820" width="31.42578125" style="1" customWidth="1"/>
    <col min="2821" max="2821" width="13" style="1" customWidth="1"/>
    <col min="2822" max="2822" width="13.85546875" style="1" customWidth="1"/>
    <col min="2823" max="2823" width="14.28515625" style="1" customWidth="1"/>
    <col min="2824" max="2824" width="12.85546875" style="1" customWidth="1"/>
    <col min="2825" max="2825" width="13.5703125" style="1" customWidth="1"/>
    <col min="2826" max="2826" width="14.5703125" style="1" customWidth="1"/>
    <col min="2827" max="3072" width="9.140625" style="1"/>
    <col min="3073" max="3073" width="7.5703125" style="1" customWidth="1"/>
    <col min="3074" max="3074" width="7.7109375" style="1" customWidth="1"/>
    <col min="3075" max="3075" width="6.5703125" style="1" customWidth="1"/>
    <col min="3076" max="3076" width="31.42578125" style="1" customWidth="1"/>
    <col min="3077" max="3077" width="13" style="1" customWidth="1"/>
    <col min="3078" max="3078" width="13.85546875" style="1" customWidth="1"/>
    <col min="3079" max="3079" width="14.28515625" style="1" customWidth="1"/>
    <col min="3080" max="3080" width="12.85546875" style="1" customWidth="1"/>
    <col min="3081" max="3081" width="13.5703125" style="1" customWidth="1"/>
    <col min="3082" max="3082" width="14.5703125" style="1" customWidth="1"/>
    <col min="3083" max="3328" width="9.140625" style="1"/>
    <col min="3329" max="3329" width="7.5703125" style="1" customWidth="1"/>
    <col min="3330" max="3330" width="7.7109375" style="1" customWidth="1"/>
    <col min="3331" max="3331" width="6.5703125" style="1" customWidth="1"/>
    <col min="3332" max="3332" width="31.42578125" style="1" customWidth="1"/>
    <col min="3333" max="3333" width="13" style="1" customWidth="1"/>
    <col min="3334" max="3334" width="13.85546875" style="1" customWidth="1"/>
    <col min="3335" max="3335" width="14.28515625" style="1" customWidth="1"/>
    <col min="3336" max="3336" width="12.85546875" style="1" customWidth="1"/>
    <col min="3337" max="3337" width="13.5703125" style="1" customWidth="1"/>
    <col min="3338" max="3338" width="14.5703125" style="1" customWidth="1"/>
    <col min="3339" max="3584" width="9.140625" style="1"/>
    <col min="3585" max="3585" width="7.5703125" style="1" customWidth="1"/>
    <col min="3586" max="3586" width="7.7109375" style="1" customWidth="1"/>
    <col min="3587" max="3587" width="6.5703125" style="1" customWidth="1"/>
    <col min="3588" max="3588" width="31.42578125" style="1" customWidth="1"/>
    <col min="3589" max="3589" width="13" style="1" customWidth="1"/>
    <col min="3590" max="3590" width="13.85546875" style="1" customWidth="1"/>
    <col min="3591" max="3591" width="14.28515625" style="1" customWidth="1"/>
    <col min="3592" max="3592" width="12.85546875" style="1" customWidth="1"/>
    <col min="3593" max="3593" width="13.5703125" style="1" customWidth="1"/>
    <col min="3594" max="3594" width="14.5703125" style="1" customWidth="1"/>
    <col min="3595" max="3840" width="9.140625" style="1"/>
    <col min="3841" max="3841" width="7.5703125" style="1" customWidth="1"/>
    <col min="3842" max="3842" width="7.7109375" style="1" customWidth="1"/>
    <col min="3843" max="3843" width="6.5703125" style="1" customWidth="1"/>
    <col min="3844" max="3844" width="31.42578125" style="1" customWidth="1"/>
    <col min="3845" max="3845" width="13" style="1" customWidth="1"/>
    <col min="3846" max="3846" width="13.85546875" style="1" customWidth="1"/>
    <col min="3847" max="3847" width="14.28515625" style="1" customWidth="1"/>
    <col min="3848" max="3848" width="12.85546875" style="1" customWidth="1"/>
    <col min="3849" max="3849" width="13.5703125" style="1" customWidth="1"/>
    <col min="3850" max="3850" width="14.5703125" style="1" customWidth="1"/>
    <col min="3851" max="4096" width="9.140625" style="1"/>
    <col min="4097" max="4097" width="7.5703125" style="1" customWidth="1"/>
    <col min="4098" max="4098" width="7.7109375" style="1" customWidth="1"/>
    <col min="4099" max="4099" width="6.5703125" style="1" customWidth="1"/>
    <col min="4100" max="4100" width="31.42578125" style="1" customWidth="1"/>
    <col min="4101" max="4101" width="13" style="1" customWidth="1"/>
    <col min="4102" max="4102" width="13.85546875" style="1" customWidth="1"/>
    <col min="4103" max="4103" width="14.28515625" style="1" customWidth="1"/>
    <col min="4104" max="4104" width="12.85546875" style="1" customWidth="1"/>
    <col min="4105" max="4105" width="13.5703125" style="1" customWidth="1"/>
    <col min="4106" max="4106" width="14.5703125" style="1" customWidth="1"/>
    <col min="4107" max="4352" width="9.140625" style="1"/>
    <col min="4353" max="4353" width="7.5703125" style="1" customWidth="1"/>
    <col min="4354" max="4354" width="7.7109375" style="1" customWidth="1"/>
    <col min="4355" max="4355" width="6.5703125" style="1" customWidth="1"/>
    <col min="4356" max="4356" width="31.42578125" style="1" customWidth="1"/>
    <col min="4357" max="4357" width="13" style="1" customWidth="1"/>
    <col min="4358" max="4358" width="13.85546875" style="1" customWidth="1"/>
    <col min="4359" max="4359" width="14.28515625" style="1" customWidth="1"/>
    <col min="4360" max="4360" width="12.85546875" style="1" customWidth="1"/>
    <col min="4361" max="4361" width="13.5703125" style="1" customWidth="1"/>
    <col min="4362" max="4362" width="14.5703125" style="1" customWidth="1"/>
    <col min="4363" max="4608" width="9.140625" style="1"/>
    <col min="4609" max="4609" width="7.5703125" style="1" customWidth="1"/>
    <col min="4610" max="4610" width="7.7109375" style="1" customWidth="1"/>
    <col min="4611" max="4611" width="6.5703125" style="1" customWidth="1"/>
    <col min="4612" max="4612" width="31.42578125" style="1" customWidth="1"/>
    <col min="4613" max="4613" width="13" style="1" customWidth="1"/>
    <col min="4614" max="4614" width="13.85546875" style="1" customWidth="1"/>
    <col min="4615" max="4615" width="14.28515625" style="1" customWidth="1"/>
    <col min="4616" max="4616" width="12.85546875" style="1" customWidth="1"/>
    <col min="4617" max="4617" width="13.5703125" style="1" customWidth="1"/>
    <col min="4618" max="4618" width="14.5703125" style="1" customWidth="1"/>
    <col min="4619" max="4864" width="9.140625" style="1"/>
    <col min="4865" max="4865" width="7.5703125" style="1" customWidth="1"/>
    <col min="4866" max="4866" width="7.7109375" style="1" customWidth="1"/>
    <col min="4867" max="4867" width="6.5703125" style="1" customWidth="1"/>
    <col min="4868" max="4868" width="31.42578125" style="1" customWidth="1"/>
    <col min="4869" max="4869" width="13" style="1" customWidth="1"/>
    <col min="4870" max="4870" width="13.85546875" style="1" customWidth="1"/>
    <col min="4871" max="4871" width="14.28515625" style="1" customWidth="1"/>
    <col min="4872" max="4872" width="12.85546875" style="1" customWidth="1"/>
    <col min="4873" max="4873" width="13.5703125" style="1" customWidth="1"/>
    <col min="4874" max="4874" width="14.5703125" style="1" customWidth="1"/>
    <col min="4875" max="5120" width="9.140625" style="1"/>
    <col min="5121" max="5121" width="7.5703125" style="1" customWidth="1"/>
    <col min="5122" max="5122" width="7.7109375" style="1" customWidth="1"/>
    <col min="5123" max="5123" width="6.5703125" style="1" customWidth="1"/>
    <col min="5124" max="5124" width="31.42578125" style="1" customWidth="1"/>
    <col min="5125" max="5125" width="13" style="1" customWidth="1"/>
    <col min="5126" max="5126" width="13.85546875" style="1" customWidth="1"/>
    <col min="5127" max="5127" width="14.28515625" style="1" customWidth="1"/>
    <col min="5128" max="5128" width="12.85546875" style="1" customWidth="1"/>
    <col min="5129" max="5129" width="13.5703125" style="1" customWidth="1"/>
    <col min="5130" max="5130" width="14.5703125" style="1" customWidth="1"/>
    <col min="5131" max="5376" width="9.140625" style="1"/>
    <col min="5377" max="5377" width="7.5703125" style="1" customWidth="1"/>
    <col min="5378" max="5378" width="7.7109375" style="1" customWidth="1"/>
    <col min="5379" max="5379" width="6.5703125" style="1" customWidth="1"/>
    <col min="5380" max="5380" width="31.42578125" style="1" customWidth="1"/>
    <col min="5381" max="5381" width="13" style="1" customWidth="1"/>
    <col min="5382" max="5382" width="13.85546875" style="1" customWidth="1"/>
    <col min="5383" max="5383" width="14.28515625" style="1" customWidth="1"/>
    <col min="5384" max="5384" width="12.85546875" style="1" customWidth="1"/>
    <col min="5385" max="5385" width="13.5703125" style="1" customWidth="1"/>
    <col min="5386" max="5386" width="14.5703125" style="1" customWidth="1"/>
    <col min="5387" max="5632" width="9.140625" style="1"/>
    <col min="5633" max="5633" width="7.5703125" style="1" customWidth="1"/>
    <col min="5634" max="5634" width="7.7109375" style="1" customWidth="1"/>
    <col min="5635" max="5635" width="6.5703125" style="1" customWidth="1"/>
    <col min="5636" max="5636" width="31.42578125" style="1" customWidth="1"/>
    <col min="5637" max="5637" width="13" style="1" customWidth="1"/>
    <col min="5638" max="5638" width="13.85546875" style="1" customWidth="1"/>
    <col min="5639" max="5639" width="14.28515625" style="1" customWidth="1"/>
    <col min="5640" max="5640" width="12.85546875" style="1" customWidth="1"/>
    <col min="5641" max="5641" width="13.5703125" style="1" customWidth="1"/>
    <col min="5642" max="5642" width="14.5703125" style="1" customWidth="1"/>
    <col min="5643" max="5888" width="9.140625" style="1"/>
    <col min="5889" max="5889" width="7.5703125" style="1" customWidth="1"/>
    <col min="5890" max="5890" width="7.7109375" style="1" customWidth="1"/>
    <col min="5891" max="5891" width="6.5703125" style="1" customWidth="1"/>
    <col min="5892" max="5892" width="31.42578125" style="1" customWidth="1"/>
    <col min="5893" max="5893" width="13" style="1" customWidth="1"/>
    <col min="5894" max="5894" width="13.85546875" style="1" customWidth="1"/>
    <col min="5895" max="5895" width="14.28515625" style="1" customWidth="1"/>
    <col min="5896" max="5896" width="12.85546875" style="1" customWidth="1"/>
    <col min="5897" max="5897" width="13.5703125" style="1" customWidth="1"/>
    <col min="5898" max="5898" width="14.5703125" style="1" customWidth="1"/>
    <col min="5899" max="6144" width="9.140625" style="1"/>
    <col min="6145" max="6145" width="7.5703125" style="1" customWidth="1"/>
    <col min="6146" max="6146" width="7.7109375" style="1" customWidth="1"/>
    <col min="6147" max="6147" width="6.5703125" style="1" customWidth="1"/>
    <col min="6148" max="6148" width="31.42578125" style="1" customWidth="1"/>
    <col min="6149" max="6149" width="13" style="1" customWidth="1"/>
    <col min="6150" max="6150" width="13.85546875" style="1" customWidth="1"/>
    <col min="6151" max="6151" width="14.28515625" style="1" customWidth="1"/>
    <col min="6152" max="6152" width="12.85546875" style="1" customWidth="1"/>
    <col min="6153" max="6153" width="13.5703125" style="1" customWidth="1"/>
    <col min="6154" max="6154" width="14.5703125" style="1" customWidth="1"/>
    <col min="6155" max="6400" width="9.140625" style="1"/>
    <col min="6401" max="6401" width="7.5703125" style="1" customWidth="1"/>
    <col min="6402" max="6402" width="7.7109375" style="1" customWidth="1"/>
    <col min="6403" max="6403" width="6.5703125" style="1" customWidth="1"/>
    <col min="6404" max="6404" width="31.42578125" style="1" customWidth="1"/>
    <col min="6405" max="6405" width="13" style="1" customWidth="1"/>
    <col min="6406" max="6406" width="13.85546875" style="1" customWidth="1"/>
    <col min="6407" max="6407" width="14.28515625" style="1" customWidth="1"/>
    <col min="6408" max="6408" width="12.85546875" style="1" customWidth="1"/>
    <col min="6409" max="6409" width="13.5703125" style="1" customWidth="1"/>
    <col min="6410" max="6410" width="14.5703125" style="1" customWidth="1"/>
    <col min="6411" max="6656" width="9.140625" style="1"/>
    <col min="6657" max="6657" width="7.5703125" style="1" customWidth="1"/>
    <col min="6658" max="6658" width="7.7109375" style="1" customWidth="1"/>
    <col min="6659" max="6659" width="6.5703125" style="1" customWidth="1"/>
    <col min="6660" max="6660" width="31.42578125" style="1" customWidth="1"/>
    <col min="6661" max="6661" width="13" style="1" customWidth="1"/>
    <col min="6662" max="6662" width="13.85546875" style="1" customWidth="1"/>
    <col min="6663" max="6663" width="14.28515625" style="1" customWidth="1"/>
    <col min="6664" max="6664" width="12.85546875" style="1" customWidth="1"/>
    <col min="6665" max="6665" width="13.5703125" style="1" customWidth="1"/>
    <col min="6666" max="6666" width="14.5703125" style="1" customWidth="1"/>
    <col min="6667" max="6912" width="9.140625" style="1"/>
    <col min="6913" max="6913" width="7.5703125" style="1" customWidth="1"/>
    <col min="6914" max="6914" width="7.7109375" style="1" customWidth="1"/>
    <col min="6915" max="6915" width="6.5703125" style="1" customWidth="1"/>
    <col min="6916" max="6916" width="31.42578125" style="1" customWidth="1"/>
    <col min="6917" max="6917" width="13" style="1" customWidth="1"/>
    <col min="6918" max="6918" width="13.85546875" style="1" customWidth="1"/>
    <col min="6919" max="6919" width="14.28515625" style="1" customWidth="1"/>
    <col min="6920" max="6920" width="12.85546875" style="1" customWidth="1"/>
    <col min="6921" max="6921" width="13.5703125" style="1" customWidth="1"/>
    <col min="6922" max="6922" width="14.5703125" style="1" customWidth="1"/>
    <col min="6923" max="7168" width="9.140625" style="1"/>
    <col min="7169" max="7169" width="7.5703125" style="1" customWidth="1"/>
    <col min="7170" max="7170" width="7.7109375" style="1" customWidth="1"/>
    <col min="7171" max="7171" width="6.5703125" style="1" customWidth="1"/>
    <col min="7172" max="7172" width="31.42578125" style="1" customWidth="1"/>
    <col min="7173" max="7173" width="13" style="1" customWidth="1"/>
    <col min="7174" max="7174" width="13.85546875" style="1" customWidth="1"/>
    <col min="7175" max="7175" width="14.28515625" style="1" customWidth="1"/>
    <col min="7176" max="7176" width="12.85546875" style="1" customWidth="1"/>
    <col min="7177" max="7177" width="13.5703125" style="1" customWidth="1"/>
    <col min="7178" max="7178" width="14.5703125" style="1" customWidth="1"/>
    <col min="7179" max="7424" width="9.140625" style="1"/>
    <col min="7425" max="7425" width="7.5703125" style="1" customWidth="1"/>
    <col min="7426" max="7426" width="7.7109375" style="1" customWidth="1"/>
    <col min="7427" max="7427" width="6.5703125" style="1" customWidth="1"/>
    <col min="7428" max="7428" width="31.42578125" style="1" customWidth="1"/>
    <col min="7429" max="7429" width="13" style="1" customWidth="1"/>
    <col min="7430" max="7430" width="13.85546875" style="1" customWidth="1"/>
    <col min="7431" max="7431" width="14.28515625" style="1" customWidth="1"/>
    <col min="7432" max="7432" width="12.85546875" style="1" customWidth="1"/>
    <col min="7433" max="7433" width="13.5703125" style="1" customWidth="1"/>
    <col min="7434" max="7434" width="14.5703125" style="1" customWidth="1"/>
    <col min="7435" max="7680" width="9.140625" style="1"/>
    <col min="7681" max="7681" width="7.5703125" style="1" customWidth="1"/>
    <col min="7682" max="7682" width="7.7109375" style="1" customWidth="1"/>
    <col min="7683" max="7683" width="6.5703125" style="1" customWidth="1"/>
    <col min="7684" max="7684" width="31.42578125" style="1" customWidth="1"/>
    <col min="7685" max="7685" width="13" style="1" customWidth="1"/>
    <col min="7686" max="7686" width="13.85546875" style="1" customWidth="1"/>
    <col min="7687" max="7687" width="14.28515625" style="1" customWidth="1"/>
    <col min="7688" max="7688" width="12.85546875" style="1" customWidth="1"/>
    <col min="7689" max="7689" width="13.5703125" style="1" customWidth="1"/>
    <col min="7690" max="7690" width="14.5703125" style="1" customWidth="1"/>
    <col min="7691" max="7936" width="9.140625" style="1"/>
    <col min="7937" max="7937" width="7.5703125" style="1" customWidth="1"/>
    <col min="7938" max="7938" width="7.7109375" style="1" customWidth="1"/>
    <col min="7939" max="7939" width="6.5703125" style="1" customWidth="1"/>
    <col min="7940" max="7940" width="31.42578125" style="1" customWidth="1"/>
    <col min="7941" max="7941" width="13" style="1" customWidth="1"/>
    <col min="7942" max="7942" width="13.85546875" style="1" customWidth="1"/>
    <col min="7943" max="7943" width="14.28515625" style="1" customWidth="1"/>
    <col min="7944" max="7944" width="12.85546875" style="1" customWidth="1"/>
    <col min="7945" max="7945" width="13.5703125" style="1" customWidth="1"/>
    <col min="7946" max="7946" width="14.5703125" style="1" customWidth="1"/>
    <col min="7947" max="8192" width="9.140625" style="1"/>
    <col min="8193" max="8193" width="7.5703125" style="1" customWidth="1"/>
    <col min="8194" max="8194" width="7.7109375" style="1" customWidth="1"/>
    <col min="8195" max="8195" width="6.5703125" style="1" customWidth="1"/>
    <col min="8196" max="8196" width="31.42578125" style="1" customWidth="1"/>
    <col min="8197" max="8197" width="13" style="1" customWidth="1"/>
    <col min="8198" max="8198" width="13.85546875" style="1" customWidth="1"/>
    <col min="8199" max="8199" width="14.28515625" style="1" customWidth="1"/>
    <col min="8200" max="8200" width="12.85546875" style="1" customWidth="1"/>
    <col min="8201" max="8201" width="13.5703125" style="1" customWidth="1"/>
    <col min="8202" max="8202" width="14.5703125" style="1" customWidth="1"/>
    <col min="8203" max="8448" width="9.140625" style="1"/>
    <col min="8449" max="8449" width="7.5703125" style="1" customWidth="1"/>
    <col min="8450" max="8450" width="7.7109375" style="1" customWidth="1"/>
    <col min="8451" max="8451" width="6.5703125" style="1" customWidth="1"/>
    <col min="8452" max="8452" width="31.42578125" style="1" customWidth="1"/>
    <col min="8453" max="8453" width="13" style="1" customWidth="1"/>
    <col min="8454" max="8454" width="13.85546875" style="1" customWidth="1"/>
    <col min="8455" max="8455" width="14.28515625" style="1" customWidth="1"/>
    <col min="8456" max="8456" width="12.85546875" style="1" customWidth="1"/>
    <col min="8457" max="8457" width="13.5703125" style="1" customWidth="1"/>
    <col min="8458" max="8458" width="14.5703125" style="1" customWidth="1"/>
    <col min="8459" max="8704" width="9.140625" style="1"/>
    <col min="8705" max="8705" width="7.5703125" style="1" customWidth="1"/>
    <col min="8706" max="8706" width="7.7109375" style="1" customWidth="1"/>
    <col min="8707" max="8707" width="6.5703125" style="1" customWidth="1"/>
    <col min="8708" max="8708" width="31.42578125" style="1" customWidth="1"/>
    <col min="8709" max="8709" width="13" style="1" customWidth="1"/>
    <col min="8710" max="8710" width="13.85546875" style="1" customWidth="1"/>
    <col min="8711" max="8711" width="14.28515625" style="1" customWidth="1"/>
    <col min="8712" max="8712" width="12.85546875" style="1" customWidth="1"/>
    <col min="8713" max="8713" width="13.5703125" style="1" customWidth="1"/>
    <col min="8714" max="8714" width="14.5703125" style="1" customWidth="1"/>
    <col min="8715" max="8960" width="9.140625" style="1"/>
    <col min="8961" max="8961" width="7.5703125" style="1" customWidth="1"/>
    <col min="8962" max="8962" width="7.7109375" style="1" customWidth="1"/>
    <col min="8963" max="8963" width="6.5703125" style="1" customWidth="1"/>
    <col min="8964" max="8964" width="31.42578125" style="1" customWidth="1"/>
    <col min="8965" max="8965" width="13" style="1" customWidth="1"/>
    <col min="8966" max="8966" width="13.85546875" style="1" customWidth="1"/>
    <col min="8967" max="8967" width="14.28515625" style="1" customWidth="1"/>
    <col min="8968" max="8968" width="12.85546875" style="1" customWidth="1"/>
    <col min="8969" max="8969" width="13.5703125" style="1" customWidth="1"/>
    <col min="8970" max="8970" width="14.5703125" style="1" customWidth="1"/>
    <col min="8971" max="9216" width="9.140625" style="1"/>
    <col min="9217" max="9217" width="7.5703125" style="1" customWidth="1"/>
    <col min="9218" max="9218" width="7.7109375" style="1" customWidth="1"/>
    <col min="9219" max="9219" width="6.5703125" style="1" customWidth="1"/>
    <col min="9220" max="9220" width="31.42578125" style="1" customWidth="1"/>
    <col min="9221" max="9221" width="13" style="1" customWidth="1"/>
    <col min="9222" max="9222" width="13.85546875" style="1" customWidth="1"/>
    <col min="9223" max="9223" width="14.28515625" style="1" customWidth="1"/>
    <col min="9224" max="9224" width="12.85546875" style="1" customWidth="1"/>
    <col min="9225" max="9225" width="13.5703125" style="1" customWidth="1"/>
    <col min="9226" max="9226" width="14.5703125" style="1" customWidth="1"/>
    <col min="9227" max="9472" width="9.140625" style="1"/>
    <col min="9473" max="9473" width="7.5703125" style="1" customWidth="1"/>
    <col min="9474" max="9474" width="7.7109375" style="1" customWidth="1"/>
    <col min="9475" max="9475" width="6.5703125" style="1" customWidth="1"/>
    <col min="9476" max="9476" width="31.42578125" style="1" customWidth="1"/>
    <col min="9477" max="9477" width="13" style="1" customWidth="1"/>
    <col min="9478" max="9478" width="13.85546875" style="1" customWidth="1"/>
    <col min="9479" max="9479" width="14.28515625" style="1" customWidth="1"/>
    <col min="9480" max="9480" width="12.85546875" style="1" customWidth="1"/>
    <col min="9481" max="9481" width="13.5703125" style="1" customWidth="1"/>
    <col min="9482" max="9482" width="14.5703125" style="1" customWidth="1"/>
    <col min="9483" max="9728" width="9.140625" style="1"/>
    <col min="9729" max="9729" width="7.5703125" style="1" customWidth="1"/>
    <col min="9730" max="9730" width="7.7109375" style="1" customWidth="1"/>
    <col min="9731" max="9731" width="6.5703125" style="1" customWidth="1"/>
    <col min="9732" max="9732" width="31.42578125" style="1" customWidth="1"/>
    <col min="9733" max="9733" width="13" style="1" customWidth="1"/>
    <col min="9734" max="9734" width="13.85546875" style="1" customWidth="1"/>
    <col min="9735" max="9735" width="14.28515625" style="1" customWidth="1"/>
    <col min="9736" max="9736" width="12.85546875" style="1" customWidth="1"/>
    <col min="9737" max="9737" width="13.5703125" style="1" customWidth="1"/>
    <col min="9738" max="9738" width="14.5703125" style="1" customWidth="1"/>
    <col min="9739" max="9984" width="9.140625" style="1"/>
    <col min="9985" max="9985" width="7.5703125" style="1" customWidth="1"/>
    <col min="9986" max="9986" width="7.7109375" style="1" customWidth="1"/>
    <col min="9987" max="9987" width="6.5703125" style="1" customWidth="1"/>
    <col min="9988" max="9988" width="31.42578125" style="1" customWidth="1"/>
    <col min="9989" max="9989" width="13" style="1" customWidth="1"/>
    <col min="9990" max="9990" width="13.85546875" style="1" customWidth="1"/>
    <col min="9991" max="9991" width="14.28515625" style="1" customWidth="1"/>
    <col min="9992" max="9992" width="12.85546875" style="1" customWidth="1"/>
    <col min="9993" max="9993" width="13.5703125" style="1" customWidth="1"/>
    <col min="9994" max="9994" width="14.5703125" style="1" customWidth="1"/>
    <col min="9995" max="10240" width="9.140625" style="1"/>
    <col min="10241" max="10241" width="7.5703125" style="1" customWidth="1"/>
    <col min="10242" max="10242" width="7.7109375" style="1" customWidth="1"/>
    <col min="10243" max="10243" width="6.5703125" style="1" customWidth="1"/>
    <col min="10244" max="10244" width="31.42578125" style="1" customWidth="1"/>
    <col min="10245" max="10245" width="13" style="1" customWidth="1"/>
    <col min="10246" max="10246" width="13.85546875" style="1" customWidth="1"/>
    <col min="10247" max="10247" width="14.28515625" style="1" customWidth="1"/>
    <col min="10248" max="10248" width="12.85546875" style="1" customWidth="1"/>
    <col min="10249" max="10249" width="13.5703125" style="1" customWidth="1"/>
    <col min="10250" max="10250" width="14.5703125" style="1" customWidth="1"/>
    <col min="10251" max="10496" width="9.140625" style="1"/>
    <col min="10497" max="10497" width="7.5703125" style="1" customWidth="1"/>
    <col min="10498" max="10498" width="7.7109375" style="1" customWidth="1"/>
    <col min="10499" max="10499" width="6.5703125" style="1" customWidth="1"/>
    <col min="10500" max="10500" width="31.42578125" style="1" customWidth="1"/>
    <col min="10501" max="10501" width="13" style="1" customWidth="1"/>
    <col min="10502" max="10502" width="13.85546875" style="1" customWidth="1"/>
    <col min="10503" max="10503" width="14.28515625" style="1" customWidth="1"/>
    <col min="10504" max="10504" width="12.85546875" style="1" customWidth="1"/>
    <col min="10505" max="10505" width="13.5703125" style="1" customWidth="1"/>
    <col min="10506" max="10506" width="14.5703125" style="1" customWidth="1"/>
    <col min="10507" max="10752" width="9.140625" style="1"/>
    <col min="10753" max="10753" width="7.5703125" style="1" customWidth="1"/>
    <col min="10754" max="10754" width="7.7109375" style="1" customWidth="1"/>
    <col min="10755" max="10755" width="6.5703125" style="1" customWidth="1"/>
    <col min="10756" max="10756" width="31.42578125" style="1" customWidth="1"/>
    <col min="10757" max="10757" width="13" style="1" customWidth="1"/>
    <col min="10758" max="10758" width="13.85546875" style="1" customWidth="1"/>
    <col min="10759" max="10759" width="14.28515625" style="1" customWidth="1"/>
    <col min="10760" max="10760" width="12.85546875" style="1" customWidth="1"/>
    <col min="10761" max="10761" width="13.5703125" style="1" customWidth="1"/>
    <col min="10762" max="10762" width="14.5703125" style="1" customWidth="1"/>
    <col min="10763" max="11008" width="9.140625" style="1"/>
    <col min="11009" max="11009" width="7.5703125" style="1" customWidth="1"/>
    <col min="11010" max="11010" width="7.7109375" style="1" customWidth="1"/>
    <col min="11011" max="11011" width="6.5703125" style="1" customWidth="1"/>
    <col min="11012" max="11012" width="31.42578125" style="1" customWidth="1"/>
    <col min="11013" max="11013" width="13" style="1" customWidth="1"/>
    <col min="11014" max="11014" width="13.85546875" style="1" customWidth="1"/>
    <col min="11015" max="11015" width="14.28515625" style="1" customWidth="1"/>
    <col min="11016" max="11016" width="12.85546875" style="1" customWidth="1"/>
    <col min="11017" max="11017" width="13.5703125" style="1" customWidth="1"/>
    <col min="11018" max="11018" width="14.5703125" style="1" customWidth="1"/>
    <col min="11019" max="11264" width="9.140625" style="1"/>
    <col min="11265" max="11265" width="7.5703125" style="1" customWidth="1"/>
    <col min="11266" max="11266" width="7.7109375" style="1" customWidth="1"/>
    <col min="11267" max="11267" width="6.5703125" style="1" customWidth="1"/>
    <col min="11268" max="11268" width="31.42578125" style="1" customWidth="1"/>
    <col min="11269" max="11269" width="13" style="1" customWidth="1"/>
    <col min="11270" max="11270" width="13.85546875" style="1" customWidth="1"/>
    <col min="11271" max="11271" width="14.28515625" style="1" customWidth="1"/>
    <col min="11272" max="11272" width="12.85546875" style="1" customWidth="1"/>
    <col min="11273" max="11273" width="13.5703125" style="1" customWidth="1"/>
    <col min="11274" max="11274" width="14.5703125" style="1" customWidth="1"/>
    <col min="11275" max="11520" width="9.140625" style="1"/>
    <col min="11521" max="11521" width="7.5703125" style="1" customWidth="1"/>
    <col min="11522" max="11522" width="7.7109375" style="1" customWidth="1"/>
    <col min="11523" max="11523" width="6.5703125" style="1" customWidth="1"/>
    <col min="11524" max="11524" width="31.42578125" style="1" customWidth="1"/>
    <col min="11525" max="11525" width="13" style="1" customWidth="1"/>
    <col min="11526" max="11526" width="13.85546875" style="1" customWidth="1"/>
    <col min="11527" max="11527" width="14.28515625" style="1" customWidth="1"/>
    <col min="11528" max="11528" width="12.85546875" style="1" customWidth="1"/>
    <col min="11529" max="11529" width="13.5703125" style="1" customWidth="1"/>
    <col min="11530" max="11530" width="14.5703125" style="1" customWidth="1"/>
    <col min="11531" max="11776" width="9.140625" style="1"/>
    <col min="11777" max="11777" width="7.5703125" style="1" customWidth="1"/>
    <col min="11778" max="11778" width="7.7109375" style="1" customWidth="1"/>
    <col min="11779" max="11779" width="6.5703125" style="1" customWidth="1"/>
    <col min="11780" max="11780" width="31.42578125" style="1" customWidth="1"/>
    <col min="11781" max="11781" width="13" style="1" customWidth="1"/>
    <col min="11782" max="11782" width="13.85546875" style="1" customWidth="1"/>
    <col min="11783" max="11783" width="14.28515625" style="1" customWidth="1"/>
    <col min="11784" max="11784" width="12.85546875" style="1" customWidth="1"/>
    <col min="11785" max="11785" width="13.5703125" style="1" customWidth="1"/>
    <col min="11786" max="11786" width="14.5703125" style="1" customWidth="1"/>
    <col min="11787" max="12032" width="9.140625" style="1"/>
    <col min="12033" max="12033" width="7.5703125" style="1" customWidth="1"/>
    <col min="12034" max="12034" width="7.7109375" style="1" customWidth="1"/>
    <col min="12035" max="12035" width="6.5703125" style="1" customWidth="1"/>
    <col min="12036" max="12036" width="31.42578125" style="1" customWidth="1"/>
    <col min="12037" max="12037" width="13" style="1" customWidth="1"/>
    <col min="12038" max="12038" width="13.85546875" style="1" customWidth="1"/>
    <col min="12039" max="12039" width="14.28515625" style="1" customWidth="1"/>
    <col min="12040" max="12040" width="12.85546875" style="1" customWidth="1"/>
    <col min="12041" max="12041" width="13.5703125" style="1" customWidth="1"/>
    <col min="12042" max="12042" width="14.5703125" style="1" customWidth="1"/>
    <col min="12043" max="12288" width="9.140625" style="1"/>
    <col min="12289" max="12289" width="7.5703125" style="1" customWidth="1"/>
    <col min="12290" max="12290" width="7.7109375" style="1" customWidth="1"/>
    <col min="12291" max="12291" width="6.5703125" style="1" customWidth="1"/>
    <col min="12292" max="12292" width="31.42578125" style="1" customWidth="1"/>
    <col min="12293" max="12293" width="13" style="1" customWidth="1"/>
    <col min="12294" max="12294" width="13.85546875" style="1" customWidth="1"/>
    <col min="12295" max="12295" width="14.28515625" style="1" customWidth="1"/>
    <col min="12296" max="12296" width="12.85546875" style="1" customWidth="1"/>
    <col min="12297" max="12297" width="13.5703125" style="1" customWidth="1"/>
    <col min="12298" max="12298" width="14.5703125" style="1" customWidth="1"/>
    <col min="12299" max="12544" width="9.140625" style="1"/>
    <col min="12545" max="12545" width="7.5703125" style="1" customWidth="1"/>
    <col min="12546" max="12546" width="7.7109375" style="1" customWidth="1"/>
    <col min="12547" max="12547" width="6.5703125" style="1" customWidth="1"/>
    <col min="12548" max="12548" width="31.42578125" style="1" customWidth="1"/>
    <col min="12549" max="12549" width="13" style="1" customWidth="1"/>
    <col min="12550" max="12550" width="13.85546875" style="1" customWidth="1"/>
    <col min="12551" max="12551" width="14.28515625" style="1" customWidth="1"/>
    <col min="12552" max="12552" width="12.85546875" style="1" customWidth="1"/>
    <col min="12553" max="12553" width="13.5703125" style="1" customWidth="1"/>
    <col min="12554" max="12554" width="14.5703125" style="1" customWidth="1"/>
    <col min="12555" max="12800" width="9.140625" style="1"/>
    <col min="12801" max="12801" width="7.5703125" style="1" customWidth="1"/>
    <col min="12802" max="12802" width="7.7109375" style="1" customWidth="1"/>
    <col min="12803" max="12803" width="6.5703125" style="1" customWidth="1"/>
    <col min="12804" max="12804" width="31.42578125" style="1" customWidth="1"/>
    <col min="12805" max="12805" width="13" style="1" customWidth="1"/>
    <col min="12806" max="12806" width="13.85546875" style="1" customWidth="1"/>
    <col min="12807" max="12807" width="14.28515625" style="1" customWidth="1"/>
    <col min="12808" max="12808" width="12.85546875" style="1" customWidth="1"/>
    <col min="12809" max="12809" width="13.5703125" style="1" customWidth="1"/>
    <col min="12810" max="12810" width="14.5703125" style="1" customWidth="1"/>
    <col min="12811" max="13056" width="9.140625" style="1"/>
    <col min="13057" max="13057" width="7.5703125" style="1" customWidth="1"/>
    <col min="13058" max="13058" width="7.7109375" style="1" customWidth="1"/>
    <col min="13059" max="13059" width="6.5703125" style="1" customWidth="1"/>
    <col min="13060" max="13060" width="31.42578125" style="1" customWidth="1"/>
    <col min="13061" max="13061" width="13" style="1" customWidth="1"/>
    <col min="13062" max="13062" width="13.85546875" style="1" customWidth="1"/>
    <col min="13063" max="13063" width="14.28515625" style="1" customWidth="1"/>
    <col min="13064" max="13064" width="12.85546875" style="1" customWidth="1"/>
    <col min="13065" max="13065" width="13.5703125" style="1" customWidth="1"/>
    <col min="13066" max="13066" width="14.5703125" style="1" customWidth="1"/>
    <col min="13067" max="13312" width="9.140625" style="1"/>
    <col min="13313" max="13313" width="7.5703125" style="1" customWidth="1"/>
    <col min="13314" max="13314" width="7.7109375" style="1" customWidth="1"/>
    <col min="13315" max="13315" width="6.5703125" style="1" customWidth="1"/>
    <col min="13316" max="13316" width="31.42578125" style="1" customWidth="1"/>
    <col min="13317" max="13317" width="13" style="1" customWidth="1"/>
    <col min="13318" max="13318" width="13.85546875" style="1" customWidth="1"/>
    <col min="13319" max="13319" width="14.28515625" style="1" customWidth="1"/>
    <col min="13320" max="13320" width="12.85546875" style="1" customWidth="1"/>
    <col min="13321" max="13321" width="13.5703125" style="1" customWidth="1"/>
    <col min="13322" max="13322" width="14.5703125" style="1" customWidth="1"/>
    <col min="13323" max="13568" width="9.140625" style="1"/>
    <col min="13569" max="13569" width="7.5703125" style="1" customWidth="1"/>
    <col min="13570" max="13570" width="7.7109375" style="1" customWidth="1"/>
    <col min="13571" max="13571" width="6.5703125" style="1" customWidth="1"/>
    <col min="13572" max="13572" width="31.42578125" style="1" customWidth="1"/>
    <col min="13573" max="13573" width="13" style="1" customWidth="1"/>
    <col min="13574" max="13574" width="13.85546875" style="1" customWidth="1"/>
    <col min="13575" max="13575" width="14.28515625" style="1" customWidth="1"/>
    <col min="13576" max="13576" width="12.85546875" style="1" customWidth="1"/>
    <col min="13577" max="13577" width="13.5703125" style="1" customWidth="1"/>
    <col min="13578" max="13578" width="14.5703125" style="1" customWidth="1"/>
    <col min="13579" max="13824" width="9.140625" style="1"/>
    <col min="13825" max="13825" width="7.5703125" style="1" customWidth="1"/>
    <col min="13826" max="13826" width="7.7109375" style="1" customWidth="1"/>
    <col min="13827" max="13827" width="6.5703125" style="1" customWidth="1"/>
    <col min="13828" max="13828" width="31.42578125" style="1" customWidth="1"/>
    <col min="13829" max="13829" width="13" style="1" customWidth="1"/>
    <col min="13830" max="13830" width="13.85546875" style="1" customWidth="1"/>
    <col min="13831" max="13831" width="14.28515625" style="1" customWidth="1"/>
    <col min="13832" max="13832" width="12.85546875" style="1" customWidth="1"/>
    <col min="13833" max="13833" width="13.5703125" style="1" customWidth="1"/>
    <col min="13834" max="13834" width="14.5703125" style="1" customWidth="1"/>
    <col min="13835" max="14080" width="9.140625" style="1"/>
    <col min="14081" max="14081" width="7.5703125" style="1" customWidth="1"/>
    <col min="14082" max="14082" width="7.7109375" style="1" customWidth="1"/>
    <col min="14083" max="14083" width="6.5703125" style="1" customWidth="1"/>
    <col min="14084" max="14084" width="31.42578125" style="1" customWidth="1"/>
    <col min="14085" max="14085" width="13" style="1" customWidth="1"/>
    <col min="14086" max="14086" width="13.85546875" style="1" customWidth="1"/>
    <col min="14087" max="14087" width="14.28515625" style="1" customWidth="1"/>
    <col min="14088" max="14088" width="12.85546875" style="1" customWidth="1"/>
    <col min="14089" max="14089" width="13.5703125" style="1" customWidth="1"/>
    <col min="14090" max="14090" width="14.5703125" style="1" customWidth="1"/>
    <col min="14091" max="14336" width="9.140625" style="1"/>
    <col min="14337" max="14337" width="7.5703125" style="1" customWidth="1"/>
    <col min="14338" max="14338" width="7.7109375" style="1" customWidth="1"/>
    <col min="14339" max="14339" width="6.5703125" style="1" customWidth="1"/>
    <col min="14340" max="14340" width="31.42578125" style="1" customWidth="1"/>
    <col min="14341" max="14341" width="13" style="1" customWidth="1"/>
    <col min="14342" max="14342" width="13.85546875" style="1" customWidth="1"/>
    <col min="14343" max="14343" width="14.28515625" style="1" customWidth="1"/>
    <col min="14344" max="14344" width="12.85546875" style="1" customWidth="1"/>
    <col min="14345" max="14345" width="13.5703125" style="1" customWidth="1"/>
    <col min="14346" max="14346" width="14.5703125" style="1" customWidth="1"/>
    <col min="14347" max="14592" width="9.140625" style="1"/>
    <col min="14593" max="14593" width="7.5703125" style="1" customWidth="1"/>
    <col min="14594" max="14594" width="7.7109375" style="1" customWidth="1"/>
    <col min="14595" max="14595" width="6.5703125" style="1" customWidth="1"/>
    <col min="14596" max="14596" width="31.42578125" style="1" customWidth="1"/>
    <col min="14597" max="14597" width="13" style="1" customWidth="1"/>
    <col min="14598" max="14598" width="13.85546875" style="1" customWidth="1"/>
    <col min="14599" max="14599" width="14.28515625" style="1" customWidth="1"/>
    <col min="14600" max="14600" width="12.85546875" style="1" customWidth="1"/>
    <col min="14601" max="14601" width="13.5703125" style="1" customWidth="1"/>
    <col min="14602" max="14602" width="14.5703125" style="1" customWidth="1"/>
    <col min="14603" max="14848" width="9.140625" style="1"/>
    <col min="14849" max="14849" width="7.5703125" style="1" customWidth="1"/>
    <col min="14850" max="14850" width="7.7109375" style="1" customWidth="1"/>
    <col min="14851" max="14851" width="6.5703125" style="1" customWidth="1"/>
    <col min="14852" max="14852" width="31.42578125" style="1" customWidth="1"/>
    <col min="14853" max="14853" width="13" style="1" customWidth="1"/>
    <col min="14854" max="14854" width="13.85546875" style="1" customWidth="1"/>
    <col min="14855" max="14855" width="14.28515625" style="1" customWidth="1"/>
    <col min="14856" max="14856" width="12.85546875" style="1" customWidth="1"/>
    <col min="14857" max="14857" width="13.5703125" style="1" customWidth="1"/>
    <col min="14858" max="14858" width="14.5703125" style="1" customWidth="1"/>
    <col min="14859" max="15104" width="9.140625" style="1"/>
    <col min="15105" max="15105" width="7.5703125" style="1" customWidth="1"/>
    <col min="15106" max="15106" width="7.7109375" style="1" customWidth="1"/>
    <col min="15107" max="15107" width="6.5703125" style="1" customWidth="1"/>
    <col min="15108" max="15108" width="31.42578125" style="1" customWidth="1"/>
    <col min="15109" max="15109" width="13" style="1" customWidth="1"/>
    <col min="15110" max="15110" width="13.85546875" style="1" customWidth="1"/>
    <col min="15111" max="15111" width="14.28515625" style="1" customWidth="1"/>
    <col min="15112" max="15112" width="12.85546875" style="1" customWidth="1"/>
    <col min="15113" max="15113" width="13.5703125" style="1" customWidth="1"/>
    <col min="15114" max="15114" width="14.5703125" style="1" customWidth="1"/>
    <col min="15115" max="15360" width="9.140625" style="1"/>
    <col min="15361" max="15361" width="7.5703125" style="1" customWidth="1"/>
    <col min="15362" max="15362" width="7.7109375" style="1" customWidth="1"/>
    <col min="15363" max="15363" width="6.5703125" style="1" customWidth="1"/>
    <col min="15364" max="15364" width="31.42578125" style="1" customWidth="1"/>
    <col min="15365" max="15365" width="13" style="1" customWidth="1"/>
    <col min="15366" max="15366" width="13.85546875" style="1" customWidth="1"/>
    <col min="15367" max="15367" width="14.28515625" style="1" customWidth="1"/>
    <col min="15368" max="15368" width="12.85546875" style="1" customWidth="1"/>
    <col min="15369" max="15369" width="13.5703125" style="1" customWidth="1"/>
    <col min="15370" max="15370" width="14.5703125" style="1" customWidth="1"/>
    <col min="15371" max="15616" width="9.140625" style="1"/>
    <col min="15617" max="15617" width="7.5703125" style="1" customWidth="1"/>
    <col min="15618" max="15618" width="7.7109375" style="1" customWidth="1"/>
    <col min="15619" max="15619" width="6.5703125" style="1" customWidth="1"/>
    <col min="15620" max="15620" width="31.42578125" style="1" customWidth="1"/>
    <col min="15621" max="15621" width="13" style="1" customWidth="1"/>
    <col min="15622" max="15622" width="13.85546875" style="1" customWidth="1"/>
    <col min="15623" max="15623" width="14.28515625" style="1" customWidth="1"/>
    <col min="15624" max="15624" width="12.85546875" style="1" customWidth="1"/>
    <col min="15625" max="15625" width="13.5703125" style="1" customWidth="1"/>
    <col min="15626" max="15626" width="14.5703125" style="1" customWidth="1"/>
    <col min="15627" max="15872" width="9.140625" style="1"/>
    <col min="15873" max="15873" width="7.5703125" style="1" customWidth="1"/>
    <col min="15874" max="15874" width="7.7109375" style="1" customWidth="1"/>
    <col min="15875" max="15875" width="6.5703125" style="1" customWidth="1"/>
    <col min="15876" max="15876" width="31.42578125" style="1" customWidth="1"/>
    <col min="15877" max="15877" width="13" style="1" customWidth="1"/>
    <col min="15878" max="15878" width="13.85546875" style="1" customWidth="1"/>
    <col min="15879" max="15879" width="14.28515625" style="1" customWidth="1"/>
    <col min="15880" max="15880" width="12.85546875" style="1" customWidth="1"/>
    <col min="15881" max="15881" width="13.5703125" style="1" customWidth="1"/>
    <col min="15882" max="15882" width="14.5703125" style="1" customWidth="1"/>
    <col min="15883" max="16128" width="9.140625" style="1"/>
    <col min="16129" max="16129" width="7.5703125" style="1" customWidth="1"/>
    <col min="16130" max="16130" width="7.7109375" style="1" customWidth="1"/>
    <col min="16131" max="16131" width="6.5703125" style="1" customWidth="1"/>
    <col min="16132" max="16132" width="31.42578125" style="1" customWidth="1"/>
    <col min="16133" max="16133" width="13" style="1" customWidth="1"/>
    <col min="16134" max="16134" width="13.85546875" style="1" customWidth="1"/>
    <col min="16135" max="16135" width="14.28515625" style="1" customWidth="1"/>
    <col min="16136" max="16136" width="12.85546875" style="1" customWidth="1"/>
    <col min="16137" max="16137" width="13.5703125" style="1" customWidth="1"/>
    <col min="16138" max="16138" width="14.5703125" style="1" customWidth="1"/>
    <col min="16139" max="16384" width="9.140625" style="1"/>
  </cols>
  <sheetData>
    <row r="1" spans="1:11" ht="15" customHeight="1" x14ac:dyDescent="0.2">
      <c r="E1" s="2"/>
      <c r="F1" s="2"/>
      <c r="G1" s="1618" t="s">
        <v>1073</v>
      </c>
      <c r="H1" s="1618"/>
      <c r="I1" s="1618"/>
      <c r="J1" s="1618"/>
    </row>
    <row r="2" spans="1:11" ht="33" customHeight="1" x14ac:dyDescent="0.25">
      <c r="A2" s="1603" t="s">
        <v>1074</v>
      </c>
      <c r="B2" s="1604"/>
      <c r="C2" s="1604"/>
      <c r="D2" s="1604"/>
      <c r="E2" s="1604"/>
      <c r="F2" s="1604"/>
      <c r="G2" s="1604"/>
      <c r="H2" s="1604"/>
    </row>
    <row r="3" spans="1:11" ht="8.25" customHeight="1" thickBot="1" x14ac:dyDescent="0.3">
      <c r="A3" s="1619"/>
      <c r="B3" s="1619"/>
      <c r="C3" s="1619"/>
      <c r="D3" s="1619"/>
      <c r="E3" s="1619"/>
      <c r="F3" s="1619"/>
      <c r="G3" s="1619"/>
      <c r="H3" s="1620"/>
    </row>
    <row r="4" spans="1:11" ht="15" customHeight="1" x14ac:dyDescent="0.2">
      <c r="A4" s="1621" t="s">
        <v>0</v>
      </c>
      <c r="B4" s="1623" t="s">
        <v>1</v>
      </c>
      <c r="C4" s="1625" t="s">
        <v>2</v>
      </c>
      <c r="D4" s="1625" t="s">
        <v>3</v>
      </c>
      <c r="E4" s="1627" t="s">
        <v>4</v>
      </c>
      <c r="F4" s="1617"/>
      <c r="G4" s="1628"/>
      <c r="H4" s="1616" t="s">
        <v>5</v>
      </c>
      <c r="I4" s="1617"/>
      <c r="J4" s="1617"/>
      <c r="K4" s="1612" t="s">
        <v>1021</v>
      </c>
    </row>
    <row r="5" spans="1:11" ht="51.75" thickBot="1" x14ac:dyDescent="0.25">
      <c r="A5" s="1622"/>
      <c r="B5" s="1624"/>
      <c r="C5" s="1626"/>
      <c r="D5" s="1626"/>
      <c r="E5" s="5" t="s">
        <v>1017</v>
      </c>
      <c r="F5" s="539" t="s">
        <v>1019</v>
      </c>
      <c r="G5" s="1172" t="s">
        <v>1020</v>
      </c>
      <c r="H5" s="6" t="s">
        <v>1018</v>
      </c>
      <c r="I5" s="539" t="s">
        <v>1019</v>
      </c>
      <c r="J5" s="1173" t="s">
        <v>1020</v>
      </c>
      <c r="K5" s="1613"/>
    </row>
    <row r="6" spans="1:11" ht="18.75" customHeight="1" x14ac:dyDescent="0.2">
      <c r="A6" s="540">
        <v>758</v>
      </c>
      <c r="B6" s="541"/>
      <c r="C6" s="541"/>
      <c r="D6" s="542" t="s">
        <v>391</v>
      </c>
      <c r="E6" s="543">
        <f t="shared" ref="E6:F7" si="0">E7</f>
        <v>60092.62</v>
      </c>
      <c r="F6" s="544">
        <f t="shared" si="0"/>
        <v>60092.62</v>
      </c>
      <c r="G6" s="817">
        <f t="shared" ref="G6:G11" si="1">F6/E6</f>
        <v>1</v>
      </c>
      <c r="H6" s="545"/>
      <c r="I6" s="546"/>
      <c r="J6" s="836"/>
      <c r="K6" s="1614">
        <f>F8-E8</f>
        <v>0</v>
      </c>
    </row>
    <row r="7" spans="1:11" x14ac:dyDescent="0.2">
      <c r="A7" s="547"/>
      <c r="B7" s="548">
        <v>75814</v>
      </c>
      <c r="C7" s="548"/>
      <c r="D7" s="549" t="s">
        <v>392</v>
      </c>
      <c r="E7" s="550">
        <f t="shared" si="0"/>
        <v>60092.62</v>
      </c>
      <c r="F7" s="550">
        <f t="shared" si="0"/>
        <v>60092.62</v>
      </c>
      <c r="G7" s="818">
        <f t="shared" si="1"/>
        <v>1</v>
      </c>
      <c r="H7" s="551"/>
      <c r="I7" s="552"/>
      <c r="J7" s="837"/>
      <c r="K7" s="1614"/>
    </row>
    <row r="8" spans="1:11" ht="36" x14ac:dyDescent="0.2">
      <c r="A8" s="553"/>
      <c r="B8" s="554"/>
      <c r="C8" s="555">
        <v>2030</v>
      </c>
      <c r="D8" s="556" t="s">
        <v>393</v>
      </c>
      <c r="E8" s="557">
        <v>60092.62</v>
      </c>
      <c r="F8" s="557">
        <v>60092.62</v>
      </c>
      <c r="G8" s="819">
        <f t="shared" si="1"/>
        <v>1</v>
      </c>
      <c r="H8" s="558"/>
      <c r="I8" s="559"/>
      <c r="J8" s="838"/>
      <c r="K8" s="1615"/>
    </row>
    <row r="9" spans="1:11" x14ac:dyDescent="0.2">
      <c r="A9" s="560">
        <v>801</v>
      </c>
      <c r="B9" s="561"/>
      <c r="C9" s="562"/>
      <c r="D9" s="563" t="s">
        <v>27</v>
      </c>
      <c r="E9" s="564">
        <f t="shared" ref="E9:F9" si="2">E10+E13</f>
        <v>769477</v>
      </c>
      <c r="F9" s="564">
        <f t="shared" si="2"/>
        <v>769477</v>
      </c>
      <c r="G9" s="820">
        <f t="shared" si="1"/>
        <v>1</v>
      </c>
      <c r="H9" s="565">
        <f>H10+H13+H19</f>
        <v>829569.62</v>
      </c>
      <c r="I9" s="564">
        <f t="shared" ref="I9" si="3">I10+I13+I19</f>
        <v>829569.62</v>
      </c>
      <c r="J9" s="839">
        <f>I9/H9</f>
        <v>1</v>
      </c>
      <c r="K9" s="854">
        <f>K10</f>
        <v>0</v>
      </c>
    </row>
    <row r="10" spans="1:11" ht="25.5" x14ac:dyDescent="0.2">
      <c r="A10" s="566"/>
      <c r="B10" s="567">
        <v>80103</v>
      </c>
      <c r="C10" s="568"/>
      <c r="D10" s="569" t="s">
        <v>394</v>
      </c>
      <c r="E10" s="570">
        <f>E11</f>
        <v>204154</v>
      </c>
      <c r="F10" s="570">
        <f>F11</f>
        <v>204154</v>
      </c>
      <c r="G10" s="821">
        <f t="shared" si="1"/>
        <v>1</v>
      </c>
      <c r="H10" s="571">
        <f>H12</f>
        <v>204154</v>
      </c>
      <c r="I10" s="570">
        <f>I12</f>
        <v>204154</v>
      </c>
      <c r="J10" s="840">
        <f>I10/H10</f>
        <v>1</v>
      </c>
      <c r="K10" s="808">
        <f>K11</f>
        <v>0</v>
      </c>
    </row>
    <row r="11" spans="1:11" ht="36" x14ac:dyDescent="0.2">
      <c r="A11" s="566"/>
      <c r="B11" s="572"/>
      <c r="C11" s="555">
        <v>2030</v>
      </c>
      <c r="D11" s="556" t="s">
        <v>393</v>
      </c>
      <c r="E11" s="573">
        <v>204154</v>
      </c>
      <c r="F11" s="573">
        <v>204154</v>
      </c>
      <c r="G11" s="822">
        <f t="shared" si="1"/>
        <v>1</v>
      </c>
      <c r="H11" s="574"/>
      <c r="I11" s="575"/>
      <c r="J11" s="841"/>
      <c r="K11" s="855">
        <f>F11-E11</f>
        <v>0</v>
      </c>
    </row>
    <row r="12" spans="1:11" x14ac:dyDescent="0.2">
      <c r="A12" s="566"/>
      <c r="B12" s="572"/>
      <c r="C12" s="572">
        <v>4010</v>
      </c>
      <c r="D12" s="55" t="s">
        <v>11</v>
      </c>
      <c r="E12" s="576"/>
      <c r="F12" s="575"/>
      <c r="G12" s="823"/>
      <c r="H12" s="577">
        <v>204154</v>
      </c>
      <c r="I12" s="573">
        <v>204154</v>
      </c>
      <c r="J12" s="842">
        <f>I12/H12</f>
        <v>1</v>
      </c>
      <c r="K12" s="855"/>
    </row>
    <row r="13" spans="1:11" x14ac:dyDescent="0.2">
      <c r="A13" s="566"/>
      <c r="B13" s="567">
        <v>80104</v>
      </c>
      <c r="C13" s="568"/>
      <c r="D13" s="578" t="s">
        <v>64</v>
      </c>
      <c r="E13" s="570">
        <f>E14</f>
        <v>565323</v>
      </c>
      <c r="F13" s="570">
        <f>F14</f>
        <v>565323</v>
      </c>
      <c r="G13" s="821">
        <f>F13/E13</f>
        <v>1</v>
      </c>
      <c r="H13" s="579">
        <f>SUM(H15:H18)</f>
        <v>580415.62</v>
      </c>
      <c r="I13" s="570">
        <f>SUM(I15:I18)</f>
        <v>580415.62</v>
      </c>
      <c r="J13" s="840">
        <f>I13/H13</f>
        <v>1</v>
      </c>
      <c r="K13" s="808"/>
    </row>
    <row r="14" spans="1:11" ht="36" x14ac:dyDescent="0.2">
      <c r="A14" s="566"/>
      <c r="B14" s="572"/>
      <c r="C14" s="555">
        <v>2030</v>
      </c>
      <c r="D14" s="556" t="s">
        <v>393</v>
      </c>
      <c r="E14" s="573">
        <v>565323</v>
      </c>
      <c r="F14" s="573">
        <v>565323</v>
      </c>
      <c r="G14" s="822">
        <f>F14/E14</f>
        <v>1</v>
      </c>
      <c r="H14" s="580"/>
      <c r="I14" s="576"/>
      <c r="J14" s="843"/>
      <c r="K14" s="855">
        <f>F14-E14</f>
        <v>0</v>
      </c>
    </row>
    <row r="15" spans="1:11" ht="51" x14ac:dyDescent="0.2">
      <c r="A15" s="566"/>
      <c r="B15" s="572"/>
      <c r="C15" s="555">
        <v>2310</v>
      </c>
      <c r="D15" s="581" t="s">
        <v>395</v>
      </c>
      <c r="E15" s="582"/>
      <c r="F15" s="582"/>
      <c r="G15" s="824"/>
      <c r="H15" s="583">
        <v>15092.62</v>
      </c>
      <c r="I15" s="584">
        <v>15092.62</v>
      </c>
      <c r="J15" s="846">
        <f>I15/H15</f>
        <v>1</v>
      </c>
      <c r="K15" s="855"/>
    </row>
    <row r="16" spans="1:11" x14ac:dyDescent="0.2">
      <c r="A16" s="566"/>
      <c r="B16" s="572"/>
      <c r="C16" s="572">
        <v>4010</v>
      </c>
      <c r="D16" s="23" t="s">
        <v>11</v>
      </c>
      <c r="E16" s="576"/>
      <c r="F16" s="576"/>
      <c r="G16" s="825"/>
      <c r="H16" s="577">
        <v>474500</v>
      </c>
      <c r="I16" s="573">
        <v>474500</v>
      </c>
      <c r="J16" s="844">
        <f>I16/H16</f>
        <v>1</v>
      </c>
      <c r="K16" s="855"/>
    </row>
    <row r="17" spans="1:11" x14ac:dyDescent="0.2">
      <c r="A17" s="566"/>
      <c r="B17" s="572"/>
      <c r="C17" s="555">
        <v>4110</v>
      </c>
      <c r="D17" s="23" t="s">
        <v>12</v>
      </c>
      <c r="E17" s="576"/>
      <c r="F17" s="576"/>
      <c r="G17" s="825"/>
      <c r="H17" s="577">
        <v>82223</v>
      </c>
      <c r="I17" s="573">
        <v>82223</v>
      </c>
      <c r="J17" s="844">
        <f t="shared" ref="J17:J18" si="4">I17/H17</f>
        <v>1</v>
      </c>
      <c r="K17" s="855"/>
    </row>
    <row r="18" spans="1:11" x14ac:dyDescent="0.2">
      <c r="A18" s="566"/>
      <c r="B18" s="572"/>
      <c r="C18" s="572">
        <v>4120</v>
      </c>
      <c r="D18" s="75" t="s">
        <v>13</v>
      </c>
      <c r="E18" s="576"/>
      <c r="F18" s="576"/>
      <c r="G18" s="826"/>
      <c r="H18" s="577">
        <v>8600</v>
      </c>
      <c r="I18" s="573">
        <v>8600</v>
      </c>
      <c r="J18" s="844">
        <f t="shared" si="4"/>
        <v>1</v>
      </c>
      <c r="K18" s="855"/>
    </row>
    <row r="19" spans="1:11" x14ac:dyDescent="0.2">
      <c r="A19" s="585"/>
      <c r="B19" s="548">
        <v>80113</v>
      </c>
      <c r="C19" s="548"/>
      <c r="D19" s="549" t="s">
        <v>396</v>
      </c>
      <c r="E19" s="586"/>
      <c r="F19" s="586"/>
      <c r="G19" s="827"/>
      <c r="H19" s="587">
        <f>H20</f>
        <v>45000</v>
      </c>
      <c r="I19" s="550">
        <f>I20</f>
        <v>45000</v>
      </c>
      <c r="J19" s="845">
        <f>I19/H19</f>
        <v>1</v>
      </c>
      <c r="K19" s="853"/>
    </row>
    <row r="20" spans="1:11" x14ac:dyDescent="0.2">
      <c r="A20" s="585"/>
      <c r="B20" s="555"/>
      <c r="C20" s="555">
        <v>4300</v>
      </c>
      <c r="D20" s="581" t="s">
        <v>15</v>
      </c>
      <c r="E20" s="588"/>
      <c r="F20" s="588"/>
      <c r="G20" s="828"/>
      <c r="H20" s="583">
        <v>45000</v>
      </c>
      <c r="I20" s="589">
        <v>45000</v>
      </c>
      <c r="J20" s="846">
        <f>I20/H20</f>
        <v>1</v>
      </c>
      <c r="K20" s="855"/>
    </row>
    <row r="21" spans="1:11" ht="21.75" customHeight="1" x14ac:dyDescent="0.2">
      <c r="A21" s="590">
        <v>852</v>
      </c>
      <c r="B21" s="591"/>
      <c r="C21" s="591"/>
      <c r="D21" s="592" t="s">
        <v>30</v>
      </c>
      <c r="E21" s="38">
        <f>E27+E30+E33+E36+E49+E22</f>
        <v>773357</v>
      </c>
      <c r="F21" s="38">
        <f t="shared" ref="F21:I21" si="5">F27+F30+F33+F36+F49+F22</f>
        <v>768968.19</v>
      </c>
      <c r="G21" s="829">
        <f>F21/E21</f>
        <v>0.99432498833009841</v>
      </c>
      <c r="H21" s="593">
        <f t="shared" si="5"/>
        <v>773357</v>
      </c>
      <c r="I21" s="38">
        <f t="shared" si="5"/>
        <v>768968.19</v>
      </c>
      <c r="J21" s="789">
        <f>I21/H21</f>
        <v>0.99432498833009841</v>
      </c>
      <c r="K21" s="805">
        <f>K22+K27+K30+K33+K36+K49</f>
        <v>4388.8099999999977</v>
      </c>
    </row>
    <row r="22" spans="1:11" ht="15.75" x14ac:dyDescent="0.2">
      <c r="A22" s="20"/>
      <c r="B22" s="594">
        <v>85206</v>
      </c>
      <c r="C22" s="16"/>
      <c r="D22" s="17"/>
      <c r="E22" s="72">
        <f>E23</f>
        <v>53973</v>
      </c>
      <c r="F22" s="595">
        <f>F23</f>
        <v>49713.33</v>
      </c>
      <c r="G22" s="830">
        <f>F22/E22</f>
        <v>0.92107776110277362</v>
      </c>
      <c r="H22" s="596">
        <f>SUM(H24:H26)</f>
        <v>53972.999999999993</v>
      </c>
      <c r="I22" s="595">
        <f>SUM(I24:I26)</f>
        <v>49713.33</v>
      </c>
      <c r="J22" s="1174">
        <f>I22/H22</f>
        <v>0.92107776110277373</v>
      </c>
      <c r="K22" s="1177">
        <f>K23</f>
        <v>4259.6699999999983</v>
      </c>
    </row>
    <row r="23" spans="1:11" ht="36" x14ac:dyDescent="0.2">
      <c r="A23" s="20"/>
      <c r="B23" s="21"/>
      <c r="C23" s="22">
        <v>2030</v>
      </c>
      <c r="D23" s="23" t="s">
        <v>393</v>
      </c>
      <c r="E23" s="24">
        <v>53973</v>
      </c>
      <c r="F23" s="24">
        <v>49713.33</v>
      </c>
      <c r="G23" s="831">
        <f>F23/E23</f>
        <v>0.92107776110277362</v>
      </c>
      <c r="H23" s="25"/>
      <c r="I23" s="597"/>
      <c r="J23" s="859"/>
      <c r="K23" s="858">
        <f>E23-F23</f>
        <v>4259.6699999999983</v>
      </c>
    </row>
    <row r="24" spans="1:11" ht="15.75" x14ac:dyDescent="0.2">
      <c r="A24" s="20"/>
      <c r="B24" s="27"/>
      <c r="C24" s="22">
        <v>4010</v>
      </c>
      <c r="D24" s="23" t="s">
        <v>11</v>
      </c>
      <c r="E24" s="28"/>
      <c r="F24" s="28"/>
      <c r="G24" s="832"/>
      <c r="H24" s="25">
        <v>45101.53</v>
      </c>
      <c r="I24" s="30">
        <v>41804.51</v>
      </c>
      <c r="J24" s="849">
        <f>I24/H24</f>
        <v>0.9268978236436769</v>
      </c>
      <c r="K24" s="855"/>
    </row>
    <row r="25" spans="1:11" ht="15.75" x14ac:dyDescent="0.2">
      <c r="A25" s="73"/>
      <c r="B25" s="27"/>
      <c r="C25" s="22">
        <v>4110</v>
      </c>
      <c r="D25" s="23" t="s">
        <v>12</v>
      </c>
      <c r="E25" s="28"/>
      <c r="F25" s="28"/>
      <c r="G25" s="832"/>
      <c r="H25" s="25">
        <v>7766.48</v>
      </c>
      <c r="I25" s="30">
        <v>6923.73</v>
      </c>
      <c r="J25" s="849">
        <f t="shared" ref="J25:J26" si="6">I25/H25</f>
        <v>0.89148880831470623</v>
      </c>
      <c r="K25" s="855"/>
    </row>
    <row r="26" spans="1:11" ht="15.75" x14ac:dyDescent="0.2">
      <c r="A26" s="20"/>
      <c r="B26" s="27"/>
      <c r="C26" s="74">
        <v>4120</v>
      </c>
      <c r="D26" s="75" t="s">
        <v>13</v>
      </c>
      <c r="E26" s="24"/>
      <c r="F26" s="24"/>
      <c r="G26" s="831"/>
      <c r="H26" s="598">
        <v>1104.99</v>
      </c>
      <c r="I26" s="30">
        <v>985.09</v>
      </c>
      <c r="J26" s="849">
        <f t="shared" si="6"/>
        <v>0.89149223069892036</v>
      </c>
      <c r="K26" s="855"/>
    </row>
    <row r="27" spans="1:11" ht="89.25" x14ac:dyDescent="0.2">
      <c r="A27" s="20"/>
      <c r="B27" s="77">
        <v>85213</v>
      </c>
      <c r="C27" s="16"/>
      <c r="D27" s="17" t="s">
        <v>39</v>
      </c>
      <c r="E27" s="72">
        <f>E28</f>
        <v>22920</v>
      </c>
      <c r="F27" s="595">
        <f>F28</f>
        <v>22790.86</v>
      </c>
      <c r="G27" s="830">
        <f>F27/E27</f>
        <v>0.9943656195462478</v>
      </c>
      <c r="H27" s="596">
        <f>H29</f>
        <v>22920</v>
      </c>
      <c r="I27" s="595">
        <f>I29</f>
        <v>22790.86</v>
      </c>
      <c r="J27" s="847">
        <f>I27/H27</f>
        <v>0.9943656195462478</v>
      </c>
      <c r="K27" s="809">
        <f>K28</f>
        <v>129.13999999999942</v>
      </c>
    </row>
    <row r="28" spans="1:11" ht="43.5" customHeight="1" x14ac:dyDescent="0.2">
      <c r="A28" s="20"/>
      <c r="B28" s="21"/>
      <c r="C28" s="22">
        <v>2030</v>
      </c>
      <c r="D28" s="23" t="s">
        <v>393</v>
      </c>
      <c r="E28" s="24">
        <v>22920</v>
      </c>
      <c r="F28" s="24">
        <v>22790.86</v>
      </c>
      <c r="G28" s="831">
        <f>F28/E28</f>
        <v>0.9943656195462478</v>
      </c>
      <c r="H28" s="25"/>
      <c r="I28" s="597"/>
      <c r="J28" s="848"/>
      <c r="K28" s="855">
        <f>E28-F28</f>
        <v>129.13999999999942</v>
      </c>
    </row>
    <row r="29" spans="1:11" ht="15.75" x14ac:dyDescent="0.2">
      <c r="A29" s="20"/>
      <c r="B29" s="82"/>
      <c r="C29" s="22">
        <v>4130</v>
      </c>
      <c r="D29" s="23" t="s">
        <v>40</v>
      </c>
      <c r="E29" s="24"/>
      <c r="F29" s="24"/>
      <c r="G29" s="831"/>
      <c r="H29" s="25">
        <v>22920</v>
      </c>
      <c r="I29" s="30">
        <v>22790.86</v>
      </c>
      <c r="J29" s="849">
        <f>I29/H29</f>
        <v>0.9943656195462478</v>
      </c>
      <c r="K29" s="855"/>
    </row>
    <row r="30" spans="1:11" ht="25.5" x14ac:dyDescent="0.2">
      <c r="A30" s="20"/>
      <c r="B30" s="77">
        <v>85214</v>
      </c>
      <c r="C30" s="78"/>
      <c r="D30" s="79" t="s">
        <v>397</v>
      </c>
      <c r="E30" s="81">
        <f>E31</f>
        <v>173038</v>
      </c>
      <c r="F30" s="599">
        <f>F31</f>
        <v>173038</v>
      </c>
      <c r="G30" s="833">
        <f>F30/E30</f>
        <v>1</v>
      </c>
      <c r="H30" s="600">
        <f>H32</f>
        <v>173038</v>
      </c>
      <c r="I30" s="599">
        <f>I32</f>
        <v>173038</v>
      </c>
      <c r="J30" s="850">
        <f>I30/H30</f>
        <v>1</v>
      </c>
      <c r="K30" s="810">
        <f>K31</f>
        <v>0</v>
      </c>
    </row>
    <row r="31" spans="1:11" ht="45.75" customHeight="1" x14ac:dyDescent="0.2">
      <c r="A31" s="20"/>
      <c r="B31" s="21"/>
      <c r="C31" s="22">
        <v>2030</v>
      </c>
      <c r="D31" s="23" t="s">
        <v>393</v>
      </c>
      <c r="E31" s="24">
        <v>173038</v>
      </c>
      <c r="F31" s="24">
        <v>173038</v>
      </c>
      <c r="G31" s="831">
        <f>F31/E31</f>
        <v>1</v>
      </c>
      <c r="H31" s="25"/>
      <c r="I31" s="597"/>
      <c r="J31" s="848"/>
      <c r="K31" s="855">
        <f>E31-F31</f>
        <v>0</v>
      </c>
    </row>
    <row r="32" spans="1:11" ht="15.75" x14ac:dyDescent="0.2">
      <c r="A32" s="20"/>
      <c r="B32" s="82"/>
      <c r="C32" s="22">
        <v>3110</v>
      </c>
      <c r="D32" s="23" t="s">
        <v>32</v>
      </c>
      <c r="E32" s="24"/>
      <c r="F32" s="24"/>
      <c r="G32" s="831"/>
      <c r="H32" s="25">
        <v>173038</v>
      </c>
      <c r="I32" s="30">
        <v>173038</v>
      </c>
      <c r="J32" s="849">
        <f>I32/H32</f>
        <v>1</v>
      </c>
      <c r="K32" s="855"/>
    </row>
    <row r="33" spans="1:11" ht="15.75" x14ac:dyDescent="0.2">
      <c r="A33" s="20"/>
      <c r="B33" s="39">
        <v>85216</v>
      </c>
      <c r="C33" s="16"/>
      <c r="D33" s="17" t="s">
        <v>398</v>
      </c>
      <c r="E33" s="601">
        <f>SUM(E34:E34)</f>
        <v>257593</v>
      </c>
      <c r="F33" s="602">
        <f>SUM(F34:F34)</f>
        <v>257593</v>
      </c>
      <c r="G33" s="834">
        <f>F33/E33</f>
        <v>1</v>
      </c>
      <c r="H33" s="603">
        <f>H35</f>
        <v>257593</v>
      </c>
      <c r="I33" s="602">
        <f>I35</f>
        <v>257593</v>
      </c>
      <c r="J33" s="851">
        <f>I33/H33</f>
        <v>1</v>
      </c>
      <c r="K33" s="856">
        <f>K34</f>
        <v>0</v>
      </c>
    </row>
    <row r="34" spans="1:11" ht="41.25" customHeight="1" x14ac:dyDescent="0.2">
      <c r="A34" s="20"/>
      <c r="B34" s="21"/>
      <c r="C34" s="22">
        <v>2030</v>
      </c>
      <c r="D34" s="23" t="s">
        <v>393</v>
      </c>
      <c r="E34" s="24">
        <v>257593</v>
      </c>
      <c r="F34" s="24">
        <v>257593</v>
      </c>
      <c r="G34" s="831">
        <f>F34/E34</f>
        <v>1</v>
      </c>
      <c r="H34" s="25"/>
      <c r="I34" s="597"/>
      <c r="J34" s="848"/>
      <c r="K34" s="855">
        <f>E34-F34</f>
        <v>0</v>
      </c>
    </row>
    <row r="35" spans="1:11" ht="15.75" x14ac:dyDescent="0.2">
      <c r="A35" s="20"/>
      <c r="B35" s="27"/>
      <c r="C35" s="22">
        <v>3110</v>
      </c>
      <c r="D35" s="23" t="s">
        <v>32</v>
      </c>
      <c r="E35" s="24"/>
      <c r="F35" s="24"/>
      <c r="G35" s="831"/>
      <c r="H35" s="25">
        <v>257593</v>
      </c>
      <c r="I35" s="30">
        <v>257593</v>
      </c>
      <c r="J35" s="849">
        <f>I35/H35</f>
        <v>1</v>
      </c>
      <c r="K35" s="855"/>
    </row>
    <row r="36" spans="1:11" ht="15.75" x14ac:dyDescent="0.2">
      <c r="A36" s="20"/>
      <c r="B36" s="77">
        <v>85219</v>
      </c>
      <c r="C36" s="16"/>
      <c r="D36" s="17" t="s">
        <v>399</v>
      </c>
      <c r="E36" s="601">
        <f>E37</f>
        <v>113433</v>
      </c>
      <c r="F36" s="602">
        <f>F37</f>
        <v>113433</v>
      </c>
      <c r="G36" s="834">
        <f>F36/E36</f>
        <v>1</v>
      </c>
      <c r="H36" s="603">
        <f>SUM(H38:H48)</f>
        <v>113433</v>
      </c>
      <c r="I36" s="602">
        <f>SUM(I38:I48)</f>
        <v>113433</v>
      </c>
      <c r="J36" s="851">
        <f>I36/H36</f>
        <v>1</v>
      </c>
      <c r="K36" s="856">
        <f>K37</f>
        <v>0</v>
      </c>
    </row>
    <row r="37" spans="1:11" ht="49.5" customHeight="1" x14ac:dyDescent="0.2">
      <c r="A37" s="20"/>
      <c r="B37" s="21"/>
      <c r="C37" s="22">
        <v>2030</v>
      </c>
      <c r="D37" s="23" t="s">
        <v>393</v>
      </c>
      <c r="E37" s="24">
        <v>113433</v>
      </c>
      <c r="F37" s="24">
        <v>113433</v>
      </c>
      <c r="G37" s="831">
        <f>F37/E37</f>
        <v>1</v>
      </c>
      <c r="H37" s="25"/>
      <c r="I37" s="604"/>
      <c r="J37" s="849"/>
      <c r="K37" s="855">
        <f>E37-F37</f>
        <v>0</v>
      </c>
    </row>
    <row r="38" spans="1:11" ht="24" x14ac:dyDescent="0.2">
      <c r="A38" s="20"/>
      <c r="B38" s="27"/>
      <c r="C38" s="22">
        <v>3020</v>
      </c>
      <c r="D38" s="23" t="s">
        <v>400</v>
      </c>
      <c r="E38" s="28"/>
      <c r="F38" s="28"/>
      <c r="G38" s="832"/>
      <c r="H38" s="25">
        <v>900</v>
      </c>
      <c r="I38" s="30">
        <v>900</v>
      </c>
      <c r="J38" s="849">
        <f>I38/H38</f>
        <v>1</v>
      </c>
      <c r="K38" s="855"/>
    </row>
    <row r="39" spans="1:11" ht="15.75" x14ac:dyDescent="0.2">
      <c r="A39" s="20"/>
      <c r="B39" s="27"/>
      <c r="C39" s="22">
        <v>4010</v>
      </c>
      <c r="D39" s="23" t="s">
        <v>11</v>
      </c>
      <c r="E39" s="28"/>
      <c r="F39" s="28"/>
      <c r="G39" s="832"/>
      <c r="H39" s="25">
        <v>60653</v>
      </c>
      <c r="I39" s="30">
        <v>60653</v>
      </c>
      <c r="J39" s="849">
        <f t="shared" ref="J39:J48" si="7">I39/H39</f>
        <v>1</v>
      </c>
      <c r="K39" s="855"/>
    </row>
    <row r="40" spans="1:11" ht="15.75" x14ac:dyDescent="0.2">
      <c r="A40" s="73"/>
      <c r="B40" s="27"/>
      <c r="C40" s="22">
        <v>4040</v>
      </c>
      <c r="D40" s="23" t="s">
        <v>21</v>
      </c>
      <c r="E40" s="28"/>
      <c r="F40" s="28"/>
      <c r="G40" s="832"/>
      <c r="H40" s="25">
        <v>15419</v>
      </c>
      <c r="I40" s="30">
        <v>15419</v>
      </c>
      <c r="J40" s="849">
        <f t="shared" si="7"/>
        <v>1</v>
      </c>
      <c r="K40" s="855"/>
    </row>
    <row r="41" spans="1:11" ht="15.75" x14ac:dyDescent="0.2">
      <c r="A41" s="73"/>
      <c r="B41" s="27"/>
      <c r="C41" s="22">
        <v>4110</v>
      </c>
      <c r="D41" s="23" t="s">
        <v>12</v>
      </c>
      <c r="E41" s="28"/>
      <c r="F41" s="28"/>
      <c r="G41" s="832"/>
      <c r="H41" s="25">
        <v>13100</v>
      </c>
      <c r="I41" s="30">
        <v>13100</v>
      </c>
      <c r="J41" s="849">
        <f t="shared" si="7"/>
        <v>1</v>
      </c>
      <c r="K41" s="855"/>
    </row>
    <row r="42" spans="1:11" ht="15.75" x14ac:dyDescent="0.2">
      <c r="A42" s="20"/>
      <c r="B42" s="27"/>
      <c r="C42" s="74">
        <v>4120</v>
      </c>
      <c r="D42" s="75" t="s">
        <v>13</v>
      </c>
      <c r="E42" s="28"/>
      <c r="F42" s="28"/>
      <c r="G42" s="832"/>
      <c r="H42" s="598">
        <v>1864</v>
      </c>
      <c r="I42" s="30">
        <v>1864</v>
      </c>
      <c r="J42" s="849">
        <f t="shared" si="7"/>
        <v>1</v>
      </c>
      <c r="K42" s="855"/>
    </row>
    <row r="43" spans="1:11" ht="15.75" x14ac:dyDescent="0.2">
      <c r="A43" s="20"/>
      <c r="B43" s="27"/>
      <c r="C43" s="22">
        <v>4210</v>
      </c>
      <c r="D43" s="23" t="s">
        <v>14</v>
      </c>
      <c r="E43" s="28"/>
      <c r="F43" s="28"/>
      <c r="G43" s="832"/>
      <c r="H43" s="25">
        <v>857</v>
      </c>
      <c r="I43" s="30">
        <v>857</v>
      </c>
      <c r="J43" s="849">
        <f t="shared" si="7"/>
        <v>1</v>
      </c>
      <c r="K43" s="855"/>
    </row>
    <row r="44" spans="1:11" ht="15.75" x14ac:dyDescent="0.2">
      <c r="A44" s="20"/>
      <c r="B44" s="27"/>
      <c r="C44" s="22">
        <v>4260</v>
      </c>
      <c r="D44" s="23" t="s">
        <v>291</v>
      </c>
      <c r="E44" s="28"/>
      <c r="F44" s="28"/>
      <c r="G44" s="832"/>
      <c r="H44" s="25">
        <v>1000</v>
      </c>
      <c r="I44" s="30">
        <v>1000</v>
      </c>
      <c r="J44" s="849">
        <f t="shared" si="7"/>
        <v>1</v>
      </c>
      <c r="K44" s="855"/>
    </row>
    <row r="45" spans="1:11" ht="15.75" x14ac:dyDescent="0.2">
      <c r="A45" s="20"/>
      <c r="B45" s="27"/>
      <c r="C45" s="22">
        <v>4300</v>
      </c>
      <c r="D45" s="23" t="s">
        <v>15</v>
      </c>
      <c r="E45" s="28"/>
      <c r="F45" s="28"/>
      <c r="G45" s="832"/>
      <c r="H45" s="25">
        <v>5238</v>
      </c>
      <c r="I45" s="30">
        <v>5238</v>
      </c>
      <c r="J45" s="849">
        <f t="shared" si="7"/>
        <v>1</v>
      </c>
      <c r="K45" s="855"/>
    </row>
    <row r="46" spans="1:11" ht="24" x14ac:dyDescent="0.2">
      <c r="A46" s="20"/>
      <c r="B46" s="27"/>
      <c r="C46" s="22">
        <v>4400</v>
      </c>
      <c r="D46" s="23" t="s">
        <v>401</v>
      </c>
      <c r="E46" s="28"/>
      <c r="F46" s="28"/>
      <c r="G46" s="832"/>
      <c r="H46" s="25">
        <v>3542</v>
      </c>
      <c r="I46" s="30">
        <v>3542</v>
      </c>
      <c r="J46" s="849">
        <f t="shared" si="7"/>
        <v>1</v>
      </c>
      <c r="K46" s="855"/>
    </row>
    <row r="47" spans="1:11" ht="24" x14ac:dyDescent="0.2">
      <c r="A47" s="20"/>
      <c r="B47" s="27"/>
      <c r="C47" s="22">
        <v>4440</v>
      </c>
      <c r="D47" s="23" t="s">
        <v>36</v>
      </c>
      <c r="E47" s="28"/>
      <c r="F47" s="28"/>
      <c r="G47" s="832"/>
      <c r="H47" s="25">
        <v>10360</v>
      </c>
      <c r="I47" s="30">
        <v>10360</v>
      </c>
      <c r="J47" s="849">
        <f t="shared" si="7"/>
        <v>1</v>
      </c>
      <c r="K47" s="855"/>
    </row>
    <row r="48" spans="1:11" ht="24" x14ac:dyDescent="0.2">
      <c r="A48" s="20"/>
      <c r="B48" s="82"/>
      <c r="C48" s="22">
        <v>4700</v>
      </c>
      <c r="D48" s="23" t="s">
        <v>18</v>
      </c>
      <c r="E48" s="24"/>
      <c r="F48" s="24"/>
      <c r="G48" s="831"/>
      <c r="H48" s="25">
        <v>500</v>
      </c>
      <c r="I48" s="30">
        <v>500</v>
      </c>
      <c r="J48" s="849">
        <f t="shared" si="7"/>
        <v>1</v>
      </c>
      <c r="K48" s="855"/>
    </row>
    <row r="49" spans="1:11" ht="15.75" x14ac:dyDescent="0.2">
      <c r="A49" s="20"/>
      <c r="B49" s="39">
        <v>85295</v>
      </c>
      <c r="C49" s="16"/>
      <c r="D49" s="17" t="s">
        <v>9</v>
      </c>
      <c r="E49" s="601">
        <f>SUM(E50:E50)</f>
        <v>152400</v>
      </c>
      <c r="F49" s="602">
        <f>SUM(F50:F50)</f>
        <v>152400</v>
      </c>
      <c r="G49" s="834">
        <f>F49/E49</f>
        <v>1</v>
      </c>
      <c r="H49" s="603">
        <f>H51</f>
        <v>152400</v>
      </c>
      <c r="I49" s="602">
        <f>I51</f>
        <v>152400</v>
      </c>
      <c r="J49" s="851">
        <f>I49/H49</f>
        <v>1</v>
      </c>
      <c r="K49" s="856">
        <f>K50</f>
        <v>0</v>
      </c>
    </row>
    <row r="50" spans="1:11" ht="36" x14ac:dyDescent="0.2">
      <c r="A50" s="20"/>
      <c r="B50" s="21"/>
      <c r="C50" s="22">
        <v>2030</v>
      </c>
      <c r="D50" s="23" t="s">
        <v>393</v>
      </c>
      <c r="E50" s="24">
        <v>152400</v>
      </c>
      <c r="F50" s="24">
        <v>152400</v>
      </c>
      <c r="G50" s="831">
        <f>F50/E50</f>
        <v>1</v>
      </c>
      <c r="H50" s="25"/>
      <c r="I50" s="597"/>
      <c r="J50" s="848"/>
      <c r="K50" s="855">
        <f>E50-F50</f>
        <v>0</v>
      </c>
    </row>
    <row r="51" spans="1:11" ht="15.75" x14ac:dyDescent="0.2">
      <c r="A51" s="20"/>
      <c r="B51" s="27"/>
      <c r="C51" s="22">
        <v>3110</v>
      </c>
      <c r="D51" s="23" t="s">
        <v>32</v>
      </c>
      <c r="E51" s="24"/>
      <c r="F51" s="24"/>
      <c r="G51" s="831"/>
      <c r="H51" s="25">
        <v>152400</v>
      </c>
      <c r="I51" s="30">
        <v>152400</v>
      </c>
      <c r="J51" s="849">
        <f>I51/H51</f>
        <v>1</v>
      </c>
      <c r="K51" s="855"/>
    </row>
    <row r="52" spans="1:11" ht="21.75" customHeight="1" x14ac:dyDescent="0.2">
      <c r="A52" s="590">
        <v>854</v>
      </c>
      <c r="B52" s="591"/>
      <c r="C52" s="591"/>
      <c r="D52" s="592" t="s">
        <v>402</v>
      </c>
      <c r="E52" s="38">
        <f t="shared" ref="E52:I52" si="8">E53</f>
        <v>391688</v>
      </c>
      <c r="F52" s="593">
        <f t="shared" si="8"/>
        <v>391688</v>
      </c>
      <c r="G52" s="835">
        <f>F52/E52</f>
        <v>1</v>
      </c>
      <c r="H52" s="605">
        <f t="shared" si="8"/>
        <v>391688</v>
      </c>
      <c r="I52" s="593">
        <f t="shared" si="8"/>
        <v>391688</v>
      </c>
      <c r="J52" s="852">
        <f>I52/H52</f>
        <v>1</v>
      </c>
      <c r="K52" s="805">
        <f>K53</f>
        <v>0</v>
      </c>
    </row>
    <row r="53" spans="1:11" ht="15.75" x14ac:dyDescent="0.2">
      <c r="A53" s="20"/>
      <c r="B53" s="594">
        <v>85415</v>
      </c>
      <c r="C53" s="16"/>
      <c r="D53" s="17" t="s">
        <v>403</v>
      </c>
      <c r="E53" s="72">
        <f>E54</f>
        <v>391688</v>
      </c>
      <c r="F53" s="595">
        <f>F54</f>
        <v>391688</v>
      </c>
      <c r="G53" s="830">
        <f>F53/E53</f>
        <v>1</v>
      </c>
      <c r="H53" s="596">
        <f>H55</f>
        <v>391688</v>
      </c>
      <c r="I53" s="595">
        <f>I55</f>
        <v>391688</v>
      </c>
      <c r="J53" s="847">
        <f>I53/H53</f>
        <v>1</v>
      </c>
      <c r="K53" s="809">
        <f>K54</f>
        <v>0</v>
      </c>
    </row>
    <row r="54" spans="1:11" ht="36" x14ac:dyDescent="0.2">
      <c r="A54" s="20"/>
      <c r="B54" s="21"/>
      <c r="C54" s="22">
        <v>2030</v>
      </c>
      <c r="D54" s="23" t="s">
        <v>393</v>
      </c>
      <c r="E54" s="24">
        <v>391688</v>
      </c>
      <c r="F54" s="24">
        <v>391688</v>
      </c>
      <c r="G54" s="831">
        <f>F54/E54</f>
        <v>1</v>
      </c>
      <c r="H54" s="25"/>
      <c r="I54" s="597"/>
      <c r="J54" s="848"/>
      <c r="K54" s="855">
        <f>E54-F54</f>
        <v>0</v>
      </c>
    </row>
    <row r="55" spans="1:11" ht="16.5" thickBot="1" x14ac:dyDescent="0.25">
      <c r="A55" s="20"/>
      <c r="B55" s="82"/>
      <c r="C55" s="22">
        <v>3240</v>
      </c>
      <c r="D55" s="23" t="s">
        <v>404</v>
      </c>
      <c r="E55" s="24"/>
      <c r="F55" s="24"/>
      <c r="G55" s="831"/>
      <c r="H55" s="25">
        <v>391688</v>
      </c>
      <c r="I55" s="26">
        <v>391688</v>
      </c>
      <c r="J55" s="849">
        <f>I55/H55</f>
        <v>1</v>
      </c>
      <c r="K55" s="855"/>
    </row>
    <row r="56" spans="1:11" ht="15.75" thickBot="1" x14ac:dyDescent="0.25">
      <c r="A56" s="1175"/>
      <c r="B56" s="1176"/>
      <c r="C56" s="1176"/>
      <c r="D56" s="98" t="s">
        <v>44</v>
      </c>
      <c r="E56" s="99">
        <f>E21+E9+E52+E6</f>
        <v>1994614.62</v>
      </c>
      <c r="F56" s="99">
        <f t="shared" ref="F56:I56" si="9">F21+F9+F52+F6</f>
        <v>1990225.81</v>
      </c>
      <c r="G56" s="782">
        <f>F56/E56</f>
        <v>0.99779967019393445</v>
      </c>
      <c r="H56" s="100">
        <f>H21+H9+H52+H6</f>
        <v>1994614.62</v>
      </c>
      <c r="I56" s="99">
        <f t="shared" si="9"/>
        <v>1990225.81</v>
      </c>
      <c r="J56" s="782">
        <f>I56/H56</f>
        <v>0.99779967019393445</v>
      </c>
      <c r="K56" s="857">
        <f>K52+K21+K9+K6</f>
        <v>4388.8099999999977</v>
      </c>
    </row>
    <row r="58" spans="1:11" x14ac:dyDescent="0.2">
      <c r="K58" s="860"/>
    </row>
  </sheetData>
  <mergeCells count="11">
    <mergeCell ref="K4:K5"/>
    <mergeCell ref="K6:K8"/>
    <mergeCell ref="H4:J4"/>
    <mergeCell ref="G1:J1"/>
    <mergeCell ref="A2:H2"/>
    <mergeCell ref="A3:H3"/>
    <mergeCell ref="A4:A5"/>
    <mergeCell ref="B4:B5"/>
    <mergeCell ref="C4:C5"/>
    <mergeCell ref="D4:D5"/>
    <mergeCell ref="E4:G4"/>
  </mergeCells>
  <pageMargins left="0.78740157480314965" right="0" top="0.94488188976377963" bottom="0.59055118110236227" header="0.39370078740157483" footer="0.23622047244094491"/>
  <pageSetup paperSize="9" orientation="landscape" r:id="rId1"/>
  <headerFooter alignWithMargins="0">
    <oddFooter>Strona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7"/>
  <sheetViews>
    <sheetView topLeftCell="A85" workbookViewId="0">
      <selection activeCell="I86" sqref="I86"/>
    </sheetView>
  </sheetViews>
  <sheetFormatPr defaultRowHeight="12.75" x14ac:dyDescent="0.2"/>
  <cols>
    <col min="1" max="1" width="4.5703125" style="106" customWidth="1"/>
    <col min="2" max="2" width="7.42578125" style="106" customWidth="1"/>
    <col min="3" max="3" width="5.7109375" style="106" customWidth="1"/>
    <col min="4" max="4" width="36.140625" style="106" customWidth="1"/>
    <col min="5" max="5" width="13.140625" style="106" customWidth="1"/>
    <col min="6" max="6" width="13.7109375" style="106" customWidth="1"/>
    <col min="7" max="7" width="9" style="106" customWidth="1"/>
    <col min="8" max="258" width="9.140625" style="106"/>
    <col min="259" max="259" width="5.7109375" style="106" customWidth="1"/>
    <col min="260" max="260" width="36.140625" style="106" customWidth="1"/>
    <col min="261" max="261" width="14" style="106" customWidth="1"/>
    <col min="262" max="262" width="11.85546875" style="106" customWidth="1"/>
    <col min="263" max="263" width="14.7109375" style="106" customWidth="1"/>
    <col min="264" max="514" width="9.140625" style="106"/>
    <col min="515" max="515" width="5.7109375" style="106" customWidth="1"/>
    <col min="516" max="516" width="36.140625" style="106" customWidth="1"/>
    <col min="517" max="517" width="14" style="106" customWidth="1"/>
    <col min="518" max="518" width="11.85546875" style="106" customWidth="1"/>
    <col min="519" max="519" width="14.7109375" style="106" customWidth="1"/>
    <col min="520" max="770" width="9.140625" style="106"/>
    <col min="771" max="771" width="5.7109375" style="106" customWidth="1"/>
    <col min="772" max="772" width="36.140625" style="106" customWidth="1"/>
    <col min="773" max="773" width="14" style="106" customWidth="1"/>
    <col min="774" max="774" width="11.85546875" style="106" customWidth="1"/>
    <col min="775" max="775" width="14.7109375" style="106" customWidth="1"/>
    <col min="776" max="1026" width="9.140625" style="106"/>
    <col min="1027" max="1027" width="5.7109375" style="106" customWidth="1"/>
    <col min="1028" max="1028" width="36.140625" style="106" customWidth="1"/>
    <col min="1029" max="1029" width="14" style="106" customWidth="1"/>
    <col min="1030" max="1030" width="11.85546875" style="106" customWidth="1"/>
    <col min="1031" max="1031" width="14.7109375" style="106" customWidth="1"/>
    <col min="1032" max="1282" width="9.140625" style="106"/>
    <col min="1283" max="1283" width="5.7109375" style="106" customWidth="1"/>
    <col min="1284" max="1284" width="36.140625" style="106" customWidth="1"/>
    <col min="1285" max="1285" width="14" style="106" customWidth="1"/>
    <col min="1286" max="1286" width="11.85546875" style="106" customWidth="1"/>
    <col min="1287" max="1287" width="14.7109375" style="106" customWidth="1"/>
    <col min="1288" max="1538" width="9.140625" style="106"/>
    <col min="1539" max="1539" width="5.7109375" style="106" customWidth="1"/>
    <col min="1540" max="1540" width="36.140625" style="106" customWidth="1"/>
    <col min="1541" max="1541" width="14" style="106" customWidth="1"/>
    <col min="1542" max="1542" width="11.85546875" style="106" customWidth="1"/>
    <col min="1543" max="1543" width="14.7109375" style="106" customWidth="1"/>
    <col min="1544" max="1794" width="9.140625" style="106"/>
    <col min="1795" max="1795" width="5.7109375" style="106" customWidth="1"/>
    <col min="1796" max="1796" width="36.140625" style="106" customWidth="1"/>
    <col min="1797" max="1797" width="14" style="106" customWidth="1"/>
    <col min="1798" max="1798" width="11.85546875" style="106" customWidth="1"/>
    <col min="1799" max="1799" width="14.7109375" style="106" customWidth="1"/>
    <col min="1800" max="2050" width="9.140625" style="106"/>
    <col min="2051" max="2051" width="5.7109375" style="106" customWidth="1"/>
    <col min="2052" max="2052" width="36.140625" style="106" customWidth="1"/>
    <col min="2053" max="2053" width="14" style="106" customWidth="1"/>
    <col min="2054" max="2054" width="11.85546875" style="106" customWidth="1"/>
    <col min="2055" max="2055" width="14.7109375" style="106" customWidth="1"/>
    <col min="2056" max="2306" width="9.140625" style="106"/>
    <col min="2307" max="2307" width="5.7109375" style="106" customWidth="1"/>
    <col min="2308" max="2308" width="36.140625" style="106" customWidth="1"/>
    <col min="2309" max="2309" width="14" style="106" customWidth="1"/>
    <col min="2310" max="2310" width="11.85546875" style="106" customWidth="1"/>
    <col min="2311" max="2311" width="14.7109375" style="106" customWidth="1"/>
    <col min="2312" max="2562" width="9.140625" style="106"/>
    <col min="2563" max="2563" width="5.7109375" style="106" customWidth="1"/>
    <col min="2564" max="2564" width="36.140625" style="106" customWidth="1"/>
    <col min="2565" max="2565" width="14" style="106" customWidth="1"/>
    <col min="2566" max="2566" width="11.85546875" style="106" customWidth="1"/>
    <col min="2567" max="2567" width="14.7109375" style="106" customWidth="1"/>
    <col min="2568" max="2818" width="9.140625" style="106"/>
    <col min="2819" max="2819" width="5.7109375" style="106" customWidth="1"/>
    <col min="2820" max="2820" width="36.140625" style="106" customWidth="1"/>
    <col min="2821" max="2821" width="14" style="106" customWidth="1"/>
    <col min="2822" max="2822" width="11.85546875" style="106" customWidth="1"/>
    <col min="2823" max="2823" width="14.7109375" style="106" customWidth="1"/>
    <col min="2824" max="3074" width="9.140625" style="106"/>
    <col min="3075" max="3075" width="5.7109375" style="106" customWidth="1"/>
    <col min="3076" max="3076" width="36.140625" style="106" customWidth="1"/>
    <col min="3077" max="3077" width="14" style="106" customWidth="1"/>
    <col min="3078" max="3078" width="11.85546875" style="106" customWidth="1"/>
    <col min="3079" max="3079" width="14.7109375" style="106" customWidth="1"/>
    <col min="3080" max="3330" width="9.140625" style="106"/>
    <col min="3331" max="3331" width="5.7109375" style="106" customWidth="1"/>
    <col min="3332" max="3332" width="36.140625" style="106" customWidth="1"/>
    <col min="3333" max="3333" width="14" style="106" customWidth="1"/>
    <col min="3334" max="3334" width="11.85546875" style="106" customWidth="1"/>
    <col min="3335" max="3335" width="14.7109375" style="106" customWidth="1"/>
    <col min="3336" max="3586" width="9.140625" style="106"/>
    <col min="3587" max="3587" width="5.7109375" style="106" customWidth="1"/>
    <col min="3588" max="3588" width="36.140625" style="106" customWidth="1"/>
    <col min="3589" max="3589" width="14" style="106" customWidth="1"/>
    <col min="3590" max="3590" width="11.85546875" style="106" customWidth="1"/>
    <col min="3591" max="3591" width="14.7109375" style="106" customWidth="1"/>
    <col min="3592" max="3842" width="9.140625" style="106"/>
    <col min="3843" max="3843" width="5.7109375" style="106" customWidth="1"/>
    <col min="3844" max="3844" width="36.140625" style="106" customWidth="1"/>
    <col min="3845" max="3845" width="14" style="106" customWidth="1"/>
    <col min="3846" max="3846" width="11.85546875" style="106" customWidth="1"/>
    <col min="3847" max="3847" width="14.7109375" style="106" customWidth="1"/>
    <col min="3848" max="4098" width="9.140625" style="106"/>
    <col min="4099" max="4099" width="5.7109375" style="106" customWidth="1"/>
    <col min="4100" max="4100" width="36.140625" style="106" customWidth="1"/>
    <col min="4101" max="4101" width="14" style="106" customWidth="1"/>
    <col min="4102" max="4102" width="11.85546875" style="106" customWidth="1"/>
    <col min="4103" max="4103" width="14.7109375" style="106" customWidth="1"/>
    <col min="4104" max="4354" width="9.140625" style="106"/>
    <col min="4355" max="4355" width="5.7109375" style="106" customWidth="1"/>
    <col min="4356" max="4356" width="36.140625" style="106" customWidth="1"/>
    <col min="4357" max="4357" width="14" style="106" customWidth="1"/>
    <col min="4358" max="4358" width="11.85546875" style="106" customWidth="1"/>
    <col min="4359" max="4359" width="14.7109375" style="106" customWidth="1"/>
    <col min="4360" max="4610" width="9.140625" style="106"/>
    <col min="4611" max="4611" width="5.7109375" style="106" customWidth="1"/>
    <col min="4612" max="4612" width="36.140625" style="106" customWidth="1"/>
    <col min="4613" max="4613" width="14" style="106" customWidth="1"/>
    <col min="4614" max="4614" width="11.85546875" style="106" customWidth="1"/>
    <col min="4615" max="4615" width="14.7109375" style="106" customWidth="1"/>
    <col min="4616" max="4866" width="9.140625" style="106"/>
    <col min="4867" max="4867" width="5.7109375" style="106" customWidth="1"/>
    <col min="4868" max="4868" width="36.140625" style="106" customWidth="1"/>
    <col min="4869" max="4869" width="14" style="106" customWidth="1"/>
    <col min="4870" max="4870" width="11.85546875" style="106" customWidth="1"/>
    <col min="4871" max="4871" width="14.7109375" style="106" customWidth="1"/>
    <col min="4872" max="5122" width="9.140625" style="106"/>
    <col min="5123" max="5123" width="5.7109375" style="106" customWidth="1"/>
    <col min="5124" max="5124" width="36.140625" style="106" customWidth="1"/>
    <col min="5125" max="5125" width="14" style="106" customWidth="1"/>
    <col min="5126" max="5126" width="11.85546875" style="106" customWidth="1"/>
    <col min="5127" max="5127" width="14.7109375" style="106" customWidth="1"/>
    <col min="5128" max="5378" width="9.140625" style="106"/>
    <col min="5379" max="5379" width="5.7109375" style="106" customWidth="1"/>
    <col min="5380" max="5380" width="36.140625" style="106" customWidth="1"/>
    <col min="5381" max="5381" width="14" style="106" customWidth="1"/>
    <col min="5382" max="5382" width="11.85546875" style="106" customWidth="1"/>
    <col min="5383" max="5383" width="14.7109375" style="106" customWidth="1"/>
    <col min="5384" max="5634" width="9.140625" style="106"/>
    <col min="5635" max="5635" width="5.7109375" style="106" customWidth="1"/>
    <col min="5636" max="5636" width="36.140625" style="106" customWidth="1"/>
    <col min="5637" max="5637" width="14" style="106" customWidth="1"/>
    <col min="5638" max="5638" width="11.85546875" style="106" customWidth="1"/>
    <col min="5639" max="5639" width="14.7109375" style="106" customWidth="1"/>
    <col min="5640" max="5890" width="9.140625" style="106"/>
    <col min="5891" max="5891" width="5.7109375" style="106" customWidth="1"/>
    <col min="5892" max="5892" width="36.140625" style="106" customWidth="1"/>
    <col min="5893" max="5893" width="14" style="106" customWidth="1"/>
    <col min="5894" max="5894" width="11.85546875" style="106" customWidth="1"/>
    <col min="5895" max="5895" width="14.7109375" style="106" customWidth="1"/>
    <col min="5896" max="6146" width="9.140625" style="106"/>
    <col min="6147" max="6147" width="5.7109375" style="106" customWidth="1"/>
    <col min="6148" max="6148" width="36.140625" style="106" customWidth="1"/>
    <col min="6149" max="6149" width="14" style="106" customWidth="1"/>
    <col min="6150" max="6150" width="11.85546875" style="106" customWidth="1"/>
    <col min="6151" max="6151" width="14.7109375" style="106" customWidth="1"/>
    <col min="6152" max="6402" width="9.140625" style="106"/>
    <col min="6403" max="6403" width="5.7109375" style="106" customWidth="1"/>
    <col min="6404" max="6404" width="36.140625" style="106" customWidth="1"/>
    <col min="6405" max="6405" width="14" style="106" customWidth="1"/>
    <col min="6406" max="6406" width="11.85546875" style="106" customWidth="1"/>
    <col min="6407" max="6407" width="14.7109375" style="106" customWidth="1"/>
    <col min="6408" max="6658" width="9.140625" style="106"/>
    <col min="6659" max="6659" width="5.7109375" style="106" customWidth="1"/>
    <col min="6660" max="6660" width="36.140625" style="106" customWidth="1"/>
    <col min="6661" max="6661" width="14" style="106" customWidth="1"/>
    <col min="6662" max="6662" width="11.85546875" style="106" customWidth="1"/>
    <col min="6663" max="6663" width="14.7109375" style="106" customWidth="1"/>
    <col min="6664" max="6914" width="9.140625" style="106"/>
    <col min="6915" max="6915" width="5.7109375" style="106" customWidth="1"/>
    <col min="6916" max="6916" width="36.140625" style="106" customWidth="1"/>
    <col min="6917" max="6917" width="14" style="106" customWidth="1"/>
    <col min="6918" max="6918" width="11.85546875" style="106" customWidth="1"/>
    <col min="6919" max="6919" width="14.7109375" style="106" customWidth="1"/>
    <col min="6920" max="7170" width="9.140625" style="106"/>
    <col min="7171" max="7171" width="5.7109375" style="106" customWidth="1"/>
    <col min="7172" max="7172" width="36.140625" style="106" customWidth="1"/>
    <col min="7173" max="7173" width="14" style="106" customWidth="1"/>
    <col min="7174" max="7174" width="11.85546875" style="106" customWidth="1"/>
    <col min="7175" max="7175" width="14.7109375" style="106" customWidth="1"/>
    <col min="7176" max="7426" width="9.140625" style="106"/>
    <col min="7427" max="7427" width="5.7109375" style="106" customWidth="1"/>
    <col min="7428" max="7428" width="36.140625" style="106" customWidth="1"/>
    <col min="7429" max="7429" width="14" style="106" customWidth="1"/>
    <col min="7430" max="7430" width="11.85546875" style="106" customWidth="1"/>
    <col min="7431" max="7431" width="14.7109375" style="106" customWidth="1"/>
    <col min="7432" max="7682" width="9.140625" style="106"/>
    <col min="7683" max="7683" width="5.7109375" style="106" customWidth="1"/>
    <col min="7684" max="7684" width="36.140625" style="106" customWidth="1"/>
    <col min="7685" max="7685" width="14" style="106" customWidth="1"/>
    <col min="7686" max="7686" width="11.85546875" style="106" customWidth="1"/>
    <col min="7687" max="7687" width="14.7109375" style="106" customWidth="1"/>
    <col min="7688" max="7938" width="9.140625" style="106"/>
    <col min="7939" max="7939" width="5.7109375" style="106" customWidth="1"/>
    <col min="7940" max="7940" width="36.140625" style="106" customWidth="1"/>
    <col min="7941" max="7941" width="14" style="106" customWidth="1"/>
    <col min="7942" max="7942" width="11.85546875" style="106" customWidth="1"/>
    <col min="7943" max="7943" width="14.7109375" style="106" customWidth="1"/>
    <col min="7944" max="8194" width="9.140625" style="106"/>
    <col min="8195" max="8195" width="5.7109375" style="106" customWidth="1"/>
    <col min="8196" max="8196" width="36.140625" style="106" customWidth="1"/>
    <col min="8197" max="8197" width="14" style="106" customWidth="1"/>
    <col min="8198" max="8198" width="11.85546875" style="106" customWidth="1"/>
    <col min="8199" max="8199" width="14.7109375" style="106" customWidth="1"/>
    <col min="8200" max="8450" width="9.140625" style="106"/>
    <col min="8451" max="8451" width="5.7109375" style="106" customWidth="1"/>
    <col min="8452" max="8452" width="36.140625" style="106" customWidth="1"/>
    <col min="8453" max="8453" width="14" style="106" customWidth="1"/>
    <col min="8454" max="8454" width="11.85546875" style="106" customWidth="1"/>
    <col min="8455" max="8455" width="14.7109375" style="106" customWidth="1"/>
    <col min="8456" max="8706" width="9.140625" style="106"/>
    <col min="8707" max="8707" width="5.7109375" style="106" customWidth="1"/>
    <col min="8708" max="8708" width="36.140625" style="106" customWidth="1"/>
    <col min="8709" max="8709" width="14" style="106" customWidth="1"/>
    <col min="8710" max="8710" width="11.85546875" style="106" customWidth="1"/>
    <col min="8711" max="8711" width="14.7109375" style="106" customWidth="1"/>
    <col min="8712" max="8962" width="9.140625" style="106"/>
    <col min="8963" max="8963" width="5.7109375" style="106" customWidth="1"/>
    <col min="8964" max="8964" width="36.140625" style="106" customWidth="1"/>
    <col min="8965" max="8965" width="14" style="106" customWidth="1"/>
    <col min="8966" max="8966" width="11.85546875" style="106" customWidth="1"/>
    <col min="8967" max="8967" width="14.7109375" style="106" customWidth="1"/>
    <col min="8968" max="9218" width="9.140625" style="106"/>
    <col min="9219" max="9219" width="5.7109375" style="106" customWidth="1"/>
    <col min="9220" max="9220" width="36.140625" style="106" customWidth="1"/>
    <col min="9221" max="9221" width="14" style="106" customWidth="1"/>
    <col min="9222" max="9222" width="11.85546875" style="106" customWidth="1"/>
    <col min="9223" max="9223" width="14.7109375" style="106" customWidth="1"/>
    <col min="9224" max="9474" width="9.140625" style="106"/>
    <col min="9475" max="9475" width="5.7109375" style="106" customWidth="1"/>
    <col min="9476" max="9476" width="36.140625" style="106" customWidth="1"/>
    <col min="9477" max="9477" width="14" style="106" customWidth="1"/>
    <col min="9478" max="9478" width="11.85546875" style="106" customWidth="1"/>
    <col min="9479" max="9479" width="14.7109375" style="106" customWidth="1"/>
    <col min="9480" max="9730" width="9.140625" style="106"/>
    <col min="9731" max="9731" width="5.7109375" style="106" customWidth="1"/>
    <col min="9732" max="9732" width="36.140625" style="106" customWidth="1"/>
    <col min="9733" max="9733" width="14" style="106" customWidth="1"/>
    <col min="9734" max="9734" width="11.85546875" style="106" customWidth="1"/>
    <col min="9735" max="9735" width="14.7109375" style="106" customWidth="1"/>
    <col min="9736" max="9986" width="9.140625" style="106"/>
    <col min="9987" max="9987" width="5.7109375" style="106" customWidth="1"/>
    <col min="9988" max="9988" width="36.140625" style="106" customWidth="1"/>
    <col min="9989" max="9989" width="14" style="106" customWidth="1"/>
    <col min="9990" max="9990" width="11.85546875" style="106" customWidth="1"/>
    <col min="9991" max="9991" width="14.7109375" style="106" customWidth="1"/>
    <col min="9992" max="10242" width="9.140625" style="106"/>
    <col min="10243" max="10243" width="5.7109375" style="106" customWidth="1"/>
    <col min="10244" max="10244" width="36.140625" style="106" customWidth="1"/>
    <col min="10245" max="10245" width="14" style="106" customWidth="1"/>
    <col min="10246" max="10246" width="11.85546875" style="106" customWidth="1"/>
    <col min="10247" max="10247" width="14.7109375" style="106" customWidth="1"/>
    <col min="10248" max="10498" width="9.140625" style="106"/>
    <col min="10499" max="10499" width="5.7109375" style="106" customWidth="1"/>
    <col min="10500" max="10500" width="36.140625" style="106" customWidth="1"/>
    <col min="10501" max="10501" width="14" style="106" customWidth="1"/>
    <col min="10502" max="10502" width="11.85546875" style="106" customWidth="1"/>
    <col min="10503" max="10503" width="14.7109375" style="106" customWidth="1"/>
    <col min="10504" max="10754" width="9.140625" style="106"/>
    <col min="10755" max="10755" width="5.7109375" style="106" customWidth="1"/>
    <col min="10756" max="10756" width="36.140625" style="106" customWidth="1"/>
    <col min="10757" max="10757" width="14" style="106" customWidth="1"/>
    <col min="10758" max="10758" width="11.85546875" style="106" customWidth="1"/>
    <col min="10759" max="10759" width="14.7109375" style="106" customWidth="1"/>
    <col min="10760" max="11010" width="9.140625" style="106"/>
    <col min="11011" max="11011" width="5.7109375" style="106" customWidth="1"/>
    <col min="11012" max="11012" width="36.140625" style="106" customWidth="1"/>
    <col min="11013" max="11013" width="14" style="106" customWidth="1"/>
    <col min="11014" max="11014" width="11.85546875" style="106" customWidth="1"/>
    <col min="11015" max="11015" width="14.7109375" style="106" customWidth="1"/>
    <col min="11016" max="11266" width="9.140625" style="106"/>
    <col min="11267" max="11267" width="5.7109375" style="106" customWidth="1"/>
    <col min="11268" max="11268" width="36.140625" style="106" customWidth="1"/>
    <col min="11269" max="11269" width="14" style="106" customWidth="1"/>
    <col min="11270" max="11270" width="11.85546875" style="106" customWidth="1"/>
    <col min="11271" max="11271" width="14.7109375" style="106" customWidth="1"/>
    <col min="11272" max="11522" width="9.140625" style="106"/>
    <col min="11523" max="11523" width="5.7109375" style="106" customWidth="1"/>
    <col min="11524" max="11524" width="36.140625" style="106" customWidth="1"/>
    <col min="11525" max="11525" width="14" style="106" customWidth="1"/>
    <col min="11526" max="11526" width="11.85546875" style="106" customWidth="1"/>
    <col min="11527" max="11527" width="14.7109375" style="106" customWidth="1"/>
    <col min="11528" max="11778" width="9.140625" style="106"/>
    <col min="11779" max="11779" width="5.7109375" style="106" customWidth="1"/>
    <col min="11780" max="11780" width="36.140625" style="106" customWidth="1"/>
    <col min="11781" max="11781" width="14" style="106" customWidth="1"/>
    <col min="11782" max="11782" width="11.85546875" style="106" customWidth="1"/>
    <col min="11783" max="11783" width="14.7109375" style="106" customWidth="1"/>
    <col min="11784" max="12034" width="9.140625" style="106"/>
    <col min="12035" max="12035" width="5.7109375" style="106" customWidth="1"/>
    <col min="12036" max="12036" width="36.140625" style="106" customWidth="1"/>
    <col min="12037" max="12037" width="14" style="106" customWidth="1"/>
    <col min="12038" max="12038" width="11.85546875" style="106" customWidth="1"/>
    <col min="12039" max="12039" width="14.7109375" style="106" customWidth="1"/>
    <col min="12040" max="12290" width="9.140625" style="106"/>
    <col min="12291" max="12291" width="5.7109375" style="106" customWidth="1"/>
    <col min="12292" max="12292" width="36.140625" style="106" customWidth="1"/>
    <col min="12293" max="12293" width="14" style="106" customWidth="1"/>
    <col min="12294" max="12294" width="11.85546875" style="106" customWidth="1"/>
    <col min="12295" max="12295" width="14.7109375" style="106" customWidth="1"/>
    <col min="12296" max="12546" width="9.140625" style="106"/>
    <col min="12547" max="12547" width="5.7109375" style="106" customWidth="1"/>
    <col min="12548" max="12548" width="36.140625" style="106" customWidth="1"/>
    <col min="12549" max="12549" width="14" style="106" customWidth="1"/>
    <col min="12550" max="12550" width="11.85546875" style="106" customWidth="1"/>
    <col min="12551" max="12551" width="14.7109375" style="106" customWidth="1"/>
    <col min="12552" max="12802" width="9.140625" style="106"/>
    <col min="12803" max="12803" width="5.7109375" style="106" customWidth="1"/>
    <col min="12804" max="12804" width="36.140625" style="106" customWidth="1"/>
    <col min="12805" max="12805" width="14" style="106" customWidth="1"/>
    <col min="12806" max="12806" width="11.85546875" style="106" customWidth="1"/>
    <col min="12807" max="12807" width="14.7109375" style="106" customWidth="1"/>
    <col min="12808" max="13058" width="9.140625" style="106"/>
    <col min="13059" max="13059" width="5.7109375" style="106" customWidth="1"/>
    <col min="13060" max="13060" width="36.140625" style="106" customWidth="1"/>
    <col min="13061" max="13061" width="14" style="106" customWidth="1"/>
    <col min="13062" max="13062" width="11.85546875" style="106" customWidth="1"/>
    <col min="13063" max="13063" width="14.7109375" style="106" customWidth="1"/>
    <col min="13064" max="13314" width="9.140625" style="106"/>
    <col min="13315" max="13315" width="5.7109375" style="106" customWidth="1"/>
    <col min="13316" max="13316" width="36.140625" style="106" customWidth="1"/>
    <col min="13317" max="13317" width="14" style="106" customWidth="1"/>
    <col min="13318" max="13318" width="11.85546875" style="106" customWidth="1"/>
    <col min="13319" max="13319" width="14.7109375" style="106" customWidth="1"/>
    <col min="13320" max="13570" width="9.140625" style="106"/>
    <col min="13571" max="13571" width="5.7109375" style="106" customWidth="1"/>
    <col min="13572" max="13572" width="36.140625" style="106" customWidth="1"/>
    <col min="13573" max="13573" width="14" style="106" customWidth="1"/>
    <col min="13574" max="13574" width="11.85546875" style="106" customWidth="1"/>
    <col min="13575" max="13575" width="14.7109375" style="106" customWidth="1"/>
    <col min="13576" max="13826" width="9.140625" style="106"/>
    <col min="13827" max="13827" width="5.7109375" style="106" customWidth="1"/>
    <col min="13828" max="13828" width="36.140625" style="106" customWidth="1"/>
    <col min="13829" max="13829" width="14" style="106" customWidth="1"/>
    <col min="13830" max="13830" width="11.85546875" style="106" customWidth="1"/>
    <col min="13831" max="13831" width="14.7109375" style="106" customWidth="1"/>
    <col min="13832" max="14082" width="9.140625" style="106"/>
    <col min="14083" max="14083" width="5.7109375" style="106" customWidth="1"/>
    <col min="14084" max="14084" width="36.140625" style="106" customWidth="1"/>
    <col min="14085" max="14085" width="14" style="106" customWidth="1"/>
    <col min="14086" max="14086" width="11.85546875" style="106" customWidth="1"/>
    <col min="14087" max="14087" width="14.7109375" style="106" customWidth="1"/>
    <col min="14088" max="14338" width="9.140625" style="106"/>
    <col min="14339" max="14339" width="5.7109375" style="106" customWidth="1"/>
    <col min="14340" max="14340" width="36.140625" style="106" customWidth="1"/>
    <col min="14341" max="14341" width="14" style="106" customWidth="1"/>
    <col min="14342" max="14342" width="11.85546875" style="106" customWidth="1"/>
    <col min="14343" max="14343" width="14.7109375" style="106" customWidth="1"/>
    <col min="14344" max="14594" width="9.140625" style="106"/>
    <col min="14595" max="14595" width="5.7109375" style="106" customWidth="1"/>
    <col min="14596" max="14596" width="36.140625" style="106" customWidth="1"/>
    <col min="14597" max="14597" width="14" style="106" customWidth="1"/>
    <col min="14598" max="14598" width="11.85546875" style="106" customWidth="1"/>
    <col min="14599" max="14599" width="14.7109375" style="106" customWidth="1"/>
    <col min="14600" max="14850" width="9.140625" style="106"/>
    <col min="14851" max="14851" width="5.7109375" style="106" customWidth="1"/>
    <col min="14852" max="14852" width="36.140625" style="106" customWidth="1"/>
    <col min="14853" max="14853" width="14" style="106" customWidth="1"/>
    <col min="14854" max="14854" width="11.85546875" style="106" customWidth="1"/>
    <col min="14855" max="14855" width="14.7109375" style="106" customWidth="1"/>
    <col min="14856" max="15106" width="9.140625" style="106"/>
    <col min="15107" max="15107" width="5.7109375" style="106" customWidth="1"/>
    <col min="15108" max="15108" width="36.140625" style="106" customWidth="1"/>
    <col min="15109" max="15109" width="14" style="106" customWidth="1"/>
    <col min="15110" max="15110" width="11.85546875" style="106" customWidth="1"/>
    <col min="15111" max="15111" width="14.7109375" style="106" customWidth="1"/>
    <col min="15112" max="15362" width="9.140625" style="106"/>
    <col min="15363" max="15363" width="5.7109375" style="106" customWidth="1"/>
    <col min="15364" max="15364" width="36.140625" style="106" customWidth="1"/>
    <col min="15365" max="15365" width="14" style="106" customWidth="1"/>
    <col min="15366" max="15366" width="11.85546875" style="106" customWidth="1"/>
    <col min="15367" max="15367" width="14.7109375" style="106" customWidth="1"/>
    <col min="15368" max="15618" width="9.140625" style="106"/>
    <col min="15619" max="15619" width="5.7109375" style="106" customWidth="1"/>
    <col min="15620" max="15620" width="36.140625" style="106" customWidth="1"/>
    <col min="15621" max="15621" width="14" style="106" customWidth="1"/>
    <col min="15622" max="15622" width="11.85546875" style="106" customWidth="1"/>
    <col min="15623" max="15623" width="14.7109375" style="106" customWidth="1"/>
    <col min="15624" max="15874" width="9.140625" style="106"/>
    <col min="15875" max="15875" width="5.7109375" style="106" customWidth="1"/>
    <col min="15876" max="15876" width="36.140625" style="106" customWidth="1"/>
    <col min="15877" max="15877" width="14" style="106" customWidth="1"/>
    <col min="15878" max="15878" width="11.85546875" style="106" customWidth="1"/>
    <col min="15879" max="15879" width="14.7109375" style="106" customWidth="1"/>
    <col min="15880" max="16130" width="9.140625" style="106"/>
    <col min="16131" max="16131" width="5.7109375" style="106" customWidth="1"/>
    <col min="16132" max="16132" width="36.140625" style="106" customWidth="1"/>
    <col min="16133" max="16133" width="14" style="106" customWidth="1"/>
    <col min="16134" max="16134" width="11.85546875" style="106" customWidth="1"/>
    <col min="16135" max="16135" width="14.7109375" style="106" customWidth="1"/>
    <col min="16136" max="16384" width="9.140625" style="106"/>
  </cols>
  <sheetData>
    <row r="1" spans="1:7" x14ac:dyDescent="0.2">
      <c r="A1" s="104"/>
      <c r="B1" s="104"/>
      <c r="C1" s="104"/>
      <c r="D1" s="105"/>
      <c r="E1" s="1630" t="s">
        <v>1078</v>
      </c>
      <c r="F1" s="1630"/>
      <c r="G1" s="1630"/>
    </row>
    <row r="2" spans="1:7" x14ac:dyDescent="0.2">
      <c r="A2" s="104"/>
      <c r="B2" s="104"/>
      <c r="C2" s="104"/>
      <c r="D2" s="107"/>
      <c r="E2" s="108"/>
      <c r="F2" s="108"/>
      <c r="G2" s="108"/>
    </row>
    <row r="3" spans="1:7" x14ac:dyDescent="0.2">
      <c r="A3" s="104"/>
      <c r="B3" s="104"/>
      <c r="C3" s="104"/>
      <c r="D3" s="109"/>
      <c r="E3" s="1630"/>
      <c r="F3" s="1630"/>
      <c r="G3" s="1630"/>
    </row>
    <row r="4" spans="1:7" x14ac:dyDescent="0.2">
      <c r="A4" s="104"/>
      <c r="B4" s="104"/>
      <c r="C4" s="104"/>
      <c r="D4" s="110"/>
      <c r="E4" s="111"/>
      <c r="F4" s="111"/>
      <c r="G4" s="111"/>
    </row>
    <row r="5" spans="1:7" ht="15.75" x14ac:dyDescent="0.2">
      <c r="A5" s="1631" t="s">
        <v>1076</v>
      </c>
      <c r="B5" s="1631"/>
      <c r="C5" s="1631"/>
      <c r="D5" s="1631"/>
      <c r="E5" s="1631"/>
      <c r="F5" s="1631"/>
      <c r="G5" s="1631"/>
    </row>
    <row r="6" spans="1:7" ht="15" x14ac:dyDescent="0.2">
      <c r="A6" s="112"/>
      <c r="B6" s="112"/>
      <c r="C6" s="112"/>
      <c r="D6" s="113"/>
      <c r="E6" s="114"/>
      <c r="F6" s="111"/>
      <c r="G6" s="111"/>
    </row>
    <row r="7" spans="1:7" ht="16.5" thickBot="1" x14ac:dyDescent="0.25">
      <c r="A7" s="1631" t="s">
        <v>45</v>
      </c>
      <c r="B7" s="1631"/>
      <c r="C7" s="1631"/>
      <c r="D7" s="1631"/>
      <c r="E7" s="1631"/>
      <c r="F7" s="111"/>
      <c r="G7" s="111"/>
    </row>
    <row r="8" spans="1:7" ht="58.5" customHeight="1" thickBot="1" x14ac:dyDescent="0.25">
      <c r="A8" s="115" t="s">
        <v>0</v>
      </c>
      <c r="B8" s="115" t="s">
        <v>1</v>
      </c>
      <c r="C8" s="116" t="s">
        <v>2</v>
      </c>
      <c r="D8" s="117" t="s">
        <v>46</v>
      </c>
      <c r="E8" s="268" t="s">
        <v>1077</v>
      </c>
      <c r="F8" s="269" t="s">
        <v>1023</v>
      </c>
      <c r="G8" s="1178" t="s">
        <v>1020</v>
      </c>
    </row>
    <row r="9" spans="1:7" ht="29.25" customHeight="1" thickBot="1" x14ac:dyDescent="0.25">
      <c r="A9" s="118" t="s">
        <v>47</v>
      </c>
      <c r="B9" s="1632" t="s">
        <v>48</v>
      </c>
      <c r="C9" s="1632"/>
      <c r="D9" s="1632"/>
      <c r="E9" s="119">
        <f>E10+E18+E38</f>
        <v>3560457.4</v>
      </c>
      <c r="F9" s="119">
        <f>F10+F18+F38</f>
        <v>3488369.9099999997</v>
      </c>
      <c r="G9" s="1183">
        <f t="shared" ref="G9:G40" si="0">F9/E9</f>
        <v>0.97975330641506897</v>
      </c>
    </row>
    <row r="10" spans="1:7" ht="15" customHeight="1" x14ac:dyDescent="0.2">
      <c r="A10" s="120" t="s">
        <v>49</v>
      </c>
      <c r="B10" s="1629" t="s">
        <v>50</v>
      </c>
      <c r="C10" s="1629"/>
      <c r="D10" s="1629"/>
      <c r="E10" s="121">
        <f>SUM(E11)</f>
        <v>1262596</v>
      </c>
      <c r="F10" s="121">
        <f>SUM(F11)</f>
        <v>1262596</v>
      </c>
      <c r="G10" s="1184">
        <f t="shared" si="0"/>
        <v>1</v>
      </c>
    </row>
    <row r="11" spans="1:7" ht="22.5" customHeight="1" x14ac:dyDescent="0.2">
      <c r="A11" s="122">
        <v>921</v>
      </c>
      <c r="B11" s="123"/>
      <c r="C11" s="124"/>
      <c r="D11" s="125" t="s">
        <v>51</v>
      </c>
      <c r="E11" s="126">
        <f>E12+E14+E16</f>
        <v>1262596</v>
      </c>
      <c r="F11" s="126">
        <f>F12+F14+F16</f>
        <v>1262596</v>
      </c>
      <c r="G11" s="1185">
        <f t="shared" si="0"/>
        <v>1</v>
      </c>
    </row>
    <row r="12" spans="1:7" x14ac:dyDescent="0.2">
      <c r="A12" s="127"/>
      <c r="B12" s="128">
        <v>92109</v>
      </c>
      <c r="C12" s="129"/>
      <c r="D12" s="130" t="s">
        <v>52</v>
      </c>
      <c r="E12" s="131">
        <f>E13</f>
        <v>611096</v>
      </c>
      <c r="F12" s="131">
        <f>F13</f>
        <v>611096</v>
      </c>
      <c r="G12" s="1186">
        <f t="shared" si="0"/>
        <v>1</v>
      </c>
    </row>
    <row r="13" spans="1:7" ht="24" x14ac:dyDescent="0.2">
      <c r="A13" s="132"/>
      <c r="B13" s="133"/>
      <c r="C13" s="134">
        <v>2480</v>
      </c>
      <c r="D13" s="135" t="s">
        <v>53</v>
      </c>
      <c r="E13" s="136">
        <v>611096</v>
      </c>
      <c r="F13" s="137">
        <v>611096</v>
      </c>
      <c r="G13" s="1187">
        <f t="shared" si="0"/>
        <v>1</v>
      </c>
    </row>
    <row r="14" spans="1:7" x14ac:dyDescent="0.2">
      <c r="A14" s="132"/>
      <c r="B14" s="128">
        <v>92116</v>
      </c>
      <c r="C14" s="129"/>
      <c r="D14" s="130" t="s">
        <v>54</v>
      </c>
      <c r="E14" s="131">
        <f>E15</f>
        <v>286000</v>
      </c>
      <c r="F14" s="131">
        <f>F15</f>
        <v>286000</v>
      </c>
      <c r="G14" s="1186">
        <f t="shared" si="0"/>
        <v>1</v>
      </c>
    </row>
    <row r="15" spans="1:7" ht="24" x14ac:dyDescent="0.2">
      <c r="A15" s="132"/>
      <c r="B15" s="133"/>
      <c r="C15" s="134">
        <v>2480</v>
      </c>
      <c r="D15" s="135" t="s">
        <v>53</v>
      </c>
      <c r="E15" s="136">
        <v>286000</v>
      </c>
      <c r="F15" s="137">
        <v>286000</v>
      </c>
      <c r="G15" s="1187">
        <f t="shared" si="0"/>
        <v>1</v>
      </c>
    </row>
    <row r="16" spans="1:7" x14ac:dyDescent="0.2">
      <c r="A16" s="132"/>
      <c r="B16" s="128">
        <v>92118</v>
      </c>
      <c r="C16" s="138"/>
      <c r="D16" s="139" t="s">
        <v>55</v>
      </c>
      <c r="E16" s="140">
        <f>E17</f>
        <v>365500</v>
      </c>
      <c r="F16" s="140">
        <f>F17</f>
        <v>365500</v>
      </c>
      <c r="G16" s="1188">
        <f t="shared" si="0"/>
        <v>1</v>
      </c>
    </row>
    <row r="17" spans="1:7" ht="24.75" thickBot="1" x14ac:dyDescent="0.25">
      <c r="A17" s="141"/>
      <c r="B17" s="142"/>
      <c r="C17" s="143">
        <v>2480</v>
      </c>
      <c r="D17" s="144" t="s">
        <v>53</v>
      </c>
      <c r="E17" s="145">
        <v>365500</v>
      </c>
      <c r="F17" s="146">
        <v>365500</v>
      </c>
      <c r="G17" s="1189">
        <f t="shared" si="0"/>
        <v>1</v>
      </c>
    </row>
    <row r="18" spans="1:7" ht="16.5" customHeight="1" x14ac:dyDescent="0.2">
      <c r="A18" s="147" t="s">
        <v>56</v>
      </c>
      <c r="B18" s="1636" t="s">
        <v>57</v>
      </c>
      <c r="C18" s="1636"/>
      <c r="D18" s="1636"/>
      <c r="E18" s="148">
        <f>E33+E24+E19</f>
        <v>1673199</v>
      </c>
      <c r="F18" s="148">
        <f>F33+F24+F19</f>
        <v>1630750.3099999998</v>
      </c>
      <c r="G18" s="1190">
        <f t="shared" si="0"/>
        <v>0.9746302203144992</v>
      </c>
    </row>
    <row r="19" spans="1:7" x14ac:dyDescent="0.2">
      <c r="A19" s="149">
        <v>600</v>
      </c>
      <c r="B19" s="150"/>
      <c r="C19" s="150"/>
      <c r="D19" s="151" t="s">
        <v>58</v>
      </c>
      <c r="E19" s="152">
        <f>E20+E22</f>
        <v>221200</v>
      </c>
      <c r="F19" s="152">
        <f>F20+F22</f>
        <v>215485.97</v>
      </c>
      <c r="G19" s="1191">
        <f t="shared" si="0"/>
        <v>0.97416803797468354</v>
      </c>
    </row>
    <row r="20" spans="1:7" x14ac:dyDescent="0.2">
      <c r="A20" s="147"/>
      <c r="B20" s="153">
        <v>60004</v>
      </c>
      <c r="C20" s="153"/>
      <c r="D20" s="154" t="s">
        <v>59</v>
      </c>
      <c r="E20" s="155">
        <f>E21</f>
        <v>211200</v>
      </c>
      <c r="F20" s="155">
        <f>F21</f>
        <v>205485.97</v>
      </c>
      <c r="G20" s="1192">
        <f t="shared" si="0"/>
        <v>0.97294493371212121</v>
      </c>
    </row>
    <row r="21" spans="1:7" ht="48" x14ac:dyDescent="0.2">
      <c r="A21" s="147"/>
      <c r="B21" s="156"/>
      <c r="C21" s="157">
        <v>2310</v>
      </c>
      <c r="D21" s="158" t="s">
        <v>60</v>
      </c>
      <c r="E21" s="159">
        <v>211200</v>
      </c>
      <c r="F21" s="160">
        <v>205485.97</v>
      </c>
      <c r="G21" s="1193">
        <f t="shared" si="0"/>
        <v>0.97294493371212121</v>
      </c>
    </row>
    <row r="22" spans="1:7" x14ac:dyDescent="0.2">
      <c r="A22" s="147"/>
      <c r="B22" s="161">
        <v>60014</v>
      </c>
      <c r="C22" s="162"/>
      <c r="D22" s="163" t="s">
        <v>61</v>
      </c>
      <c r="E22" s="164">
        <f>E23</f>
        <v>10000</v>
      </c>
      <c r="F22" s="164">
        <f>F23</f>
        <v>10000</v>
      </c>
      <c r="G22" s="1194">
        <f t="shared" si="0"/>
        <v>1</v>
      </c>
    </row>
    <row r="23" spans="1:7" ht="48" x14ac:dyDescent="0.2">
      <c r="A23" s="147"/>
      <c r="B23" s="165"/>
      <c r="C23" s="166">
        <v>2710</v>
      </c>
      <c r="D23" s="167" t="s">
        <v>62</v>
      </c>
      <c r="E23" s="168">
        <v>10000</v>
      </c>
      <c r="F23" s="168">
        <v>10000</v>
      </c>
      <c r="G23" s="1195">
        <f t="shared" si="0"/>
        <v>1</v>
      </c>
    </row>
    <row r="24" spans="1:7" x14ac:dyDescent="0.2">
      <c r="A24" s="149">
        <v>801</v>
      </c>
      <c r="B24" s="169"/>
      <c r="C24" s="169"/>
      <c r="D24" s="170" t="s">
        <v>27</v>
      </c>
      <c r="E24" s="171">
        <f>E29+E31+E27+E25</f>
        <v>1341999</v>
      </c>
      <c r="F24" s="171">
        <f>F29+F31+F27+F25</f>
        <v>1333491.0299999998</v>
      </c>
      <c r="G24" s="1196">
        <f t="shared" si="0"/>
        <v>0.99366022627438599</v>
      </c>
    </row>
    <row r="25" spans="1:7" x14ac:dyDescent="0.2">
      <c r="A25" s="172"/>
      <c r="B25" s="173">
        <v>80101</v>
      </c>
      <c r="C25" s="173"/>
      <c r="D25" s="174" t="s">
        <v>28</v>
      </c>
      <c r="E25" s="175">
        <f>E26</f>
        <v>635</v>
      </c>
      <c r="F25" s="175">
        <f t="shared" ref="F25:F27" si="1">F26</f>
        <v>634.19000000000005</v>
      </c>
      <c r="G25" s="1197">
        <f t="shared" si="0"/>
        <v>0.99872440944881902</v>
      </c>
    </row>
    <row r="26" spans="1:7" ht="48" x14ac:dyDescent="0.2">
      <c r="A26" s="172"/>
      <c r="B26" s="176"/>
      <c r="C26" s="177">
        <v>2310</v>
      </c>
      <c r="D26" s="178" t="s">
        <v>60</v>
      </c>
      <c r="E26" s="179">
        <v>635</v>
      </c>
      <c r="F26" s="137">
        <v>634.19000000000005</v>
      </c>
      <c r="G26" s="1187">
        <f t="shared" si="0"/>
        <v>0.99872440944881902</v>
      </c>
    </row>
    <row r="27" spans="1:7" ht="24" x14ac:dyDescent="0.2">
      <c r="A27" s="172"/>
      <c r="B27" s="173">
        <v>80103</v>
      </c>
      <c r="C27" s="173"/>
      <c r="D27" s="174" t="s">
        <v>63</v>
      </c>
      <c r="E27" s="175">
        <f>E28</f>
        <v>5700</v>
      </c>
      <c r="F27" s="175">
        <f t="shared" si="1"/>
        <v>3606.4</v>
      </c>
      <c r="G27" s="1197">
        <f t="shared" si="0"/>
        <v>0.63270175438596488</v>
      </c>
    </row>
    <row r="28" spans="1:7" ht="48" x14ac:dyDescent="0.2">
      <c r="A28" s="172"/>
      <c r="B28" s="176"/>
      <c r="C28" s="177">
        <v>2310</v>
      </c>
      <c r="D28" s="178" t="s">
        <v>60</v>
      </c>
      <c r="E28" s="179">
        <v>5700</v>
      </c>
      <c r="F28" s="137">
        <v>3606.4</v>
      </c>
      <c r="G28" s="1187">
        <f t="shared" si="0"/>
        <v>0.63270175438596488</v>
      </c>
    </row>
    <row r="29" spans="1:7" x14ac:dyDescent="0.2">
      <c r="A29" s="180"/>
      <c r="B29" s="153">
        <v>80104</v>
      </c>
      <c r="C29" s="153"/>
      <c r="D29" s="181" t="s">
        <v>64</v>
      </c>
      <c r="E29" s="155">
        <f>E30</f>
        <v>82100</v>
      </c>
      <c r="F29" s="155">
        <f>F30</f>
        <v>75686.44</v>
      </c>
      <c r="G29" s="1192">
        <f t="shared" si="0"/>
        <v>0.92188112058465288</v>
      </c>
    </row>
    <row r="30" spans="1:7" ht="48" x14ac:dyDescent="0.2">
      <c r="A30" s="182"/>
      <c r="B30" s="183"/>
      <c r="C30" s="177">
        <v>2310</v>
      </c>
      <c r="D30" s="178" t="s">
        <v>60</v>
      </c>
      <c r="E30" s="184">
        <v>82100</v>
      </c>
      <c r="F30" s="185">
        <v>75686.44</v>
      </c>
      <c r="G30" s="1187">
        <f t="shared" si="0"/>
        <v>0.92188112058465288</v>
      </c>
    </row>
    <row r="31" spans="1:7" x14ac:dyDescent="0.2">
      <c r="A31" s="132"/>
      <c r="B31" s="128">
        <v>80110</v>
      </c>
      <c r="C31" s="129"/>
      <c r="D31" s="130" t="s">
        <v>65</v>
      </c>
      <c r="E31" s="131">
        <f>E32</f>
        <v>1253564</v>
      </c>
      <c r="F31" s="131">
        <f>F32</f>
        <v>1253564</v>
      </c>
      <c r="G31" s="1186">
        <f t="shared" si="0"/>
        <v>1</v>
      </c>
    </row>
    <row r="32" spans="1:7" ht="48" x14ac:dyDescent="0.2">
      <c r="A32" s="186"/>
      <c r="B32" s="187"/>
      <c r="C32" s="188">
        <v>2320</v>
      </c>
      <c r="D32" s="178" t="s">
        <v>66</v>
      </c>
      <c r="E32" s="189">
        <v>1253564</v>
      </c>
      <c r="F32" s="137">
        <v>1253564</v>
      </c>
      <c r="G32" s="1187">
        <f t="shared" si="0"/>
        <v>1</v>
      </c>
    </row>
    <row r="33" spans="1:7" ht="24" x14ac:dyDescent="0.2">
      <c r="A33" s="190">
        <v>900</v>
      </c>
      <c r="B33" s="191"/>
      <c r="C33" s="192"/>
      <c r="D33" s="125" t="s">
        <v>67</v>
      </c>
      <c r="E33" s="126">
        <f>E34+E36</f>
        <v>110000</v>
      </c>
      <c r="F33" s="126">
        <f>F34+F36</f>
        <v>81773.31</v>
      </c>
      <c r="G33" s="1185">
        <f t="shared" si="0"/>
        <v>0.74339372727272723</v>
      </c>
    </row>
    <row r="34" spans="1:7" x14ac:dyDescent="0.2">
      <c r="A34" s="193"/>
      <c r="B34" s="194">
        <v>90002</v>
      </c>
      <c r="C34" s="195"/>
      <c r="D34" s="196" t="s">
        <v>68</v>
      </c>
      <c r="E34" s="197">
        <f>E35</f>
        <v>30000</v>
      </c>
      <c r="F34" s="197">
        <f>F35</f>
        <v>1773.31</v>
      </c>
      <c r="G34" s="1198">
        <f t="shared" si="0"/>
        <v>5.9110333333333334E-2</v>
      </c>
    </row>
    <row r="35" spans="1:7" ht="48" x14ac:dyDescent="0.2">
      <c r="A35" s="198"/>
      <c r="B35" s="199"/>
      <c r="C35" s="200">
        <v>2320</v>
      </c>
      <c r="D35" s="201" t="s">
        <v>69</v>
      </c>
      <c r="E35" s="202">
        <v>30000</v>
      </c>
      <c r="F35" s="203">
        <v>1773.31</v>
      </c>
      <c r="G35" s="1199">
        <f t="shared" si="0"/>
        <v>5.9110333333333334E-2</v>
      </c>
    </row>
    <row r="36" spans="1:7" x14ac:dyDescent="0.2">
      <c r="A36" s="193"/>
      <c r="B36" s="204">
        <v>90013</v>
      </c>
      <c r="C36" s="205"/>
      <c r="D36" s="206" t="s">
        <v>70</v>
      </c>
      <c r="E36" s="207">
        <f>E37</f>
        <v>80000</v>
      </c>
      <c r="F36" s="207">
        <f>F37</f>
        <v>80000</v>
      </c>
      <c r="G36" s="1200">
        <f t="shared" si="0"/>
        <v>1</v>
      </c>
    </row>
    <row r="37" spans="1:7" ht="48" x14ac:dyDescent="0.2">
      <c r="A37" s="186"/>
      <c r="B37" s="187"/>
      <c r="C37" s="188">
        <v>2310</v>
      </c>
      <c r="D37" s="178" t="s">
        <v>60</v>
      </c>
      <c r="E37" s="189">
        <v>80000</v>
      </c>
      <c r="F37" s="137">
        <v>80000</v>
      </c>
      <c r="G37" s="1187">
        <f t="shared" si="0"/>
        <v>1</v>
      </c>
    </row>
    <row r="38" spans="1:7" ht="20.25" customHeight="1" x14ac:dyDescent="0.2">
      <c r="A38" s="208" t="s">
        <v>71</v>
      </c>
      <c r="B38" s="1637" t="s">
        <v>72</v>
      </c>
      <c r="C38" s="1637"/>
      <c r="D38" s="1637"/>
      <c r="E38" s="209">
        <f>E39</f>
        <v>624662.4</v>
      </c>
      <c r="F38" s="209">
        <f t="shared" ref="F38:F40" si="2">F39</f>
        <v>595023.6</v>
      </c>
      <c r="G38" s="1201">
        <f t="shared" si="0"/>
        <v>0.95255229064531488</v>
      </c>
    </row>
    <row r="39" spans="1:7" x14ac:dyDescent="0.2">
      <c r="A39" s="210">
        <v>700</v>
      </c>
      <c r="B39" s="211"/>
      <c r="C39" s="212"/>
      <c r="D39" s="213" t="s">
        <v>73</v>
      </c>
      <c r="E39" s="214">
        <f>E40</f>
        <v>624662.4</v>
      </c>
      <c r="F39" s="214">
        <f t="shared" si="2"/>
        <v>595023.6</v>
      </c>
      <c r="G39" s="1202">
        <f t="shared" si="0"/>
        <v>0.95255229064531488</v>
      </c>
    </row>
    <row r="40" spans="1:7" x14ac:dyDescent="0.2">
      <c r="A40" s="215"/>
      <c r="B40" s="162">
        <v>70001</v>
      </c>
      <c r="C40" s="216"/>
      <c r="D40" s="217" t="s">
        <v>74</v>
      </c>
      <c r="E40" s="218">
        <f>E41</f>
        <v>624662.4</v>
      </c>
      <c r="F40" s="218">
        <f t="shared" si="2"/>
        <v>595023.6</v>
      </c>
      <c r="G40" s="1203">
        <f t="shared" si="0"/>
        <v>0.95255229064531488</v>
      </c>
    </row>
    <row r="41" spans="1:7" ht="24" x14ac:dyDescent="0.2">
      <c r="A41" s="219"/>
      <c r="B41" s="220"/>
      <c r="C41" s="221">
        <v>2650</v>
      </c>
      <c r="D41" s="222" t="s">
        <v>75</v>
      </c>
      <c r="E41" s="223">
        <v>624662.4</v>
      </c>
      <c r="F41" s="137">
        <v>595023.6</v>
      </c>
      <c r="G41" s="1187">
        <f t="shared" ref="G41:G65" si="3">F41/E41</f>
        <v>0.95255229064531488</v>
      </c>
    </row>
    <row r="42" spans="1:7" ht="30.75" customHeight="1" thickBot="1" x14ac:dyDescent="0.25">
      <c r="A42" s="118" t="s">
        <v>76</v>
      </c>
      <c r="B42" s="1638" t="s">
        <v>77</v>
      </c>
      <c r="C42" s="1638"/>
      <c r="D42" s="1638"/>
      <c r="E42" s="119">
        <f>E43+E49</f>
        <v>1959911.62</v>
      </c>
      <c r="F42" s="119">
        <f>F43+F49</f>
        <v>1876645.81</v>
      </c>
      <c r="G42" s="1204">
        <f t="shared" si="3"/>
        <v>0.95751552817468366</v>
      </c>
    </row>
    <row r="43" spans="1:7" ht="15" customHeight="1" x14ac:dyDescent="0.2">
      <c r="A43" s="224" t="s">
        <v>78</v>
      </c>
      <c r="B43" s="1639" t="s">
        <v>50</v>
      </c>
      <c r="C43" s="1639"/>
      <c r="D43" s="1639"/>
      <c r="E43" s="225">
        <f>E44</f>
        <v>1614211.62</v>
      </c>
      <c r="F43" s="225">
        <f>F44</f>
        <v>1532609.85</v>
      </c>
      <c r="G43" s="1205">
        <f t="shared" si="3"/>
        <v>0.94944791067728773</v>
      </c>
    </row>
    <row r="44" spans="1:7" x14ac:dyDescent="0.2">
      <c r="A44" s="122">
        <v>801</v>
      </c>
      <c r="B44" s="123"/>
      <c r="C44" s="124"/>
      <c r="D44" s="125" t="s">
        <v>27</v>
      </c>
      <c r="E44" s="226">
        <f>E45+E47</f>
        <v>1614211.62</v>
      </c>
      <c r="F44" s="226">
        <f>F45+F47</f>
        <v>1532609.85</v>
      </c>
      <c r="G44" s="1206">
        <f t="shared" si="3"/>
        <v>0.94944791067728773</v>
      </c>
    </row>
    <row r="45" spans="1:7" x14ac:dyDescent="0.2">
      <c r="A45" s="127"/>
      <c r="B45" s="128">
        <v>80104</v>
      </c>
      <c r="C45" s="129"/>
      <c r="D45" s="130" t="s">
        <v>64</v>
      </c>
      <c r="E45" s="131">
        <f>E46</f>
        <v>1032211.62</v>
      </c>
      <c r="F45" s="131">
        <f>F46</f>
        <v>977583.97</v>
      </c>
      <c r="G45" s="1186">
        <f t="shared" si="3"/>
        <v>0.94707708289507531</v>
      </c>
    </row>
    <row r="46" spans="1:7" ht="24" x14ac:dyDescent="0.2">
      <c r="A46" s="198"/>
      <c r="B46" s="227"/>
      <c r="C46" s="134">
        <v>2540</v>
      </c>
      <c r="D46" s="135" t="s">
        <v>79</v>
      </c>
      <c r="E46" s="136">
        <v>1032211.62</v>
      </c>
      <c r="F46" s="137">
        <v>977583.97</v>
      </c>
      <c r="G46" s="1187">
        <f t="shared" si="3"/>
        <v>0.94707708289507531</v>
      </c>
    </row>
    <row r="47" spans="1:7" x14ac:dyDescent="0.2">
      <c r="A47" s="132"/>
      <c r="B47" s="128">
        <v>80110</v>
      </c>
      <c r="C47" s="129"/>
      <c r="D47" s="130" t="s">
        <v>65</v>
      </c>
      <c r="E47" s="131">
        <f>E48</f>
        <v>582000</v>
      </c>
      <c r="F47" s="131">
        <f>F48</f>
        <v>555025.88</v>
      </c>
      <c r="G47" s="1186">
        <f t="shared" si="3"/>
        <v>0.95365271477663227</v>
      </c>
    </row>
    <row r="48" spans="1:7" ht="24" x14ac:dyDescent="0.2">
      <c r="A48" s="199"/>
      <c r="B48" s="227"/>
      <c r="C48" s="134">
        <v>2540</v>
      </c>
      <c r="D48" s="135" t="s">
        <v>79</v>
      </c>
      <c r="E48" s="136">
        <v>582000</v>
      </c>
      <c r="F48" s="137">
        <v>555025.88</v>
      </c>
      <c r="G48" s="1187">
        <f t="shared" si="3"/>
        <v>0.95365271477663227</v>
      </c>
    </row>
    <row r="49" spans="1:7" x14ac:dyDescent="0.2">
      <c r="A49" s="228" t="s">
        <v>56</v>
      </c>
      <c r="B49" s="1640" t="s">
        <v>80</v>
      </c>
      <c r="C49" s="1640"/>
      <c r="D49" s="1640"/>
      <c r="E49" s="229">
        <f>E56+E62+E53+E50+E59</f>
        <v>345700</v>
      </c>
      <c r="F49" s="185">
        <f>F50+F53+F56+F59+F62</f>
        <v>344035.95999999996</v>
      </c>
      <c r="G49" s="1207">
        <f t="shared" si="3"/>
        <v>0.99518646225050611</v>
      </c>
    </row>
    <row r="50" spans="1:7" ht="24" x14ac:dyDescent="0.2">
      <c r="A50" s="230">
        <v>754</v>
      </c>
      <c r="B50" s="231"/>
      <c r="C50" s="231"/>
      <c r="D50" s="232" t="s">
        <v>81</v>
      </c>
      <c r="E50" s="233">
        <f t="shared" ref="E50:F51" si="4">E51</f>
        <v>30000</v>
      </c>
      <c r="F50" s="233">
        <f t="shared" si="4"/>
        <v>30000</v>
      </c>
      <c r="G50" s="1208">
        <f t="shared" si="3"/>
        <v>1</v>
      </c>
    </row>
    <row r="51" spans="1:7" x14ac:dyDescent="0.2">
      <c r="A51" s="234"/>
      <c r="B51" s="153">
        <v>75412</v>
      </c>
      <c r="C51" s="153"/>
      <c r="D51" s="154" t="s">
        <v>82</v>
      </c>
      <c r="E51" s="155">
        <f t="shared" si="4"/>
        <v>30000</v>
      </c>
      <c r="F51" s="155">
        <f t="shared" si="4"/>
        <v>30000</v>
      </c>
      <c r="G51" s="1192">
        <f t="shared" si="3"/>
        <v>1</v>
      </c>
    </row>
    <row r="52" spans="1:7" ht="36" x14ac:dyDescent="0.2">
      <c r="A52" s="234"/>
      <c r="B52" s="235"/>
      <c r="C52" s="236">
        <v>2820</v>
      </c>
      <c r="D52" s="222" t="s">
        <v>83</v>
      </c>
      <c r="E52" s="184">
        <v>30000</v>
      </c>
      <c r="F52" s="185">
        <v>30000</v>
      </c>
      <c r="G52" s="1207">
        <f t="shared" si="3"/>
        <v>1</v>
      </c>
    </row>
    <row r="53" spans="1:7" x14ac:dyDescent="0.2">
      <c r="A53" s="237" t="s">
        <v>6</v>
      </c>
      <c r="B53" s="191"/>
      <c r="C53" s="238"/>
      <c r="D53" s="239" t="s">
        <v>7</v>
      </c>
      <c r="E53" s="126">
        <f t="shared" ref="E53:F54" si="5">E54</f>
        <v>15000</v>
      </c>
      <c r="F53" s="126">
        <f t="shared" si="5"/>
        <v>15000</v>
      </c>
      <c r="G53" s="1185">
        <f t="shared" si="3"/>
        <v>1</v>
      </c>
    </row>
    <row r="54" spans="1:7" x14ac:dyDescent="0.2">
      <c r="A54" s="127"/>
      <c r="B54" s="240" t="s">
        <v>84</v>
      </c>
      <c r="C54" s="129"/>
      <c r="D54" s="130" t="s">
        <v>85</v>
      </c>
      <c r="E54" s="131">
        <f t="shared" si="5"/>
        <v>15000</v>
      </c>
      <c r="F54" s="131">
        <f t="shared" si="5"/>
        <v>15000</v>
      </c>
      <c r="G54" s="1186">
        <f t="shared" si="3"/>
        <v>1</v>
      </c>
    </row>
    <row r="55" spans="1:7" ht="60" x14ac:dyDescent="0.2">
      <c r="A55" s="198"/>
      <c r="B55" s="198"/>
      <c r="C55" s="241">
        <v>2830</v>
      </c>
      <c r="D55" s="158" t="s">
        <v>86</v>
      </c>
      <c r="E55" s="242">
        <v>15000</v>
      </c>
      <c r="F55" s="137">
        <v>15000</v>
      </c>
      <c r="G55" s="1187">
        <f t="shared" si="3"/>
        <v>1</v>
      </c>
    </row>
    <row r="56" spans="1:7" x14ac:dyDescent="0.2">
      <c r="A56" s="122">
        <v>851</v>
      </c>
      <c r="B56" s="123"/>
      <c r="C56" s="124"/>
      <c r="D56" s="125" t="s">
        <v>87</v>
      </c>
      <c r="E56" s="126">
        <f>E57</f>
        <v>37700</v>
      </c>
      <c r="F56" s="126">
        <f>F57</f>
        <v>36046.870000000003</v>
      </c>
      <c r="G56" s="1185">
        <f t="shared" si="3"/>
        <v>0.95615039787798417</v>
      </c>
    </row>
    <row r="57" spans="1:7" x14ac:dyDescent="0.2">
      <c r="A57" s="127"/>
      <c r="B57" s="128">
        <v>85154</v>
      </c>
      <c r="C57" s="129"/>
      <c r="D57" s="130" t="s">
        <v>88</v>
      </c>
      <c r="E57" s="131">
        <f>SUM(E58:E58)</f>
        <v>37700</v>
      </c>
      <c r="F57" s="131">
        <f>SUM(F58:F58)</f>
        <v>36046.870000000003</v>
      </c>
      <c r="G57" s="1186">
        <f t="shared" si="3"/>
        <v>0.95615039787798417</v>
      </c>
    </row>
    <row r="58" spans="1:7" ht="72" x14ac:dyDescent="0.2">
      <c r="A58" s="198"/>
      <c r="B58" s="198"/>
      <c r="C58" s="241">
        <v>2360</v>
      </c>
      <c r="D58" s="158" t="s">
        <v>89</v>
      </c>
      <c r="E58" s="242">
        <v>37700</v>
      </c>
      <c r="F58" s="137">
        <v>36046.870000000003</v>
      </c>
      <c r="G58" s="1187">
        <f t="shared" si="3"/>
        <v>0.95615039787798417</v>
      </c>
    </row>
    <row r="59" spans="1:7" ht="21.75" customHeight="1" x14ac:dyDescent="0.2">
      <c r="A59" s="243">
        <v>921</v>
      </c>
      <c r="B59" s="243"/>
      <c r="C59" s="244"/>
      <c r="D59" s="245" t="s">
        <v>51</v>
      </c>
      <c r="E59" s="246">
        <f t="shared" ref="E59:F60" si="6">E60</f>
        <v>93000</v>
      </c>
      <c r="F59" s="246">
        <f t="shared" si="6"/>
        <v>92989.09</v>
      </c>
      <c r="G59" s="1209">
        <f t="shared" si="3"/>
        <v>0.99988268817204295</v>
      </c>
    </row>
    <row r="60" spans="1:7" x14ac:dyDescent="0.2">
      <c r="A60" s="198"/>
      <c r="B60" s="247">
        <v>92120</v>
      </c>
      <c r="C60" s="248"/>
      <c r="D60" s="249" t="s">
        <v>90</v>
      </c>
      <c r="E60" s="218">
        <f t="shared" si="6"/>
        <v>93000</v>
      </c>
      <c r="F60" s="218">
        <f t="shared" si="6"/>
        <v>92989.09</v>
      </c>
      <c r="G60" s="1203">
        <f t="shared" si="3"/>
        <v>0.99988268817204295</v>
      </c>
    </row>
    <row r="61" spans="1:7" ht="60" x14ac:dyDescent="0.2">
      <c r="A61" s="198"/>
      <c r="B61" s="198"/>
      <c r="C61" s="250">
        <v>2720</v>
      </c>
      <c r="D61" s="251" t="s">
        <v>91</v>
      </c>
      <c r="E61" s="252">
        <v>93000</v>
      </c>
      <c r="F61" s="137">
        <v>92989.09</v>
      </c>
      <c r="G61" s="1187">
        <f t="shared" si="3"/>
        <v>0.99988268817204295</v>
      </c>
    </row>
    <row r="62" spans="1:7" x14ac:dyDescent="0.2">
      <c r="A62" s="122">
        <v>926</v>
      </c>
      <c r="B62" s="123"/>
      <c r="C62" s="253"/>
      <c r="D62" s="254" t="s">
        <v>92</v>
      </c>
      <c r="E62" s="255">
        <f t="shared" ref="E62:F63" si="7">E63</f>
        <v>170000</v>
      </c>
      <c r="F62" s="255">
        <f t="shared" si="7"/>
        <v>170000</v>
      </c>
      <c r="G62" s="1210">
        <f t="shared" si="3"/>
        <v>1</v>
      </c>
    </row>
    <row r="63" spans="1:7" x14ac:dyDescent="0.2">
      <c r="A63" s="198"/>
      <c r="B63" s="256">
        <v>92695</v>
      </c>
      <c r="C63" s="257"/>
      <c r="D63" s="206" t="s">
        <v>9</v>
      </c>
      <c r="E63" s="258">
        <f t="shared" si="7"/>
        <v>170000</v>
      </c>
      <c r="F63" s="258">
        <f t="shared" si="7"/>
        <v>170000</v>
      </c>
      <c r="G63" s="1211">
        <f t="shared" si="3"/>
        <v>1</v>
      </c>
    </row>
    <row r="64" spans="1:7" ht="72.75" thickBot="1" x14ac:dyDescent="0.25">
      <c r="A64" s="259"/>
      <c r="B64" s="259"/>
      <c r="C64" s="134">
        <v>2360</v>
      </c>
      <c r="D64" s="135" t="s">
        <v>89</v>
      </c>
      <c r="E64" s="136">
        <v>170000</v>
      </c>
      <c r="F64" s="137">
        <v>170000</v>
      </c>
      <c r="G64" s="1187">
        <f t="shared" si="3"/>
        <v>1</v>
      </c>
    </row>
    <row r="65" spans="1:7" ht="15.75" thickBot="1" x14ac:dyDescent="0.25">
      <c r="A65" s="260"/>
      <c r="B65" s="260"/>
      <c r="C65" s="261"/>
      <c r="D65" s="262" t="s">
        <v>93</v>
      </c>
      <c r="E65" s="263">
        <f>E42+E9</f>
        <v>5520369.0199999996</v>
      </c>
      <c r="F65" s="263">
        <f>F42+F9</f>
        <v>5365015.72</v>
      </c>
      <c r="G65" s="1212">
        <f t="shared" si="3"/>
        <v>0.97185816755416832</v>
      </c>
    </row>
    <row r="66" spans="1:7" ht="15" x14ac:dyDescent="0.2">
      <c r="A66" s="264"/>
      <c r="B66" s="264"/>
      <c r="C66" s="265"/>
      <c r="D66" s="113"/>
      <c r="E66" s="266"/>
      <c r="F66" s="111"/>
      <c r="G66" s="111"/>
    </row>
    <row r="67" spans="1:7" ht="15.75" x14ac:dyDescent="0.25">
      <c r="A67" s="267" t="s">
        <v>94</v>
      </c>
      <c r="B67" s="111"/>
      <c r="C67" s="111"/>
      <c r="D67" s="111"/>
      <c r="E67" s="111"/>
      <c r="F67" s="111"/>
      <c r="G67" s="111"/>
    </row>
    <row r="68" spans="1:7" ht="13.5" thickBot="1" x14ac:dyDescent="0.25">
      <c r="A68" s="111"/>
      <c r="B68" s="111"/>
      <c r="C68" s="111"/>
      <c r="D68" s="111"/>
      <c r="E68" s="111"/>
      <c r="F68" s="111"/>
      <c r="G68" s="111"/>
    </row>
    <row r="69" spans="1:7" ht="48.75" thickBot="1" x14ac:dyDescent="0.25">
      <c r="A69" s="115" t="s">
        <v>0</v>
      </c>
      <c r="B69" s="115" t="s">
        <v>1</v>
      </c>
      <c r="C69" s="116" t="s">
        <v>2</v>
      </c>
      <c r="D69" s="117" t="s">
        <v>46</v>
      </c>
      <c r="E69" s="268" t="s">
        <v>1077</v>
      </c>
      <c r="F69" s="269" t="s">
        <v>1023</v>
      </c>
      <c r="G69" s="1178" t="s">
        <v>1020</v>
      </c>
    </row>
    <row r="70" spans="1:7" ht="13.5" thickBot="1" x14ac:dyDescent="0.25">
      <c r="A70" s="118" t="s">
        <v>47</v>
      </c>
      <c r="B70" s="1632" t="s">
        <v>48</v>
      </c>
      <c r="C70" s="1632"/>
      <c r="D70" s="1632"/>
      <c r="E70" s="119">
        <f>E71</f>
        <v>118704</v>
      </c>
      <c r="F70" s="119">
        <f>F71</f>
        <v>18703.97</v>
      </c>
      <c r="G70" s="1213">
        <f t="shared" ref="G70:G86" si="8">F70/E70</f>
        <v>0.15756815271599947</v>
      </c>
    </row>
    <row r="71" spans="1:7" x14ac:dyDescent="0.2">
      <c r="A71" s="270" t="s">
        <v>78</v>
      </c>
      <c r="B71" s="1633" t="s">
        <v>57</v>
      </c>
      <c r="C71" s="1633"/>
      <c r="D71" s="1633"/>
      <c r="E71" s="271">
        <f>E72+E78+E75</f>
        <v>118704</v>
      </c>
      <c r="F71" s="271">
        <f>F72+F78+F75</f>
        <v>18703.97</v>
      </c>
      <c r="G71" s="1214">
        <f t="shared" si="8"/>
        <v>0.15756815271599947</v>
      </c>
    </row>
    <row r="72" spans="1:7" x14ac:dyDescent="0.2">
      <c r="A72" s="149">
        <v>600</v>
      </c>
      <c r="B72" s="150"/>
      <c r="C72" s="150"/>
      <c r="D72" s="151" t="s">
        <v>58</v>
      </c>
      <c r="E72" s="272">
        <f>E73</f>
        <v>100000</v>
      </c>
      <c r="F72" s="272">
        <f t="shared" ref="F72:F76" si="9">F73</f>
        <v>0</v>
      </c>
      <c r="G72" s="1215">
        <f t="shared" si="8"/>
        <v>0</v>
      </c>
    </row>
    <row r="73" spans="1:7" x14ac:dyDescent="0.2">
      <c r="A73" s="273"/>
      <c r="B73" s="274">
        <v>60014</v>
      </c>
      <c r="C73" s="275"/>
      <c r="D73" s="276" t="s">
        <v>61</v>
      </c>
      <c r="E73" s="277">
        <f>E74</f>
        <v>100000</v>
      </c>
      <c r="F73" s="277">
        <f t="shared" si="9"/>
        <v>0</v>
      </c>
      <c r="G73" s="1216">
        <f t="shared" si="8"/>
        <v>0</v>
      </c>
    </row>
    <row r="74" spans="1:7" ht="60" x14ac:dyDescent="0.2">
      <c r="A74" s="278"/>
      <c r="B74" s="279"/>
      <c r="C74" s="280">
        <v>6300</v>
      </c>
      <c r="D74" s="281" t="s">
        <v>95</v>
      </c>
      <c r="E74" s="282">
        <v>100000</v>
      </c>
      <c r="F74" s="283">
        <v>0</v>
      </c>
      <c r="G74" s="1217">
        <f t="shared" si="8"/>
        <v>0</v>
      </c>
    </row>
    <row r="75" spans="1:7" ht="24" x14ac:dyDescent="0.2">
      <c r="A75" s="149">
        <v>853</v>
      </c>
      <c r="B75" s="150"/>
      <c r="C75" s="284"/>
      <c r="D75" s="151" t="s">
        <v>96</v>
      </c>
      <c r="E75" s="272">
        <f>E76</f>
        <v>10000</v>
      </c>
      <c r="F75" s="272">
        <f t="shared" si="9"/>
        <v>10000</v>
      </c>
      <c r="G75" s="1215">
        <f t="shared" si="8"/>
        <v>1</v>
      </c>
    </row>
    <row r="76" spans="1:7" ht="25.5" x14ac:dyDescent="0.2">
      <c r="A76" s="273"/>
      <c r="B76" s="285">
        <v>85311</v>
      </c>
      <c r="C76" s="286"/>
      <c r="D76" s="287" t="s">
        <v>97</v>
      </c>
      <c r="E76" s="277">
        <f>E77</f>
        <v>10000</v>
      </c>
      <c r="F76" s="277">
        <f t="shared" si="9"/>
        <v>10000</v>
      </c>
      <c r="G76" s="1216">
        <f t="shared" si="8"/>
        <v>1</v>
      </c>
    </row>
    <row r="77" spans="1:7" ht="60" x14ac:dyDescent="0.2">
      <c r="A77" s="278"/>
      <c r="B77" s="279"/>
      <c r="C77" s="280">
        <v>6300</v>
      </c>
      <c r="D77" s="281" t="s">
        <v>95</v>
      </c>
      <c r="E77" s="282">
        <v>10000</v>
      </c>
      <c r="F77" s="283">
        <v>10000</v>
      </c>
      <c r="G77" s="1217">
        <f t="shared" si="8"/>
        <v>1</v>
      </c>
    </row>
    <row r="78" spans="1:7" ht="24" x14ac:dyDescent="0.2">
      <c r="A78" s="122">
        <v>921</v>
      </c>
      <c r="B78" s="123"/>
      <c r="C78" s="124"/>
      <c r="D78" s="125" t="s">
        <v>51</v>
      </c>
      <c r="E78" s="288">
        <f t="shared" ref="E78:F79" si="10">E79</f>
        <v>8704</v>
      </c>
      <c r="F78" s="288">
        <f t="shared" si="10"/>
        <v>8703.9699999999993</v>
      </c>
      <c r="G78" s="1218">
        <f t="shared" si="8"/>
        <v>0.99999655330882342</v>
      </c>
    </row>
    <row r="79" spans="1:7" x14ac:dyDescent="0.2">
      <c r="A79" s="127"/>
      <c r="B79" s="128">
        <v>92109</v>
      </c>
      <c r="C79" s="129"/>
      <c r="D79" s="130" t="s">
        <v>52</v>
      </c>
      <c r="E79" s="277">
        <f t="shared" si="10"/>
        <v>8704</v>
      </c>
      <c r="F79" s="277">
        <f t="shared" si="10"/>
        <v>8703.9699999999993</v>
      </c>
      <c r="G79" s="1216">
        <f t="shared" si="8"/>
        <v>0.99999655330882342</v>
      </c>
    </row>
    <row r="80" spans="1:7" ht="48.75" thickBot="1" x14ac:dyDescent="0.25">
      <c r="A80" s="132"/>
      <c r="B80" s="133"/>
      <c r="C80" s="241">
        <v>6220</v>
      </c>
      <c r="D80" s="158" t="s">
        <v>98</v>
      </c>
      <c r="E80" s="289">
        <v>8704</v>
      </c>
      <c r="F80" s="185">
        <v>8703.9699999999993</v>
      </c>
      <c r="G80" s="1214">
        <f t="shared" si="8"/>
        <v>0.99999655330882342</v>
      </c>
    </row>
    <row r="81" spans="1:7" ht="37.5" customHeight="1" thickBot="1" x14ac:dyDescent="0.25">
      <c r="A81" s="290" t="s">
        <v>76</v>
      </c>
      <c r="B81" s="1634" t="s">
        <v>77</v>
      </c>
      <c r="C81" s="1634"/>
      <c r="D81" s="1634"/>
      <c r="E81" s="291">
        <f>E83+E89</f>
        <v>760000</v>
      </c>
      <c r="F81" s="291">
        <f>F83+F89</f>
        <v>400000</v>
      </c>
      <c r="G81" s="1219">
        <f t="shared" si="8"/>
        <v>0.52631578947368418</v>
      </c>
    </row>
    <row r="82" spans="1:7" x14ac:dyDescent="0.2">
      <c r="A82" s="292" t="s">
        <v>78</v>
      </c>
      <c r="B82" s="1635" t="s">
        <v>80</v>
      </c>
      <c r="C82" s="1635"/>
      <c r="D82" s="1635"/>
      <c r="E82" s="229">
        <f t="shared" ref="E82:F84" si="11">E83</f>
        <v>760000</v>
      </c>
      <c r="F82" s="229">
        <f t="shared" si="11"/>
        <v>400000</v>
      </c>
      <c r="G82" s="1220">
        <f t="shared" si="8"/>
        <v>0.52631578947368418</v>
      </c>
    </row>
    <row r="83" spans="1:7" ht="24" x14ac:dyDescent="0.2">
      <c r="A83" s="230">
        <v>754</v>
      </c>
      <c r="B83" s="231"/>
      <c r="C83" s="231"/>
      <c r="D83" s="232" t="s">
        <v>81</v>
      </c>
      <c r="E83" s="233">
        <f t="shared" si="11"/>
        <v>760000</v>
      </c>
      <c r="F83" s="233">
        <f t="shared" si="11"/>
        <v>400000</v>
      </c>
      <c r="G83" s="1221">
        <f t="shared" si="8"/>
        <v>0.52631578947368418</v>
      </c>
    </row>
    <row r="84" spans="1:7" x14ac:dyDescent="0.2">
      <c r="A84" s="234"/>
      <c r="B84" s="153">
        <v>75412</v>
      </c>
      <c r="C84" s="153"/>
      <c r="D84" s="154" t="s">
        <v>82</v>
      </c>
      <c r="E84" s="155">
        <f t="shared" si="11"/>
        <v>760000</v>
      </c>
      <c r="F84" s="155">
        <f t="shared" si="11"/>
        <v>400000</v>
      </c>
      <c r="G84" s="1192">
        <f t="shared" si="8"/>
        <v>0.52631578947368418</v>
      </c>
    </row>
    <row r="85" spans="1:7" ht="60.75" thickBot="1" x14ac:dyDescent="0.25">
      <c r="A85" s="293"/>
      <c r="B85" s="294"/>
      <c r="C85" s="295">
        <v>6230</v>
      </c>
      <c r="D85" s="296" t="s">
        <v>99</v>
      </c>
      <c r="E85" s="159">
        <v>760000</v>
      </c>
      <c r="F85" s="185">
        <v>400000</v>
      </c>
      <c r="G85" s="1214">
        <f t="shared" si="8"/>
        <v>0.52631578947368418</v>
      </c>
    </row>
    <row r="86" spans="1:7" ht="25.5" customHeight="1" x14ac:dyDescent="0.2">
      <c r="A86" s="297"/>
      <c r="B86" s="298"/>
      <c r="C86" s="298"/>
      <c r="D86" s="299" t="s">
        <v>100</v>
      </c>
      <c r="E86" s="300">
        <f>E81+E70</f>
        <v>878704</v>
      </c>
      <c r="F86" s="300">
        <f>F81+F70</f>
        <v>418703.97</v>
      </c>
      <c r="G86" s="1222">
        <f t="shared" si="8"/>
        <v>0.4765017229920428</v>
      </c>
    </row>
    <row r="87" spans="1:7" x14ac:dyDescent="0.2">
      <c r="A87" s="111"/>
    </row>
  </sheetData>
  <mergeCells count="15">
    <mergeCell ref="B71:D71"/>
    <mergeCell ref="B81:D81"/>
    <mergeCell ref="B82:D82"/>
    <mergeCell ref="B18:D18"/>
    <mergeCell ref="B38:D38"/>
    <mergeCell ref="B42:D42"/>
    <mergeCell ref="B43:D43"/>
    <mergeCell ref="B49:D49"/>
    <mergeCell ref="B70:D70"/>
    <mergeCell ref="B10:D10"/>
    <mergeCell ref="E1:G1"/>
    <mergeCell ref="E3:G3"/>
    <mergeCell ref="A5:G5"/>
    <mergeCell ref="A7:E7"/>
    <mergeCell ref="B9:D9"/>
  </mergeCells>
  <pageMargins left="0.70866141732283472" right="0" top="0.55118110236220474" bottom="0.35433070866141736" header="0.11811023622047245" footer="0.11811023622047245"/>
  <pageSetup paperSize="9" orientation="portrait" r:id="rId1"/>
  <headerFooter>
    <oddFooter>Strona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topLeftCell="A10" workbookViewId="0">
      <selection activeCell="F17" sqref="F17"/>
    </sheetView>
  </sheetViews>
  <sheetFormatPr defaultRowHeight="12.75" x14ac:dyDescent="0.2"/>
  <cols>
    <col min="1" max="1" width="4.140625" style="404" customWidth="1"/>
    <col min="2" max="2" width="26.5703125" style="404" customWidth="1"/>
    <col min="3" max="3" width="20.7109375" style="404" customWidth="1"/>
    <col min="4" max="4" width="15.7109375" style="404" customWidth="1"/>
    <col min="5" max="5" width="17.140625" style="404" customWidth="1"/>
    <col min="6" max="6" width="18.140625" style="404" customWidth="1"/>
    <col min="7" max="7" width="23" style="404" customWidth="1"/>
    <col min="8" max="16384" width="9.140625" style="404"/>
  </cols>
  <sheetData>
    <row r="1" spans="1:7" x14ac:dyDescent="0.2">
      <c r="F1" s="1647" t="s">
        <v>1082</v>
      </c>
      <c r="G1" s="1647"/>
    </row>
    <row r="2" spans="1:7" x14ac:dyDescent="0.2">
      <c r="F2" s="1647"/>
      <c r="G2" s="1647"/>
    </row>
    <row r="3" spans="1:7" x14ac:dyDescent="0.2">
      <c r="F3" s="1647"/>
      <c r="G3" s="1647"/>
    </row>
    <row r="4" spans="1:7" x14ac:dyDescent="0.2">
      <c r="F4" s="405"/>
      <c r="G4" s="405"/>
    </row>
    <row r="6" spans="1:7" ht="15.75" x14ac:dyDescent="0.2">
      <c r="A6" s="1648" t="s">
        <v>1079</v>
      </c>
      <c r="B6" s="1648"/>
      <c r="C6" s="1648"/>
      <c r="D6" s="1648"/>
      <c r="E6" s="1648"/>
      <c r="F6" s="1648"/>
      <c r="G6" s="1648"/>
    </row>
    <row r="8" spans="1:7" s="406" customFormat="1" ht="13.5" customHeight="1" x14ac:dyDescent="0.25">
      <c r="A8" s="1649" t="s">
        <v>101</v>
      </c>
      <c r="B8" s="1646" t="s">
        <v>212</v>
      </c>
      <c r="C8" s="1650" t="s">
        <v>213</v>
      </c>
      <c r="D8" s="1650" t="s">
        <v>214</v>
      </c>
      <c r="E8" s="1645" t="s">
        <v>127</v>
      </c>
      <c r="F8" s="1645"/>
      <c r="G8" s="1645"/>
    </row>
    <row r="9" spans="1:7" s="406" customFormat="1" ht="13.5" customHeight="1" x14ac:dyDescent="0.25">
      <c r="A9" s="1649"/>
      <c r="B9" s="1646"/>
      <c r="C9" s="1650"/>
      <c r="D9" s="1650"/>
      <c r="E9" s="1646" t="s">
        <v>215</v>
      </c>
      <c r="F9" s="1646"/>
      <c r="G9" s="1646" t="s">
        <v>216</v>
      </c>
    </row>
    <row r="10" spans="1:7" s="406" customFormat="1" ht="45" x14ac:dyDescent="0.25">
      <c r="A10" s="1649"/>
      <c r="B10" s="1646"/>
      <c r="C10" s="1650"/>
      <c r="D10" s="1650"/>
      <c r="E10" s="971" t="s">
        <v>217</v>
      </c>
      <c r="F10" s="407" t="s">
        <v>218</v>
      </c>
      <c r="G10" s="1646"/>
    </row>
    <row r="11" spans="1:7" s="406" customFormat="1" x14ac:dyDescent="0.25">
      <c r="A11" s="408">
        <v>1</v>
      </c>
      <c r="B11" s="408">
        <v>2</v>
      </c>
      <c r="C11" s="409">
        <v>4</v>
      </c>
      <c r="D11" s="409">
        <v>6</v>
      </c>
      <c r="E11" s="408">
        <v>7</v>
      </c>
      <c r="F11" s="408">
        <v>8</v>
      </c>
      <c r="G11" s="408">
        <v>9</v>
      </c>
    </row>
    <row r="12" spans="1:7" s="406" customFormat="1" ht="39" customHeight="1" x14ac:dyDescent="0.25">
      <c r="A12" s="410" t="s">
        <v>78</v>
      </c>
      <c r="B12" s="411" t="s">
        <v>219</v>
      </c>
      <c r="C12" s="412">
        <f>1968321+60000+254341.4</f>
        <v>2282662.4</v>
      </c>
      <c r="D12" s="412">
        <f>1972321+60000+254341.4</f>
        <v>2286662.4</v>
      </c>
      <c r="E12" s="413">
        <f>1952321+60000+254341.4</f>
        <v>2266662.4</v>
      </c>
      <c r="F12" s="413">
        <v>341400</v>
      </c>
      <c r="G12" s="1223">
        <v>20000</v>
      </c>
    </row>
    <row r="13" spans="1:7" s="406" customFormat="1" ht="19.5" customHeight="1" x14ac:dyDescent="0.25">
      <c r="A13" s="414"/>
      <c r="B13" s="415" t="s">
        <v>127</v>
      </c>
      <c r="C13" s="416"/>
      <c r="D13" s="416"/>
      <c r="E13" s="417"/>
      <c r="F13" s="417"/>
      <c r="G13" s="1224"/>
    </row>
    <row r="14" spans="1:7" s="406" customFormat="1" ht="39" customHeight="1" x14ac:dyDescent="0.25">
      <c r="A14" s="419"/>
      <c r="B14" s="420" t="s">
        <v>220</v>
      </c>
      <c r="C14" s="421">
        <f>370321+254341.4</f>
        <v>624662.4</v>
      </c>
      <c r="D14" s="422"/>
      <c r="E14" s="423"/>
      <c r="F14" s="423"/>
      <c r="G14" s="1225"/>
    </row>
    <row r="15" spans="1:7" s="406" customFormat="1" ht="24.75" customHeight="1" x14ac:dyDescent="0.25">
      <c r="A15" s="1641" t="s">
        <v>1080</v>
      </c>
      <c r="B15" s="1642"/>
      <c r="C15" s="1179">
        <f>SUM(C12)</f>
        <v>2282662.4</v>
      </c>
      <c r="D15" s="1179">
        <f>D12</f>
        <v>2286662.4</v>
      </c>
      <c r="E15" s="1180">
        <f>E12</f>
        <v>2266662.4</v>
      </c>
      <c r="F15" s="1180">
        <f>F12</f>
        <v>341400</v>
      </c>
      <c r="G15" s="1226">
        <f>G12</f>
        <v>20000</v>
      </c>
    </row>
    <row r="16" spans="1:7" s="406" customFormat="1" ht="39" customHeight="1" x14ac:dyDescent="0.25">
      <c r="A16" s="410" t="s">
        <v>56</v>
      </c>
      <c r="B16" s="411" t="s">
        <v>219</v>
      </c>
      <c r="C16" s="412">
        <v>2238117.9700000002</v>
      </c>
      <c r="D16" s="412">
        <v>2112493.11</v>
      </c>
      <c r="E16" s="413">
        <v>2102467.2599999998</v>
      </c>
      <c r="F16" s="413">
        <v>324438.21999999997</v>
      </c>
      <c r="G16" s="1223">
        <v>10025.85</v>
      </c>
    </row>
    <row r="17" spans="1:7" s="406" customFormat="1" ht="19.5" customHeight="1" x14ac:dyDescent="0.25">
      <c r="A17" s="414"/>
      <c r="B17" s="415" t="s">
        <v>127</v>
      </c>
      <c r="C17" s="416"/>
      <c r="D17" s="416"/>
      <c r="E17" s="417"/>
      <c r="F17" s="417"/>
      <c r="G17" s="418"/>
    </row>
    <row r="18" spans="1:7" s="406" customFormat="1" ht="39" customHeight="1" x14ac:dyDescent="0.25">
      <c r="A18" s="419"/>
      <c r="B18" s="420" t="s">
        <v>220</v>
      </c>
      <c r="C18" s="421">
        <v>595023.6</v>
      </c>
      <c r="D18" s="422"/>
      <c r="E18" s="423"/>
      <c r="F18" s="423"/>
      <c r="G18" s="424"/>
    </row>
    <row r="19" spans="1:7" s="406" customFormat="1" ht="24.75" customHeight="1" x14ac:dyDescent="0.25">
      <c r="A19" s="1641" t="s">
        <v>1081</v>
      </c>
      <c r="B19" s="1642"/>
      <c r="C19" s="1182">
        <f>C16</f>
        <v>2238117.9700000002</v>
      </c>
      <c r="D19" s="1182">
        <f t="shared" ref="D19:F19" si="0">D16</f>
        <v>2112493.11</v>
      </c>
      <c r="E19" s="1182">
        <f t="shared" si="0"/>
        <v>2102467.2599999998</v>
      </c>
      <c r="F19" s="1182">
        <f t="shared" si="0"/>
        <v>324438.21999999997</v>
      </c>
      <c r="G19" s="1182">
        <f>G16</f>
        <v>10025.85</v>
      </c>
    </row>
    <row r="20" spans="1:7" ht="15" customHeight="1" x14ac:dyDescent="0.2">
      <c r="A20" s="1643" t="s">
        <v>1014</v>
      </c>
      <c r="B20" s="1644"/>
      <c r="C20" s="1181">
        <f>C19/C15</f>
        <v>0.98048575645702152</v>
      </c>
      <c r="D20" s="1181">
        <f t="shared" ref="D20:G20" si="1">D19/D15</f>
        <v>0.92383252989160092</v>
      </c>
      <c r="E20" s="1181">
        <f t="shared" si="1"/>
        <v>0.92756083129097644</v>
      </c>
      <c r="F20" s="1181">
        <f t="shared" si="1"/>
        <v>0.95031698886936133</v>
      </c>
      <c r="G20" s="1181">
        <f t="shared" si="1"/>
        <v>0.50129250000000003</v>
      </c>
    </row>
  </sheetData>
  <sheetProtection selectLockedCells="1" selectUnlockedCells="1"/>
  <mergeCells count="14">
    <mergeCell ref="F1:G1"/>
    <mergeCell ref="F2:G2"/>
    <mergeCell ref="F3:G3"/>
    <mergeCell ref="A6:G6"/>
    <mergeCell ref="A8:A10"/>
    <mergeCell ref="B8:B10"/>
    <mergeCell ref="C8:C10"/>
    <mergeCell ref="D8:D10"/>
    <mergeCell ref="A15:B15"/>
    <mergeCell ref="A19:B19"/>
    <mergeCell ref="A20:B20"/>
    <mergeCell ref="E8:G8"/>
    <mergeCell ref="E9:F9"/>
    <mergeCell ref="G9:G10"/>
  </mergeCells>
  <pageMargins left="1.0629921259842521" right="0.31496062992125984" top="0.98425196850393704" bottom="0.98425196850393704" header="0.51181102362204722" footer="0.51181102362204722"/>
  <pageSetup paperSize="9" firstPageNumber="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48"/>
  <sheetViews>
    <sheetView workbookViewId="0">
      <selection activeCell="E1" sqref="E1:G1"/>
    </sheetView>
  </sheetViews>
  <sheetFormatPr defaultRowHeight="12.75" x14ac:dyDescent="0.2"/>
  <cols>
    <col min="1" max="1" width="4.28515625" style="606" customWidth="1"/>
    <col min="2" max="2" width="6.85546875" style="606" customWidth="1"/>
    <col min="3" max="3" width="7.7109375" style="606" customWidth="1"/>
    <col min="4" max="4" width="37.140625" style="606" customWidth="1"/>
    <col min="5" max="5" width="12.5703125" style="606" customWidth="1"/>
    <col min="6" max="6" width="14.42578125" style="606" customWidth="1"/>
    <col min="7" max="7" width="9.5703125" style="606" customWidth="1"/>
    <col min="8" max="16384" width="9.140625" style="606"/>
  </cols>
  <sheetData>
    <row r="1" spans="1:7" x14ac:dyDescent="0.2">
      <c r="D1" s="607"/>
      <c r="E1" s="1652" t="s">
        <v>1085</v>
      </c>
      <c r="F1" s="1652"/>
      <c r="G1" s="1652"/>
    </row>
    <row r="3" spans="1:7" ht="30.75" customHeight="1" x14ac:dyDescent="0.2">
      <c r="A3" s="1656" t="s">
        <v>1086</v>
      </c>
      <c r="B3" s="1656"/>
      <c r="C3" s="1656"/>
      <c r="D3" s="1656"/>
      <c r="E3" s="1656"/>
      <c r="F3" s="1656"/>
      <c r="G3" s="1656"/>
    </row>
    <row r="4" spans="1:7" ht="25.5" customHeight="1" thickBot="1" x14ac:dyDescent="0.25">
      <c r="A4" s="1653" t="s">
        <v>405</v>
      </c>
      <c r="B4" s="1653"/>
      <c r="C4" s="1653"/>
      <c r="D4" s="1653"/>
      <c r="E4" s="608"/>
    </row>
    <row r="5" spans="1:7" ht="51" customHeight="1" thickBot="1" x14ac:dyDescent="0.25">
      <c r="A5" s="609" t="s">
        <v>0</v>
      </c>
      <c r="B5" s="610" t="s">
        <v>1</v>
      </c>
      <c r="C5" s="610" t="s">
        <v>104</v>
      </c>
      <c r="D5" s="611" t="s">
        <v>46</v>
      </c>
      <c r="E5" s="612" t="s">
        <v>1084</v>
      </c>
      <c r="F5" s="611" t="s">
        <v>1023</v>
      </c>
      <c r="G5" s="1239" t="s">
        <v>1014</v>
      </c>
    </row>
    <row r="6" spans="1:7" ht="20.25" customHeight="1" x14ac:dyDescent="0.2">
      <c r="A6" s="1242">
        <v>900</v>
      </c>
      <c r="B6" s="1243"/>
      <c r="C6" s="1244"/>
      <c r="D6" s="1245" t="s">
        <v>67</v>
      </c>
      <c r="E6" s="1246">
        <f>E7</f>
        <v>215000</v>
      </c>
      <c r="F6" s="1247">
        <f t="shared" ref="F6" si="0">F7</f>
        <v>277373.63</v>
      </c>
      <c r="G6" s="1248">
        <f>F6/E6</f>
        <v>1.2901099069767441</v>
      </c>
    </row>
    <row r="7" spans="1:7" ht="36" x14ac:dyDescent="0.2">
      <c r="A7" s="1249"/>
      <c r="B7" s="1250">
        <v>90019</v>
      </c>
      <c r="C7" s="1250"/>
      <c r="D7" s="1251" t="s">
        <v>406</v>
      </c>
      <c r="E7" s="1252">
        <f>E9</f>
        <v>215000</v>
      </c>
      <c r="F7" s="1252">
        <f>F8+F9</f>
        <v>277373.63</v>
      </c>
      <c r="G7" s="1253">
        <f>F7/E7</f>
        <v>1.2901099069767441</v>
      </c>
    </row>
    <row r="8" spans="1:7" ht="24" x14ac:dyDescent="0.2">
      <c r="A8" s="1249"/>
      <c r="B8" s="1654"/>
      <c r="C8" s="1254" t="s">
        <v>1034</v>
      </c>
      <c r="D8" s="1255" t="s">
        <v>1083</v>
      </c>
      <c r="E8" s="1256">
        <v>0</v>
      </c>
      <c r="F8" s="1256">
        <v>1187.5999999999999</v>
      </c>
      <c r="G8" s="1257">
        <v>0</v>
      </c>
    </row>
    <row r="9" spans="1:7" ht="15.75" customHeight="1" thickBot="1" x14ac:dyDescent="0.25">
      <c r="A9" s="1258"/>
      <c r="B9" s="1655"/>
      <c r="C9" s="1259" t="s">
        <v>407</v>
      </c>
      <c r="D9" s="1260" t="s">
        <v>408</v>
      </c>
      <c r="E9" s="1261">
        <v>215000</v>
      </c>
      <c r="F9" s="1262">
        <v>276186.03000000003</v>
      </c>
      <c r="G9" s="1263">
        <f>F9/E9</f>
        <v>1.2845861860465118</v>
      </c>
    </row>
    <row r="10" spans="1:7" ht="27" customHeight="1" thickBot="1" x14ac:dyDescent="0.25">
      <c r="A10" s="1264"/>
      <c r="B10" s="1265"/>
      <c r="C10" s="1266"/>
      <c r="D10" s="1267" t="s">
        <v>100</v>
      </c>
      <c r="E10" s="1268">
        <f>E6</f>
        <v>215000</v>
      </c>
      <c r="F10" s="1268">
        <f t="shared" ref="F10" si="1">F6</f>
        <v>277373.63</v>
      </c>
      <c r="G10" s="1269">
        <f>F10/E10</f>
        <v>1.2901099069767441</v>
      </c>
    </row>
    <row r="11" spans="1:7" ht="24.75" customHeight="1" thickBot="1" x14ac:dyDescent="0.25">
      <c r="A11" s="1651" t="s">
        <v>409</v>
      </c>
      <c r="B11" s="1651"/>
      <c r="C11" s="1651"/>
      <c r="D11" s="1651"/>
      <c r="E11" s="631"/>
    </row>
    <row r="12" spans="1:7" ht="53.25" customHeight="1" x14ac:dyDescent="0.2">
      <c r="A12" s="632" t="s">
        <v>0</v>
      </c>
      <c r="B12" s="633" t="s">
        <v>1</v>
      </c>
      <c r="C12" s="633" t="s">
        <v>104</v>
      </c>
      <c r="D12" s="634" t="s">
        <v>46</v>
      </c>
      <c r="E12" s="635" t="s">
        <v>1084</v>
      </c>
      <c r="F12" s="634" t="s">
        <v>1023</v>
      </c>
      <c r="G12" s="1230" t="s">
        <v>1020</v>
      </c>
    </row>
    <row r="13" spans="1:7" ht="26.25" customHeight="1" x14ac:dyDescent="0.2">
      <c r="A13" s="636" t="s">
        <v>6</v>
      </c>
      <c r="B13" s="637"/>
      <c r="C13" s="637"/>
      <c r="D13" s="638" t="s">
        <v>7</v>
      </c>
      <c r="E13" s="639">
        <f t="shared" ref="E13:F14" si="2">E14</f>
        <v>50000</v>
      </c>
      <c r="F13" s="640">
        <f t="shared" si="2"/>
        <v>50000</v>
      </c>
      <c r="G13" s="1231">
        <f t="shared" ref="G13:G21" si="3">F13/E13</f>
        <v>1</v>
      </c>
    </row>
    <row r="14" spans="1:7" ht="24" customHeight="1" x14ac:dyDescent="0.2">
      <c r="A14" s="641"/>
      <c r="B14" s="642" t="s">
        <v>8</v>
      </c>
      <c r="C14" s="643"/>
      <c r="D14" s="644" t="s">
        <v>9</v>
      </c>
      <c r="E14" s="645">
        <f t="shared" si="2"/>
        <v>50000</v>
      </c>
      <c r="F14" s="646">
        <f t="shared" si="2"/>
        <v>50000</v>
      </c>
      <c r="G14" s="1232">
        <f t="shared" si="3"/>
        <v>1</v>
      </c>
    </row>
    <row r="15" spans="1:7" x14ac:dyDescent="0.2">
      <c r="A15" s="641"/>
      <c r="B15" s="647"/>
      <c r="C15" s="648">
        <v>4300</v>
      </c>
      <c r="D15" s="649" t="s">
        <v>15</v>
      </c>
      <c r="E15" s="650">
        <v>50000</v>
      </c>
      <c r="F15" s="651">
        <v>50000</v>
      </c>
      <c r="G15" s="1233">
        <f t="shared" si="3"/>
        <v>1</v>
      </c>
    </row>
    <row r="16" spans="1:7" ht="25.5" x14ac:dyDescent="0.2">
      <c r="A16" s="614">
        <v>900</v>
      </c>
      <c r="B16" s="652"/>
      <c r="C16" s="653"/>
      <c r="D16" s="654" t="s">
        <v>67</v>
      </c>
      <c r="E16" s="655">
        <f>E17+E20+E24+E27+E29</f>
        <v>165000</v>
      </c>
      <c r="F16" s="656">
        <f t="shared" ref="F16" si="4">F17+F20+F24+F27+F29</f>
        <v>94733.18</v>
      </c>
      <c r="G16" s="1234">
        <f t="shared" si="3"/>
        <v>0.57414048484848479</v>
      </c>
    </row>
    <row r="17" spans="1:7" ht="24" x14ac:dyDescent="0.2">
      <c r="A17" s="657"/>
      <c r="B17" s="619">
        <v>90001</v>
      </c>
      <c r="C17" s="619"/>
      <c r="D17" s="658" t="s">
        <v>410</v>
      </c>
      <c r="E17" s="659">
        <f>SUM(E18:E19)</f>
        <v>48200</v>
      </c>
      <c r="F17" s="660">
        <f>SUM(F18:F19)</f>
        <v>46796.959999999999</v>
      </c>
      <c r="G17" s="1235">
        <f t="shared" si="3"/>
        <v>0.9708912863070539</v>
      </c>
    </row>
    <row r="18" spans="1:7" x14ac:dyDescent="0.2">
      <c r="A18" s="623"/>
      <c r="B18" s="662"/>
      <c r="C18" s="625">
        <v>4210</v>
      </c>
      <c r="D18" s="663" t="s">
        <v>14</v>
      </c>
      <c r="E18" s="664">
        <v>38200</v>
      </c>
      <c r="F18" s="665">
        <v>38000</v>
      </c>
      <c r="G18" s="1236">
        <f t="shared" si="3"/>
        <v>0.99476439790575921</v>
      </c>
    </row>
    <row r="19" spans="1:7" x14ac:dyDescent="0.2">
      <c r="A19" s="623"/>
      <c r="B19" s="667"/>
      <c r="C19" s="662">
        <v>4300</v>
      </c>
      <c r="D19" s="663" t="s">
        <v>15</v>
      </c>
      <c r="E19" s="664">
        <v>10000</v>
      </c>
      <c r="F19" s="668">
        <v>8796.9599999999991</v>
      </c>
      <c r="G19" s="1236">
        <f t="shared" si="3"/>
        <v>0.87969599999999992</v>
      </c>
    </row>
    <row r="20" spans="1:7" x14ac:dyDescent="0.2">
      <c r="A20" s="623"/>
      <c r="B20" s="619">
        <v>90002</v>
      </c>
      <c r="C20" s="619"/>
      <c r="D20" s="620" t="s">
        <v>68</v>
      </c>
      <c r="E20" s="659">
        <f>SUM(E21:E23)</f>
        <v>65000</v>
      </c>
      <c r="F20" s="660">
        <f t="shared" ref="F20" si="5">SUM(F21:F23)</f>
        <v>32519.97</v>
      </c>
      <c r="G20" s="1235">
        <f t="shared" si="3"/>
        <v>0.50030723076923078</v>
      </c>
    </row>
    <row r="21" spans="1:7" ht="48" x14ac:dyDescent="0.2">
      <c r="A21" s="623"/>
      <c r="B21" s="669"/>
      <c r="C21" s="669">
        <v>2320</v>
      </c>
      <c r="D21" s="670" t="s">
        <v>69</v>
      </c>
      <c r="E21" s="671">
        <v>30000</v>
      </c>
      <c r="F21" s="672">
        <v>1773.31</v>
      </c>
      <c r="G21" s="1237">
        <f t="shared" si="3"/>
        <v>5.9110333333333334E-2</v>
      </c>
    </row>
    <row r="22" spans="1:7" x14ac:dyDescent="0.2">
      <c r="A22" s="623"/>
      <c r="B22" s="673"/>
      <c r="C22" s="625">
        <v>4210</v>
      </c>
      <c r="D22" s="663" t="s">
        <v>14</v>
      </c>
      <c r="E22" s="674">
        <v>15000</v>
      </c>
      <c r="F22" s="672">
        <v>14135.21</v>
      </c>
      <c r="G22" s="1237">
        <f t="shared" ref="G22:G23" si="6">F22/E22</f>
        <v>0.94234733333333331</v>
      </c>
    </row>
    <row r="23" spans="1:7" x14ac:dyDescent="0.2">
      <c r="A23" s="623"/>
      <c r="B23" s="675"/>
      <c r="C23" s="625">
        <v>4300</v>
      </c>
      <c r="D23" s="663" t="s">
        <v>15</v>
      </c>
      <c r="E23" s="674">
        <v>20000</v>
      </c>
      <c r="F23" s="672">
        <v>16611.45</v>
      </c>
      <c r="G23" s="1237">
        <f t="shared" si="6"/>
        <v>0.83057250000000005</v>
      </c>
    </row>
    <row r="24" spans="1:7" x14ac:dyDescent="0.2">
      <c r="A24" s="623"/>
      <c r="B24" s="619">
        <v>90004</v>
      </c>
      <c r="C24" s="676"/>
      <c r="D24" s="620" t="s">
        <v>263</v>
      </c>
      <c r="E24" s="659">
        <f>SUM(E25:E26)</f>
        <v>39800</v>
      </c>
      <c r="F24" s="660">
        <f t="shared" ref="F24" si="7">SUM(F25:F26)</f>
        <v>8233.25</v>
      </c>
      <c r="G24" s="1235">
        <f t="shared" ref="G24:G31" si="8">F24/E24</f>
        <v>0.20686557788944723</v>
      </c>
    </row>
    <row r="25" spans="1:7" x14ac:dyDescent="0.2">
      <c r="A25" s="623"/>
      <c r="B25" s="662"/>
      <c r="C25" s="625">
        <v>4210</v>
      </c>
      <c r="D25" s="663" t="s">
        <v>14</v>
      </c>
      <c r="E25" s="677">
        <v>11800</v>
      </c>
      <c r="F25" s="665">
        <v>4060.03</v>
      </c>
      <c r="G25" s="1236">
        <f t="shared" si="8"/>
        <v>0.34407033898305084</v>
      </c>
    </row>
    <row r="26" spans="1:7" x14ac:dyDescent="0.2">
      <c r="A26" s="623"/>
      <c r="B26" s="678"/>
      <c r="C26" s="679">
        <v>4300</v>
      </c>
      <c r="D26" s="649" t="s">
        <v>15</v>
      </c>
      <c r="E26" s="680">
        <v>28000</v>
      </c>
      <c r="F26" s="672">
        <v>4173.22</v>
      </c>
      <c r="G26" s="1237">
        <f t="shared" si="8"/>
        <v>0.14904357142857144</v>
      </c>
    </row>
    <row r="27" spans="1:7" ht="36" x14ac:dyDescent="0.2">
      <c r="A27" s="623"/>
      <c r="B27" s="681">
        <v>90019</v>
      </c>
      <c r="C27" s="619"/>
      <c r="D27" s="620" t="s">
        <v>406</v>
      </c>
      <c r="E27" s="659">
        <f>E28</f>
        <v>10000</v>
      </c>
      <c r="F27" s="660">
        <f t="shared" ref="F27" si="9">F28</f>
        <v>6787</v>
      </c>
      <c r="G27" s="1235">
        <f t="shared" si="8"/>
        <v>0.67869999999999997</v>
      </c>
    </row>
    <row r="28" spans="1:7" x14ac:dyDescent="0.2">
      <c r="A28" s="623"/>
      <c r="B28" s="682"/>
      <c r="C28" s="625">
        <v>4430</v>
      </c>
      <c r="D28" s="663" t="s">
        <v>17</v>
      </c>
      <c r="E28" s="674">
        <v>10000</v>
      </c>
      <c r="F28" s="672">
        <v>6787</v>
      </c>
      <c r="G28" s="1237">
        <f t="shared" si="8"/>
        <v>0.67869999999999997</v>
      </c>
    </row>
    <row r="29" spans="1:7" x14ac:dyDescent="0.2">
      <c r="A29" s="623"/>
      <c r="B29" s="619">
        <v>90095</v>
      </c>
      <c r="C29" s="676"/>
      <c r="D29" s="620" t="s">
        <v>9</v>
      </c>
      <c r="E29" s="659">
        <f>SUM(E30:E30)</f>
        <v>2000</v>
      </c>
      <c r="F29" s="660">
        <f>SUM(F30:F30)</f>
        <v>396</v>
      </c>
      <c r="G29" s="1235">
        <f t="shared" si="8"/>
        <v>0.19800000000000001</v>
      </c>
    </row>
    <row r="30" spans="1:7" ht="13.5" thickBot="1" x14ac:dyDescent="0.25">
      <c r="A30" s="623"/>
      <c r="B30" s="682"/>
      <c r="C30" s="625">
        <v>4210</v>
      </c>
      <c r="D30" s="663" t="s">
        <v>14</v>
      </c>
      <c r="E30" s="674">
        <v>2000</v>
      </c>
      <c r="F30" s="672">
        <v>396</v>
      </c>
      <c r="G30" s="1237">
        <f t="shared" si="8"/>
        <v>0.19800000000000001</v>
      </c>
    </row>
    <row r="31" spans="1:7" ht="33" customHeight="1" thickBot="1" x14ac:dyDescent="0.3">
      <c r="A31" s="627"/>
      <c r="B31" s="628"/>
      <c r="C31" s="628"/>
      <c r="D31" s="630" t="s">
        <v>100</v>
      </c>
      <c r="E31" s="683">
        <f>E16+E13</f>
        <v>215000</v>
      </c>
      <c r="F31" s="683">
        <f>F16+F13</f>
        <v>144733.18</v>
      </c>
      <c r="G31" s="1238">
        <f t="shared" si="8"/>
        <v>0.67317758139534878</v>
      </c>
    </row>
    <row r="32" spans="1:7" x14ac:dyDescent="0.2">
      <c r="A32" s="684"/>
      <c r="B32" s="624"/>
      <c r="C32" s="624"/>
      <c r="D32" s="624"/>
      <c r="E32" s="624"/>
    </row>
    <row r="33" spans="1:5" x14ac:dyDescent="0.2">
      <c r="A33" s="684"/>
      <c r="B33" s="624"/>
      <c r="C33" s="624"/>
      <c r="D33" s="624"/>
      <c r="E33" s="624"/>
    </row>
    <row r="34" spans="1:5" x14ac:dyDescent="0.2">
      <c r="A34" s="684"/>
      <c r="B34" s="624"/>
      <c r="C34" s="624"/>
      <c r="D34" s="624"/>
      <c r="E34" s="624"/>
    </row>
    <row r="35" spans="1:5" x14ac:dyDescent="0.2">
      <c r="A35" s="684"/>
      <c r="B35" s="624"/>
      <c r="C35" s="624"/>
      <c r="D35" s="624"/>
      <c r="E35" s="624"/>
    </row>
    <row r="36" spans="1:5" x14ac:dyDescent="0.2">
      <c r="A36" s="684"/>
      <c r="B36" s="624"/>
      <c r="C36" s="624"/>
      <c r="D36" s="624"/>
      <c r="E36" s="624"/>
    </row>
    <row r="37" spans="1:5" x14ac:dyDescent="0.2">
      <c r="A37" s="684"/>
      <c r="B37" s="624"/>
      <c r="C37" s="624"/>
      <c r="D37" s="624"/>
      <c r="E37" s="624"/>
    </row>
    <row r="38" spans="1:5" x14ac:dyDescent="0.2">
      <c r="A38" s="684"/>
      <c r="B38" s="624"/>
      <c r="C38" s="624"/>
      <c r="D38" s="624"/>
      <c r="E38" s="624"/>
    </row>
    <row r="39" spans="1:5" x14ac:dyDescent="0.2">
      <c r="A39" s="684"/>
      <c r="B39" s="624"/>
      <c r="C39" s="624"/>
      <c r="D39" s="624"/>
      <c r="E39" s="624"/>
    </row>
    <row r="40" spans="1:5" x14ac:dyDescent="0.2">
      <c r="A40" s="684"/>
      <c r="B40" s="624"/>
      <c r="C40" s="624"/>
      <c r="D40" s="624"/>
      <c r="E40" s="624"/>
    </row>
    <row r="41" spans="1:5" x14ac:dyDescent="0.2">
      <c r="A41" s="684"/>
      <c r="B41" s="624"/>
      <c r="C41" s="624"/>
      <c r="D41" s="624"/>
      <c r="E41" s="624"/>
    </row>
    <row r="42" spans="1:5" x14ac:dyDescent="0.2">
      <c r="A42" s="684"/>
      <c r="B42" s="624"/>
      <c r="C42" s="624"/>
      <c r="D42" s="624"/>
      <c r="E42" s="624"/>
    </row>
    <row r="43" spans="1:5" x14ac:dyDescent="0.2">
      <c r="A43" s="684"/>
      <c r="B43" s="684"/>
      <c r="C43" s="684"/>
      <c r="D43" s="684"/>
      <c r="E43" s="684"/>
    </row>
    <row r="44" spans="1:5" x14ac:dyDescent="0.2">
      <c r="A44" s="684"/>
      <c r="B44" s="684"/>
      <c r="C44" s="684"/>
      <c r="D44" s="684"/>
      <c r="E44" s="684"/>
    </row>
    <row r="45" spans="1:5" x14ac:dyDescent="0.2">
      <c r="A45" s="684"/>
      <c r="B45" s="684"/>
      <c r="C45" s="684"/>
      <c r="D45" s="684"/>
      <c r="E45" s="684"/>
    </row>
    <row r="46" spans="1:5" x14ac:dyDescent="0.2">
      <c r="A46" s="684"/>
      <c r="B46" s="684"/>
      <c r="C46" s="684"/>
      <c r="D46" s="684"/>
      <c r="E46" s="684"/>
    </row>
    <row r="47" spans="1:5" x14ac:dyDescent="0.2">
      <c r="A47" s="684"/>
      <c r="B47" s="684"/>
      <c r="C47" s="684"/>
      <c r="D47" s="684"/>
      <c r="E47" s="684"/>
    </row>
    <row r="48" spans="1:5" x14ac:dyDescent="0.2">
      <c r="A48" s="684"/>
      <c r="B48" s="684"/>
      <c r="C48" s="684"/>
      <c r="D48" s="684"/>
      <c r="E48" s="684"/>
    </row>
  </sheetData>
  <mergeCells count="5">
    <mergeCell ref="A11:D11"/>
    <mergeCell ref="E1:G1"/>
    <mergeCell ref="A4:D4"/>
    <mergeCell ref="B8:B9"/>
    <mergeCell ref="A3:G3"/>
  </mergeCells>
  <pageMargins left="0.78740157480314965" right="0.19685039370078741" top="0.98425196850393704" bottom="0.98425196850393704" header="0.51181102362204722" footer="0.51181102362204722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14</vt:i4>
      </vt:variant>
      <vt:variant>
        <vt:lpstr>Zakresy nazwane</vt:lpstr>
      </vt:variant>
      <vt:variant>
        <vt:i4>9</vt:i4>
      </vt:variant>
    </vt:vector>
  </HeadingPairs>
  <TitlesOfParts>
    <vt:vector size="23" baseType="lpstr">
      <vt:lpstr>Zał. Nr 1</vt:lpstr>
      <vt:lpstr>Zał. Nr 2</vt:lpstr>
      <vt:lpstr>Zał. nr 3</vt:lpstr>
      <vt:lpstr>Zał. Nr 4.</vt:lpstr>
      <vt:lpstr>Zał. Nr 5.</vt:lpstr>
      <vt:lpstr>Zał. Nr 6</vt:lpstr>
      <vt:lpstr>zał. Nr 7.</vt:lpstr>
      <vt:lpstr>zał.nr 8.</vt:lpstr>
      <vt:lpstr>Zał. nr 9</vt:lpstr>
      <vt:lpstr>Zał. nr 10</vt:lpstr>
      <vt:lpstr>Zał. Nr 11 Przedsięwzięcia</vt:lpstr>
      <vt:lpstr>Tabela Nr 1 </vt:lpstr>
      <vt:lpstr>Zał. Nr 12  Odpady komunalne</vt:lpstr>
      <vt:lpstr>Zał. Nr 13 Wynagrodzenia</vt:lpstr>
      <vt:lpstr>'Tabela Nr 1 '!Tytuły_wydruku</vt:lpstr>
      <vt:lpstr>'Zał. Nr 1'!Tytuły_wydruku</vt:lpstr>
      <vt:lpstr>'Zał. Nr 11 Przedsięwzięcia'!Tytuły_wydruku</vt:lpstr>
      <vt:lpstr>'Zał. Nr 13 Wynagrodzenia'!Tytuły_wydruku</vt:lpstr>
      <vt:lpstr>'Zał. Nr 2'!Tytuły_wydruku</vt:lpstr>
      <vt:lpstr>'Zał. Nr 4.'!Tytuły_wydruku</vt:lpstr>
      <vt:lpstr>'Zał. Nr 5.'!Tytuły_wydruku</vt:lpstr>
      <vt:lpstr>'Zał. Nr 6'!Tytuły_wydruku</vt:lpstr>
      <vt:lpstr>'zał. Nr 7.'!Tytuły_wydruku</vt:lpstr>
    </vt:vector>
  </TitlesOfParts>
  <Company>Gmina Rogoźno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2015-03-23T10:36:33Z</cp:lastPrinted>
  <dcterms:created xsi:type="dcterms:W3CDTF">2015-01-16T08:10:37Z</dcterms:created>
  <dcterms:modified xsi:type="dcterms:W3CDTF">2015-03-23T10:36:57Z</dcterms:modified>
</cp:coreProperties>
</file>